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300" yWindow="90" windowWidth="15390" windowHeight="8790"/>
  </bookViews>
  <sheets>
    <sheet name="POS Lambie" sheetId="104" r:id="rId1"/>
    <sheet name="POS McKay" sheetId="103" r:id="rId2"/>
    <sheet name="Finance" sheetId="102" r:id="rId3"/>
    <sheet name="DPR" sheetId="101" r:id="rId4"/>
    <sheet name="Intra" sheetId="100" r:id="rId5"/>
    <sheet name="MacroPage" sheetId="45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Order1" hidden="1">0</definedName>
    <definedName name="_Order2" hidden="1">0</definedName>
    <definedName name="BCArray">#REF!</definedName>
    <definedName name="BCColumn">#REF!</definedName>
    <definedName name="BCFin_rom_AECO">'[3]BC Fin - AECO'!$K$112:$AO$113</definedName>
    <definedName name="BCFin_rom_stn2">'[3]BC Fin - Stn 2'!$K$113:$AO$114</definedName>
    <definedName name="BCFIn_rom_sum">'[3]BC Fin - Sumas'!$K$136:$AO$137</definedName>
    <definedName name="BCRow">#REF!</definedName>
    <definedName name="Cash" localSheetId="0">[16]Deals!$G$6</definedName>
    <definedName name="Cash" localSheetId="1">[16]Deals!$G$6</definedName>
    <definedName name="Cash">[4]Deals!$G$6</definedName>
    <definedName name="CHIPPAWA_IDX" localSheetId="0">[17]Curve!#REF!</definedName>
    <definedName name="CHIPPAWA_IDX" localSheetId="1">[17]Curve!#REF!</definedName>
    <definedName name="CHIPPAWA_IDX">[10]Curve!#REF!</definedName>
    <definedName name="DAILY" localSheetId="3">'[14]Orig Sched'!#REF!</definedName>
    <definedName name="DAILY">'[1]Orig Sched'!#REF!</definedName>
    <definedName name="EOLArray" localSheetId="0">[17]EOLdat!$A$2:$Z$178</definedName>
    <definedName name="EOLArray">[5]EOLdat!$A$1:$Z$181</definedName>
    <definedName name="EOLColumn" localSheetId="0">[17]EOLdat!$A$2:$A$175</definedName>
    <definedName name="EOLColumn">[5]EOLdat!$A$1:$A$181</definedName>
    <definedName name="EOLIndexArray">#REF!</definedName>
    <definedName name="EolIndexColumn">#REF!</definedName>
    <definedName name="EolIndexRow">#REF!</definedName>
    <definedName name="EOLRow" localSheetId="0">[17]EOLdat!$A$2:$Z$2</definedName>
    <definedName name="EOLRow">[5]EOLdat!$A$1:$Z$1</definedName>
    <definedName name="FinishFlag">#REF!</definedName>
    <definedName name="januaryfx">[2]FX!$M$9</definedName>
    <definedName name="M1COLUMN" localSheetId="0">[17]m1!$A$1:$A$65536</definedName>
    <definedName name="M1COLUMN" localSheetId="1">[17]m1!$A$1:$A$65536</definedName>
    <definedName name="M1COLUMN">[7]m1!$A$1:$A$65536</definedName>
    <definedName name="M1ROW" localSheetId="0">[17]m1!$A$7:$IV$7</definedName>
    <definedName name="M1ROW" localSheetId="1">[17]m1!$A$7:$IV$7</definedName>
    <definedName name="M1ROW">[7]m1!$A$7:$IV$7</definedName>
    <definedName name="M1SHEET" localSheetId="0">[17]m1!$A:$IV</definedName>
    <definedName name="M1SHEET" localSheetId="1">[17]m1!$A:$IV</definedName>
    <definedName name="M1SHEET">[7]m1!$A:$IV</definedName>
    <definedName name="names" localSheetId="0">#REF!</definedName>
    <definedName name="names" localSheetId="1">#REF!</definedName>
    <definedName name="names">[5]pl_book!#REF!</definedName>
    <definedName name="NIAGARA_IDX" localSheetId="0">[17]Curve!#REF!</definedName>
    <definedName name="NIAGARA_IDX" localSheetId="1">[17]Curve!#REF!</definedName>
    <definedName name="NIAGARA_IDX">[10]Curve!#REF!</definedName>
    <definedName name="OJIBWAY_IDX" localSheetId="0">[17]Curve!#REF!</definedName>
    <definedName name="OJIBWAY_IDX" localSheetId="1">[17]Curve!#REF!</definedName>
    <definedName name="OJIBWAY_IDX">[10]Curve!#REF!</definedName>
    <definedName name="OpOptionsArray">[5]OpOptDat!$A$1:$Z$181</definedName>
    <definedName name="OpOptionsColumn">[5]OpOptDat!$A$1:$A$181</definedName>
    <definedName name="OpOptionsRow">[5]OpOptDat!$A$1:$Z$1</definedName>
    <definedName name="OpSwapArray">[5]OpSwapDat!$A$1:$Z$181</definedName>
    <definedName name="OpSwapColumn">[5]OpSwapDat!$A$1:$A$181</definedName>
    <definedName name="OpSwapRow">[5]OpSwapDat!$A$1:$Z$1</definedName>
    <definedName name="optsArray" localSheetId="1">[17]optDat!$A:$IV</definedName>
    <definedName name="optsArray">[6]optDat!$A:$IV</definedName>
    <definedName name="optsColumn" localSheetId="1">[17]optDat!$A$1:$A$65536</definedName>
    <definedName name="optsColumn">[6]optDat!$A$1:$A$65536</definedName>
    <definedName name="optsRow" localSheetId="1">[17]optDat!$A$1:$IV$1</definedName>
    <definedName name="optsRow">[6]optDat!$A$1:$IV$1</definedName>
    <definedName name="P_CHGSCOLUMN">#REF!</definedName>
    <definedName name="P_CHGSROW">#REF!</definedName>
    <definedName name="P_CHGSSHEET">#REF!</definedName>
    <definedName name="P00Column">#REF!</definedName>
    <definedName name="P00Row">#REF!</definedName>
    <definedName name="P0array">#REF!</definedName>
    <definedName name="P0Column">#REF!</definedName>
    <definedName name="P0Row">#REF!</definedName>
    <definedName name="P0SHEET">#REF!</definedName>
    <definedName name="P1array" localSheetId="0">#REF!</definedName>
    <definedName name="P1array" localSheetId="1">#REF!</definedName>
    <definedName name="P1array">[10]p1!$A$2:$BT$841</definedName>
    <definedName name="P1Column" localSheetId="0">#REF!</definedName>
    <definedName name="P1Column" localSheetId="1">#REF!</definedName>
    <definedName name="P1COLUMN">[7]p1!$A$1:$A$65536</definedName>
    <definedName name="P1Row" localSheetId="0">#REF!</definedName>
    <definedName name="P1Row" localSheetId="1">#REF!</definedName>
    <definedName name="P1ROW">[7]p1!$A$12:$IV$12</definedName>
    <definedName name="P1SHEET" localSheetId="0">#REF!</definedName>
    <definedName name="P1SHEET" localSheetId="1">#REF!</definedName>
    <definedName name="P1SHEET">[7]p1!$A:$IV</definedName>
    <definedName name="P1Sumas" localSheetId="0">#REF!</definedName>
    <definedName name="P1Sumas" localSheetId="1">#REF!</definedName>
    <definedName name="P1Sumas">[9]p1!$A$13:$IV$13</definedName>
    <definedName name="PARKWAY_IDX" localSheetId="0">[17]Curve!#REF!</definedName>
    <definedName name="PARKWAY_IDX" localSheetId="1">[17]Curve!#REF!</definedName>
    <definedName name="PARKWAY_IDX">[10]Curve!#REF!</definedName>
    <definedName name="PRCBASHIMONTH" localSheetId="0">[18]AllQueries!$G$13014</definedName>
    <definedName name="PRCBASHIMONTH" localSheetId="1">[18]AllQueries!$G$13014</definedName>
    <definedName name="PRCBASHIMONTH">[8]AllQueries!$G$13014</definedName>
    <definedName name="_xlnm.Print_Area" localSheetId="3">DPR!$A$1:$AE$102</definedName>
    <definedName name="_xlnm.Print_Area" localSheetId="2">Finance!$C$2:$AM$55</definedName>
    <definedName name="_xlnm.Print_Area" localSheetId="4">Intra!$A$1:$J$74</definedName>
    <definedName name="_xlnm.Print_Area" localSheetId="0">'POS Lambie'!$A$1:$AB$175</definedName>
    <definedName name="_xlnm.Print_Area" localSheetId="1">'POS McKay'!$A$1:$Z$175</definedName>
    <definedName name="_xlnm.Print_Titles" localSheetId="0">'POS Lambie'!$1:$5</definedName>
    <definedName name="_xlnm.Print_Titles" localSheetId="1">'POS McKay'!$1:$5</definedName>
    <definedName name="_xlnm.Print_Titles">'[11]Opt Index'!#REF!</definedName>
    <definedName name="PrnArray" localSheetId="1">[17]PrnDat!$A$2:$AU$290</definedName>
    <definedName name="PrnArray">#REF!</definedName>
    <definedName name="PrnColumn" localSheetId="1">[17]PrnDat!$A$2:$A$180</definedName>
    <definedName name="PrnColumn">#REF!</definedName>
    <definedName name="PrnRow" localSheetId="1">[17]PrnDat!$A$2:$IV$2</definedName>
    <definedName name="PrnRow">#REF!</definedName>
    <definedName name="Prompt1" localSheetId="0">[16]Deals!$I$4</definedName>
    <definedName name="Prompt1" localSheetId="1">[16]Deals!$I$4</definedName>
    <definedName name="Prompt1">[4]Deals!$I$4</definedName>
    <definedName name="Prompt2" localSheetId="0">[16]Deals!$I$5</definedName>
    <definedName name="Prompt2" localSheetId="1">[16]Deals!$I$5</definedName>
    <definedName name="Prompt2">[4]Deals!$I$5</definedName>
    <definedName name="Prompt3" localSheetId="0">[16]Deals!$I$6</definedName>
    <definedName name="Prompt3" localSheetId="1">[16]Deals!$I$6</definedName>
    <definedName name="Prompt3">[4]Deals!$I$6</definedName>
    <definedName name="Prompt4" localSheetId="0">[16]Deals!$I$7</definedName>
    <definedName name="Prompt4" localSheetId="1">[16]Deals!$I$7</definedName>
    <definedName name="Prompt4">[4]Deals!$I$7</definedName>
    <definedName name="Prompt5" localSheetId="0">[16]Deals!$I$8</definedName>
    <definedName name="Prompt5" localSheetId="1">[16]Deals!$I$8</definedName>
    <definedName name="Prompt5">[4]Deals!$I$8</definedName>
    <definedName name="Prompt6" localSheetId="0">[16]Deals!$I$9</definedName>
    <definedName name="Prompt6" localSheetId="1">[16]Deals!$I$9</definedName>
    <definedName name="Prompt6">[4]Deals!$I$9</definedName>
    <definedName name="Prompt7" localSheetId="0">[16]Deals!$I$10</definedName>
    <definedName name="Prompt7" localSheetId="1">[16]Deals!$I$10</definedName>
    <definedName name="Prompt7">[4]Deals!$I$10</definedName>
    <definedName name="Prompt8" localSheetId="0">[16]Deals!$I$11</definedName>
    <definedName name="Prompt8" localSheetId="1">[16]Deals!$I$11</definedName>
    <definedName name="Prompt8">[4]Deals!$I$11</definedName>
    <definedName name="PropOpA">#REF!</definedName>
    <definedName name="PropOpArray" localSheetId="0">#REF!</definedName>
    <definedName name="PropOpArray" localSheetId="1">#REF!</definedName>
    <definedName name="PropOpArray">[5]PropOpDat!$A$1:$Z$181</definedName>
    <definedName name="PropOpColumn" localSheetId="0">#REF!</definedName>
    <definedName name="PropOpColumn" localSheetId="1">#REF!</definedName>
    <definedName name="PropOpColumn">[5]PropOpDat!$A$1:$A$181</definedName>
    <definedName name="PropOpRow" localSheetId="0">#REF!</definedName>
    <definedName name="PropOpRow" localSheetId="1">#REF!</definedName>
    <definedName name="PropOpRow">[5]PropOpDat!$A$1:$Z$1</definedName>
    <definedName name="PropSwapArray" localSheetId="0">#REF!</definedName>
    <definedName name="PropSwapArray" localSheetId="1">#REF!</definedName>
    <definedName name="PropSwapArray">[5]PropSwpDat!$A$1:$Z$181</definedName>
    <definedName name="PropSwapColumn" localSheetId="0">#REF!</definedName>
    <definedName name="PropSwapColumn" localSheetId="1">#REF!</definedName>
    <definedName name="PropSwapColumn">[5]PropSwpDat!$A$1:$A$181</definedName>
    <definedName name="PropSwapRow" localSheetId="0">#REF!</definedName>
    <definedName name="PropSwapRow" localSheetId="1">#REF!</definedName>
    <definedName name="PropSwapRow">[5]PropSwpDat!$A$1:$Z$1</definedName>
    <definedName name="q1fx" localSheetId="2">[2]FX!$G$98</definedName>
    <definedName name="q1fx">[2]FX!$M$6</definedName>
    <definedName name="q2fx" localSheetId="2">[2]FX!$G$188</definedName>
    <definedName name="q2fx">[2]FX!$T$6</definedName>
    <definedName name="q3fx" localSheetId="2">[2]FX!$G$279</definedName>
    <definedName name="q3fx">[2]FX!$AA$6</definedName>
    <definedName name="q4fx">[2]FX!$AH$6</definedName>
    <definedName name="RANGE" localSheetId="3">'[14]Orig Sched'!#REF!</definedName>
    <definedName name="RANGE">'[1]Orig Sched'!#REF!</definedName>
    <definedName name="ROM_Stn2">[3]Dls_Stn2!$K$129:$AO$130</definedName>
    <definedName name="ROM_Sumas">[3]Dls_Sumas!$K$191:$AO$192</definedName>
    <definedName name="ST.CLAIR_IDX" localSheetId="0">[17]Curve!#REF!</definedName>
    <definedName name="ST.CLAIR_IDX" localSheetId="1">[17]Curve!#REF!</definedName>
    <definedName name="ST.CLAIR_IDX">[10]Curve!#REF!</definedName>
    <definedName name="StartMonth">#REF!</definedName>
    <definedName name="StradArray">#REF!</definedName>
    <definedName name="StradOpArray" localSheetId="0">#REF!</definedName>
    <definedName name="StradOpArray" localSheetId="1">#REF!</definedName>
    <definedName name="StradOpArray">[5]StradOpDat!$A$1:$Z$181</definedName>
    <definedName name="StradOpColumn" localSheetId="0">#REF!</definedName>
    <definedName name="StradOpColumn" localSheetId="1">#REF!</definedName>
    <definedName name="StradOpColumn">[5]StradOpDat!$A$1:$A$181</definedName>
    <definedName name="StradOpRow" localSheetId="0">#REF!</definedName>
    <definedName name="StradOpRow" localSheetId="1">#REF!</definedName>
    <definedName name="StradOpRow">[5]StradOpDat!$A$1:$Z$1</definedName>
    <definedName name="StradSwpArray" localSheetId="0">#REF!</definedName>
    <definedName name="StradSwpArray" localSheetId="1">#REF!</definedName>
    <definedName name="StradSwpArray">[5]StradSwpDat!$A$1:$Z$181</definedName>
    <definedName name="StradSwpColumn" localSheetId="0">#REF!</definedName>
    <definedName name="StradSwpColumn" localSheetId="1">#REF!</definedName>
    <definedName name="StradSwpColumn">[5]StradSwpDat!$A$1:$A$181</definedName>
    <definedName name="StradSwpRow" localSheetId="0">#REF!</definedName>
    <definedName name="StradSwpRow" localSheetId="1">#REF!</definedName>
    <definedName name="StradSwpRow">[5]StradSwpDat!$A$1:$Z$1</definedName>
    <definedName name="Waddington">[12]Curve!#REF!</definedName>
    <definedName name="WADDINGTON_IDX" localSheetId="0">[17]Curve!#REF!</definedName>
    <definedName name="WADDINGTON_IDX" localSheetId="1">[17]Curve!#REF!</definedName>
    <definedName name="WADDINGTON_IDX">[10]Curve!#REF!</definedName>
    <definedName name="wrn.RollDetail." localSheetId="3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  <definedName name="Z_681D4B32_A5D8_11D4_8ED8_00508BDA9035_.wvu.PrintArea" localSheetId="4" hidden="1">Intra!$A$1:$J$80</definedName>
    <definedName name="Z_681D4B32_A5D8_11D4_8ED8_00508BDA9035_.wvu.Rows" localSheetId="4" hidden="1">Intra!$13:$13,Intra!$16:$16,Intra!$20:$20,Intra!$22:$29,Intra!$33:$33,Intra!$44:$44,Intra!$61:$61</definedName>
    <definedName name="Z_681D4B33_A5D8_11D4_8ED8_00508BDA9035_.wvu.PrintArea" localSheetId="4" hidden="1">Intra!$A$1:$J$80</definedName>
    <definedName name="Z_681D4B33_A5D8_11D4_8ED8_00508BDA9035_.wvu.Rows" localSheetId="4" hidden="1">Intra!$13:$13,Intra!$16:$16,Intra!$20:$20,Intra!$22:$29,Intra!$33:$33,Intra!$44:$44,Intra!$61:$61</definedName>
    <definedName name="Z_681D4B34_A5D8_11D4_8ED8_00508BDA9035_.wvu.PrintArea" localSheetId="4" hidden="1">Intra!$A$1:$J$80</definedName>
    <definedName name="Z_681D4B34_A5D8_11D4_8ED8_00508BDA9035_.wvu.Rows" localSheetId="4" hidden="1">Intra!$13:$13,Intra!$16:$16,Intra!$20:$20,Intra!$22:$29,Intra!$33:$33,Intra!$44:$44,Intra!$61:$61</definedName>
  </definedNames>
  <calcPr calcId="152511" fullCalcOnLoad="1"/>
</workbook>
</file>

<file path=xl/calcChain.xml><?xml version="1.0" encoding="utf-8"?>
<calcChain xmlns="http://schemas.openxmlformats.org/spreadsheetml/2006/main">
  <c r="A4" i="101" l="1"/>
  <c r="E5" i="101"/>
  <c r="I5" i="101"/>
  <c r="K5" i="101"/>
  <c r="W5" i="101"/>
  <c r="Y5" i="101"/>
  <c r="AE5" i="101"/>
  <c r="C6" i="101"/>
  <c r="E6" i="101"/>
  <c r="I6" i="101"/>
  <c r="K6" i="101"/>
  <c r="U6" i="101"/>
  <c r="W6" i="101"/>
  <c r="Y6" i="101"/>
  <c r="AE6" i="101"/>
  <c r="AL6" i="101"/>
  <c r="C8" i="101"/>
  <c r="E8" i="101"/>
  <c r="I8" i="101"/>
  <c r="K8" i="101"/>
  <c r="O8" i="101"/>
  <c r="Q8" i="101"/>
  <c r="U8" i="101"/>
  <c r="W8" i="101"/>
  <c r="Y8" i="101"/>
  <c r="A12" i="101"/>
  <c r="C13" i="101"/>
  <c r="E13" i="101"/>
  <c r="I13" i="101"/>
  <c r="K13" i="101"/>
  <c r="M13" i="101"/>
  <c r="O13" i="101"/>
  <c r="Q13" i="101"/>
  <c r="S13" i="101"/>
  <c r="U13" i="101"/>
  <c r="W13" i="101"/>
  <c r="Y13" i="101"/>
  <c r="AA13" i="101"/>
  <c r="AE13" i="101"/>
  <c r="C14" i="101"/>
  <c r="E14" i="101"/>
  <c r="G14" i="101"/>
  <c r="I14" i="101"/>
  <c r="K14" i="101"/>
  <c r="M14" i="101"/>
  <c r="O14" i="101"/>
  <c r="Q14" i="101"/>
  <c r="S14" i="101"/>
  <c r="U14" i="101"/>
  <c r="W14" i="101"/>
  <c r="Y14" i="101"/>
  <c r="AA14" i="101"/>
  <c r="AC14" i="101"/>
  <c r="AE14" i="101"/>
  <c r="AL14" i="101" s="1"/>
  <c r="C15" i="101"/>
  <c r="E15" i="101"/>
  <c r="G15" i="101"/>
  <c r="M15" i="101"/>
  <c r="O15" i="101"/>
  <c r="Q15" i="101"/>
  <c r="S15" i="101"/>
  <c r="U15" i="101"/>
  <c r="AA15" i="101"/>
  <c r="C16" i="101"/>
  <c r="G16" i="101" s="1"/>
  <c r="AC16" i="101" s="1"/>
  <c r="E16" i="101"/>
  <c r="M16" i="101"/>
  <c r="O16" i="101"/>
  <c r="Q16" i="101"/>
  <c r="S16" i="101"/>
  <c r="U16" i="101"/>
  <c r="AA16" i="101"/>
  <c r="C17" i="101"/>
  <c r="E17" i="101"/>
  <c r="G17" i="101" s="1"/>
  <c r="AC17" i="101" s="1"/>
  <c r="M17" i="101"/>
  <c r="O17" i="101"/>
  <c r="Q17" i="101"/>
  <c r="S17" i="101"/>
  <c r="U17" i="101"/>
  <c r="AA17" i="101"/>
  <c r="C18" i="101"/>
  <c r="E18" i="101"/>
  <c r="G18" i="101" s="1"/>
  <c r="I18" i="101"/>
  <c r="K18" i="101"/>
  <c r="M18" i="101" s="1"/>
  <c r="O18" i="101"/>
  <c r="Q18" i="101"/>
  <c r="S18" i="101"/>
  <c r="U18" i="101"/>
  <c r="W18" i="101"/>
  <c r="Y18" i="101"/>
  <c r="AA18" i="101"/>
  <c r="AE18" i="101"/>
  <c r="AL18" i="101" s="1"/>
  <c r="AL13" i="101" s="1"/>
  <c r="C20" i="101"/>
  <c r="E20" i="101"/>
  <c r="G20" i="101" s="1"/>
  <c r="I20" i="101"/>
  <c r="K20" i="101"/>
  <c r="O20" i="101"/>
  <c r="Q20" i="101"/>
  <c r="S20" i="101"/>
  <c r="U20" i="101"/>
  <c r="W20" i="101"/>
  <c r="Y20" i="101"/>
  <c r="AA20" i="101"/>
  <c r="AE20" i="101"/>
  <c r="C21" i="101"/>
  <c r="E21" i="101"/>
  <c r="G21" i="101" s="1"/>
  <c r="I21" i="101"/>
  <c r="K21" i="101"/>
  <c r="M21" i="101" s="1"/>
  <c r="AC21" i="101" s="1"/>
  <c r="O21" i="101"/>
  <c r="Q21" i="101"/>
  <c r="S21" i="101"/>
  <c r="U21" i="101"/>
  <c r="W21" i="101"/>
  <c r="Y21" i="101"/>
  <c r="AA21" i="101"/>
  <c r="AE21" i="101"/>
  <c r="C22" i="101"/>
  <c r="E22" i="101"/>
  <c r="G22" i="101" s="1"/>
  <c r="I22" i="101"/>
  <c r="O22" i="101"/>
  <c r="Q22" i="101"/>
  <c r="S22" i="101"/>
  <c r="U22" i="101"/>
  <c r="W22" i="101"/>
  <c r="Y22" i="101"/>
  <c r="AA22" i="101"/>
  <c r="AE22" i="101"/>
  <c r="C25" i="101"/>
  <c r="E25" i="101"/>
  <c r="G25" i="101" s="1"/>
  <c r="AC25" i="101" s="1"/>
  <c r="I25" i="101"/>
  <c r="K25" i="101"/>
  <c r="M25" i="101"/>
  <c r="O25" i="101"/>
  <c r="O27" i="101" s="1"/>
  <c r="Q25" i="101"/>
  <c r="Q27" i="101" s="1"/>
  <c r="S25" i="101"/>
  <c r="U25" i="101"/>
  <c r="W25" i="101"/>
  <c r="Y25" i="101"/>
  <c r="AA25" i="101"/>
  <c r="AE25" i="101"/>
  <c r="AE27" i="101" s="1"/>
  <c r="AL25" i="101"/>
  <c r="C26" i="101"/>
  <c r="E26" i="101"/>
  <c r="G26" i="101" s="1"/>
  <c r="I26" i="101"/>
  <c r="K26" i="101"/>
  <c r="M26" i="101"/>
  <c r="O26" i="101"/>
  <c r="Q26" i="101"/>
  <c r="S26" i="101"/>
  <c r="U26" i="101"/>
  <c r="W26" i="101"/>
  <c r="Y26" i="101"/>
  <c r="AA26" i="101"/>
  <c r="AC26" i="101"/>
  <c r="AE26" i="101"/>
  <c r="AL26" i="101"/>
  <c r="C27" i="101"/>
  <c r="E27" i="101"/>
  <c r="G27" i="101" s="1"/>
  <c r="I27" i="101"/>
  <c r="K27" i="101"/>
  <c r="S27" i="101"/>
  <c r="U27" i="101"/>
  <c r="W27" i="101"/>
  <c r="Y27" i="101"/>
  <c r="AA27" i="101"/>
  <c r="C29" i="101"/>
  <c r="E29" i="101"/>
  <c r="G29" i="101" s="1"/>
  <c r="I29" i="101"/>
  <c r="S29" i="101"/>
  <c r="U29" i="101"/>
  <c r="W29" i="101"/>
  <c r="Y29" i="101"/>
  <c r="AA29" i="101"/>
  <c r="C34" i="101"/>
  <c r="E34" i="101"/>
  <c r="G34" i="101" s="1"/>
  <c r="G37" i="101" s="1"/>
  <c r="I34" i="101"/>
  <c r="K34" i="101"/>
  <c r="M34" i="101" s="1"/>
  <c r="O34" i="101"/>
  <c r="Q34" i="101"/>
  <c r="U34" i="101"/>
  <c r="W34" i="101"/>
  <c r="Y34" i="101"/>
  <c r="AA34" i="101"/>
  <c r="AE34" i="101"/>
  <c r="AL34" i="101"/>
  <c r="AL37" i="101" s="1"/>
  <c r="C35" i="101"/>
  <c r="E35" i="101"/>
  <c r="G35" i="101" s="1"/>
  <c r="I35" i="101"/>
  <c r="K35" i="101"/>
  <c r="O35" i="101"/>
  <c r="N66" i="101" s="1"/>
  <c r="Q35" i="101"/>
  <c r="U35" i="101"/>
  <c r="W35" i="101"/>
  <c r="Y35" i="101"/>
  <c r="AA35" i="101"/>
  <c r="AE35" i="101"/>
  <c r="AL35" i="101"/>
  <c r="C36" i="101"/>
  <c r="E36" i="101"/>
  <c r="G36" i="101" s="1"/>
  <c r="I36" i="101"/>
  <c r="K36" i="101"/>
  <c r="M36" i="101"/>
  <c r="O36" i="101"/>
  <c r="Q36" i="101"/>
  <c r="U36" i="101"/>
  <c r="W36" i="101"/>
  <c r="Y36" i="101"/>
  <c r="AA36" i="101"/>
  <c r="AE36" i="101"/>
  <c r="AL36" i="101"/>
  <c r="C37" i="101"/>
  <c r="E37" i="101"/>
  <c r="I37" i="101"/>
  <c r="U37" i="101"/>
  <c r="W37" i="101"/>
  <c r="Y37" i="101"/>
  <c r="AA37" i="101"/>
  <c r="A39" i="101"/>
  <c r="C40" i="101"/>
  <c r="E40" i="101"/>
  <c r="G40" i="101"/>
  <c r="I40" i="101"/>
  <c r="K40" i="101"/>
  <c r="O40" i="101"/>
  <c r="Q40" i="101"/>
  <c r="S40" i="101" s="1"/>
  <c r="U40" i="101"/>
  <c r="W40" i="101"/>
  <c r="Y40" i="101"/>
  <c r="Y83" i="101" s="1"/>
  <c r="AE40" i="101"/>
  <c r="AP41" i="101"/>
  <c r="C42" i="101"/>
  <c r="E42" i="101"/>
  <c r="I42" i="101"/>
  <c r="K42" i="101"/>
  <c r="O42" i="101"/>
  <c r="Q42" i="101"/>
  <c r="S42" i="101"/>
  <c r="U42" i="101"/>
  <c r="W42" i="101"/>
  <c r="Y42" i="101"/>
  <c r="AE42" i="101"/>
  <c r="AP42" i="101"/>
  <c r="C43" i="101"/>
  <c r="E43" i="101"/>
  <c r="I43" i="101"/>
  <c r="I86" i="101" s="1"/>
  <c r="M86" i="101" s="1"/>
  <c r="K43" i="101"/>
  <c r="M43" i="101" s="1"/>
  <c r="O43" i="101"/>
  <c r="Q43" i="101"/>
  <c r="S43" i="101"/>
  <c r="U43" i="101"/>
  <c r="W43" i="101"/>
  <c r="W86" i="101" s="1"/>
  <c r="Y43" i="101"/>
  <c r="AE43" i="101"/>
  <c r="AP43" i="101"/>
  <c r="C44" i="101"/>
  <c r="C87" i="101" s="1"/>
  <c r="E44" i="101"/>
  <c r="I44" i="101"/>
  <c r="K44" i="101"/>
  <c r="M44" i="101" s="1"/>
  <c r="O44" i="101"/>
  <c r="Q44" i="101"/>
  <c r="S44" i="101"/>
  <c r="U44" i="101"/>
  <c r="W44" i="101"/>
  <c r="W87" i="101" s="1"/>
  <c r="Y44" i="101"/>
  <c r="AE44" i="101"/>
  <c r="C45" i="101"/>
  <c r="C88" i="101" s="1"/>
  <c r="E45" i="101"/>
  <c r="E88" i="101" s="1"/>
  <c r="G45" i="101"/>
  <c r="I45" i="101"/>
  <c r="K45" i="101"/>
  <c r="M45" i="101" s="1"/>
  <c r="O45" i="101"/>
  <c r="Q45" i="101"/>
  <c r="U45" i="101"/>
  <c r="W45" i="101"/>
  <c r="W88" i="101" s="1"/>
  <c r="Y45" i="101"/>
  <c r="AE45" i="101"/>
  <c r="AL45" i="101"/>
  <c r="C46" i="101"/>
  <c r="C89" i="101" s="1"/>
  <c r="E46" i="101"/>
  <c r="I46" i="101"/>
  <c r="K46" i="101"/>
  <c r="M46" i="101" s="1"/>
  <c r="O46" i="101"/>
  <c r="Q46" i="101"/>
  <c r="S46" i="101"/>
  <c r="U46" i="101"/>
  <c r="W46" i="101"/>
  <c r="W89" i="101" s="1"/>
  <c r="Y46" i="101"/>
  <c r="AE46" i="101"/>
  <c r="C47" i="101"/>
  <c r="E47" i="101"/>
  <c r="G47" i="101"/>
  <c r="I47" i="101"/>
  <c r="I90" i="101" s="1"/>
  <c r="K47" i="101"/>
  <c r="O47" i="101"/>
  <c r="Q47" i="101"/>
  <c r="S47" i="101"/>
  <c r="U47" i="101"/>
  <c r="W47" i="101"/>
  <c r="W90" i="101" s="1"/>
  <c r="Y47" i="101"/>
  <c r="Y90" i="101" s="1"/>
  <c r="AE47" i="101"/>
  <c r="C48" i="101"/>
  <c r="E48" i="101"/>
  <c r="I48" i="101"/>
  <c r="I91" i="101" s="1"/>
  <c r="K48" i="101"/>
  <c r="M48" i="101" s="1"/>
  <c r="O48" i="101"/>
  <c r="Q48" i="101"/>
  <c r="S48" i="101"/>
  <c r="U48" i="101"/>
  <c r="W48" i="101"/>
  <c r="W91" i="101" s="1"/>
  <c r="Y48" i="101"/>
  <c r="Y91" i="101" s="1"/>
  <c r="AE48" i="101"/>
  <c r="C49" i="101"/>
  <c r="C92" i="101" s="1"/>
  <c r="E49" i="101"/>
  <c r="I49" i="101"/>
  <c r="I92" i="101" s="1"/>
  <c r="K49" i="101"/>
  <c r="O49" i="101"/>
  <c r="Q49" i="101"/>
  <c r="S49" i="101"/>
  <c r="U49" i="101"/>
  <c r="W49" i="101"/>
  <c r="W92" i="101" s="1"/>
  <c r="Y49" i="101"/>
  <c r="Y92" i="101" s="1"/>
  <c r="AE49" i="101"/>
  <c r="G50" i="101"/>
  <c r="M50" i="101"/>
  <c r="AC50" i="101" s="1"/>
  <c r="S50" i="101"/>
  <c r="AA50" i="101"/>
  <c r="AL50" i="101"/>
  <c r="C51" i="101"/>
  <c r="E51" i="101"/>
  <c r="G51" i="101"/>
  <c r="I51" i="101"/>
  <c r="I94" i="101" s="1"/>
  <c r="K51" i="101"/>
  <c r="O51" i="101"/>
  <c r="Q51" i="101"/>
  <c r="S51" i="101" s="1"/>
  <c r="U51" i="101"/>
  <c r="W51" i="101"/>
  <c r="Y51" i="101"/>
  <c r="Y94" i="101" s="1"/>
  <c r="AE51" i="101"/>
  <c r="O52" i="101"/>
  <c r="O55" i="101" s="1"/>
  <c r="Y52" i="101"/>
  <c r="Y55" i="101" s="1"/>
  <c r="AE52" i="101"/>
  <c r="AE55" i="101" s="1"/>
  <c r="C53" i="101"/>
  <c r="E53" i="101"/>
  <c r="G53" i="101"/>
  <c r="I53" i="101"/>
  <c r="K53" i="101"/>
  <c r="M53" i="101" s="1"/>
  <c r="O53" i="101"/>
  <c r="Q53" i="101"/>
  <c r="S53" i="101" s="1"/>
  <c r="U53" i="101"/>
  <c r="W53" i="101"/>
  <c r="Y53" i="101"/>
  <c r="AE53" i="101"/>
  <c r="C54" i="101"/>
  <c r="E54" i="101"/>
  <c r="G54" i="101"/>
  <c r="I54" i="101"/>
  <c r="I97" i="101" s="1"/>
  <c r="K54" i="101"/>
  <c r="O54" i="101"/>
  <c r="Q54" i="101"/>
  <c r="S54" i="101" s="1"/>
  <c r="U54" i="101"/>
  <c r="U97" i="101" s="1"/>
  <c r="W54" i="101"/>
  <c r="W97" i="101" s="1"/>
  <c r="Y54" i="101"/>
  <c r="Y97" i="101" s="1"/>
  <c r="AA54" i="101"/>
  <c r="AE54" i="101"/>
  <c r="Y56" i="101"/>
  <c r="A60" i="101"/>
  <c r="C61" i="101"/>
  <c r="E61" i="101"/>
  <c r="G61" i="101"/>
  <c r="I61" i="101"/>
  <c r="K61" i="101"/>
  <c r="M61" i="101" s="1"/>
  <c r="O61" i="101"/>
  <c r="Q61" i="101"/>
  <c r="S61" i="101" s="1"/>
  <c r="U61" i="101"/>
  <c r="W61" i="101"/>
  <c r="Y61" i="101"/>
  <c r="AE61" i="101"/>
  <c r="C62" i="101"/>
  <c r="E62" i="101"/>
  <c r="G62" i="101" s="1"/>
  <c r="I62" i="101"/>
  <c r="K62" i="101"/>
  <c r="M62" i="101" s="1"/>
  <c r="O62" i="101"/>
  <c r="Q62" i="101"/>
  <c r="S62" i="101" s="1"/>
  <c r="U62" i="101"/>
  <c r="AA62" i="101" s="1"/>
  <c r="W62" i="101"/>
  <c r="Y62" i="101"/>
  <c r="AE62" i="101"/>
  <c r="AL62" i="101"/>
  <c r="C63" i="101"/>
  <c r="E63" i="101"/>
  <c r="I63" i="101"/>
  <c r="K63" i="101"/>
  <c r="M63" i="101" s="1"/>
  <c r="O63" i="101"/>
  <c r="Q63" i="101"/>
  <c r="S63" i="101"/>
  <c r="U63" i="101"/>
  <c r="AA63" i="101" s="1"/>
  <c r="W63" i="101"/>
  <c r="Y63" i="101"/>
  <c r="AE63" i="101"/>
  <c r="I65" i="101"/>
  <c r="K65" i="101"/>
  <c r="M65" i="101" s="1"/>
  <c r="O65" i="101"/>
  <c r="Q65" i="101"/>
  <c r="Y65" i="101"/>
  <c r="AE65" i="101"/>
  <c r="C66" i="101"/>
  <c r="B66" i="101" s="1"/>
  <c r="E66" i="101"/>
  <c r="I66" i="101"/>
  <c r="K66" i="101"/>
  <c r="M66" i="101"/>
  <c r="O66" i="101"/>
  <c r="Q66" i="101"/>
  <c r="S66" i="101"/>
  <c r="U66" i="101"/>
  <c r="AA66" i="101" s="1"/>
  <c r="V66" i="101"/>
  <c r="W66" i="101"/>
  <c r="Y66" i="101"/>
  <c r="AE66" i="101"/>
  <c r="AF66" i="101"/>
  <c r="C67" i="101"/>
  <c r="C76" i="101" s="1"/>
  <c r="E67" i="101"/>
  <c r="I67" i="101"/>
  <c r="K67" i="101"/>
  <c r="M67" i="101" s="1"/>
  <c r="O67" i="101"/>
  <c r="Q67" i="101"/>
  <c r="U67" i="101"/>
  <c r="W67" i="101"/>
  <c r="W76" i="101" s="1"/>
  <c r="Y67" i="101"/>
  <c r="AE67" i="101"/>
  <c r="AT67" i="101"/>
  <c r="Y68" i="101"/>
  <c r="AF68" i="101"/>
  <c r="C71" i="101"/>
  <c r="E71" i="101"/>
  <c r="I71" i="101"/>
  <c r="K71" i="101"/>
  <c r="M71" i="101" s="1"/>
  <c r="O71" i="101"/>
  <c r="Q71" i="101"/>
  <c r="S71" i="101" s="1"/>
  <c r="U71" i="101"/>
  <c r="AA71" i="101" s="1"/>
  <c r="W71" i="101"/>
  <c r="Y71" i="101"/>
  <c r="AL71" i="101"/>
  <c r="AF72" i="101"/>
  <c r="A73" i="101"/>
  <c r="I74" i="101"/>
  <c r="K74" i="101"/>
  <c r="M74" i="101" s="1"/>
  <c r="O74" i="101"/>
  <c r="Y74" i="101"/>
  <c r="AE74" i="101"/>
  <c r="AX74" i="101"/>
  <c r="C75" i="101"/>
  <c r="E75" i="101"/>
  <c r="I75" i="101"/>
  <c r="O75" i="101"/>
  <c r="Q75" i="101"/>
  <c r="S75" i="101"/>
  <c r="U75" i="101"/>
  <c r="AA75" i="101" s="1"/>
  <c r="W75" i="101"/>
  <c r="Y75" i="101"/>
  <c r="AE75" i="101"/>
  <c r="AE77" i="101" s="1"/>
  <c r="AV75" i="101"/>
  <c r="AW75" i="101"/>
  <c r="I76" i="101"/>
  <c r="K76" i="101"/>
  <c r="M76" i="101"/>
  <c r="O76" i="101"/>
  <c r="Y76" i="101"/>
  <c r="AE76" i="101"/>
  <c r="AV76" i="101"/>
  <c r="AW76" i="101"/>
  <c r="AX76" i="101" s="1"/>
  <c r="I77" i="101"/>
  <c r="Y77" i="101"/>
  <c r="AV77" i="101"/>
  <c r="AW77" i="101"/>
  <c r="AX77" i="101" s="1"/>
  <c r="AX78" i="101"/>
  <c r="AX79" i="101"/>
  <c r="Y80" i="101"/>
  <c r="AV80" i="101"/>
  <c r="AW80" i="101"/>
  <c r="AX80" i="101" s="1"/>
  <c r="AV81" i="101"/>
  <c r="AW81" i="101"/>
  <c r="AX81" i="101" s="1"/>
  <c r="C83" i="101"/>
  <c r="E83" i="101"/>
  <c r="G83" i="101"/>
  <c r="I83" i="101"/>
  <c r="O83" i="101"/>
  <c r="Q83" i="101"/>
  <c r="S83" i="101" s="1"/>
  <c r="U83" i="101"/>
  <c r="AE83" i="101"/>
  <c r="K85" i="101"/>
  <c r="O85" i="101"/>
  <c r="Q85" i="101"/>
  <c r="S85" i="101" s="1"/>
  <c r="Y85" i="101"/>
  <c r="AE85" i="101"/>
  <c r="K86" i="101"/>
  <c r="O86" i="101"/>
  <c r="Q86" i="101"/>
  <c r="S86" i="101" s="1"/>
  <c r="Y86" i="101"/>
  <c r="AE86" i="101"/>
  <c r="I87" i="101"/>
  <c r="K87" i="101"/>
  <c r="M87" i="101"/>
  <c r="O87" i="101"/>
  <c r="Y87" i="101"/>
  <c r="AE87" i="101"/>
  <c r="I88" i="101"/>
  <c r="K88" i="101"/>
  <c r="M88" i="101"/>
  <c r="O88" i="101"/>
  <c r="Y88" i="101"/>
  <c r="AE88" i="101"/>
  <c r="I89" i="101"/>
  <c r="K89" i="101"/>
  <c r="M89" i="101"/>
  <c r="O89" i="101"/>
  <c r="Q89" i="101"/>
  <c r="S89" i="101" s="1"/>
  <c r="Y89" i="101"/>
  <c r="AE89" i="101"/>
  <c r="C90" i="101"/>
  <c r="K90" i="101"/>
  <c r="M90" i="101" s="1"/>
  <c r="O90" i="101"/>
  <c r="Q90" i="101"/>
  <c r="S90" i="101"/>
  <c r="AE90" i="101"/>
  <c r="C91" i="101"/>
  <c r="K91" i="101"/>
  <c r="M91" i="101" s="1"/>
  <c r="O91" i="101"/>
  <c r="Q91" i="101"/>
  <c r="S91" i="101" s="1"/>
  <c r="AE91" i="101"/>
  <c r="K92" i="101"/>
  <c r="O92" i="101"/>
  <c r="Q92" i="101"/>
  <c r="S92" i="101"/>
  <c r="AE92" i="101"/>
  <c r="C93" i="101"/>
  <c r="E93" i="101"/>
  <c r="I93" i="101"/>
  <c r="K93" i="101"/>
  <c r="M93" i="101"/>
  <c r="O93" i="101"/>
  <c r="Q93" i="101"/>
  <c r="S93" i="101"/>
  <c r="U93" i="101"/>
  <c r="W93" i="101"/>
  <c r="Y93" i="101"/>
  <c r="AA93" i="101"/>
  <c r="AE93" i="101"/>
  <c r="AL93" i="101" s="1"/>
  <c r="C94" i="101"/>
  <c r="E94" i="101"/>
  <c r="O94" i="101"/>
  <c r="S94" i="101" s="1"/>
  <c r="Q94" i="101"/>
  <c r="U94" i="101"/>
  <c r="AE94" i="101"/>
  <c r="AE95" i="101"/>
  <c r="C96" i="101"/>
  <c r="E96" i="101"/>
  <c r="K96" i="101"/>
  <c r="O96" i="101"/>
  <c r="Q96" i="101"/>
  <c r="S96" i="101"/>
  <c r="U96" i="101"/>
  <c r="AE96" i="101"/>
  <c r="C97" i="101"/>
  <c r="O97" i="101"/>
  <c r="Q97" i="101"/>
  <c r="S97" i="101" s="1"/>
  <c r="AA97" i="101"/>
  <c r="AE97" i="101"/>
  <c r="AF98" i="101"/>
  <c r="G101" i="101"/>
  <c r="M101" i="101"/>
  <c r="S101" i="101"/>
  <c r="AA101" i="101"/>
  <c r="AE103" i="101"/>
  <c r="AO3" i="102"/>
  <c r="E6" i="102"/>
  <c r="G6" i="102"/>
  <c r="I6" i="102"/>
  <c r="K6" i="102"/>
  <c r="M6" i="102"/>
  <c r="Q6" i="102"/>
  <c r="AA6" i="102"/>
  <c r="AC6" i="102"/>
  <c r="AE6" i="102"/>
  <c r="AG6" i="102"/>
  <c r="AI6" i="102"/>
  <c r="AM6" i="102"/>
  <c r="E9" i="102"/>
  <c r="G9" i="102"/>
  <c r="G16" i="102" s="1"/>
  <c r="G49" i="102" s="1"/>
  <c r="G55" i="102" s="1"/>
  <c r="I9" i="102"/>
  <c r="I16" i="102" s="1"/>
  <c r="I49" i="102" s="1"/>
  <c r="K9" i="102"/>
  <c r="M9" i="102"/>
  <c r="O9" i="102"/>
  <c r="U9" i="102"/>
  <c r="AC9" i="102"/>
  <c r="AC16" i="102" s="1"/>
  <c r="AC49" i="102" s="1"/>
  <c r="AE9" i="102"/>
  <c r="AE16" i="102" s="1"/>
  <c r="AE49" i="102" s="1"/>
  <c r="AE55" i="102" s="1"/>
  <c r="AG9" i="102"/>
  <c r="AI9" i="102"/>
  <c r="AK9" i="102"/>
  <c r="E10" i="102"/>
  <c r="G10" i="102"/>
  <c r="I10" i="102"/>
  <c r="K10" i="102"/>
  <c r="M10" i="102"/>
  <c r="O10" i="102"/>
  <c r="O16" i="102" s="1"/>
  <c r="O49" i="102" s="1"/>
  <c r="O55" i="102" s="1"/>
  <c r="U10" i="102"/>
  <c r="AC10" i="102"/>
  <c r="AE10" i="102"/>
  <c r="AG10" i="102"/>
  <c r="AI10" i="102"/>
  <c r="AK10" i="102"/>
  <c r="AM10" i="102"/>
  <c r="AA10" i="102" s="1"/>
  <c r="G12" i="102"/>
  <c r="I12" i="102"/>
  <c r="K12" i="102"/>
  <c r="M12" i="102"/>
  <c r="O12" i="102"/>
  <c r="S12" i="102"/>
  <c r="U12" i="102" s="1"/>
  <c r="AC12" i="102"/>
  <c r="AE12" i="102"/>
  <c r="AG12" i="102"/>
  <c r="AI12" i="102"/>
  <c r="AK12" i="102"/>
  <c r="AK16" i="102" s="1"/>
  <c r="AK49" i="102" s="1"/>
  <c r="C20" i="102"/>
  <c r="E20" i="102"/>
  <c r="Q20" i="102"/>
  <c r="AA20" i="102"/>
  <c r="AM20" i="102"/>
  <c r="C21" i="102"/>
  <c r="Q21" i="102"/>
  <c r="E21" i="102" s="1"/>
  <c r="AA21" i="102"/>
  <c r="AM21" i="102"/>
  <c r="Q23" i="102"/>
  <c r="E23" i="102" s="1"/>
  <c r="AA23" i="102"/>
  <c r="AM23" i="102"/>
  <c r="G27" i="102"/>
  <c r="G50" i="102" s="1"/>
  <c r="I27" i="102"/>
  <c r="I50" i="102" s="1"/>
  <c r="K27" i="102"/>
  <c r="K50" i="102" s="1"/>
  <c r="M27" i="102"/>
  <c r="O27" i="102"/>
  <c r="AC27" i="102"/>
  <c r="AE27" i="102"/>
  <c r="AE50" i="102" s="1"/>
  <c r="AG27" i="102"/>
  <c r="AG50" i="102" s="1"/>
  <c r="AI27" i="102"/>
  <c r="AI50" i="102" s="1"/>
  <c r="AK27" i="102"/>
  <c r="AM27" i="102"/>
  <c r="AM50" i="102" s="1"/>
  <c r="G32" i="102"/>
  <c r="I32" i="102"/>
  <c r="M32" i="102"/>
  <c r="AC32" i="102"/>
  <c r="AE32" i="102"/>
  <c r="AE36" i="102" s="1"/>
  <c r="AE51" i="102" s="1"/>
  <c r="AI32" i="102"/>
  <c r="G33" i="102"/>
  <c r="I33" i="102"/>
  <c r="M33" i="102"/>
  <c r="AC33" i="102"/>
  <c r="AE33" i="102"/>
  <c r="AI33" i="102"/>
  <c r="AM33" i="102"/>
  <c r="AA33" i="102" s="1"/>
  <c r="G34" i="102"/>
  <c r="I34" i="102"/>
  <c r="M34" i="102"/>
  <c r="AC34" i="102"/>
  <c r="AC36" i="102" s="1"/>
  <c r="AE34" i="102"/>
  <c r="AI34" i="102"/>
  <c r="AM34" i="102"/>
  <c r="AA34" i="102" s="1"/>
  <c r="G36" i="102"/>
  <c r="G51" i="102" s="1"/>
  <c r="K36" i="102"/>
  <c r="O36" i="102"/>
  <c r="O51" i="102" s="1"/>
  <c r="AG36" i="102"/>
  <c r="AK36" i="102"/>
  <c r="AK51" i="102" s="1"/>
  <c r="M40" i="102"/>
  <c r="AI40" i="102"/>
  <c r="AM40" i="102" s="1"/>
  <c r="M41" i="102"/>
  <c r="Q41" i="102"/>
  <c r="E41" i="102" s="1"/>
  <c r="AA41" i="102"/>
  <c r="AI41" i="102"/>
  <c r="AM41" i="102"/>
  <c r="M42" i="102"/>
  <c r="Q42" i="102"/>
  <c r="E42" i="102" s="1"/>
  <c r="AI42" i="102"/>
  <c r="AI44" i="102" s="1"/>
  <c r="AM42" i="102"/>
  <c r="AA42" i="102" s="1"/>
  <c r="O44" i="102"/>
  <c r="AC44" i="102"/>
  <c r="AC52" i="102" s="1"/>
  <c r="AE44" i="102"/>
  <c r="AG44" i="102"/>
  <c r="AK44" i="102"/>
  <c r="AK52" i="102" s="1"/>
  <c r="M50" i="102"/>
  <c r="O50" i="102"/>
  <c r="AC50" i="102"/>
  <c r="AK50" i="102"/>
  <c r="K51" i="102"/>
  <c r="AC51" i="102"/>
  <c r="AG51" i="102"/>
  <c r="G52" i="102"/>
  <c r="I52" i="102"/>
  <c r="K52" i="102"/>
  <c r="O52" i="102"/>
  <c r="AE52" i="102"/>
  <c r="AG52" i="102"/>
  <c r="AI52" i="102"/>
  <c r="Q53" i="102"/>
  <c r="AC53" i="102"/>
  <c r="AM53" i="102"/>
  <c r="E54" i="102"/>
  <c r="G54" i="102"/>
  <c r="I54" i="102"/>
  <c r="M54" i="102"/>
  <c r="Q54" i="102" s="1"/>
  <c r="O54" i="102"/>
  <c r="AA54" i="102"/>
  <c r="AC54" i="102"/>
  <c r="AE54" i="102"/>
  <c r="AM54" i="102" s="1"/>
  <c r="AG54" i="102"/>
  <c r="K54" i="102" s="1"/>
  <c r="AI54" i="102"/>
  <c r="AK54" i="102"/>
  <c r="AK55" i="102"/>
  <c r="G1" i="100"/>
  <c r="J1" i="100"/>
  <c r="J2" i="100"/>
  <c r="H4" i="100"/>
  <c r="I4" i="100"/>
  <c r="U5" i="100"/>
  <c r="Z5" i="100"/>
  <c r="AA5" i="100"/>
  <c r="AG5" i="100"/>
  <c r="AH5" i="100"/>
  <c r="AI5" i="100"/>
  <c r="AN5" i="100"/>
  <c r="AO5" i="100"/>
  <c r="AP5" i="100"/>
  <c r="AQ5" i="100"/>
  <c r="AR5" i="100"/>
  <c r="AS5" i="100"/>
  <c r="AT5" i="100"/>
  <c r="AU5" i="100"/>
  <c r="AV5" i="100"/>
  <c r="AW5" i="100"/>
  <c r="AX5" i="100"/>
  <c r="AY5" i="100"/>
  <c r="BB5" i="100"/>
  <c r="U6" i="100"/>
  <c r="Z6" i="100"/>
  <c r="AA6" i="100"/>
  <c r="AG6" i="100"/>
  <c r="AH6" i="100"/>
  <c r="AI6" i="100"/>
  <c r="AN6" i="100"/>
  <c r="AO6" i="100"/>
  <c r="AP6" i="100"/>
  <c r="AQ6" i="100"/>
  <c r="AR6" i="100"/>
  <c r="AS6" i="100"/>
  <c r="AT6" i="100"/>
  <c r="AU6" i="100"/>
  <c r="AV6" i="100"/>
  <c r="AW6" i="100"/>
  <c r="AX6" i="100"/>
  <c r="AY6" i="100"/>
  <c r="BB6" i="100"/>
  <c r="O7" i="100"/>
  <c r="U7" i="100"/>
  <c r="I7" i="100" s="1"/>
  <c r="Z7" i="100"/>
  <c r="AA7" i="100"/>
  <c r="AG7" i="100"/>
  <c r="AH7" i="100"/>
  <c r="AI7" i="100"/>
  <c r="AN7" i="100"/>
  <c r="AO7" i="100"/>
  <c r="AP7" i="100"/>
  <c r="AQ7" i="100"/>
  <c r="AR7" i="100"/>
  <c r="AS7" i="100"/>
  <c r="AT7" i="100"/>
  <c r="AU7" i="100"/>
  <c r="AV7" i="100"/>
  <c r="AW7" i="100"/>
  <c r="AX7" i="100"/>
  <c r="AY7" i="100"/>
  <c r="BB7" i="100"/>
  <c r="U8" i="100"/>
  <c r="Z8" i="100"/>
  <c r="AA8" i="100"/>
  <c r="AG8" i="100"/>
  <c r="AH8" i="100"/>
  <c r="AI8" i="100"/>
  <c r="AN8" i="100"/>
  <c r="AO8" i="100"/>
  <c r="AP8" i="100"/>
  <c r="AQ8" i="100"/>
  <c r="AR8" i="100"/>
  <c r="AS8" i="100"/>
  <c r="AT8" i="100"/>
  <c r="AU8" i="100"/>
  <c r="AV8" i="100"/>
  <c r="AW8" i="100"/>
  <c r="AX8" i="100"/>
  <c r="AY8" i="100"/>
  <c r="BB8" i="100"/>
  <c r="U9" i="100"/>
  <c r="Z9" i="100"/>
  <c r="AA9" i="100"/>
  <c r="AG9" i="100"/>
  <c r="AH9" i="100"/>
  <c r="AI9" i="100"/>
  <c r="AN9" i="100"/>
  <c r="AO9" i="100"/>
  <c r="AQ9" i="100"/>
  <c r="AR9" i="100"/>
  <c r="AS9" i="100"/>
  <c r="AT9" i="100"/>
  <c r="AU9" i="100"/>
  <c r="AV9" i="100"/>
  <c r="AW9" i="100"/>
  <c r="AX9" i="100"/>
  <c r="AY9" i="100"/>
  <c r="BB9" i="100"/>
  <c r="I10" i="100"/>
  <c r="U10" i="100"/>
  <c r="Z10" i="100"/>
  <c r="AA10" i="100"/>
  <c r="AG10" i="100"/>
  <c r="AH10" i="100"/>
  <c r="AI10" i="100"/>
  <c r="AN10" i="100"/>
  <c r="AO10" i="100"/>
  <c r="AP10" i="100"/>
  <c r="AQ10" i="100"/>
  <c r="AR10" i="100"/>
  <c r="AS10" i="100"/>
  <c r="AT10" i="100"/>
  <c r="AU10" i="100"/>
  <c r="AV10" i="100"/>
  <c r="AW10" i="100"/>
  <c r="AX10" i="100"/>
  <c r="AY10" i="100"/>
  <c r="BB10" i="100"/>
  <c r="U11" i="100"/>
  <c r="Z11" i="100"/>
  <c r="AA11" i="100"/>
  <c r="AG11" i="100"/>
  <c r="AH11" i="100"/>
  <c r="AI11" i="100"/>
  <c r="AN11" i="100"/>
  <c r="AO11" i="100"/>
  <c r="AP11" i="100"/>
  <c r="AQ11" i="100"/>
  <c r="AR11" i="100"/>
  <c r="AS11" i="100"/>
  <c r="AT11" i="100"/>
  <c r="AU11" i="100"/>
  <c r="AV11" i="100"/>
  <c r="AW11" i="100"/>
  <c r="AX11" i="100"/>
  <c r="AY11" i="100"/>
  <c r="BB11" i="100"/>
  <c r="I12" i="100"/>
  <c r="U12" i="100"/>
  <c r="Z12" i="100"/>
  <c r="AA12" i="100"/>
  <c r="AG12" i="100"/>
  <c r="AH12" i="100"/>
  <c r="AI12" i="100"/>
  <c r="AN12" i="100"/>
  <c r="AO12" i="100"/>
  <c r="AP12" i="100"/>
  <c r="AQ12" i="100"/>
  <c r="AR12" i="100"/>
  <c r="AS12" i="100"/>
  <c r="AT12" i="100"/>
  <c r="AU12" i="100"/>
  <c r="AV12" i="100"/>
  <c r="AW12" i="100"/>
  <c r="AX12" i="100"/>
  <c r="AY12" i="100"/>
  <c r="BB12" i="100"/>
  <c r="U13" i="100"/>
  <c r="Z13" i="100"/>
  <c r="AA13" i="100"/>
  <c r="AG13" i="100"/>
  <c r="AH13" i="100"/>
  <c r="H13" i="100" s="1"/>
  <c r="AI13" i="100"/>
  <c r="AN13" i="100"/>
  <c r="AO13" i="100"/>
  <c r="AP13" i="100"/>
  <c r="AQ13" i="100"/>
  <c r="AR13" i="100"/>
  <c r="AS13" i="100"/>
  <c r="AT13" i="100"/>
  <c r="AU13" i="100"/>
  <c r="AV13" i="100"/>
  <c r="AW13" i="100"/>
  <c r="AX13" i="100"/>
  <c r="AY13" i="100"/>
  <c r="BB13" i="100"/>
  <c r="O14" i="100"/>
  <c r="P14" i="100"/>
  <c r="Q14" i="100"/>
  <c r="O15" i="100"/>
  <c r="P15" i="100"/>
  <c r="Q15" i="100"/>
  <c r="U15" i="100"/>
  <c r="Z15" i="100"/>
  <c r="Z50" i="100" s="1"/>
  <c r="AA15" i="100"/>
  <c r="AA50" i="100" s="1"/>
  <c r="AG15" i="100"/>
  <c r="AH15" i="100"/>
  <c r="AI15" i="100"/>
  <c r="AN15" i="100"/>
  <c r="AO15" i="100"/>
  <c r="AP15" i="100"/>
  <c r="AP50" i="100" s="1"/>
  <c r="AQ15" i="100"/>
  <c r="AQ50" i="100" s="1"/>
  <c r="AR15" i="100"/>
  <c r="AR50" i="100" s="1"/>
  <c r="AS15" i="100"/>
  <c r="AT15" i="100"/>
  <c r="AU15" i="100"/>
  <c r="AV15" i="100"/>
  <c r="AW15" i="100"/>
  <c r="AX15" i="100"/>
  <c r="AX50" i="100" s="1"/>
  <c r="AY15" i="100"/>
  <c r="AY50" i="100" s="1"/>
  <c r="BB15" i="100"/>
  <c r="BB50" i="100" s="1"/>
  <c r="I16" i="100"/>
  <c r="J16" i="100"/>
  <c r="Q16" i="100"/>
  <c r="O17" i="100"/>
  <c r="P17" i="100"/>
  <c r="Q17" i="100"/>
  <c r="U17" i="100"/>
  <c r="Z17" i="100"/>
  <c r="AA17" i="100"/>
  <c r="AG17" i="100"/>
  <c r="AH17" i="100"/>
  <c r="AI17" i="100"/>
  <c r="AN17" i="100"/>
  <c r="AO17" i="100"/>
  <c r="AP17" i="100"/>
  <c r="AQ17" i="100"/>
  <c r="AR17" i="100"/>
  <c r="AS17" i="100"/>
  <c r="AT17" i="100"/>
  <c r="AU17" i="100"/>
  <c r="AV17" i="100"/>
  <c r="AW17" i="100"/>
  <c r="AX17" i="100"/>
  <c r="AY17" i="100"/>
  <c r="BB17" i="100"/>
  <c r="H18" i="100"/>
  <c r="J18" i="100" s="1"/>
  <c r="I18" i="100"/>
  <c r="O18" i="100"/>
  <c r="P18" i="100"/>
  <c r="Q18" i="100"/>
  <c r="U18" i="100"/>
  <c r="Z18" i="100"/>
  <c r="AA18" i="100"/>
  <c r="AG18" i="100"/>
  <c r="AH18" i="100"/>
  <c r="AI18" i="100"/>
  <c r="AN18" i="100"/>
  <c r="AO18" i="100"/>
  <c r="AP18" i="100"/>
  <c r="AQ18" i="100"/>
  <c r="AR18" i="100"/>
  <c r="AS18" i="100"/>
  <c r="AT18" i="100"/>
  <c r="AU18" i="100"/>
  <c r="AV18" i="100"/>
  <c r="AW18" i="100"/>
  <c r="AX18" i="100"/>
  <c r="AY18" i="100"/>
  <c r="BB18" i="100"/>
  <c r="O19" i="100"/>
  <c r="P19" i="100"/>
  <c r="Q19" i="100"/>
  <c r="J20" i="100"/>
  <c r="Q20" i="100"/>
  <c r="U20" i="100"/>
  <c r="Z20" i="100"/>
  <c r="AA20" i="100"/>
  <c r="AG20" i="100"/>
  <c r="AH20" i="100"/>
  <c r="AI20" i="100"/>
  <c r="AN20" i="100"/>
  <c r="AO20" i="100"/>
  <c r="AP20" i="100"/>
  <c r="AQ20" i="100"/>
  <c r="AR20" i="100"/>
  <c r="AS20" i="100"/>
  <c r="AT20" i="100"/>
  <c r="AU20" i="100"/>
  <c r="AV20" i="100"/>
  <c r="AW20" i="100"/>
  <c r="AX20" i="100"/>
  <c r="AY20" i="100"/>
  <c r="BB20" i="100"/>
  <c r="Q22" i="100"/>
  <c r="Q23" i="100"/>
  <c r="U23" i="100"/>
  <c r="Z23" i="100"/>
  <c r="AA23" i="100"/>
  <c r="AG23" i="100"/>
  <c r="AH23" i="100"/>
  <c r="AI23" i="100"/>
  <c r="AN23" i="100"/>
  <c r="AO23" i="100"/>
  <c r="AP23" i="100"/>
  <c r="AQ23" i="100"/>
  <c r="AR23" i="100"/>
  <c r="AS23" i="100"/>
  <c r="AT23" i="100"/>
  <c r="AU23" i="100"/>
  <c r="AV23" i="100"/>
  <c r="AW23" i="100"/>
  <c r="AX23" i="100"/>
  <c r="AY23" i="100"/>
  <c r="BB23" i="100"/>
  <c r="Q24" i="100"/>
  <c r="U24" i="100"/>
  <c r="Z24" i="100"/>
  <c r="AA24" i="100"/>
  <c r="AG24" i="100"/>
  <c r="AH24" i="100"/>
  <c r="AI24" i="100"/>
  <c r="AN24" i="100"/>
  <c r="AO24" i="100"/>
  <c r="AQ24" i="100"/>
  <c r="AR24" i="100"/>
  <c r="AS24" i="100"/>
  <c r="AT24" i="100"/>
  <c r="AU24" i="100"/>
  <c r="AV24" i="100"/>
  <c r="AW24" i="100"/>
  <c r="AX24" i="100"/>
  <c r="AY24" i="100"/>
  <c r="BB24" i="100"/>
  <c r="I25" i="100"/>
  <c r="Q25" i="100"/>
  <c r="U25" i="100"/>
  <c r="Z25" i="100"/>
  <c r="AA25" i="100"/>
  <c r="AG25" i="100"/>
  <c r="AH25" i="100"/>
  <c r="AI25" i="100"/>
  <c r="H25" i="100" s="1"/>
  <c r="AN25" i="100"/>
  <c r="AO25" i="100"/>
  <c r="AP25" i="100"/>
  <c r="AQ25" i="100"/>
  <c r="AR25" i="100"/>
  <c r="AS25" i="100"/>
  <c r="AT25" i="100"/>
  <c r="AU25" i="100"/>
  <c r="AV25" i="100"/>
  <c r="AW25" i="100"/>
  <c r="AX25" i="100"/>
  <c r="AY25" i="100"/>
  <c r="BB25" i="100"/>
  <c r="H26" i="100"/>
  <c r="I26" i="100"/>
  <c r="J26" i="100"/>
  <c r="Q26" i="100"/>
  <c r="Q27" i="100"/>
  <c r="U27" i="100"/>
  <c r="Z27" i="100"/>
  <c r="AA27" i="100"/>
  <c r="AG27" i="100"/>
  <c r="AH27" i="100"/>
  <c r="AI27" i="100"/>
  <c r="AN27" i="100"/>
  <c r="AO27" i="100"/>
  <c r="AP27" i="100"/>
  <c r="AQ27" i="100"/>
  <c r="AR27" i="100"/>
  <c r="AS27" i="100"/>
  <c r="AT27" i="100"/>
  <c r="AU27" i="100"/>
  <c r="AV27" i="100"/>
  <c r="AW27" i="100"/>
  <c r="AX27" i="100"/>
  <c r="AY27" i="100"/>
  <c r="BB27" i="100"/>
  <c r="Q28" i="100"/>
  <c r="I29" i="100"/>
  <c r="Q29" i="100"/>
  <c r="U29" i="100"/>
  <c r="Z29" i="100"/>
  <c r="AA29" i="100"/>
  <c r="AG29" i="100"/>
  <c r="AH29" i="100"/>
  <c r="AI29" i="100"/>
  <c r="AN29" i="100"/>
  <c r="AO29" i="100"/>
  <c r="AP29" i="100"/>
  <c r="AQ29" i="100"/>
  <c r="AR29" i="100"/>
  <c r="AS29" i="100"/>
  <c r="AT29" i="100"/>
  <c r="AU29" i="100"/>
  <c r="AV29" i="100"/>
  <c r="AW29" i="100"/>
  <c r="AX29" i="100"/>
  <c r="AY29" i="100"/>
  <c r="BB29" i="100"/>
  <c r="O30" i="100"/>
  <c r="Q30" i="100" s="1"/>
  <c r="P30" i="100"/>
  <c r="O31" i="100"/>
  <c r="U33" i="100"/>
  <c r="Z33" i="100"/>
  <c r="AA33" i="100"/>
  <c r="AG33" i="100"/>
  <c r="AH33" i="100"/>
  <c r="AI33" i="100"/>
  <c r="AN33" i="100"/>
  <c r="AO33" i="100"/>
  <c r="AP33" i="100"/>
  <c r="AQ33" i="100"/>
  <c r="AR33" i="100"/>
  <c r="AS33" i="100"/>
  <c r="AT33" i="100"/>
  <c r="AU33" i="100"/>
  <c r="AV33" i="100"/>
  <c r="AW33" i="100"/>
  <c r="AX33" i="100"/>
  <c r="AY33" i="100"/>
  <c r="BB33" i="100"/>
  <c r="H34" i="100"/>
  <c r="I34" i="100"/>
  <c r="U34" i="100"/>
  <c r="Z34" i="100"/>
  <c r="AA34" i="100"/>
  <c r="AG34" i="100"/>
  <c r="AH34" i="100"/>
  <c r="AI34" i="100"/>
  <c r="AN34" i="100"/>
  <c r="AO34" i="100"/>
  <c r="AP34" i="100"/>
  <c r="AQ34" i="100"/>
  <c r="AR34" i="100"/>
  <c r="AS34" i="100"/>
  <c r="AT34" i="100"/>
  <c r="AU34" i="100"/>
  <c r="AV34" i="100"/>
  <c r="AW34" i="100"/>
  <c r="AX34" i="100"/>
  <c r="AY34" i="100"/>
  <c r="BB34" i="100"/>
  <c r="U35" i="100"/>
  <c r="Z35" i="100"/>
  <c r="AA35" i="100"/>
  <c r="AG35" i="100"/>
  <c r="AH35" i="100"/>
  <c r="AI35" i="100"/>
  <c r="AN35" i="100"/>
  <c r="AO35" i="100"/>
  <c r="AQ35" i="100"/>
  <c r="AR35" i="100"/>
  <c r="AS35" i="100"/>
  <c r="AT35" i="100"/>
  <c r="AU35" i="100"/>
  <c r="AV35" i="100"/>
  <c r="AW35" i="100"/>
  <c r="AX35" i="100"/>
  <c r="AY35" i="100"/>
  <c r="BB35" i="100"/>
  <c r="H36" i="100"/>
  <c r="I36" i="100"/>
  <c r="I38" i="100"/>
  <c r="U38" i="100"/>
  <c r="Z38" i="100"/>
  <c r="AA38" i="100"/>
  <c r="AG38" i="100"/>
  <c r="AH38" i="100"/>
  <c r="AI38" i="100"/>
  <c r="AN38" i="100"/>
  <c r="AO38" i="100"/>
  <c r="AP38" i="100"/>
  <c r="AP35" i="100" s="1"/>
  <c r="AQ38" i="100"/>
  <c r="AR38" i="100"/>
  <c r="AS38" i="100"/>
  <c r="AT38" i="100"/>
  <c r="AU38" i="100"/>
  <c r="AV38" i="100"/>
  <c r="AW38" i="100"/>
  <c r="AX38" i="100"/>
  <c r="AY38" i="100"/>
  <c r="BB38" i="100"/>
  <c r="BB44" i="100"/>
  <c r="H45" i="100"/>
  <c r="I45" i="100"/>
  <c r="T45" i="100"/>
  <c r="U45" i="100"/>
  <c r="Z45" i="100"/>
  <c r="AA45" i="100"/>
  <c r="AG45" i="100"/>
  <c r="AH45" i="100"/>
  <c r="AI45" i="100"/>
  <c r="AN45" i="100"/>
  <c r="AO45" i="100"/>
  <c r="AP45" i="100"/>
  <c r="AQ45" i="100"/>
  <c r="AR45" i="100"/>
  <c r="AS45" i="100"/>
  <c r="AT45" i="100"/>
  <c r="AU45" i="100"/>
  <c r="AV45" i="100"/>
  <c r="AW45" i="100"/>
  <c r="AX45" i="100"/>
  <c r="AY45" i="100"/>
  <c r="BB45" i="100"/>
  <c r="H46" i="100"/>
  <c r="J46" i="100" s="1"/>
  <c r="I46" i="100"/>
  <c r="T46" i="100"/>
  <c r="U46" i="100"/>
  <c r="Z46" i="100"/>
  <c r="AA46" i="100"/>
  <c r="AG46" i="100"/>
  <c r="AH46" i="100"/>
  <c r="AI46" i="100"/>
  <c r="AN46" i="100"/>
  <c r="AO46" i="100"/>
  <c r="AP46" i="100"/>
  <c r="AQ46" i="100"/>
  <c r="AR46" i="100"/>
  <c r="AS46" i="100"/>
  <c r="AT46" i="100"/>
  <c r="AU46" i="100"/>
  <c r="AV46" i="100"/>
  <c r="AW46" i="100"/>
  <c r="AX46" i="100"/>
  <c r="AY46" i="100"/>
  <c r="BB46" i="100"/>
  <c r="H47" i="100"/>
  <c r="I47" i="100"/>
  <c r="T47" i="100"/>
  <c r="U47" i="100"/>
  <c r="Z47" i="100"/>
  <c r="AA47" i="100"/>
  <c r="AG47" i="100"/>
  <c r="AH47" i="100"/>
  <c r="AI47" i="100"/>
  <c r="AN47" i="100"/>
  <c r="AO47" i="100"/>
  <c r="AP47" i="100"/>
  <c r="AQ47" i="100"/>
  <c r="AR47" i="100"/>
  <c r="AS47" i="100"/>
  <c r="AT47" i="100"/>
  <c r="AU47" i="100"/>
  <c r="AV47" i="100"/>
  <c r="AW47" i="100"/>
  <c r="AX47" i="100"/>
  <c r="AY47" i="100"/>
  <c r="H48" i="100"/>
  <c r="I48" i="100"/>
  <c r="J48" i="100" s="1"/>
  <c r="T48" i="100"/>
  <c r="U48" i="100"/>
  <c r="Z48" i="100"/>
  <c r="AA48" i="100"/>
  <c r="AG48" i="100"/>
  <c r="AH48" i="100"/>
  <c r="AI48" i="100"/>
  <c r="AN48" i="100"/>
  <c r="AO48" i="100"/>
  <c r="AP48" i="100"/>
  <c r="AQ48" i="100"/>
  <c r="AR48" i="100"/>
  <c r="AS48" i="100"/>
  <c r="AT48" i="100"/>
  <c r="AU48" i="100"/>
  <c r="AV48" i="100"/>
  <c r="AW48" i="100"/>
  <c r="AX48" i="100"/>
  <c r="AY48" i="100"/>
  <c r="AG50" i="100"/>
  <c r="AH50" i="100"/>
  <c r="AI50" i="100"/>
  <c r="AN50" i="100"/>
  <c r="AO50" i="100"/>
  <c r="AS50" i="100"/>
  <c r="AT50" i="100"/>
  <c r="AU50" i="100"/>
  <c r="AV50" i="100"/>
  <c r="AW50" i="100"/>
  <c r="H54" i="100"/>
  <c r="I54" i="100"/>
  <c r="T54" i="100"/>
  <c r="U54" i="100"/>
  <c r="Z54" i="100"/>
  <c r="AA54" i="100"/>
  <c r="AG54" i="100"/>
  <c r="AH54" i="100"/>
  <c r="AI54" i="100"/>
  <c r="AN54" i="100"/>
  <c r="AO54" i="100"/>
  <c r="AP54" i="100"/>
  <c r="AQ54" i="100"/>
  <c r="AR54" i="100"/>
  <c r="AS54" i="100"/>
  <c r="AT54" i="100"/>
  <c r="AU54" i="100"/>
  <c r="AV54" i="100"/>
  <c r="AW54" i="100"/>
  <c r="AX54" i="100"/>
  <c r="AY54" i="100"/>
  <c r="J55" i="100"/>
  <c r="T55" i="100"/>
  <c r="BB55" i="100"/>
  <c r="H56" i="100"/>
  <c r="H61" i="100" s="1"/>
  <c r="T56" i="100"/>
  <c r="U56" i="100"/>
  <c r="Z56" i="100"/>
  <c r="AA56" i="100"/>
  <c r="AG56" i="100"/>
  <c r="AH56" i="100"/>
  <c r="AI56" i="100"/>
  <c r="AN56" i="100"/>
  <c r="AO56" i="100"/>
  <c r="AP56" i="100"/>
  <c r="I56" i="100" s="1"/>
  <c r="AQ56" i="100"/>
  <c r="AR56" i="100"/>
  <c r="AS56" i="100"/>
  <c r="AT56" i="100"/>
  <c r="AU56" i="100"/>
  <c r="AV56" i="100"/>
  <c r="AW56" i="100"/>
  <c r="AX56" i="100"/>
  <c r="AY56" i="100"/>
  <c r="BB56" i="100"/>
  <c r="BB57" i="100"/>
  <c r="H58" i="100"/>
  <c r="U58" i="100"/>
  <c r="Z58" i="100"/>
  <c r="AA58" i="100"/>
  <c r="AG58" i="100"/>
  <c r="AH58" i="100"/>
  <c r="AI58" i="100"/>
  <c r="AN58" i="100"/>
  <c r="AO58" i="100"/>
  <c r="AP58" i="100"/>
  <c r="I58" i="100" s="1"/>
  <c r="AQ58" i="100"/>
  <c r="AR58" i="100"/>
  <c r="AS58" i="100"/>
  <c r="AT58" i="100"/>
  <c r="AU58" i="100"/>
  <c r="AV58" i="100"/>
  <c r="AW58" i="100"/>
  <c r="AX58" i="100"/>
  <c r="AY58" i="100"/>
  <c r="BB58" i="100"/>
  <c r="U61" i="100"/>
  <c r="Z61" i="100"/>
  <c r="AA61" i="100"/>
  <c r="AG61" i="100"/>
  <c r="AH61" i="100"/>
  <c r="AI61" i="100"/>
  <c r="AN61" i="100"/>
  <c r="AO61" i="100"/>
  <c r="AQ61" i="100"/>
  <c r="AR61" i="100"/>
  <c r="AS61" i="100"/>
  <c r="AT61" i="100"/>
  <c r="AU61" i="100"/>
  <c r="AV61" i="100"/>
  <c r="AW61" i="100"/>
  <c r="AX61" i="100"/>
  <c r="AY61" i="100"/>
  <c r="BB61" i="100"/>
  <c r="U63" i="100"/>
  <c r="Z63" i="100"/>
  <c r="AA63" i="100"/>
  <c r="AG63" i="100"/>
  <c r="AH63" i="100"/>
  <c r="AI63" i="100"/>
  <c r="AN63" i="100"/>
  <c r="AO63" i="100"/>
  <c r="AQ63" i="100"/>
  <c r="AR63" i="100"/>
  <c r="AS63" i="100"/>
  <c r="AT63" i="100"/>
  <c r="AU63" i="100"/>
  <c r="AV63" i="100"/>
  <c r="AW63" i="100"/>
  <c r="AX63" i="100"/>
  <c r="AY63" i="100"/>
  <c r="BB63" i="100"/>
  <c r="I67" i="100"/>
  <c r="I74" i="100"/>
  <c r="A1" i="104"/>
  <c r="B6" i="104"/>
  <c r="C6" i="104"/>
  <c r="F6" i="104"/>
  <c r="I6" i="104"/>
  <c r="L6" i="104"/>
  <c r="M7" i="104" s="1"/>
  <c r="O6" i="104"/>
  <c r="Q6" i="104"/>
  <c r="T6" i="104"/>
  <c r="V6" i="104"/>
  <c r="Y6" i="104"/>
  <c r="Z6" i="104" s="1"/>
  <c r="AM6" i="104"/>
  <c r="AX6" i="104"/>
  <c r="AY6" i="104"/>
  <c r="AZ6" i="104"/>
  <c r="BA6" i="104"/>
  <c r="BB6" i="104"/>
  <c r="BC6" i="104"/>
  <c r="BD6" i="104"/>
  <c r="BI6" i="104"/>
  <c r="BJ6" i="104"/>
  <c r="BK6" i="104"/>
  <c r="BL6" i="104"/>
  <c r="BM6" i="104"/>
  <c r="BN6" i="104"/>
  <c r="BO6" i="104"/>
  <c r="BP6" i="104"/>
  <c r="BW6" i="104"/>
  <c r="BX6" i="104"/>
  <c r="BY6" i="104"/>
  <c r="BZ6" i="104"/>
  <c r="CA6" i="104"/>
  <c r="CB6" i="104"/>
  <c r="CC6" i="104"/>
  <c r="CD6" i="104"/>
  <c r="CE6" i="104"/>
  <c r="CF6" i="104"/>
  <c r="CG6" i="104"/>
  <c r="CH6" i="104"/>
  <c r="CI6" i="104"/>
  <c r="CN6" i="104"/>
  <c r="CO6" i="104"/>
  <c r="CP6" i="104"/>
  <c r="CQ6" i="104"/>
  <c r="CX6" i="104"/>
  <c r="CY6" i="104"/>
  <c r="CZ6" i="104"/>
  <c r="DA6" i="104"/>
  <c r="DB6" i="104"/>
  <c r="DC6" i="104"/>
  <c r="DD6" i="104"/>
  <c r="DL6" i="104"/>
  <c r="DM6" i="104"/>
  <c r="DN6" i="104"/>
  <c r="DO6" i="104"/>
  <c r="DS6" i="104"/>
  <c r="DT6" i="104"/>
  <c r="DU6" i="104"/>
  <c r="DV6" i="104"/>
  <c r="DW6" i="104"/>
  <c r="DX6" i="104"/>
  <c r="DY6" i="104"/>
  <c r="DZ6" i="104"/>
  <c r="EA6" i="104"/>
  <c r="EB6" i="104"/>
  <c r="EI6" i="104"/>
  <c r="EJ6" i="104"/>
  <c r="EK6" i="104"/>
  <c r="EL6" i="104"/>
  <c r="EM6" i="104"/>
  <c r="EN6" i="104"/>
  <c r="EW6" i="104"/>
  <c r="EX6" i="104"/>
  <c r="FD6" i="104" s="1"/>
  <c r="EY6" i="104"/>
  <c r="EZ6" i="104"/>
  <c r="FA6" i="104"/>
  <c r="FB6" i="104"/>
  <c r="FL6" i="104"/>
  <c r="FM6" i="104"/>
  <c r="FS6" i="104" s="1"/>
  <c r="FN6" i="104"/>
  <c r="FO6" i="104"/>
  <c r="FP6" i="104"/>
  <c r="FQ6" i="104"/>
  <c r="GA6" i="104"/>
  <c r="GB6" i="104"/>
  <c r="GC6" i="104"/>
  <c r="GD6" i="104"/>
  <c r="GE6" i="104"/>
  <c r="GF6" i="104"/>
  <c r="B7" i="104"/>
  <c r="C7" i="104"/>
  <c r="D7" i="104" s="1"/>
  <c r="F7" i="104"/>
  <c r="G7" i="104"/>
  <c r="I7" i="104"/>
  <c r="J7" i="104" s="1"/>
  <c r="L7" i="104"/>
  <c r="O7" i="104"/>
  <c r="P7" i="104"/>
  <c r="Q7" i="104"/>
  <c r="R7" i="104" s="1"/>
  <c r="T7" i="104"/>
  <c r="V7" i="104"/>
  <c r="W7" i="104"/>
  <c r="Y7" i="104"/>
  <c r="Z7" i="104" s="1"/>
  <c r="AM7" i="104"/>
  <c r="AX7" i="104"/>
  <c r="AY7" i="104"/>
  <c r="AZ7" i="104"/>
  <c r="BA7" i="104"/>
  <c r="BB7" i="104"/>
  <c r="BC7" i="104"/>
  <c r="BD7" i="104"/>
  <c r="BI7" i="104"/>
  <c r="BJ7" i="104"/>
  <c r="BK7" i="104"/>
  <c r="BL7" i="104"/>
  <c r="BM7" i="104"/>
  <c r="BN7" i="104"/>
  <c r="BO7" i="104"/>
  <c r="BP7" i="104"/>
  <c r="BR7" i="104"/>
  <c r="AO7" i="104" s="1"/>
  <c r="AK7" i="104" s="1"/>
  <c r="BW7" i="104"/>
  <c r="BX7" i="104"/>
  <c r="BY7" i="104"/>
  <c r="BZ7" i="104"/>
  <c r="CA7" i="104"/>
  <c r="CB7" i="104"/>
  <c r="CC7" i="104"/>
  <c r="CD7" i="104"/>
  <c r="CE7" i="104"/>
  <c r="CF7" i="104"/>
  <c r="CG7" i="104"/>
  <c r="CH7" i="104"/>
  <c r="CI7" i="104"/>
  <c r="CN7" i="104"/>
  <c r="CO7" i="104"/>
  <c r="CP7" i="104"/>
  <c r="CQ7" i="104"/>
  <c r="CX7" i="104"/>
  <c r="DF7" i="104" s="1"/>
  <c r="CY7" i="104"/>
  <c r="CZ7" i="104"/>
  <c r="DA7" i="104"/>
  <c r="DB7" i="104"/>
  <c r="DC7" i="104"/>
  <c r="DD7" i="104"/>
  <c r="DL7" i="104"/>
  <c r="DM7" i="104"/>
  <c r="DN7" i="104"/>
  <c r="DO7" i="104"/>
  <c r="DS7" i="104"/>
  <c r="DT7" i="104"/>
  <c r="DU7" i="104"/>
  <c r="DV7" i="104"/>
  <c r="DW7" i="104"/>
  <c r="DX7" i="104"/>
  <c r="DY7" i="104"/>
  <c r="DZ7" i="104"/>
  <c r="EA7" i="104"/>
  <c r="EI7" i="104"/>
  <c r="EP7" i="104" s="1"/>
  <c r="EQ7" i="104" s="1"/>
  <c r="E7" i="104" s="1"/>
  <c r="EJ7" i="104"/>
  <c r="EK7" i="104"/>
  <c r="EL7" i="104"/>
  <c r="EM7" i="104"/>
  <c r="EN7" i="104"/>
  <c r="EW7" i="104"/>
  <c r="EX7" i="104"/>
  <c r="EY7" i="104"/>
  <c r="EZ7" i="104"/>
  <c r="FA7" i="104"/>
  <c r="FB7" i="104"/>
  <c r="FL7" i="104"/>
  <c r="FM7" i="104"/>
  <c r="FN7" i="104"/>
  <c r="FO7" i="104"/>
  <c r="FP7" i="104"/>
  <c r="FQ7" i="104"/>
  <c r="GA7" i="104"/>
  <c r="GB7" i="104"/>
  <c r="GC7" i="104"/>
  <c r="GD7" i="104"/>
  <c r="GE7" i="104"/>
  <c r="GF7" i="104"/>
  <c r="B8" i="104"/>
  <c r="C8" i="104"/>
  <c r="F8" i="104"/>
  <c r="I8" i="104"/>
  <c r="L8" i="104"/>
  <c r="O8" i="104"/>
  <c r="Q8" i="104"/>
  <c r="T8" i="104"/>
  <c r="V8" i="104"/>
  <c r="Y8" i="104"/>
  <c r="AK8" i="104"/>
  <c r="AM8" i="104"/>
  <c r="AX8" i="104"/>
  <c r="AY8" i="104"/>
  <c r="AZ8" i="104"/>
  <c r="BA8" i="104"/>
  <c r="BB8" i="104"/>
  <c r="BC8" i="104"/>
  <c r="BD8" i="104"/>
  <c r="BI8" i="104"/>
  <c r="BJ8" i="104"/>
  <c r="BK8" i="104"/>
  <c r="BL8" i="104"/>
  <c r="BM8" i="104"/>
  <c r="BN8" i="104"/>
  <c r="BO8" i="104"/>
  <c r="BP8" i="104"/>
  <c r="BR8" i="104"/>
  <c r="AO8" i="104" s="1"/>
  <c r="BW8" i="104"/>
  <c r="BX8" i="104"/>
  <c r="BY8" i="104"/>
  <c r="BZ8" i="104"/>
  <c r="CA8" i="104"/>
  <c r="CB8" i="104"/>
  <c r="CC8" i="104"/>
  <c r="CD8" i="104"/>
  <c r="CE8" i="104"/>
  <c r="CF8" i="104"/>
  <c r="CG8" i="104"/>
  <c r="CH8" i="104"/>
  <c r="CI8" i="104"/>
  <c r="CN8" i="104"/>
  <c r="CO8" i="104"/>
  <c r="CP8" i="104"/>
  <c r="CQ8" i="104"/>
  <c r="CX8" i="104"/>
  <c r="CY8" i="104"/>
  <c r="CZ8" i="104"/>
  <c r="DA8" i="104"/>
  <c r="DF8" i="104" s="1"/>
  <c r="DB8" i="104"/>
  <c r="DC8" i="104"/>
  <c r="DD8" i="104"/>
  <c r="DL8" i="104"/>
  <c r="DM8" i="104"/>
  <c r="DN8" i="104"/>
  <c r="DO8" i="104"/>
  <c r="DS8" i="104"/>
  <c r="DT8" i="104"/>
  <c r="DU8" i="104"/>
  <c r="DV8" i="104"/>
  <c r="DW8" i="104"/>
  <c r="DX8" i="104"/>
  <c r="DY8" i="104"/>
  <c r="DZ8" i="104"/>
  <c r="EA8" i="104"/>
  <c r="EI8" i="104"/>
  <c r="EJ8" i="104"/>
  <c r="EK8" i="104"/>
  <c r="EL8" i="104"/>
  <c r="EM8" i="104"/>
  <c r="EN8" i="104"/>
  <c r="EP8" i="104"/>
  <c r="EQ8" i="104" s="1"/>
  <c r="E8" i="104" s="1"/>
  <c r="EW8" i="104"/>
  <c r="EX8" i="104"/>
  <c r="EY8" i="104"/>
  <c r="EZ8" i="104"/>
  <c r="FA8" i="104"/>
  <c r="FB8" i="104"/>
  <c r="FD8" i="104"/>
  <c r="FE8" i="104" s="1"/>
  <c r="K8" i="104" s="1"/>
  <c r="FL8" i="104"/>
  <c r="FM8" i="104"/>
  <c r="FN8" i="104"/>
  <c r="FO8" i="104"/>
  <c r="FP8" i="104"/>
  <c r="FQ8" i="104"/>
  <c r="GA8" i="104"/>
  <c r="GH8" i="104" s="1"/>
  <c r="GI8" i="104" s="1"/>
  <c r="H8" i="104" s="1"/>
  <c r="GB8" i="104"/>
  <c r="GC8" i="104"/>
  <c r="GD8" i="104"/>
  <c r="GE8" i="104"/>
  <c r="GF8" i="104"/>
  <c r="B9" i="104"/>
  <c r="C9" i="104"/>
  <c r="F9" i="104"/>
  <c r="I9" i="104"/>
  <c r="L9" i="104"/>
  <c r="O9" i="104"/>
  <c r="Q9" i="104"/>
  <c r="T9" i="104"/>
  <c r="V9" i="104"/>
  <c r="W11" i="104" s="1"/>
  <c r="Y9" i="104"/>
  <c r="AM9" i="104"/>
  <c r="AX9" i="104"/>
  <c r="AY9" i="104"/>
  <c r="AZ9" i="104"/>
  <c r="BA9" i="104"/>
  <c r="BB9" i="104"/>
  <c r="BC9" i="104"/>
  <c r="BD9" i="104"/>
  <c r="BI9" i="104"/>
  <c r="BJ9" i="104"/>
  <c r="BK9" i="104"/>
  <c r="BL9" i="104"/>
  <c r="BM9" i="104"/>
  <c r="BR9" i="104" s="1"/>
  <c r="AO9" i="104" s="1"/>
  <c r="AK9" i="104" s="1"/>
  <c r="BN9" i="104"/>
  <c r="BO9" i="104"/>
  <c r="BP9" i="104"/>
  <c r="BW9" i="104"/>
  <c r="BX9" i="104"/>
  <c r="BY9" i="104"/>
  <c r="BZ9" i="104"/>
  <c r="CA9" i="104"/>
  <c r="CB9" i="104"/>
  <c r="CC9" i="104"/>
  <c r="CD9" i="104"/>
  <c r="CE9" i="104"/>
  <c r="CF9" i="104"/>
  <c r="CG9" i="104"/>
  <c r="CH9" i="104"/>
  <c r="CI9" i="104"/>
  <c r="CN9" i="104"/>
  <c r="CO9" i="104"/>
  <c r="CP9" i="104"/>
  <c r="CQ9" i="104"/>
  <c r="CX9" i="104"/>
  <c r="CY9" i="104"/>
  <c r="DF9" i="104" s="1"/>
  <c r="CZ9" i="104"/>
  <c r="DA9" i="104"/>
  <c r="DB9" i="104"/>
  <c r="DC9" i="104"/>
  <c r="DD9" i="104"/>
  <c r="DL9" i="104"/>
  <c r="DM9" i="104"/>
  <c r="DN9" i="104"/>
  <c r="DO9" i="104"/>
  <c r="DS9" i="104"/>
  <c r="DT9" i="104"/>
  <c r="DU9" i="104"/>
  <c r="DV9" i="104"/>
  <c r="DW9" i="104"/>
  <c r="DX9" i="104"/>
  <c r="DY9" i="104"/>
  <c r="DZ9" i="104"/>
  <c r="EA9" i="104"/>
  <c r="EI9" i="104"/>
  <c r="EP9" i="104" s="1"/>
  <c r="EQ9" i="104" s="1"/>
  <c r="E9" i="104" s="1"/>
  <c r="EJ9" i="104"/>
  <c r="EK9" i="104"/>
  <c r="EL9" i="104"/>
  <c r="EM9" i="104"/>
  <c r="EN9" i="104"/>
  <c r="EW9" i="104"/>
  <c r="EX9" i="104"/>
  <c r="EY9" i="104"/>
  <c r="EZ9" i="104"/>
  <c r="FA9" i="104"/>
  <c r="FB9" i="104"/>
  <c r="FL9" i="104"/>
  <c r="FM9" i="104"/>
  <c r="FN9" i="104"/>
  <c r="FO9" i="104"/>
  <c r="FP9" i="104"/>
  <c r="FQ9" i="104"/>
  <c r="GA9" i="104"/>
  <c r="GB9" i="104"/>
  <c r="GC9" i="104"/>
  <c r="GD9" i="104"/>
  <c r="GE9" i="104"/>
  <c r="GF9" i="104"/>
  <c r="B10" i="104"/>
  <c r="C10" i="104"/>
  <c r="D6" i="104" s="1"/>
  <c r="F10" i="104"/>
  <c r="I10" i="104"/>
  <c r="L10" i="104"/>
  <c r="O10" i="104"/>
  <c r="P11" i="104" s="1"/>
  <c r="Q10" i="104"/>
  <c r="R11" i="104" s="1"/>
  <c r="T10" i="104"/>
  <c r="V10" i="104"/>
  <c r="Y10" i="104"/>
  <c r="AM10" i="104"/>
  <c r="AX10" i="104"/>
  <c r="AY10" i="104"/>
  <c r="AZ10" i="104"/>
  <c r="BA10" i="104"/>
  <c r="BB10" i="104"/>
  <c r="BC10" i="104"/>
  <c r="BD10" i="104"/>
  <c r="BI10" i="104"/>
  <c r="BJ10" i="104"/>
  <c r="BR10" i="104" s="1"/>
  <c r="AO10" i="104" s="1"/>
  <c r="AK10" i="104" s="1"/>
  <c r="BK10" i="104"/>
  <c r="BL10" i="104"/>
  <c r="BM10" i="104"/>
  <c r="BN10" i="104"/>
  <c r="BO10" i="104"/>
  <c r="BP10" i="104"/>
  <c r="BW10" i="104"/>
  <c r="BX10" i="104"/>
  <c r="BY10" i="104"/>
  <c r="BZ10" i="104"/>
  <c r="CA10" i="104"/>
  <c r="CB10" i="104"/>
  <c r="CC10" i="104"/>
  <c r="CD10" i="104"/>
  <c r="CE10" i="104"/>
  <c r="CF10" i="104"/>
  <c r="CG10" i="104"/>
  <c r="CH10" i="104"/>
  <c r="CI10" i="104"/>
  <c r="CN10" i="104"/>
  <c r="CO10" i="104"/>
  <c r="CP10" i="104"/>
  <c r="CQ10" i="104"/>
  <c r="CX10" i="104"/>
  <c r="CY10" i="104"/>
  <c r="CZ10" i="104"/>
  <c r="DA10" i="104"/>
  <c r="DF10" i="104" s="1"/>
  <c r="DB10" i="104"/>
  <c r="DC10" i="104"/>
  <c r="DD10" i="104"/>
  <c r="DL10" i="104"/>
  <c r="DM10" i="104"/>
  <c r="DN10" i="104"/>
  <c r="DO10" i="104"/>
  <c r="DS10" i="104"/>
  <c r="DT10" i="104"/>
  <c r="DU10" i="104"/>
  <c r="DV10" i="104"/>
  <c r="DW10" i="104"/>
  <c r="DX10" i="104"/>
  <c r="DY10" i="104"/>
  <c r="DZ10" i="104"/>
  <c r="EA10" i="104"/>
  <c r="EI10" i="104"/>
  <c r="EJ10" i="104"/>
  <c r="EK10" i="104"/>
  <c r="EL10" i="104"/>
  <c r="EM10" i="104"/>
  <c r="EN10" i="104"/>
  <c r="EP10" i="104"/>
  <c r="EQ10" i="104" s="1"/>
  <c r="E10" i="104" s="1"/>
  <c r="EW10" i="104"/>
  <c r="FD10" i="104" s="1"/>
  <c r="FE10" i="104" s="1"/>
  <c r="K10" i="104" s="1"/>
  <c r="EX10" i="104"/>
  <c r="EY10" i="104"/>
  <c r="EZ10" i="104"/>
  <c r="FA10" i="104"/>
  <c r="FB10" i="104"/>
  <c r="FL10" i="104"/>
  <c r="FM10" i="104"/>
  <c r="FN10" i="104"/>
  <c r="FO10" i="104"/>
  <c r="FP10" i="104"/>
  <c r="FQ10" i="104"/>
  <c r="GA10" i="104"/>
  <c r="GB10" i="104"/>
  <c r="GC10" i="104"/>
  <c r="GD10" i="104"/>
  <c r="GE10" i="104"/>
  <c r="GF10" i="104"/>
  <c r="B11" i="104"/>
  <c r="C11" i="104"/>
  <c r="F11" i="104"/>
  <c r="G11" i="104" s="1"/>
  <c r="I11" i="104"/>
  <c r="L11" i="104"/>
  <c r="O11" i="104"/>
  <c r="Q11" i="104"/>
  <c r="T11" i="104"/>
  <c r="V11" i="104"/>
  <c r="Y11" i="104"/>
  <c r="AM11" i="104"/>
  <c r="EB11" i="104" s="1"/>
  <c r="AX11" i="104"/>
  <c r="AY11" i="104"/>
  <c r="AZ11" i="104"/>
  <c r="BA11" i="104"/>
  <c r="BB11" i="104"/>
  <c r="BC11" i="104"/>
  <c r="BD11" i="104"/>
  <c r="BI11" i="104"/>
  <c r="BJ11" i="104"/>
  <c r="BK11" i="104"/>
  <c r="BL11" i="104"/>
  <c r="BR11" i="104" s="1"/>
  <c r="AO11" i="104" s="1"/>
  <c r="AK11" i="104" s="1"/>
  <c r="BM11" i="104"/>
  <c r="BN11" i="104"/>
  <c r="BO11" i="104"/>
  <c r="BP11" i="104"/>
  <c r="BW11" i="104"/>
  <c r="BX11" i="104"/>
  <c r="BY11" i="104"/>
  <c r="BZ11" i="104"/>
  <c r="CA11" i="104"/>
  <c r="CB11" i="104"/>
  <c r="CC11" i="104"/>
  <c r="CD11" i="104"/>
  <c r="CE11" i="104"/>
  <c r="CF11" i="104"/>
  <c r="CG11" i="104"/>
  <c r="CH11" i="104"/>
  <c r="CI11" i="104"/>
  <c r="CN11" i="104"/>
  <c r="CO11" i="104"/>
  <c r="CP11" i="104"/>
  <c r="CQ11" i="104"/>
  <c r="CX11" i="104"/>
  <c r="CY11" i="104"/>
  <c r="CZ11" i="104"/>
  <c r="DA11" i="104"/>
  <c r="DB11" i="104"/>
  <c r="DC11" i="104"/>
  <c r="DD11" i="104"/>
  <c r="DF11" i="104"/>
  <c r="DL11" i="104"/>
  <c r="DM11" i="104"/>
  <c r="DN11" i="104"/>
  <c r="DO11" i="104"/>
  <c r="DS11" i="104"/>
  <c r="DT11" i="104"/>
  <c r="DU11" i="104"/>
  <c r="DV11" i="104"/>
  <c r="DW11" i="104"/>
  <c r="DX11" i="104"/>
  <c r="DY11" i="104"/>
  <c r="DZ11" i="104"/>
  <c r="EA11" i="104"/>
  <c r="EI11" i="104"/>
  <c r="EJ11" i="104"/>
  <c r="EK11" i="104"/>
  <c r="EL11" i="104"/>
  <c r="EM11" i="104"/>
  <c r="EN11" i="104"/>
  <c r="EW11" i="104"/>
  <c r="EX11" i="104"/>
  <c r="EY11" i="104"/>
  <c r="EZ11" i="104"/>
  <c r="FA11" i="104"/>
  <c r="FB11" i="104"/>
  <c r="FL11" i="104"/>
  <c r="FM11" i="104"/>
  <c r="FN11" i="104"/>
  <c r="FO11" i="104"/>
  <c r="FP11" i="104"/>
  <c r="FQ11" i="104"/>
  <c r="GA11" i="104"/>
  <c r="GB11" i="104"/>
  <c r="GC11" i="104"/>
  <c r="GD11" i="104"/>
  <c r="GE11" i="104"/>
  <c r="GF11" i="104"/>
  <c r="B12" i="104"/>
  <c r="C12" i="104"/>
  <c r="F12" i="104"/>
  <c r="I12" i="104"/>
  <c r="L12" i="104"/>
  <c r="O12" i="104"/>
  <c r="Q12" i="104"/>
  <c r="T12" i="104"/>
  <c r="V12" i="104"/>
  <c r="Y12" i="104"/>
  <c r="AM12" i="104"/>
  <c r="AX12" i="104"/>
  <c r="AY12" i="104"/>
  <c r="AZ12" i="104"/>
  <c r="BA12" i="104"/>
  <c r="BB12" i="104"/>
  <c r="BC12" i="104"/>
  <c r="BD12" i="104"/>
  <c r="BI12" i="104"/>
  <c r="BJ12" i="104"/>
  <c r="BK12" i="104"/>
  <c r="BL12" i="104"/>
  <c r="BM12" i="104"/>
  <c r="BN12" i="104"/>
  <c r="BO12" i="104"/>
  <c r="BP12" i="104"/>
  <c r="BR12" i="104"/>
  <c r="AO12" i="104" s="1"/>
  <c r="AK12" i="104" s="1"/>
  <c r="BW12" i="104"/>
  <c r="BX12" i="104"/>
  <c r="BY12" i="104"/>
  <c r="BZ12" i="104"/>
  <c r="CA12" i="104"/>
  <c r="CB12" i="104"/>
  <c r="CC12" i="104"/>
  <c r="CD12" i="104"/>
  <c r="CE12" i="104"/>
  <c r="CF12" i="104"/>
  <c r="CG12" i="104"/>
  <c r="CH12" i="104"/>
  <c r="CI12" i="104"/>
  <c r="CN12" i="104"/>
  <c r="CO12" i="104"/>
  <c r="CP12" i="104"/>
  <c r="CQ12" i="104"/>
  <c r="CX12" i="104"/>
  <c r="CY12" i="104"/>
  <c r="CZ12" i="104"/>
  <c r="DA12" i="104"/>
  <c r="DB12" i="104"/>
  <c r="DC12" i="104"/>
  <c r="DD12" i="104"/>
  <c r="DF12" i="104" s="1"/>
  <c r="DL12" i="104"/>
  <c r="DM12" i="104"/>
  <c r="DN12" i="104"/>
  <c r="DO12" i="104"/>
  <c r="DS12" i="104"/>
  <c r="DT12" i="104"/>
  <c r="DU12" i="104"/>
  <c r="EB12" i="104" s="1"/>
  <c r="DV12" i="104"/>
  <c r="DW12" i="104"/>
  <c r="DX12" i="104"/>
  <c r="DY12" i="104"/>
  <c r="DZ12" i="104"/>
  <c r="EA12" i="104"/>
  <c r="EI12" i="104"/>
  <c r="EP12" i="104" s="1"/>
  <c r="EQ12" i="104" s="1"/>
  <c r="E12" i="104" s="1"/>
  <c r="EJ12" i="104"/>
  <c r="EK12" i="104"/>
  <c r="EL12" i="104"/>
  <c r="EM12" i="104"/>
  <c r="EN12" i="104"/>
  <c r="EW12" i="104"/>
  <c r="EX12" i="104"/>
  <c r="EY12" i="104"/>
  <c r="EZ12" i="104"/>
  <c r="FA12" i="104"/>
  <c r="FB12" i="104"/>
  <c r="FL12" i="104"/>
  <c r="FS12" i="104" s="1"/>
  <c r="FT12" i="104" s="1"/>
  <c r="FM12" i="104"/>
  <c r="FN12" i="104"/>
  <c r="FO12" i="104"/>
  <c r="FP12" i="104"/>
  <c r="FQ12" i="104"/>
  <c r="GA12" i="104"/>
  <c r="GB12" i="104"/>
  <c r="GC12" i="104"/>
  <c r="GD12" i="104"/>
  <c r="GE12" i="104"/>
  <c r="GF12" i="104"/>
  <c r="B13" i="104"/>
  <c r="C13" i="104"/>
  <c r="F13" i="104"/>
  <c r="I13" i="104"/>
  <c r="J11" i="104" s="1"/>
  <c r="L13" i="104"/>
  <c r="O13" i="104"/>
  <c r="Q13" i="104"/>
  <c r="T13" i="104"/>
  <c r="V13" i="104"/>
  <c r="Y13" i="104"/>
  <c r="AM13" i="104"/>
  <c r="AX13" i="104"/>
  <c r="AY13" i="104"/>
  <c r="AZ13" i="104"/>
  <c r="BA13" i="104"/>
  <c r="BB13" i="104"/>
  <c r="BC13" i="104"/>
  <c r="BD13" i="104"/>
  <c r="BI13" i="104"/>
  <c r="BJ13" i="104"/>
  <c r="BK13" i="104"/>
  <c r="BL13" i="104"/>
  <c r="BM13" i="104"/>
  <c r="BN13" i="104"/>
  <c r="BO13" i="104"/>
  <c r="BP13" i="104"/>
  <c r="BW13" i="104"/>
  <c r="BX13" i="104"/>
  <c r="BY13" i="104"/>
  <c r="BZ13" i="104"/>
  <c r="CA13" i="104"/>
  <c r="CB13" i="104"/>
  <c r="CC13" i="104"/>
  <c r="CD13" i="104"/>
  <c r="CE13" i="104"/>
  <c r="CF13" i="104"/>
  <c r="CG13" i="104"/>
  <c r="CH13" i="104"/>
  <c r="CI13" i="104"/>
  <c r="CN13" i="104"/>
  <c r="CO13" i="104"/>
  <c r="CP13" i="104"/>
  <c r="CQ13" i="104"/>
  <c r="CX13" i="104"/>
  <c r="CY13" i="104"/>
  <c r="CZ13" i="104"/>
  <c r="DA13" i="104"/>
  <c r="DB13" i="104"/>
  <c r="DC13" i="104"/>
  <c r="DD13" i="104"/>
  <c r="DL13" i="104"/>
  <c r="DM13" i="104"/>
  <c r="DN13" i="104"/>
  <c r="DO13" i="104"/>
  <c r="DS13" i="104"/>
  <c r="DT13" i="104"/>
  <c r="DU13" i="104"/>
  <c r="DV13" i="104"/>
  <c r="DW13" i="104"/>
  <c r="DX13" i="104"/>
  <c r="DY13" i="104"/>
  <c r="DZ13" i="104"/>
  <c r="EA13" i="104"/>
  <c r="EI13" i="104"/>
  <c r="EJ13" i="104"/>
  <c r="EK13" i="104"/>
  <c r="EL13" i="104"/>
  <c r="EM13" i="104"/>
  <c r="EN13" i="104"/>
  <c r="EW13" i="104"/>
  <c r="EX13" i="104"/>
  <c r="EY13" i="104"/>
  <c r="EZ13" i="104"/>
  <c r="FA13" i="104"/>
  <c r="FB13" i="104"/>
  <c r="FL13" i="104"/>
  <c r="FM13" i="104"/>
  <c r="FN13" i="104"/>
  <c r="FO13" i="104"/>
  <c r="FP13" i="104"/>
  <c r="FQ13" i="104"/>
  <c r="GA13" i="104"/>
  <c r="GB13" i="104"/>
  <c r="GC13" i="104"/>
  <c r="GD13" i="104"/>
  <c r="GE13" i="104"/>
  <c r="GF13" i="104"/>
  <c r="B14" i="104"/>
  <c r="C14" i="104"/>
  <c r="F14" i="104"/>
  <c r="I14" i="104"/>
  <c r="L14" i="104"/>
  <c r="M6" i="104" s="1"/>
  <c r="O14" i="104"/>
  <c r="Q14" i="104"/>
  <c r="T14" i="104"/>
  <c r="V14" i="104"/>
  <c r="Y14" i="104"/>
  <c r="Z11" i="104" s="1"/>
  <c r="AM14" i="104"/>
  <c r="AX14" i="104"/>
  <c r="AY14" i="104"/>
  <c r="AZ14" i="104"/>
  <c r="BA14" i="104"/>
  <c r="BB14" i="104"/>
  <c r="BC14" i="104"/>
  <c r="BD14" i="104"/>
  <c r="BI14" i="104"/>
  <c r="BJ14" i="104"/>
  <c r="BR14" i="104" s="1"/>
  <c r="AO14" i="104" s="1"/>
  <c r="AK14" i="104" s="1"/>
  <c r="BK14" i="104"/>
  <c r="BL14" i="104"/>
  <c r="BM14" i="104"/>
  <c r="BN14" i="104"/>
  <c r="BO14" i="104"/>
  <c r="BP14" i="104"/>
  <c r="BW14" i="104"/>
  <c r="BX14" i="104"/>
  <c r="BY14" i="104"/>
  <c r="BZ14" i="104"/>
  <c r="CA14" i="104"/>
  <c r="CB14" i="104"/>
  <c r="CC14" i="104"/>
  <c r="CD14" i="104"/>
  <c r="CE14" i="104"/>
  <c r="CF14" i="104"/>
  <c r="CG14" i="104"/>
  <c r="CH14" i="104"/>
  <c r="CI14" i="104"/>
  <c r="CN14" i="104"/>
  <c r="CO14" i="104"/>
  <c r="CP14" i="104"/>
  <c r="CQ14" i="104"/>
  <c r="CX14" i="104"/>
  <c r="CY14" i="104"/>
  <c r="CZ14" i="104"/>
  <c r="DA14" i="104"/>
  <c r="DB14" i="104"/>
  <c r="DF14" i="104" s="1"/>
  <c r="DC14" i="104"/>
  <c r="DD14" i="104"/>
  <c r="DL14" i="104"/>
  <c r="DM14" i="104"/>
  <c r="DN14" i="104"/>
  <c r="DO14" i="104"/>
  <c r="DS14" i="104"/>
  <c r="DT14" i="104"/>
  <c r="DU14" i="104"/>
  <c r="DV14" i="104"/>
  <c r="DW14" i="104"/>
  <c r="DX14" i="104"/>
  <c r="DY14" i="104"/>
  <c r="DZ14" i="104"/>
  <c r="EA14" i="104"/>
  <c r="EI14" i="104"/>
  <c r="EJ14" i="104"/>
  <c r="EK14" i="104"/>
  <c r="EL14" i="104"/>
  <c r="EM14" i="104"/>
  <c r="EN14" i="104"/>
  <c r="EW14" i="104"/>
  <c r="EX14" i="104"/>
  <c r="EY14" i="104"/>
  <c r="EZ14" i="104"/>
  <c r="FA14" i="104"/>
  <c r="FB14" i="104"/>
  <c r="FL14" i="104"/>
  <c r="FM14" i="104"/>
  <c r="FN14" i="104"/>
  <c r="FO14" i="104"/>
  <c r="FP14" i="104"/>
  <c r="FQ14" i="104"/>
  <c r="GA14" i="104"/>
  <c r="GH14" i="104" s="1"/>
  <c r="GI14" i="104" s="1"/>
  <c r="H14" i="104" s="1"/>
  <c r="GB14" i="104"/>
  <c r="GC14" i="104"/>
  <c r="GD14" i="104"/>
  <c r="GE14" i="104"/>
  <c r="GF14" i="104"/>
  <c r="B15" i="104"/>
  <c r="C15" i="104"/>
  <c r="F15" i="104"/>
  <c r="I15" i="104"/>
  <c r="L15" i="104"/>
  <c r="O15" i="104"/>
  <c r="Q15" i="104"/>
  <c r="T15" i="104"/>
  <c r="V15" i="104"/>
  <c r="Y15" i="104"/>
  <c r="AM15" i="104"/>
  <c r="AX15" i="104"/>
  <c r="AY15" i="104"/>
  <c r="AZ15" i="104"/>
  <c r="BA15" i="104"/>
  <c r="BB15" i="104"/>
  <c r="BC15" i="104"/>
  <c r="BD15" i="104"/>
  <c r="BI15" i="104"/>
  <c r="BJ15" i="104"/>
  <c r="BR15" i="104" s="1"/>
  <c r="AO15" i="104" s="1"/>
  <c r="BK15" i="104"/>
  <c r="BL15" i="104"/>
  <c r="BM15" i="104"/>
  <c r="BN15" i="104"/>
  <c r="BO15" i="104"/>
  <c r="BP15" i="104"/>
  <c r="BW15" i="104"/>
  <c r="BX15" i="104"/>
  <c r="BY15" i="104"/>
  <c r="BZ15" i="104"/>
  <c r="CA15" i="104"/>
  <c r="CB15" i="104"/>
  <c r="CC15" i="104"/>
  <c r="CD15" i="104"/>
  <c r="CE15" i="104"/>
  <c r="CF15" i="104"/>
  <c r="CG15" i="104"/>
  <c r="CH15" i="104"/>
  <c r="CI15" i="104"/>
  <c r="CN15" i="104"/>
  <c r="CO15" i="104"/>
  <c r="CP15" i="104"/>
  <c r="CQ15" i="104"/>
  <c r="CX15" i="104"/>
  <c r="CY15" i="104"/>
  <c r="CZ15" i="104"/>
  <c r="DA15" i="104"/>
  <c r="DB15" i="104"/>
  <c r="DC15" i="104"/>
  <c r="DD15" i="104"/>
  <c r="DL15" i="104"/>
  <c r="DM15" i="104"/>
  <c r="DN15" i="104"/>
  <c r="DO15" i="104"/>
  <c r="DS15" i="104"/>
  <c r="DT15" i="104"/>
  <c r="DU15" i="104"/>
  <c r="DV15" i="104"/>
  <c r="DW15" i="104"/>
  <c r="DX15" i="104"/>
  <c r="DY15" i="104"/>
  <c r="DZ15" i="104"/>
  <c r="EA15" i="104"/>
  <c r="EI15" i="104"/>
  <c r="EJ15" i="104"/>
  <c r="EK15" i="104"/>
  <c r="EL15" i="104"/>
  <c r="EM15" i="104"/>
  <c r="EN15" i="104"/>
  <c r="EW15" i="104"/>
  <c r="EX15" i="104"/>
  <c r="EY15" i="104"/>
  <c r="EZ15" i="104"/>
  <c r="FA15" i="104"/>
  <c r="FB15" i="104"/>
  <c r="FL15" i="104"/>
  <c r="FM15" i="104"/>
  <c r="FN15" i="104"/>
  <c r="FO15" i="104"/>
  <c r="FP15" i="104"/>
  <c r="FQ15" i="104"/>
  <c r="GA15" i="104"/>
  <c r="GB15" i="104"/>
  <c r="GC15" i="104"/>
  <c r="GD15" i="104"/>
  <c r="GE15" i="104"/>
  <c r="GF15" i="104"/>
  <c r="B16" i="104"/>
  <c r="C16" i="104"/>
  <c r="F16" i="104"/>
  <c r="I16" i="104"/>
  <c r="L16" i="104"/>
  <c r="O16" i="104"/>
  <c r="Q16" i="104"/>
  <c r="T16" i="104"/>
  <c r="V16" i="104"/>
  <c r="Y16" i="104"/>
  <c r="AM16" i="104"/>
  <c r="AX16" i="104"/>
  <c r="AY16" i="104"/>
  <c r="AZ16" i="104"/>
  <c r="BA16" i="104"/>
  <c r="BB16" i="104"/>
  <c r="BC16" i="104"/>
  <c r="BD16" i="104"/>
  <c r="BI16" i="104"/>
  <c r="BJ16" i="104"/>
  <c r="BR16" i="104" s="1"/>
  <c r="AO16" i="104" s="1"/>
  <c r="AK16" i="104" s="1"/>
  <c r="BK16" i="104"/>
  <c r="BL16" i="104"/>
  <c r="BM16" i="104"/>
  <c r="BN16" i="104"/>
  <c r="BO16" i="104"/>
  <c r="BP16" i="104"/>
  <c r="BW16" i="104"/>
  <c r="BX16" i="104"/>
  <c r="BY16" i="104"/>
  <c r="BZ16" i="104"/>
  <c r="CA16" i="104"/>
  <c r="CB16" i="104"/>
  <c r="CC16" i="104"/>
  <c r="CD16" i="104"/>
  <c r="CE16" i="104"/>
  <c r="CF16" i="104"/>
  <c r="CG16" i="104"/>
  <c r="CH16" i="104"/>
  <c r="CI16" i="104"/>
  <c r="CN16" i="104"/>
  <c r="CO16" i="104"/>
  <c r="CP16" i="104"/>
  <c r="CQ16" i="104"/>
  <c r="CX16" i="104"/>
  <c r="CY16" i="104"/>
  <c r="CZ16" i="104"/>
  <c r="DA16" i="104"/>
  <c r="DB16" i="104"/>
  <c r="DC16" i="104"/>
  <c r="DD16" i="104"/>
  <c r="DL16" i="104"/>
  <c r="DM16" i="104"/>
  <c r="DN16" i="104"/>
  <c r="DO16" i="104"/>
  <c r="DS16" i="104"/>
  <c r="DT16" i="104"/>
  <c r="DU16" i="104"/>
  <c r="DV16" i="104"/>
  <c r="EB16" i="104" s="1"/>
  <c r="DW16" i="104"/>
  <c r="DX16" i="104"/>
  <c r="DY16" i="104"/>
  <c r="DZ16" i="104"/>
  <c r="EA16" i="104"/>
  <c r="EI16" i="104"/>
  <c r="EJ16" i="104"/>
  <c r="EP16" i="104" s="1"/>
  <c r="EQ16" i="104" s="1"/>
  <c r="E16" i="104" s="1"/>
  <c r="EK16" i="104"/>
  <c r="EL16" i="104"/>
  <c r="EM16" i="104"/>
  <c r="EN16" i="104"/>
  <c r="EW16" i="104"/>
  <c r="EX16" i="104"/>
  <c r="EY16" i="104"/>
  <c r="EZ16" i="104"/>
  <c r="FA16" i="104"/>
  <c r="FB16" i="104"/>
  <c r="FL16" i="104"/>
  <c r="FM16" i="104"/>
  <c r="FN16" i="104"/>
  <c r="FO16" i="104"/>
  <c r="FP16" i="104"/>
  <c r="FQ16" i="104"/>
  <c r="GA16" i="104"/>
  <c r="GB16" i="104"/>
  <c r="GH16" i="104" s="1"/>
  <c r="GI16" i="104" s="1"/>
  <c r="H16" i="104" s="1"/>
  <c r="GC16" i="104"/>
  <c r="GD16" i="104"/>
  <c r="GE16" i="104"/>
  <c r="GF16" i="104"/>
  <c r="B17" i="104"/>
  <c r="C17" i="104"/>
  <c r="F17" i="104"/>
  <c r="I17" i="104"/>
  <c r="L17" i="104"/>
  <c r="O17" i="104"/>
  <c r="Q17" i="104"/>
  <c r="T17" i="104"/>
  <c r="V17" i="104"/>
  <c r="Y17" i="104"/>
  <c r="AM17" i="104"/>
  <c r="AX17" i="104"/>
  <c r="AY17" i="104"/>
  <c r="AZ17" i="104"/>
  <c r="BA17" i="104"/>
  <c r="BB17" i="104"/>
  <c r="BC17" i="104"/>
  <c r="BD17" i="104"/>
  <c r="BI17" i="104"/>
  <c r="BJ17" i="104"/>
  <c r="BK17" i="104"/>
  <c r="BL17" i="104"/>
  <c r="BR17" i="104" s="1"/>
  <c r="AO17" i="104" s="1"/>
  <c r="AK17" i="104" s="1"/>
  <c r="BM17" i="104"/>
  <c r="BN17" i="104"/>
  <c r="BO17" i="104"/>
  <c r="BP17" i="104"/>
  <c r="BW17" i="104"/>
  <c r="BX17" i="104"/>
  <c r="BY17" i="104"/>
  <c r="BZ17" i="104"/>
  <c r="CA17" i="104"/>
  <c r="CB17" i="104"/>
  <c r="CC17" i="104"/>
  <c r="CD17" i="104"/>
  <c r="CE17" i="104"/>
  <c r="CF17" i="104"/>
  <c r="CG17" i="104"/>
  <c r="CH17" i="104"/>
  <c r="CI17" i="104"/>
  <c r="CN17" i="104"/>
  <c r="CO17" i="104"/>
  <c r="CP17" i="104"/>
  <c r="CQ17" i="104"/>
  <c r="CX17" i="104"/>
  <c r="DF17" i="104" s="1"/>
  <c r="CY17" i="104"/>
  <c r="CZ17" i="104"/>
  <c r="DA17" i="104"/>
  <c r="DB17" i="104"/>
  <c r="DC17" i="104"/>
  <c r="DD17" i="104"/>
  <c r="DL17" i="104"/>
  <c r="DM17" i="104"/>
  <c r="DN17" i="104"/>
  <c r="DO17" i="104"/>
  <c r="DS17" i="104"/>
  <c r="DT17" i="104"/>
  <c r="DU17" i="104"/>
  <c r="DV17" i="104"/>
  <c r="DW17" i="104"/>
  <c r="DX17" i="104"/>
  <c r="DY17" i="104"/>
  <c r="DZ17" i="104"/>
  <c r="EA17" i="104"/>
  <c r="EI17" i="104"/>
  <c r="EJ17" i="104"/>
  <c r="EK17" i="104"/>
  <c r="EL17" i="104"/>
  <c r="EM17" i="104"/>
  <c r="EN17" i="104"/>
  <c r="EW17" i="104"/>
  <c r="EX17" i="104"/>
  <c r="EY17" i="104"/>
  <c r="EZ17" i="104"/>
  <c r="FA17" i="104"/>
  <c r="FB17" i="104"/>
  <c r="FL17" i="104"/>
  <c r="FS17" i="104" s="1"/>
  <c r="FT17" i="104" s="1"/>
  <c r="FM17" i="104"/>
  <c r="FN17" i="104"/>
  <c r="FO17" i="104"/>
  <c r="FP17" i="104"/>
  <c r="FQ17" i="104"/>
  <c r="GA17" i="104"/>
  <c r="GB17" i="104"/>
  <c r="GC17" i="104"/>
  <c r="GD17" i="104"/>
  <c r="GE17" i="104"/>
  <c r="GF17" i="104"/>
  <c r="B18" i="104"/>
  <c r="C18" i="104"/>
  <c r="F18" i="104"/>
  <c r="I18" i="104"/>
  <c r="L18" i="104"/>
  <c r="M17" i="104" s="1"/>
  <c r="O18" i="104"/>
  <c r="Q18" i="104"/>
  <c r="T18" i="104"/>
  <c r="V18" i="104"/>
  <c r="Y18" i="104"/>
  <c r="AM18" i="104"/>
  <c r="AX18" i="104"/>
  <c r="AY18" i="104"/>
  <c r="AZ18" i="104"/>
  <c r="BA18" i="104"/>
  <c r="BB18" i="104"/>
  <c r="BC18" i="104"/>
  <c r="BD18" i="104"/>
  <c r="BI18" i="104"/>
  <c r="BJ18" i="104"/>
  <c r="BK18" i="104"/>
  <c r="BL18" i="104"/>
  <c r="BM18" i="104"/>
  <c r="BR18" i="104" s="1"/>
  <c r="AO18" i="104" s="1"/>
  <c r="AK18" i="104" s="1"/>
  <c r="BN18" i="104"/>
  <c r="BO18" i="104"/>
  <c r="BP18" i="104"/>
  <c r="BW18" i="104"/>
  <c r="BX18" i="104"/>
  <c r="BY18" i="104"/>
  <c r="BZ18" i="104"/>
  <c r="CA18" i="104"/>
  <c r="CB18" i="104"/>
  <c r="CC18" i="104"/>
  <c r="CD18" i="104"/>
  <c r="CE18" i="104"/>
  <c r="CF18" i="104"/>
  <c r="CG18" i="104"/>
  <c r="CH18" i="104"/>
  <c r="CI18" i="104"/>
  <c r="CN18" i="104"/>
  <c r="CO18" i="104"/>
  <c r="CP18" i="104"/>
  <c r="CQ18" i="104"/>
  <c r="CX18" i="104"/>
  <c r="CY18" i="104"/>
  <c r="CZ18" i="104"/>
  <c r="DA18" i="104"/>
  <c r="DB18" i="104"/>
  <c r="DC18" i="104"/>
  <c r="DD18" i="104"/>
  <c r="DF18" i="104"/>
  <c r="DL18" i="104"/>
  <c r="DM18" i="104"/>
  <c r="DN18" i="104"/>
  <c r="DO18" i="104"/>
  <c r="DS18" i="104"/>
  <c r="DT18" i="104"/>
  <c r="DU18" i="104"/>
  <c r="DV18" i="104"/>
  <c r="DW18" i="104"/>
  <c r="DX18" i="104"/>
  <c r="DY18" i="104"/>
  <c r="DZ18" i="104"/>
  <c r="EA18" i="104"/>
  <c r="EI18" i="104"/>
  <c r="EJ18" i="104"/>
  <c r="EK18" i="104"/>
  <c r="EL18" i="104"/>
  <c r="EM18" i="104"/>
  <c r="EN18" i="104"/>
  <c r="EW18" i="104"/>
  <c r="EX18" i="104"/>
  <c r="EY18" i="104"/>
  <c r="EZ18" i="104"/>
  <c r="FD18" i="104" s="1"/>
  <c r="FE18" i="104" s="1"/>
  <c r="K18" i="104" s="1"/>
  <c r="FA18" i="104"/>
  <c r="FB18" i="104"/>
  <c r="FL18" i="104"/>
  <c r="FM18" i="104"/>
  <c r="FN18" i="104"/>
  <c r="FO18" i="104"/>
  <c r="FP18" i="104"/>
  <c r="FQ18" i="104"/>
  <c r="GA18" i="104"/>
  <c r="GH18" i="104" s="1"/>
  <c r="GI18" i="104" s="1"/>
  <c r="H18" i="104" s="1"/>
  <c r="GB18" i="104"/>
  <c r="GC18" i="104"/>
  <c r="GD18" i="104"/>
  <c r="GE18" i="104"/>
  <c r="GF18" i="104"/>
  <c r="B19" i="104"/>
  <c r="C19" i="104"/>
  <c r="F19" i="104"/>
  <c r="I19" i="104"/>
  <c r="L19" i="104"/>
  <c r="O19" i="104"/>
  <c r="Q19" i="104"/>
  <c r="T19" i="104"/>
  <c r="V19" i="104"/>
  <c r="Y19" i="104"/>
  <c r="AM19" i="104"/>
  <c r="AX19" i="104"/>
  <c r="AY19" i="104"/>
  <c r="AZ19" i="104"/>
  <c r="BA19" i="104"/>
  <c r="BB19" i="104"/>
  <c r="BC19" i="104"/>
  <c r="BD19" i="104"/>
  <c r="BI19" i="104"/>
  <c r="BJ19" i="104"/>
  <c r="BK19" i="104"/>
  <c r="BL19" i="104"/>
  <c r="BM19" i="104"/>
  <c r="BN19" i="104"/>
  <c r="BO19" i="104"/>
  <c r="BP19" i="104"/>
  <c r="BW19" i="104"/>
  <c r="BX19" i="104"/>
  <c r="BY19" i="104"/>
  <c r="BZ19" i="104"/>
  <c r="CA19" i="104"/>
  <c r="CB19" i="104"/>
  <c r="CC19" i="104"/>
  <c r="CD19" i="104"/>
  <c r="CE19" i="104"/>
  <c r="CF19" i="104"/>
  <c r="CG19" i="104"/>
  <c r="CH19" i="104"/>
  <c r="CI19" i="104"/>
  <c r="CN19" i="104"/>
  <c r="CO19" i="104"/>
  <c r="CP19" i="104"/>
  <c r="CQ19" i="104"/>
  <c r="CX19" i="104"/>
  <c r="CY19" i="104"/>
  <c r="CZ19" i="104"/>
  <c r="DA19" i="104"/>
  <c r="DB19" i="104"/>
  <c r="DC19" i="104"/>
  <c r="DD19" i="104"/>
  <c r="DL19" i="104"/>
  <c r="DM19" i="104"/>
  <c r="DN19" i="104"/>
  <c r="DO19" i="104"/>
  <c r="DS19" i="104"/>
  <c r="DT19" i="104"/>
  <c r="DU19" i="104"/>
  <c r="DV19" i="104"/>
  <c r="DW19" i="104"/>
  <c r="DX19" i="104"/>
  <c r="DY19" i="104"/>
  <c r="DZ19" i="104"/>
  <c r="EA19" i="104"/>
  <c r="EI19" i="104"/>
  <c r="EJ19" i="104"/>
  <c r="EK19" i="104"/>
  <c r="EL19" i="104"/>
  <c r="EM19" i="104"/>
  <c r="EN19" i="104"/>
  <c r="EW19" i="104"/>
  <c r="EX19" i="104"/>
  <c r="EY19" i="104"/>
  <c r="EZ19" i="104"/>
  <c r="FA19" i="104"/>
  <c r="FB19" i="104"/>
  <c r="FL19" i="104"/>
  <c r="FM19" i="104"/>
  <c r="FN19" i="104"/>
  <c r="FO19" i="104"/>
  <c r="FP19" i="104"/>
  <c r="FQ19" i="104"/>
  <c r="GA19" i="104"/>
  <c r="GB19" i="104"/>
  <c r="GC19" i="104"/>
  <c r="GD19" i="104"/>
  <c r="GE19" i="104"/>
  <c r="GF19" i="104"/>
  <c r="B20" i="104"/>
  <c r="C20" i="104"/>
  <c r="F20" i="104"/>
  <c r="I20" i="104"/>
  <c r="L20" i="104"/>
  <c r="O20" i="104"/>
  <c r="Q20" i="104"/>
  <c r="R23" i="104" s="1"/>
  <c r="T20" i="104"/>
  <c r="V20" i="104"/>
  <c r="Y20" i="104"/>
  <c r="AM20" i="104"/>
  <c r="AX20" i="104"/>
  <c r="AY20" i="104"/>
  <c r="AZ20" i="104"/>
  <c r="BA20" i="104"/>
  <c r="BB20" i="104"/>
  <c r="BC20" i="104"/>
  <c r="BD20" i="104"/>
  <c r="BI20" i="104"/>
  <c r="BJ20" i="104"/>
  <c r="BK20" i="104"/>
  <c r="BL20" i="104"/>
  <c r="BM20" i="104"/>
  <c r="BN20" i="104"/>
  <c r="BO20" i="104"/>
  <c r="BP20" i="104"/>
  <c r="BR20" i="104"/>
  <c r="AO20" i="104" s="1"/>
  <c r="BW20" i="104"/>
  <c r="BX20" i="104"/>
  <c r="BY20" i="104"/>
  <c r="BZ20" i="104"/>
  <c r="CA20" i="104"/>
  <c r="CB20" i="104"/>
  <c r="CC20" i="104"/>
  <c r="CD20" i="104"/>
  <c r="CE20" i="104"/>
  <c r="CF20" i="104"/>
  <c r="CG20" i="104"/>
  <c r="CH20" i="104"/>
  <c r="CI20" i="104"/>
  <c r="CN20" i="104"/>
  <c r="CO20" i="104"/>
  <c r="CP20" i="104"/>
  <c r="CQ20" i="104"/>
  <c r="CX20" i="104"/>
  <c r="CY20" i="104"/>
  <c r="CZ20" i="104"/>
  <c r="DA20" i="104"/>
  <c r="DB20" i="104"/>
  <c r="DC20" i="104"/>
  <c r="DD20" i="104"/>
  <c r="DL20" i="104"/>
  <c r="DM20" i="104"/>
  <c r="DN20" i="104"/>
  <c r="DO20" i="104"/>
  <c r="DS20" i="104"/>
  <c r="DT20" i="104"/>
  <c r="DU20" i="104"/>
  <c r="DV20" i="104"/>
  <c r="DW20" i="104"/>
  <c r="DX20" i="104"/>
  <c r="DY20" i="104"/>
  <c r="DZ20" i="104"/>
  <c r="EA20" i="104"/>
  <c r="EI20" i="104"/>
  <c r="EJ20" i="104"/>
  <c r="EP20" i="104" s="1"/>
  <c r="EK20" i="104"/>
  <c r="EL20" i="104"/>
  <c r="EM20" i="104"/>
  <c r="EN20" i="104"/>
  <c r="EW20" i="104"/>
  <c r="EX20" i="104"/>
  <c r="EY20" i="104"/>
  <c r="EZ20" i="104"/>
  <c r="FA20" i="104"/>
  <c r="FB20" i="104"/>
  <c r="FL20" i="104"/>
  <c r="FM20" i="104"/>
  <c r="FN20" i="104"/>
  <c r="FO20" i="104"/>
  <c r="FP20" i="104"/>
  <c r="FQ20" i="104"/>
  <c r="GA20" i="104"/>
  <c r="GB20" i="104"/>
  <c r="GC20" i="104"/>
  <c r="GD20" i="104"/>
  <c r="GE20" i="104"/>
  <c r="GF20" i="104"/>
  <c r="GH20" i="104"/>
  <c r="B21" i="104"/>
  <c r="C21" i="104"/>
  <c r="F21" i="104"/>
  <c r="I21" i="104"/>
  <c r="L21" i="104"/>
  <c r="O21" i="104"/>
  <c r="P23" i="104" s="1"/>
  <c r="Q21" i="104"/>
  <c r="T21" i="104"/>
  <c r="V21" i="104"/>
  <c r="Y21" i="104"/>
  <c r="AM21" i="104"/>
  <c r="AX21" i="104"/>
  <c r="AY21" i="104"/>
  <c r="AZ21" i="104"/>
  <c r="BA21" i="104"/>
  <c r="BB21" i="104"/>
  <c r="BC21" i="104"/>
  <c r="BD21" i="104"/>
  <c r="BI21" i="104"/>
  <c r="BJ21" i="104"/>
  <c r="BK21" i="104"/>
  <c r="BL21" i="104"/>
  <c r="BM21" i="104"/>
  <c r="BN21" i="104"/>
  <c r="BO21" i="104"/>
  <c r="BP21" i="104"/>
  <c r="BW21" i="104"/>
  <c r="BX21" i="104"/>
  <c r="BY21" i="104"/>
  <c r="BZ21" i="104"/>
  <c r="CA21" i="104"/>
  <c r="CB21" i="104"/>
  <c r="CC21" i="104"/>
  <c r="CD21" i="104"/>
  <c r="CE21" i="104"/>
  <c r="CF21" i="104"/>
  <c r="CG21" i="104"/>
  <c r="CH21" i="104"/>
  <c r="CI21" i="104"/>
  <c r="CN21" i="104"/>
  <c r="CO21" i="104"/>
  <c r="CP21" i="104"/>
  <c r="CQ21" i="104"/>
  <c r="CX21" i="104"/>
  <c r="CY21" i="104"/>
  <c r="CZ21" i="104"/>
  <c r="DA21" i="104"/>
  <c r="DB21" i="104"/>
  <c r="DC21" i="104"/>
  <c r="DD21" i="104"/>
  <c r="DL21" i="104"/>
  <c r="DM21" i="104"/>
  <c r="DN21" i="104"/>
  <c r="DO21" i="104"/>
  <c r="DS21" i="104"/>
  <c r="DT21" i="104"/>
  <c r="DU21" i="104"/>
  <c r="DV21" i="104"/>
  <c r="DW21" i="104"/>
  <c r="DX21" i="104"/>
  <c r="DY21" i="104"/>
  <c r="DZ21" i="104"/>
  <c r="EA21" i="104"/>
  <c r="EI21" i="104"/>
  <c r="EJ21" i="104"/>
  <c r="EK21" i="104"/>
  <c r="EL21" i="104"/>
  <c r="EM21" i="104"/>
  <c r="EN21" i="104"/>
  <c r="EW21" i="104"/>
  <c r="EX21" i="104"/>
  <c r="EY21" i="104"/>
  <c r="EZ21" i="104"/>
  <c r="FA21" i="104"/>
  <c r="FB21" i="104"/>
  <c r="FL21" i="104"/>
  <c r="FS21" i="104" s="1"/>
  <c r="FT21" i="104" s="1"/>
  <c r="FM21" i="104"/>
  <c r="FN21" i="104"/>
  <c r="FO21" i="104"/>
  <c r="FP21" i="104"/>
  <c r="FQ21" i="104"/>
  <c r="GA21" i="104"/>
  <c r="GB21" i="104"/>
  <c r="GC21" i="104"/>
  <c r="GD21" i="104"/>
  <c r="GE21" i="104"/>
  <c r="GF21" i="104"/>
  <c r="B22" i="104"/>
  <c r="C22" i="104"/>
  <c r="F22" i="104"/>
  <c r="I22" i="104"/>
  <c r="L22" i="104"/>
  <c r="O22" i="104"/>
  <c r="Q22" i="104"/>
  <c r="T22" i="104"/>
  <c r="V22" i="104"/>
  <c r="Y22" i="104"/>
  <c r="AK22" i="104"/>
  <c r="AM22" i="104"/>
  <c r="AX22" i="104"/>
  <c r="AY22" i="104"/>
  <c r="AZ22" i="104"/>
  <c r="BA22" i="104"/>
  <c r="BB22" i="104"/>
  <c r="BC22" i="104"/>
  <c r="BD22" i="104"/>
  <c r="BI22" i="104"/>
  <c r="BJ22" i="104"/>
  <c r="BK22" i="104"/>
  <c r="BR22" i="104" s="1"/>
  <c r="AO22" i="104" s="1"/>
  <c r="BL22" i="104"/>
  <c r="BM22" i="104"/>
  <c r="BN22" i="104"/>
  <c r="BO22" i="104"/>
  <c r="BP22" i="104"/>
  <c r="BW22" i="104"/>
  <c r="BX22" i="104"/>
  <c r="BY22" i="104"/>
  <c r="BZ22" i="104"/>
  <c r="CA22" i="104"/>
  <c r="CB22" i="104"/>
  <c r="CC22" i="104"/>
  <c r="CD22" i="104"/>
  <c r="CE22" i="104"/>
  <c r="CF22" i="104"/>
  <c r="CG22" i="104"/>
  <c r="CH22" i="104"/>
  <c r="CI22" i="104"/>
  <c r="CN22" i="104"/>
  <c r="CO22" i="104"/>
  <c r="CP22" i="104"/>
  <c r="CQ22" i="104"/>
  <c r="CX22" i="104"/>
  <c r="CY22" i="104"/>
  <c r="CZ22" i="104"/>
  <c r="DA22" i="104"/>
  <c r="DB22" i="104"/>
  <c r="DC22" i="104"/>
  <c r="DD22" i="104"/>
  <c r="DL22" i="104"/>
  <c r="DM22" i="104"/>
  <c r="DN22" i="104"/>
  <c r="DO22" i="104"/>
  <c r="DS22" i="104"/>
  <c r="DT22" i="104"/>
  <c r="DU22" i="104"/>
  <c r="DV22" i="104"/>
  <c r="DW22" i="104"/>
  <c r="DX22" i="104"/>
  <c r="DY22" i="104"/>
  <c r="DZ22" i="104"/>
  <c r="EA22" i="104"/>
  <c r="EI22" i="104"/>
  <c r="EJ22" i="104"/>
  <c r="EK22" i="104"/>
  <c r="EL22" i="104"/>
  <c r="EM22" i="104"/>
  <c r="EN22" i="104"/>
  <c r="EP22" i="104"/>
  <c r="EQ22" i="104" s="1"/>
  <c r="E22" i="104" s="1"/>
  <c r="EW22" i="104"/>
  <c r="EX22" i="104"/>
  <c r="EY22" i="104"/>
  <c r="EZ22" i="104"/>
  <c r="FA22" i="104"/>
  <c r="FD22" i="104" s="1"/>
  <c r="FE22" i="104" s="1"/>
  <c r="K22" i="104" s="1"/>
  <c r="FB22" i="104"/>
  <c r="FL22" i="104"/>
  <c r="FM22" i="104"/>
  <c r="FN22" i="104"/>
  <c r="FO22" i="104"/>
  <c r="FP22" i="104"/>
  <c r="FS22" i="104" s="1"/>
  <c r="FT22" i="104" s="1"/>
  <c r="FQ22" i="104"/>
  <c r="GA22" i="104"/>
  <c r="GB22" i="104"/>
  <c r="GC22" i="104"/>
  <c r="GD22" i="104"/>
  <c r="GE22" i="104"/>
  <c r="GF22" i="104"/>
  <c r="GH22" i="104"/>
  <c r="GI22" i="104" s="1"/>
  <c r="H22" i="104" s="1"/>
  <c r="B23" i="104"/>
  <c r="C23" i="104"/>
  <c r="F23" i="104"/>
  <c r="I23" i="104"/>
  <c r="L23" i="104"/>
  <c r="O23" i="104"/>
  <c r="Q23" i="104"/>
  <c r="T23" i="104"/>
  <c r="V23" i="104"/>
  <c r="W23" i="104"/>
  <c r="Y23" i="104"/>
  <c r="AM23" i="104"/>
  <c r="AX23" i="104"/>
  <c r="AY23" i="104"/>
  <c r="AZ23" i="104"/>
  <c r="BA23" i="104"/>
  <c r="BB23" i="104"/>
  <c r="BC23" i="104"/>
  <c r="BD23" i="104"/>
  <c r="BI23" i="104"/>
  <c r="BJ23" i="104"/>
  <c r="BK23" i="104"/>
  <c r="BL23" i="104"/>
  <c r="BR23" i="104" s="1"/>
  <c r="AO23" i="104" s="1"/>
  <c r="AK23" i="104" s="1"/>
  <c r="BM23" i="104"/>
  <c r="BN23" i="104"/>
  <c r="BO23" i="104"/>
  <c r="BP23" i="104"/>
  <c r="BW23" i="104"/>
  <c r="BX23" i="104"/>
  <c r="BY23" i="104"/>
  <c r="BZ23" i="104"/>
  <c r="CA23" i="104"/>
  <c r="CB23" i="104"/>
  <c r="CC23" i="104"/>
  <c r="CD23" i="104"/>
  <c r="CE23" i="104"/>
  <c r="CF23" i="104"/>
  <c r="CG23" i="104"/>
  <c r="CH23" i="104"/>
  <c r="CI23" i="104"/>
  <c r="CN23" i="104"/>
  <c r="CO23" i="104"/>
  <c r="CP23" i="104"/>
  <c r="CQ23" i="104"/>
  <c r="CX23" i="104"/>
  <c r="CY23" i="104"/>
  <c r="CZ23" i="104"/>
  <c r="DA23" i="104"/>
  <c r="DB23" i="104"/>
  <c r="DC23" i="104"/>
  <c r="DD23" i="104"/>
  <c r="DF23" i="104" s="1"/>
  <c r="DL23" i="104"/>
  <c r="DM23" i="104"/>
  <c r="DN23" i="104"/>
  <c r="DO23" i="104"/>
  <c r="DS23" i="104"/>
  <c r="DT23" i="104"/>
  <c r="DU23" i="104"/>
  <c r="DV23" i="104"/>
  <c r="DW23" i="104"/>
  <c r="DX23" i="104"/>
  <c r="DY23" i="104"/>
  <c r="DZ23" i="104"/>
  <c r="EA23" i="104"/>
  <c r="EI23" i="104"/>
  <c r="EJ23" i="104"/>
  <c r="EK23" i="104"/>
  <c r="EL23" i="104"/>
  <c r="EM23" i="104"/>
  <c r="EN23" i="104"/>
  <c r="EW23" i="104"/>
  <c r="EX23" i="104"/>
  <c r="EY23" i="104"/>
  <c r="EZ23" i="104"/>
  <c r="FA23" i="104"/>
  <c r="FB23" i="104"/>
  <c r="FL23" i="104"/>
  <c r="FM23" i="104"/>
  <c r="FN23" i="104"/>
  <c r="FO23" i="104"/>
  <c r="FP23" i="104"/>
  <c r="FQ23" i="104"/>
  <c r="GA23" i="104"/>
  <c r="GB23" i="104"/>
  <c r="GC23" i="104"/>
  <c r="GD23" i="104"/>
  <c r="GE23" i="104"/>
  <c r="GF23" i="104"/>
  <c r="B24" i="104"/>
  <c r="C24" i="104"/>
  <c r="F24" i="104"/>
  <c r="I24" i="104"/>
  <c r="L24" i="104"/>
  <c r="O24" i="104"/>
  <c r="Q24" i="104"/>
  <c r="T24" i="104"/>
  <c r="V24" i="104"/>
  <c r="Y24" i="104"/>
  <c r="AM24" i="104"/>
  <c r="AX24" i="104"/>
  <c r="AY24" i="104"/>
  <c r="AZ24" i="104"/>
  <c r="BA24" i="104"/>
  <c r="BB24" i="104"/>
  <c r="BC24" i="104"/>
  <c r="BD24" i="104"/>
  <c r="BI24" i="104"/>
  <c r="BJ24" i="104"/>
  <c r="BK24" i="104"/>
  <c r="BL24" i="104"/>
  <c r="BM24" i="104"/>
  <c r="BN24" i="104"/>
  <c r="BO24" i="104"/>
  <c r="BP24" i="104"/>
  <c r="BR24" i="104"/>
  <c r="AO24" i="104" s="1"/>
  <c r="AK24" i="104" s="1"/>
  <c r="BW24" i="104"/>
  <c r="BX24" i="104"/>
  <c r="BY24" i="104"/>
  <c r="BZ24" i="104"/>
  <c r="CA24" i="104"/>
  <c r="CB24" i="104"/>
  <c r="CC24" i="104"/>
  <c r="CD24" i="104"/>
  <c r="CE24" i="104"/>
  <c r="CF24" i="104"/>
  <c r="CG24" i="104"/>
  <c r="CH24" i="104"/>
  <c r="CI24" i="104"/>
  <c r="CN24" i="104"/>
  <c r="CO24" i="104"/>
  <c r="CP24" i="104"/>
  <c r="CQ24" i="104"/>
  <c r="CX24" i="104"/>
  <c r="CY24" i="104"/>
  <c r="CZ24" i="104"/>
  <c r="DA24" i="104"/>
  <c r="DB24" i="104"/>
  <c r="DC24" i="104"/>
  <c r="DD24" i="104"/>
  <c r="DF24" i="104"/>
  <c r="DL24" i="104"/>
  <c r="DM24" i="104"/>
  <c r="DN24" i="104"/>
  <c r="DO24" i="104"/>
  <c r="DS24" i="104"/>
  <c r="DT24" i="104"/>
  <c r="DU24" i="104"/>
  <c r="DV24" i="104"/>
  <c r="DW24" i="104"/>
  <c r="DX24" i="104"/>
  <c r="DY24" i="104"/>
  <c r="DZ24" i="104"/>
  <c r="EA24" i="104"/>
  <c r="EI24" i="104"/>
  <c r="EJ24" i="104"/>
  <c r="EK24" i="104"/>
  <c r="EL24" i="104"/>
  <c r="EM24" i="104"/>
  <c r="EN24" i="104"/>
  <c r="EW24" i="104"/>
  <c r="EX24" i="104"/>
  <c r="EY24" i="104"/>
  <c r="EZ24" i="104"/>
  <c r="FA24" i="104"/>
  <c r="FB24" i="104"/>
  <c r="FL24" i="104"/>
  <c r="FM24" i="104"/>
  <c r="FN24" i="104"/>
  <c r="FO24" i="104"/>
  <c r="FP24" i="104"/>
  <c r="FQ24" i="104"/>
  <c r="GA24" i="104"/>
  <c r="GH24" i="104" s="1"/>
  <c r="GI24" i="104" s="1"/>
  <c r="H24" i="104" s="1"/>
  <c r="GB24" i="104"/>
  <c r="GC24" i="104"/>
  <c r="GD24" i="104"/>
  <c r="GE24" i="104"/>
  <c r="GF24" i="104"/>
  <c r="B25" i="104"/>
  <c r="C25" i="104"/>
  <c r="F25" i="104"/>
  <c r="I25" i="104"/>
  <c r="L25" i="104"/>
  <c r="O25" i="104"/>
  <c r="Q25" i="104"/>
  <c r="T25" i="104"/>
  <c r="V25" i="104"/>
  <c r="Y25" i="104"/>
  <c r="AM25" i="104"/>
  <c r="AX25" i="104"/>
  <c r="AY25" i="104"/>
  <c r="AZ25" i="104"/>
  <c r="BA25" i="104"/>
  <c r="BB25" i="104"/>
  <c r="BC25" i="104"/>
  <c r="BD25" i="104"/>
  <c r="BI25" i="104"/>
  <c r="BJ25" i="104"/>
  <c r="BK25" i="104"/>
  <c r="BL25" i="104"/>
  <c r="BR25" i="104" s="1"/>
  <c r="AO25" i="104" s="1"/>
  <c r="AK25" i="104" s="1"/>
  <c r="BM25" i="104"/>
  <c r="BN25" i="104"/>
  <c r="BO25" i="104"/>
  <c r="BP25" i="104"/>
  <c r="BW25" i="104"/>
  <c r="BX25" i="104"/>
  <c r="BY25" i="104"/>
  <c r="BZ25" i="104"/>
  <c r="CA25" i="104"/>
  <c r="CB25" i="104"/>
  <c r="CC25" i="104"/>
  <c r="CD25" i="104"/>
  <c r="CE25" i="104"/>
  <c r="CF25" i="104"/>
  <c r="CG25" i="104"/>
  <c r="CH25" i="104"/>
  <c r="CI25" i="104"/>
  <c r="CN25" i="104"/>
  <c r="CO25" i="104"/>
  <c r="CP25" i="104"/>
  <c r="CQ25" i="104"/>
  <c r="CX25" i="104"/>
  <c r="DF25" i="104" s="1"/>
  <c r="CY25" i="104"/>
  <c r="CZ25" i="104"/>
  <c r="DA25" i="104"/>
  <c r="DB25" i="104"/>
  <c r="DC25" i="104"/>
  <c r="DD25" i="104"/>
  <c r="DL25" i="104"/>
  <c r="DM25" i="104"/>
  <c r="DN25" i="104"/>
  <c r="DO25" i="104"/>
  <c r="DS25" i="104"/>
  <c r="DT25" i="104"/>
  <c r="DU25" i="104"/>
  <c r="DV25" i="104"/>
  <c r="DW25" i="104"/>
  <c r="DX25" i="104"/>
  <c r="DY25" i="104"/>
  <c r="DZ25" i="104"/>
  <c r="EA25" i="104"/>
  <c r="EI25" i="104"/>
  <c r="EJ25" i="104"/>
  <c r="EK25" i="104"/>
  <c r="EL25" i="104"/>
  <c r="EM25" i="104"/>
  <c r="EN25" i="104"/>
  <c r="EW25" i="104"/>
  <c r="EX25" i="104"/>
  <c r="EY25" i="104"/>
  <c r="EZ25" i="104"/>
  <c r="FA25" i="104"/>
  <c r="FB25" i="104"/>
  <c r="FL25" i="104"/>
  <c r="FM25" i="104"/>
  <c r="FN25" i="104"/>
  <c r="FO25" i="104"/>
  <c r="FP25" i="104"/>
  <c r="FQ25" i="104"/>
  <c r="GA25" i="104"/>
  <c r="GB25" i="104"/>
  <c r="GC25" i="104"/>
  <c r="GD25" i="104"/>
  <c r="GE25" i="104"/>
  <c r="GF25" i="104"/>
  <c r="B26" i="104"/>
  <c r="C26" i="104"/>
  <c r="F26" i="104"/>
  <c r="I26" i="104"/>
  <c r="L26" i="104"/>
  <c r="O26" i="104"/>
  <c r="Q26" i="104"/>
  <c r="T26" i="104"/>
  <c r="V26" i="104"/>
  <c r="Y26" i="104"/>
  <c r="AM26" i="104"/>
  <c r="AX26" i="104"/>
  <c r="AY26" i="104"/>
  <c r="AZ26" i="104"/>
  <c r="BA26" i="104"/>
  <c r="BB26" i="104"/>
  <c r="BC26" i="104"/>
  <c r="BD26" i="104"/>
  <c r="BI26" i="104"/>
  <c r="BJ26" i="104"/>
  <c r="BK26" i="104"/>
  <c r="BL26" i="104"/>
  <c r="BM26" i="104"/>
  <c r="BN26" i="104"/>
  <c r="BO26" i="104"/>
  <c r="BP26" i="104"/>
  <c r="BR26" i="104"/>
  <c r="AO26" i="104" s="1"/>
  <c r="AK26" i="104" s="1"/>
  <c r="BW26" i="104"/>
  <c r="BX26" i="104"/>
  <c r="BY26" i="104"/>
  <c r="BZ26" i="104"/>
  <c r="CA26" i="104"/>
  <c r="CB26" i="104"/>
  <c r="CC26" i="104"/>
  <c r="CD26" i="104"/>
  <c r="CE26" i="104"/>
  <c r="CF26" i="104"/>
  <c r="CG26" i="104"/>
  <c r="CH26" i="104"/>
  <c r="CI26" i="104"/>
  <c r="CN26" i="104"/>
  <c r="CO26" i="104"/>
  <c r="CP26" i="104"/>
  <c r="CQ26" i="104"/>
  <c r="CX26" i="104"/>
  <c r="CY26" i="104"/>
  <c r="CZ26" i="104"/>
  <c r="DA26" i="104"/>
  <c r="DF26" i="104" s="1"/>
  <c r="DB26" i="104"/>
  <c r="DC26" i="104"/>
  <c r="DD26" i="104"/>
  <c r="DL26" i="104"/>
  <c r="DM26" i="104"/>
  <c r="DN26" i="104"/>
  <c r="DO26" i="104"/>
  <c r="DS26" i="104"/>
  <c r="DT26" i="104"/>
  <c r="DU26" i="104"/>
  <c r="DV26" i="104"/>
  <c r="DW26" i="104"/>
  <c r="DX26" i="104"/>
  <c r="DY26" i="104"/>
  <c r="DZ26" i="104"/>
  <c r="EA26" i="104"/>
  <c r="EI26" i="104"/>
  <c r="EJ26" i="104"/>
  <c r="EK26" i="104"/>
  <c r="EL26" i="104"/>
  <c r="EM26" i="104"/>
  <c r="EN26" i="104"/>
  <c r="EW26" i="104"/>
  <c r="EX26" i="104"/>
  <c r="EY26" i="104"/>
  <c r="EZ26" i="104"/>
  <c r="FA26" i="104"/>
  <c r="FB26" i="104"/>
  <c r="FL26" i="104"/>
  <c r="FM26" i="104"/>
  <c r="FN26" i="104"/>
  <c r="FO26" i="104"/>
  <c r="FP26" i="104"/>
  <c r="FQ26" i="104"/>
  <c r="GA26" i="104"/>
  <c r="GB26" i="104"/>
  <c r="GC26" i="104"/>
  <c r="GD26" i="104"/>
  <c r="GE26" i="104"/>
  <c r="GF26" i="104"/>
  <c r="B27" i="104"/>
  <c r="C27" i="104"/>
  <c r="F27" i="104"/>
  <c r="I27" i="104"/>
  <c r="L27" i="104"/>
  <c r="O27" i="104"/>
  <c r="Q27" i="104"/>
  <c r="T27" i="104"/>
  <c r="V27" i="104"/>
  <c r="Y27" i="104"/>
  <c r="AM27" i="104"/>
  <c r="AX27" i="104"/>
  <c r="AY27" i="104"/>
  <c r="AZ27" i="104"/>
  <c r="BA27" i="104"/>
  <c r="BB27" i="104"/>
  <c r="BC27" i="104"/>
  <c r="BD27" i="104"/>
  <c r="BI27" i="104"/>
  <c r="BJ27" i="104"/>
  <c r="BK27" i="104"/>
  <c r="BR27" i="104" s="1"/>
  <c r="AO27" i="104" s="1"/>
  <c r="AK27" i="104" s="1"/>
  <c r="BL27" i="104"/>
  <c r="BM27" i="104"/>
  <c r="BN27" i="104"/>
  <c r="BO27" i="104"/>
  <c r="BP27" i="104"/>
  <c r="BW27" i="104"/>
  <c r="BX27" i="104"/>
  <c r="BY27" i="104"/>
  <c r="BZ27" i="104"/>
  <c r="CA27" i="104"/>
  <c r="CB27" i="104"/>
  <c r="CC27" i="104"/>
  <c r="CD27" i="104"/>
  <c r="CE27" i="104"/>
  <c r="CF27" i="104"/>
  <c r="CG27" i="104"/>
  <c r="CH27" i="104"/>
  <c r="CI27" i="104"/>
  <c r="CN27" i="104"/>
  <c r="CO27" i="104"/>
  <c r="CP27" i="104"/>
  <c r="CQ27" i="104"/>
  <c r="CX27" i="104"/>
  <c r="CY27" i="104"/>
  <c r="CZ27" i="104"/>
  <c r="DA27" i="104"/>
  <c r="DB27" i="104"/>
  <c r="DC27" i="104"/>
  <c r="DD27" i="104"/>
  <c r="DF27" i="104"/>
  <c r="DL27" i="104"/>
  <c r="DM27" i="104"/>
  <c r="DN27" i="104"/>
  <c r="DO27" i="104"/>
  <c r="DS27" i="104"/>
  <c r="DT27" i="104"/>
  <c r="DU27" i="104"/>
  <c r="DV27" i="104"/>
  <c r="DW27" i="104"/>
  <c r="DX27" i="104"/>
  <c r="DY27" i="104"/>
  <c r="DZ27" i="104"/>
  <c r="EA27" i="104"/>
  <c r="EI27" i="104"/>
  <c r="EJ27" i="104"/>
  <c r="EK27" i="104"/>
  <c r="EL27" i="104"/>
  <c r="EP27" i="104" s="1"/>
  <c r="EM27" i="104"/>
  <c r="EN27" i="104"/>
  <c r="EW27" i="104"/>
  <c r="EX27" i="104"/>
  <c r="EY27" i="104"/>
  <c r="EZ27" i="104"/>
  <c r="FD27" i="104" s="1"/>
  <c r="FA27" i="104"/>
  <c r="FB27" i="104"/>
  <c r="FL27" i="104"/>
  <c r="FM27" i="104"/>
  <c r="FN27" i="104"/>
  <c r="FO27" i="104"/>
  <c r="FS27" i="104" s="1"/>
  <c r="FT27" i="104" s="1"/>
  <c r="FP27" i="104"/>
  <c r="FQ27" i="104"/>
  <c r="GA27" i="104"/>
  <c r="GB27" i="104"/>
  <c r="GC27" i="104"/>
  <c r="GD27" i="104"/>
  <c r="GH27" i="104" s="1"/>
  <c r="GE27" i="104"/>
  <c r="GF27" i="104"/>
  <c r="B28" i="104"/>
  <c r="C28" i="104"/>
  <c r="F28" i="104"/>
  <c r="I28" i="104"/>
  <c r="L28" i="104"/>
  <c r="O28" i="104"/>
  <c r="Q28" i="104"/>
  <c r="T28" i="104"/>
  <c r="V28" i="104"/>
  <c r="Y28" i="104"/>
  <c r="AM28" i="104"/>
  <c r="AX28" i="104"/>
  <c r="AY28" i="104"/>
  <c r="AZ28" i="104"/>
  <c r="BA28" i="104"/>
  <c r="BB28" i="104"/>
  <c r="BC28" i="104"/>
  <c r="BD28" i="104"/>
  <c r="BI28" i="104"/>
  <c r="BJ28" i="104"/>
  <c r="BK28" i="104"/>
  <c r="BL28" i="104"/>
  <c r="BM28" i="104"/>
  <c r="BN28" i="104"/>
  <c r="BO28" i="104"/>
  <c r="BR28" i="104" s="1"/>
  <c r="AO28" i="104" s="1"/>
  <c r="AK28" i="104" s="1"/>
  <c r="BP28" i="104"/>
  <c r="BW28" i="104"/>
  <c r="BX28" i="104"/>
  <c r="BY28" i="104"/>
  <c r="BZ28" i="104"/>
  <c r="CA28" i="104"/>
  <c r="CB28" i="104"/>
  <c r="CC28" i="104"/>
  <c r="CD28" i="104"/>
  <c r="CE28" i="104"/>
  <c r="CF28" i="104"/>
  <c r="CG28" i="104"/>
  <c r="CH28" i="104"/>
  <c r="CI28" i="104"/>
  <c r="CN28" i="104"/>
  <c r="CO28" i="104"/>
  <c r="CP28" i="104"/>
  <c r="CQ28" i="104"/>
  <c r="CX28" i="104"/>
  <c r="CY28" i="104"/>
  <c r="CZ28" i="104"/>
  <c r="DA28" i="104"/>
  <c r="DB28" i="104"/>
  <c r="DC28" i="104"/>
  <c r="DD28" i="104"/>
  <c r="DL28" i="104"/>
  <c r="DM28" i="104"/>
  <c r="DN28" i="104"/>
  <c r="DO28" i="104"/>
  <c r="DS28" i="104"/>
  <c r="DT28" i="104"/>
  <c r="DU28" i="104"/>
  <c r="DV28" i="104"/>
  <c r="DW28" i="104"/>
  <c r="EB28" i="104" s="1"/>
  <c r="DX28" i="104"/>
  <c r="DY28" i="104"/>
  <c r="DZ28" i="104"/>
  <c r="EA28" i="104"/>
  <c r="EI28" i="104"/>
  <c r="EJ28" i="104"/>
  <c r="EK28" i="104"/>
  <c r="EP28" i="104" s="1"/>
  <c r="EQ28" i="104" s="1"/>
  <c r="E28" i="104" s="1"/>
  <c r="EL28" i="104"/>
  <c r="EM28" i="104"/>
  <c r="EN28" i="104"/>
  <c r="EW28" i="104"/>
  <c r="EX28" i="104"/>
  <c r="EY28" i="104"/>
  <c r="EZ28" i="104"/>
  <c r="FA28" i="104"/>
  <c r="FB28" i="104"/>
  <c r="FL28" i="104"/>
  <c r="FM28" i="104"/>
  <c r="FN28" i="104"/>
  <c r="FO28" i="104"/>
  <c r="FP28" i="104"/>
  <c r="FQ28" i="104"/>
  <c r="GA28" i="104"/>
  <c r="GB28" i="104"/>
  <c r="GC28" i="104"/>
  <c r="GH28" i="104" s="1"/>
  <c r="GI28" i="104" s="1"/>
  <c r="H28" i="104" s="1"/>
  <c r="GD28" i="104"/>
  <c r="GE28" i="104"/>
  <c r="GF28" i="104"/>
  <c r="B29" i="104"/>
  <c r="C29" i="104"/>
  <c r="D29" i="104"/>
  <c r="F29" i="104"/>
  <c r="I29" i="104"/>
  <c r="J29" i="104" s="1"/>
  <c r="L29" i="104"/>
  <c r="O29" i="104"/>
  <c r="Q29" i="104"/>
  <c r="T29" i="104"/>
  <c r="U29" i="104" s="1"/>
  <c r="V29" i="104"/>
  <c r="Y29" i="104"/>
  <c r="AM29" i="104"/>
  <c r="AX29" i="104"/>
  <c r="AY29" i="104"/>
  <c r="AZ29" i="104"/>
  <c r="BA29" i="104"/>
  <c r="BB29" i="104"/>
  <c r="BC29" i="104"/>
  <c r="BD29" i="104"/>
  <c r="BI29" i="104"/>
  <c r="BJ29" i="104"/>
  <c r="BK29" i="104"/>
  <c r="BL29" i="104"/>
  <c r="BM29" i="104"/>
  <c r="BN29" i="104"/>
  <c r="BO29" i="104"/>
  <c r="BP29" i="104"/>
  <c r="BW29" i="104"/>
  <c r="BX29" i="104"/>
  <c r="BY29" i="104"/>
  <c r="BZ29" i="104"/>
  <c r="CA29" i="104"/>
  <c r="CB29" i="104"/>
  <c r="CC29" i="104"/>
  <c r="CD29" i="104"/>
  <c r="CE29" i="104"/>
  <c r="CF29" i="104"/>
  <c r="CG29" i="104"/>
  <c r="CH29" i="104"/>
  <c r="CI29" i="104"/>
  <c r="CN29" i="104"/>
  <c r="CO29" i="104"/>
  <c r="CP29" i="104"/>
  <c r="CQ29" i="104"/>
  <c r="CX29" i="104"/>
  <c r="CY29" i="104"/>
  <c r="CZ29" i="104"/>
  <c r="DA29" i="104"/>
  <c r="DB29" i="104"/>
  <c r="DF29" i="104" s="1"/>
  <c r="DC29" i="104"/>
  <c r="DD29" i="104"/>
  <c r="DL29" i="104"/>
  <c r="DM29" i="104"/>
  <c r="DN29" i="104"/>
  <c r="DO29" i="104"/>
  <c r="DS29" i="104"/>
  <c r="EB29" i="104" s="1"/>
  <c r="DT29" i="104"/>
  <c r="DU29" i="104"/>
  <c r="DV29" i="104"/>
  <c r="DW29" i="104"/>
  <c r="DX29" i="104"/>
  <c r="DY29" i="104"/>
  <c r="DZ29" i="104"/>
  <c r="EA29" i="104"/>
  <c r="EI29" i="104"/>
  <c r="EJ29" i="104"/>
  <c r="EK29" i="104"/>
  <c r="EL29" i="104"/>
  <c r="EM29" i="104"/>
  <c r="EN29" i="104"/>
  <c r="EP29" i="104"/>
  <c r="EQ29" i="104" s="1"/>
  <c r="E29" i="104" s="1"/>
  <c r="EW29" i="104"/>
  <c r="EX29" i="104"/>
  <c r="EY29" i="104"/>
  <c r="EZ29" i="104"/>
  <c r="FA29" i="104"/>
  <c r="FB29" i="104"/>
  <c r="FD29" i="104"/>
  <c r="FE29" i="104" s="1"/>
  <c r="K29" i="104" s="1"/>
  <c r="FL29" i="104"/>
  <c r="FM29" i="104"/>
  <c r="FN29" i="104"/>
  <c r="FO29" i="104"/>
  <c r="FP29" i="104"/>
  <c r="FQ29" i="104"/>
  <c r="FS29" i="104"/>
  <c r="FT29" i="104" s="1"/>
  <c r="GA29" i="104"/>
  <c r="GB29" i="104"/>
  <c r="GC29" i="104"/>
  <c r="GD29" i="104"/>
  <c r="GE29" i="104"/>
  <c r="GF29" i="104"/>
  <c r="GH29" i="104"/>
  <c r="GI29" i="104" s="1"/>
  <c r="H29" i="104" s="1"/>
  <c r="B30" i="104"/>
  <c r="C30" i="104"/>
  <c r="F30" i="104"/>
  <c r="I30" i="104"/>
  <c r="L30" i="104"/>
  <c r="O30" i="104"/>
  <c r="Q30" i="104"/>
  <c r="T30" i="104"/>
  <c r="V30" i="104"/>
  <c r="Y30" i="104"/>
  <c r="Z27" i="104" s="1"/>
  <c r="AM30" i="104"/>
  <c r="AX30" i="104"/>
  <c r="AY30" i="104"/>
  <c r="AZ30" i="104"/>
  <c r="BA30" i="104"/>
  <c r="BB30" i="104"/>
  <c r="BC30" i="104"/>
  <c r="BD30" i="104"/>
  <c r="BI30" i="104"/>
  <c r="BJ30" i="104"/>
  <c r="BK30" i="104"/>
  <c r="BL30" i="104"/>
  <c r="BM30" i="104"/>
  <c r="BN30" i="104"/>
  <c r="BO30" i="104"/>
  <c r="BP30" i="104"/>
  <c r="BW30" i="104"/>
  <c r="BX30" i="104"/>
  <c r="BY30" i="104"/>
  <c r="BZ30" i="104"/>
  <c r="CA30" i="104"/>
  <c r="CB30" i="104"/>
  <c r="CC30" i="104"/>
  <c r="CD30" i="104"/>
  <c r="CE30" i="104"/>
  <c r="CF30" i="104"/>
  <c r="CG30" i="104"/>
  <c r="CH30" i="104"/>
  <c r="CI30" i="104"/>
  <c r="CN30" i="104"/>
  <c r="CO30" i="104"/>
  <c r="CP30" i="104"/>
  <c r="CQ30" i="104"/>
  <c r="CX30" i="104"/>
  <c r="CY30" i="104"/>
  <c r="CZ30" i="104"/>
  <c r="DA30" i="104"/>
  <c r="DB30" i="104"/>
  <c r="DC30" i="104"/>
  <c r="DD30" i="104"/>
  <c r="DL30" i="104"/>
  <c r="DM30" i="104"/>
  <c r="DN30" i="104"/>
  <c r="DO30" i="104"/>
  <c r="DS30" i="104"/>
  <c r="DT30" i="104"/>
  <c r="DU30" i="104"/>
  <c r="DV30" i="104"/>
  <c r="DW30" i="104"/>
  <c r="DX30" i="104"/>
  <c r="DY30" i="104"/>
  <c r="DZ30" i="104"/>
  <c r="EA30" i="104"/>
  <c r="EI30" i="104"/>
  <c r="EJ30" i="104"/>
  <c r="EK30" i="104"/>
  <c r="EL30" i="104"/>
  <c r="EM30" i="104"/>
  <c r="EN30" i="104"/>
  <c r="EP30" i="104"/>
  <c r="EQ30" i="104" s="1"/>
  <c r="E30" i="104" s="1"/>
  <c r="EW30" i="104"/>
  <c r="EX30" i="104"/>
  <c r="EY30" i="104"/>
  <c r="EZ30" i="104"/>
  <c r="FD30" i="104" s="1"/>
  <c r="FE30" i="104" s="1"/>
  <c r="K30" i="104" s="1"/>
  <c r="FA30" i="104"/>
  <c r="FB30" i="104"/>
  <c r="FL30" i="104"/>
  <c r="FM30" i="104"/>
  <c r="FN30" i="104"/>
  <c r="FO30" i="104"/>
  <c r="FP30" i="104"/>
  <c r="FS30" i="104" s="1"/>
  <c r="FT30" i="104" s="1"/>
  <c r="FQ30" i="104"/>
  <c r="GA30" i="104"/>
  <c r="GB30" i="104"/>
  <c r="GC30" i="104"/>
  <c r="GD30" i="104"/>
  <c r="GE30" i="104"/>
  <c r="GF30" i="104"/>
  <c r="GH30" i="104"/>
  <c r="GI30" i="104" s="1"/>
  <c r="H30" i="104" s="1"/>
  <c r="B31" i="104"/>
  <c r="C31" i="104"/>
  <c r="F31" i="104"/>
  <c r="I31" i="104"/>
  <c r="L31" i="104"/>
  <c r="O31" i="104"/>
  <c r="Q31" i="104"/>
  <c r="T31" i="104"/>
  <c r="V31" i="104"/>
  <c r="Y31" i="104"/>
  <c r="AM31" i="104"/>
  <c r="AX31" i="104"/>
  <c r="AY31" i="104"/>
  <c r="AZ31" i="104"/>
  <c r="BA31" i="104"/>
  <c r="BB31" i="104"/>
  <c r="BC31" i="104"/>
  <c r="BD31" i="104"/>
  <c r="BI31" i="104"/>
  <c r="BJ31" i="104"/>
  <c r="BK31" i="104"/>
  <c r="BL31" i="104"/>
  <c r="BM31" i="104"/>
  <c r="BN31" i="104"/>
  <c r="BO31" i="104"/>
  <c r="BP31" i="104"/>
  <c r="BW31" i="104"/>
  <c r="BX31" i="104"/>
  <c r="BY31" i="104"/>
  <c r="BZ31" i="104"/>
  <c r="CA31" i="104"/>
  <c r="CB31" i="104"/>
  <c r="CC31" i="104"/>
  <c r="CD31" i="104"/>
  <c r="CE31" i="104"/>
  <c r="CF31" i="104"/>
  <c r="CG31" i="104"/>
  <c r="CH31" i="104"/>
  <c r="CI31" i="104"/>
  <c r="CN31" i="104"/>
  <c r="CO31" i="104"/>
  <c r="CP31" i="104"/>
  <c r="CQ31" i="104"/>
  <c r="CX31" i="104"/>
  <c r="CY31" i="104"/>
  <c r="CZ31" i="104"/>
  <c r="DA31" i="104"/>
  <c r="DB31" i="104"/>
  <c r="DC31" i="104"/>
  <c r="DD31" i="104"/>
  <c r="DF31" i="104"/>
  <c r="DL31" i="104"/>
  <c r="DM31" i="104"/>
  <c r="DN31" i="104"/>
  <c r="DO31" i="104"/>
  <c r="DS31" i="104"/>
  <c r="DT31" i="104"/>
  <c r="DU31" i="104"/>
  <c r="DV31" i="104"/>
  <c r="DW31" i="104"/>
  <c r="DX31" i="104"/>
  <c r="DY31" i="104"/>
  <c r="DZ31" i="104"/>
  <c r="EA31" i="104"/>
  <c r="EI31" i="104"/>
  <c r="EJ31" i="104"/>
  <c r="EK31" i="104"/>
  <c r="EL31" i="104"/>
  <c r="EM31" i="104"/>
  <c r="EN31" i="104"/>
  <c r="EW31" i="104"/>
  <c r="EX31" i="104"/>
  <c r="EY31" i="104"/>
  <c r="EZ31" i="104"/>
  <c r="FA31" i="104"/>
  <c r="FB31" i="104"/>
  <c r="FL31" i="104"/>
  <c r="FM31" i="104"/>
  <c r="FN31" i="104"/>
  <c r="FO31" i="104"/>
  <c r="FP31" i="104"/>
  <c r="FQ31" i="104"/>
  <c r="GA31" i="104"/>
  <c r="GH31" i="104" s="1"/>
  <c r="GB31" i="104"/>
  <c r="GC31" i="104"/>
  <c r="GD31" i="104"/>
  <c r="GE31" i="104"/>
  <c r="GF31" i="104"/>
  <c r="B32" i="104"/>
  <c r="C32" i="104"/>
  <c r="F32" i="104"/>
  <c r="I32" i="104"/>
  <c r="L32" i="104"/>
  <c r="O32" i="104"/>
  <c r="Q32" i="104"/>
  <c r="T32" i="104"/>
  <c r="V32" i="104"/>
  <c r="Y32" i="104"/>
  <c r="AK32" i="104"/>
  <c r="AM32" i="104"/>
  <c r="AX32" i="104"/>
  <c r="AY32" i="104"/>
  <c r="AZ32" i="104"/>
  <c r="BA32" i="104"/>
  <c r="BB32" i="104"/>
  <c r="BC32" i="104"/>
  <c r="BD32" i="104"/>
  <c r="BI32" i="104"/>
  <c r="BJ32" i="104"/>
  <c r="BR32" i="104" s="1"/>
  <c r="AO32" i="104" s="1"/>
  <c r="BK32" i="104"/>
  <c r="BL32" i="104"/>
  <c r="BM32" i="104"/>
  <c r="BN32" i="104"/>
  <c r="BO32" i="104"/>
  <c r="BP32" i="104"/>
  <c r="BW32" i="104"/>
  <c r="BX32" i="104"/>
  <c r="BY32" i="104"/>
  <c r="BZ32" i="104"/>
  <c r="CA32" i="104"/>
  <c r="CB32" i="104"/>
  <c r="CC32" i="104"/>
  <c r="CD32" i="104"/>
  <c r="CE32" i="104"/>
  <c r="CF32" i="104"/>
  <c r="CG32" i="104"/>
  <c r="CH32" i="104"/>
  <c r="CI32" i="104"/>
  <c r="CN32" i="104"/>
  <c r="CO32" i="104"/>
  <c r="CP32" i="104"/>
  <c r="CQ32" i="104"/>
  <c r="CX32" i="104"/>
  <c r="CY32" i="104"/>
  <c r="CZ32" i="104"/>
  <c r="DA32" i="104"/>
  <c r="DB32" i="104"/>
  <c r="DC32" i="104"/>
  <c r="DD32" i="104"/>
  <c r="DL32" i="104"/>
  <c r="DM32" i="104"/>
  <c r="DN32" i="104"/>
  <c r="DO32" i="104"/>
  <c r="DS32" i="104"/>
  <c r="DT32" i="104"/>
  <c r="DU32" i="104"/>
  <c r="DV32" i="104"/>
  <c r="DW32" i="104"/>
  <c r="DX32" i="104"/>
  <c r="DY32" i="104"/>
  <c r="DZ32" i="104"/>
  <c r="EA32" i="104"/>
  <c r="EB32" i="104"/>
  <c r="EI32" i="104"/>
  <c r="EJ32" i="104"/>
  <c r="EP32" i="104" s="1"/>
  <c r="EK32" i="104"/>
  <c r="EL32" i="104"/>
  <c r="EM32" i="104"/>
  <c r="EN32" i="104"/>
  <c r="EQ32" i="104"/>
  <c r="E32" i="104" s="1"/>
  <c r="EW32" i="104"/>
  <c r="EX32" i="104"/>
  <c r="FD32" i="104" s="1"/>
  <c r="FE32" i="104" s="1"/>
  <c r="K32" i="104" s="1"/>
  <c r="EY32" i="104"/>
  <c r="EZ32" i="104"/>
  <c r="FA32" i="104"/>
  <c r="FB32" i="104"/>
  <c r="FL32" i="104"/>
  <c r="FM32" i="104"/>
  <c r="FS32" i="104" s="1"/>
  <c r="FT32" i="104" s="1"/>
  <c r="FN32" i="104"/>
  <c r="FO32" i="104"/>
  <c r="FP32" i="104"/>
  <c r="FQ32" i="104"/>
  <c r="GA32" i="104"/>
  <c r="GB32" i="104"/>
  <c r="GH32" i="104" s="1"/>
  <c r="GI32" i="104" s="1"/>
  <c r="H32" i="104" s="1"/>
  <c r="GC32" i="104"/>
  <c r="GD32" i="104"/>
  <c r="GE32" i="104"/>
  <c r="GF32" i="104"/>
  <c r="B33" i="104"/>
  <c r="C33" i="104"/>
  <c r="F33" i="104"/>
  <c r="I33" i="104"/>
  <c r="L33" i="104"/>
  <c r="M35" i="104" s="1"/>
  <c r="O33" i="104"/>
  <c r="Q33" i="104"/>
  <c r="T33" i="104"/>
  <c r="V33" i="104"/>
  <c r="W35" i="104" s="1"/>
  <c r="Y33" i="104"/>
  <c r="AM33" i="104"/>
  <c r="AX33" i="104"/>
  <c r="AY33" i="104"/>
  <c r="AZ33" i="104"/>
  <c r="BA33" i="104"/>
  <c r="BB33" i="104"/>
  <c r="BC33" i="104"/>
  <c r="BD33" i="104"/>
  <c r="BI33" i="104"/>
  <c r="BJ33" i="104"/>
  <c r="BK33" i="104"/>
  <c r="BL33" i="104"/>
  <c r="BM33" i="104"/>
  <c r="BN33" i="104"/>
  <c r="BO33" i="104"/>
  <c r="BP33" i="104"/>
  <c r="BW33" i="104"/>
  <c r="BX33" i="104"/>
  <c r="BY33" i="104"/>
  <c r="BZ33" i="104"/>
  <c r="CA33" i="104"/>
  <c r="CB33" i="104"/>
  <c r="CC33" i="104"/>
  <c r="CD33" i="104"/>
  <c r="CE33" i="104"/>
  <c r="CF33" i="104"/>
  <c r="CG33" i="104"/>
  <c r="CH33" i="104"/>
  <c r="CI33" i="104"/>
  <c r="CN33" i="104"/>
  <c r="CO33" i="104"/>
  <c r="CP33" i="104"/>
  <c r="CQ33" i="104"/>
  <c r="CX33" i="104"/>
  <c r="CY33" i="104"/>
  <c r="CZ33" i="104"/>
  <c r="DA33" i="104"/>
  <c r="DB33" i="104"/>
  <c r="DC33" i="104"/>
  <c r="DD33" i="104"/>
  <c r="DL33" i="104"/>
  <c r="DM33" i="104"/>
  <c r="DN33" i="104"/>
  <c r="DO33" i="104"/>
  <c r="DS33" i="104"/>
  <c r="DT33" i="104"/>
  <c r="DU33" i="104"/>
  <c r="DV33" i="104"/>
  <c r="DW33" i="104"/>
  <c r="DX33" i="104"/>
  <c r="DY33" i="104"/>
  <c r="DZ33" i="104"/>
  <c r="EA33" i="104"/>
  <c r="EI33" i="104"/>
  <c r="EJ33" i="104"/>
  <c r="EK33" i="104"/>
  <c r="EL33" i="104"/>
  <c r="EM33" i="104"/>
  <c r="EN33" i="104"/>
  <c r="EW33" i="104"/>
  <c r="EX33" i="104"/>
  <c r="EY33" i="104"/>
  <c r="EZ33" i="104"/>
  <c r="FA33" i="104"/>
  <c r="FB33" i="104"/>
  <c r="FL33" i="104"/>
  <c r="FM33" i="104"/>
  <c r="FS33" i="104" s="1"/>
  <c r="FT33" i="104" s="1"/>
  <c r="FN33" i="104"/>
  <c r="FO33" i="104"/>
  <c r="FP33" i="104"/>
  <c r="FQ33" i="104"/>
  <c r="GA33" i="104"/>
  <c r="GB33" i="104"/>
  <c r="GC33" i="104"/>
  <c r="GD33" i="104"/>
  <c r="GE33" i="104"/>
  <c r="GF33" i="104"/>
  <c r="B34" i="104"/>
  <c r="C34" i="104"/>
  <c r="F34" i="104"/>
  <c r="I34" i="104"/>
  <c r="L34" i="104"/>
  <c r="O34" i="104"/>
  <c r="Q34" i="104"/>
  <c r="T34" i="104"/>
  <c r="V34" i="104"/>
  <c r="Y34" i="104"/>
  <c r="AM34" i="104"/>
  <c r="AX34" i="104"/>
  <c r="AY34" i="104"/>
  <c r="AZ34" i="104"/>
  <c r="BA34" i="104"/>
  <c r="BB34" i="104"/>
  <c r="BC34" i="104"/>
  <c r="BD34" i="104"/>
  <c r="BI34" i="104"/>
  <c r="BJ34" i="104"/>
  <c r="BK34" i="104"/>
  <c r="BL34" i="104"/>
  <c r="BM34" i="104"/>
  <c r="BN34" i="104"/>
  <c r="BO34" i="104"/>
  <c r="BP34" i="104"/>
  <c r="BW34" i="104"/>
  <c r="BX34" i="104"/>
  <c r="BY34" i="104"/>
  <c r="BZ34" i="104"/>
  <c r="CA34" i="104"/>
  <c r="CB34" i="104"/>
  <c r="CC34" i="104"/>
  <c r="CD34" i="104"/>
  <c r="CE34" i="104"/>
  <c r="CF34" i="104"/>
  <c r="CG34" i="104"/>
  <c r="CH34" i="104"/>
  <c r="CI34" i="104"/>
  <c r="CN34" i="104"/>
  <c r="CO34" i="104"/>
  <c r="CP34" i="104"/>
  <c r="CQ34" i="104"/>
  <c r="CX34" i="104"/>
  <c r="CY34" i="104"/>
  <c r="CZ34" i="104"/>
  <c r="DA34" i="104"/>
  <c r="DB34" i="104"/>
  <c r="DC34" i="104"/>
  <c r="DD34" i="104"/>
  <c r="DL34" i="104"/>
  <c r="DM34" i="104"/>
  <c r="DN34" i="104"/>
  <c r="DO34" i="104"/>
  <c r="DS34" i="104"/>
  <c r="EB34" i="104" s="1"/>
  <c r="DT34" i="104"/>
  <c r="DU34" i="104"/>
  <c r="DV34" i="104"/>
  <c r="DW34" i="104"/>
  <c r="DX34" i="104"/>
  <c r="DY34" i="104"/>
  <c r="DZ34" i="104"/>
  <c r="EA34" i="104"/>
  <c r="EI34" i="104"/>
  <c r="EJ34" i="104"/>
  <c r="EK34" i="104"/>
  <c r="EL34" i="104"/>
  <c r="EM34" i="104"/>
  <c r="EN34" i="104"/>
  <c r="EP34" i="104"/>
  <c r="EQ34" i="104" s="1"/>
  <c r="E34" i="104" s="1"/>
  <c r="EW34" i="104"/>
  <c r="EX34" i="104"/>
  <c r="EY34" i="104"/>
  <c r="EZ34" i="104"/>
  <c r="FA34" i="104"/>
  <c r="FB34" i="104"/>
  <c r="FD34" i="104"/>
  <c r="FE34" i="104" s="1"/>
  <c r="K34" i="104" s="1"/>
  <c r="FL34" i="104"/>
  <c r="FM34" i="104"/>
  <c r="FN34" i="104"/>
  <c r="FO34" i="104"/>
  <c r="FP34" i="104"/>
  <c r="FQ34" i="104"/>
  <c r="FS34" i="104"/>
  <c r="FT34" i="104" s="1"/>
  <c r="GA34" i="104"/>
  <c r="GB34" i="104"/>
  <c r="GC34" i="104"/>
  <c r="GD34" i="104"/>
  <c r="GE34" i="104"/>
  <c r="GF34" i="104"/>
  <c r="GH34" i="104" s="1"/>
  <c r="GI34" i="104" s="1"/>
  <c r="H34" i="104" s="1"/>
  <c r="B35" i="104"/>
  <c r="C35" i="104"/>
  <c r="F35" i="104"/>
  <c r="G35" i="104"/>
  <c r="I35" i="104"/>
  <c r="L35" i="104"/>
  <c r="O35" i="104"/>
  <c r="Q35" i="104"/>
  <c r="T35" i="104"/>
  <c r="V35" i="104"/>
  <c r="Y35" i="104"/>
  <c r="AM35" i="104"/>
  <c r="AX35" i="104"/>
  <c r="AY35" i="104"/>
  <c r="AZ35" i="104"/>
  <c r="BA35" i="104"/>
  <c r="BB35" i="104"/>
  <c r="BC35" i="104"/>
  <c r="BD35" i="104"/>
  <c r="BI35" i="104"/>
  <c r="BJ35" i="104"/>
  <c r="BK35" i="104"/>
  <c r="BL35" i="104"/>
  <c r="BM35" i="104"/>
  <c r="BR35" i="104" s="1"/>
  <c r="AO35" i="104" s="1"/>
  <c r="AK35" i="104" s="1"/>
  <c r="BN35" i="104"/>
  <c r="BO35" i="104"/>
  <c r="BP35" i="104"/>
  <c r="BW35" i="104"/>
  <c r="BX35" i="104"/>
  <c r="BY35" i="104"/>
  <c r="BZ35" i="104"/>
  <c r="CA35" i="104"/>
  <c r="CB35" i="104"/>
  <c r="CC35" i="104"/>
  <c r="CD35" i="104"/>
  <c r="CE35" i="104"/>
  <c r="CF35" i="104"/>
  <c r="CG35" i="104"/>
  <c r="CH35" i="104"/>
  <c r="CI35" i="104"/>
  <c r="CN35" i="104"/>
  <c r="CO35" i="104"/>
  <c r="CP35" i="104"/>
  <c r="CQ35" i="104"/>
  <c r="CX35" i="104"/>
  <c r="CY35" i="104"/>
  <c r="CZ35" i="104"/>
  <c r="DA35" i="104"/>
  <c r="DB35" i="104"/>
  <c r="DC35" i="104"/>
  <c r="DD35" i="104"/>
  <c r="DF35" i="104"/>
  <c r="DL35" i="104"/>
  <c r="DM35" i="104"/>
  <c r="DN35" i="104"/>
  <c r="DO35" i="104"/>
  <c r="DS35" i="104"/>
  <c r="DT35" i="104"/>
  <c r="DU35" i="104"/>
  <c r="DV35" i="104"/>
  <c r="DW35" i="104"/>
  <c r="DX35" i="104"/>
  <c r="DY35" i="104"/>
  <c r="DZ35" i="104"/>
  <c r="EA35" i="104"/>
  <c r="EI35" i="104"/>
  <c r="EJ35" i="104"/>
  <c r="EK35" i="104"/>
  <c r="EL35" i="104"/>
  <c r="EM35" i="104"/>
  <c r="EN35" i="104"/>
  <c r="EW35" i="104"/>
  <c r="EX35" i="104"/>
  <c r="EY35" i="104"/>
  <c r="EZ35" i="104"/>
  <c r="FA35" i="104"/>
  <c r="FB35" i="104"/>
  <c r="FL35" i="104"/>
  <c r="FS35" i="104" s="1"/>
  <c r="FT35" i="104" s="1"/>
  <c r="FM35" i="104"/>
  <c r="FN35" i="104"/>
  <c r="FO35" i="104"/>
  <c r="FP35" i="104"/>
  <c r="FQ35" i="104"/>
  <c r="GA35" i="104"/>
  <c r="GH35" i="104" s="1"/>
  <c r="GI35" i="104" s="1"/>
  <c r="H35" i="104" s="1"/>
  <c r="GB35" i="104"/>
  <c r="GC35" i="104"/>
  <c r="GD35" i="104"/>
  <c r="GE35" i="104"/>
  <c r="GF35" i="104"/>
  <c r="B36" i="104"/>
  <c r="C36" i="104"/>
  <c r="F36" i="104"/>
  <c r="I36" i="104"/>
  <c r="L36" i="104"/>
  <c r="O36" i="104"/>
  <c r="Q36" i="104"/>
  <c r="T36" i="104"/>
  <c r="V36" i="104"/>
  <c r="Y36" i="104"/>
  <c r="AM36" i="104"/>
  <c r="AX36" i="104"/>
  <c r="AY36" i="104"/>
  <c r="AZ36" i="104"/>
  <c r="BA36" i="104"/>
  <c r="BB36" i="104"/>
  <c r="BC36" i="104"/>
  <c r="BD36" i="104"/>
  <c r="BI36" i="104"/>
  <c r="BJ36" i="104"/>
  <c r="BK36" i="104"/>
  <c r="BL36" i="104"/>
  <c r="BM36" i="104"/>
  <c r="BN36" i="104"/>
  <c r="BO36" i="104"/>
  <c r="BP36" i="104"/>
  <c r="BR36" i="104"/>
  <c r="AO36" i="104" s="1"/>
  <c r="AK36" i="104" s="1"/>
  <c r="BW36" i="104"/>
  <c r="BX36" i="104"/>
  <c r="BY36" i="104"/>
  <c r="BZ36" i="104"/>
  <c r="CA36" i="104"/>
  <c r="CB36" i="104"/>
  <c r="CC36" i="104"/>
  <c r="CD36" i="104"/>
  <c r="CE36" i="104"/>
  <c r="CF36" i="104"/>
  <c r="CG36" i="104"/>
  <c r="CH36" i="104"/>
  <c r="CI36" i="104"/>
  <c r="CN36" i="104"/>
  <c r="CO36" i="104"/>
  <c r="CP36" i="104"/>
  <c r="CQ36" i="104"/>
  <c r="CX36" i="104"/>
  <c r="CY36" i="104"/>
  <c r="CZ36" i="104"/>
  <c r="DA36" i="104"/>
  <c r="DB36" i="104"/>
  <c r="DF36" i="104" s="1"/>
  <c r="DC36" i="104"/>
  <c r="DD36" i="104"/>
  <c r="DL36" i="104"/>
  <c r="DM36" i="104"/>
  <c r="DN36" i="104"/>
  <c r="DO36" i="104"/>
  <c r="DS36" i="104"/>
  <c r="DT36" i="104"/>
  <c r="DU36" i="104"/>
  <c r="DV36" i="104"/>
  <c r="DW36" i="104"/>
  <c r="DX36" i="104"/>
  <c r="DY36" i="104"/>
  <c r="DZ36" i="104"/>
  <c r="EA36" i="104"/>
  <c r="EI36" i="104"/>
  <c r="EJ36" i="104"/>
  <c r="EK36" i="104"/>
  <c r="EL36" i="104"/>
  <c r="EM36" i="104"/>
  <c r="EN36" i="104"/>
  <c r="EP36" i="104"/>
  <c r="EQ36" i="104" s="1"/>
  <c r="E36" i="104" s="1"/>
  <c r="EW36" i="104"/>
  <c r="FD36" i="104" s="1"/>
  <c r="FE36" i="104" s="1"/>
  <c r="K36" i="104" s="1"/>
  <c r="EX36" i="104"/>
  <c r="EY36" i="104"/>
  <c r="EZ36" i="104"/>
  <c r="FA36" i="104"/>
  <c r="FB36" i="104"/>
  <c r="FL36" i="104"/>
  <c r="FM36" i="104"/>
  <c r="FN36" i="104"/>
  <c r="FO36" i="104"/>
  <c r="FP36" i="104"/>
  <c r="FQ36" i="104"/>
  <c r="GA36" i="104"/>
  <c r="GB36" i="104"/>
  <c r="GC36" i="104"/>
  <c r="GD36" i="104"/>
  <c r="GE36" i="104"/>
  <c r="GH36" i="104" s="1"/>
  <c r="GI36" i="104" s="1"/>
  <c r="H36" i="104" s="1"/>
  <c r="GF36" i="104"/>
  <c r="B37" i="104"/>
  <c r="C37" i="104"/>
  <c r="F37" i="104"/>
  <c r="I37" i="104"/>
  <c r="L37" i="104"/>
  <c r="O37" i="104"/>
  <c r="Q37" i="104"/>
  <c r="T37" i="104"/>
  <c r="V37" i="104"/>
  <c r="Y37" i="104"/>
  <c r="AM37" i="104"/>
  <c r="AX37" i="104"/>
  <c r="AY37" i="104"/>
  <c r="AZ37" i="104"/>
  <c r="BA37" i="104"/>
  <c r="BB37" i="104"/>
  <c r="BC37" i="104"/>
  <c r="BD37" i="104"/>
  <c r="BI37" i="104"/>
  <c r="BJ37" i="104"/>
  <c r="BK37" i="104"/>
  <c r="BL37" i="104"/>
  <c r="BM37" i="104"/>
  <c r="BN37" i="104"/>
  <c r="BO37" i="104"/>
  <c r="BP37" i="104"/>
  <c r="BW37" i="104"/>
  <c r="BX37" i="104"/>
  <c r="BY37" i="104"/>
  <c r="BZ37" i="104"/>
  <c r="CA37" i="104"/>
  <c r="CB37" i="104"/>
  <c r="CC37" i="104"/>
  <c r="CD37" i="104"/>
  <c r="CE37" i="104"/>
  <c r="CF37" i="104"/>
  <c r="CG37" i="104"/>
  <c r="CH37" i="104"/>
  <c r="CI37" i="104"/>
  <c r="CN37" i="104"/>
  <c r="CO37" i="104"/>
  <c r="CP37" i="104"/>
  <c r="CQ37" i="104"/>
  <c r="CX37" i="104"/>
  <c r="DF37" i="104" s="1"/>
  <c r="CY37" i="104"/>
  <c r="CZ37" i="104"/>
  <c r="DA37" i="104"/>
  <c r="DB37" i="104"/>
  <c r="DC37" i="104"/>
  <c r="DD37" i="104"/>
  <c r="DL37" i="104"/>
  <c r="DM37" i="104"/>
  <c r="DN37" i="104"/>
  <c r="DO37" i="104"/>
  <c r="DS37" i="104"/>
  <c r="DT37" i="104"/>
  <c r="DU37" i="104"/>
  <c r="DV37" i="104"/>
  <c r="DW37" i="104"/>
  <c r="DX37" i="104"/>
  <c r="DY37" i="104"/>
  <c r="DZ37" i="104"/>
  <c r="EA37" i="104"/>
  <c r="EI37" i="104"/>
  <c r="EJ37" i="104"/>
  <c r="EK37" i="104"/>
  <c r="EL37" i="104"/>
  <c r="EM37" i="104"/>
  <c r="EN37" i="104"/>
  <c r="EW37" i="104"/>
  <c r="EX37" i="104"/>
  <c r="EY37" i="104"/>
  <c r="EZ37" i="104"/>
  <c r="FA37" i="104"/>
  <c r="FB37" i="104"/>
  <c r="FL37" i="104"/>
  <c r="FM37" i="104"/>
  <c r="FN37" i="104"/>
  <c r="FO37" i="104"/>
  <c r="FP37" i="104"/>
  <c r="FQ37" i="104"/>
  <c r="GA37" i="104"/>
  <c r="GB37" i="104"/>
  <c r="GC37" i="104"/>
  <c r="GD37" i="104"/>
  <c r="GE37" i="104"/>
  <c r="GF37" i="104"/>
  <c r="B38" i="104"/>
  <c r="C38" i="104"/>
  <c r="E38" i="104"/>
  <c r="F38" i="104"/>
  <c r="I38" i="104"/>
  <c r="L38" i="104"/>
  <c r="O38" i="104"/>
  <c r="Q38" i="104"/>
  <c r="T38" i="104"/>
  <c r="V38" i="104"/>
  <c r="Y38" i="104"/>
  <c r="AM38" i="104"/>
  <c r="AX38" i="104"/>
  <c r="AY38" i="104"/>
  <c r="AZ38" i="104"/>
  <c r="BA38" i="104"/>
  <c r="BB38" i="104"/>
  <c r="BC38" i="104"/>
  <c r="BD38" i="104"/>
  <c r="BI38" i="104"/>
  <c r="BJ38" i="104"/>
  <c r="BK38" i="104"/>
  <c r="BL38" i="104"/>
  <c r="BM38" i="104"/>
  <c r="BN38" i="104"/>
  <c r="BO38" i="104"/>
  <c r="BP38" i="104"/>
  <c r="BW38" i="104"/>
  <c r="BX38" i="104"/>
  <c r="BY38" i="104"/>
  <c r="BZ38" i="104"/>
  <c r="CA38" i="104"/>
  <c r="CB38" i="104"/>
  <c r="CC38" i="104"/>
  <c r="CD38" i="104"/>
  <c r="CE38" i="104"/>
  <c r="CF38" i="104"/>
  <c r="CG38" i="104"/>
  <c r="CH38" i="104"/>
  <c r="CI38" i="104"/>
  <c r="CN38" i="104"/>
  <c r="CO38" i="104"/>
  <c r="CP38" i="104"/>
  <c r="CQ38" i="104"/>
  <c r="CX38" i="104"/>
  <c r="CY38" i="104"/>
  <c r="CZ38" i="104"/>
  <c r="DA38" i="104"/>
  <c r="DB38" i="104"/>
  <c r="DC38" i="104"/>
  <c r="DD38" i="104"/>
  <c r="DF38" i="104"/>
  <c r="DL38" i="104"/>
  <c r="DM38" i="104"/>
  <c r="DN38" i="104"/>
  <c r="DO38" i="104"/>
  <c r="DS38" i="104"/>
  <c r="DT38" i="104"/>
  <c r="DU38" i="104"/>
  <c r="DV38" i="104"/>
  <c r="DW38" i="104"/>
  <c r="DX38" i="104"/>
  <c r="DY38" i="104"/>
  <c r="DZ38" i="104"/>
  <c r="EA38" i="104"/>
  <c r="EI38" i="104"/>
  <c r="EP38" i="104" s="1"/>
  <c r="EQ38" i="104" s="1"/>
  <c r="EJ38" i="104"/>
  <c r="EK38" i="104"/>
  <c r="EL38" i="104"/>
  <c r="EM38" i="104"/>
  <c r="EN38" i="104"/>
  <c r="EW38" i="104"/>
  <c r="EX38" i="104"/>
  <c r="EY38" i="104"/>
  <c r="EZ38" i="104"/>
  <c r="FA38" i="104"/>
  <c r="FB38" i="104"/>
  <c r="FL38" i="104"/>
  <c r="FM38" i="104"/>
  <c r="FN38" i="104"/>
  <c r="FO38" i="104"/>
  <c r="FP38" i="104"/>
  <c r="FS38" i="104" s="1"/>
  <c r="FT38" i="104" s="1"/>
  <c r="FQ38" i="104"/>
  <c r="GA38" i="104"/>
  <c r="GB38" i="104"/>
  <c r="GC38" i="104"/>
  <c r="GD38" i="104"/>
  <c r="GE38" i="104"/>
  <c r="GH38" i="104" s="1"/>
  <c r="GI38" i="104" s="1"/>
  <c r="H38" i="104" s="1"/>
  <c r="GF38" i="104"/>
  <c r="B39" i="104"/>
  <c r="C39" i="104"/>
  <c r="F39" i="104"/>
  <c r="H39" i="104"/>
  <c r="I39" i="104"/>
  <c r="L39" i="104"/>
  <c r="O39" i="104"/>
  <c r="P39" i="104" s="1"/>
  <c r="Q39" i="104"/>
  <c r="T39" i="104"/>
  <c r="V39" i="104"/>
  <c r="W41" i="104" s="1"/>
  <c r="Y39" i="104"/>
  <c r="AM39" i="104"/>
  <c r="AX39" i="104"/>
  <c r="AY39" i="104"/>
  <c r="AZ39" i="104"/>
  <c r="BA39" i="104"/>
  <c r="BB39" i="104"/>
  <c r="BC39" i="104"/>
  <c r="BD39" i="104"/>
  <c r="BI39" i="104"/>
  <c r="BJ39" i="104"/>
  <c r="BK39" i="104"/>
  <c r="BL39" i="104"/>
  <c r="BM39" i="104"/>
  <c r="BN39" i="104"/>
  <c r="BO39" i="104"/>
  <c r="BP39" i="104"/>
  <c r="BW39" i="104"/>
  <c r="BX39" i="104"/>
  <c r="BY39" i="104"/>
  <c r="BZ39" i="104"/>
  <c r="CA39" i="104"/>
  <c r="CB39" i="104"/>
  <c r="CC39" i="104"/>
  <c r="CD39" i="104"/>
  <c r="CE39" i="104"/>
  <c r="CF39" i="104"/>
  <c r="CG39" i="104"/>
  <c r="CH39" i="104"/>
  <c r="CI39" i="104"/>
  <c r="CN39" i="104"/>
  <c r="CO39" i="104"/>
  <c r="CP39" i="104"/>
  <c r="CQ39" i="104"/>
  <c r="CX39" i="104"/>
  <c r="CY39" i="104"/>
  <c r="CZ39" i="104"/>
  <c r="DF39" i="104" s="1"/>
  <c r="DA39" i="104"/>
  <c r="DB39" i="104"/>
  <c r="DC39" i="104"/>
  <c r="DD39" i="104"/>
  <c r="DL39" i="104"/>
  <c r="DM39" i="104"/>
  <c r="DN39" i="104"/>
  <c r="DO39" i="104"/>
  <c r="DS39" i="104"/>
  <c r="DT39" i="104"/>
  <c r="DU39" i="104"/>
  <c r="DV39" i="104"/>
  <c r="DW39" i="104"/>
  <c r="DX39" i="104"/>
  <c r="DY39" i="104"/>
  <c r="DZ39" i="104"/>
  <c r="EA39" i="104"/>
  <c r="EB39" i="104"/>
  <c r="EI39" i="104"/>
  <c r="EJ39" i="104"/>
  <c r="EK39" i="104"/>
  <c r="EL39" i="104"/>
  <c r="EM39" i="104"/>
  <c r="EN39" i="104"/>
  <c r="EW39" i="104"/>
  <c r="FD39" i="104" s="1"/>
  <c r="FE39" i="104" s="1"/>
  <c r="K39" i="104" s="1"/>
  <c r="EX39" i="104"/>
  <c r="EY39" i="104"/>
  <c r="EZ39" i="104"/>
  <c r="FA39" i="104"/>
  <c r="FB39" i="104"/>
  <c r="FL39" i="104"/>
  <c r="FM39" i="104"/>
  <c r="FN39" i="104"/>
  <c r="FO39" i="104"/>
  <c r="FP39" i="104"/>
  <c r="FQ39" i="104"/>
  <c r="GA39" i="104"/>
  <c r="GH39" i="104" s="1"/>
  <c r="GB39" i="104"/>
  <c r="GC39" i="104"/>
  <c r="GD39" i="104"/>
  <c r="GE39" i="104"/>
  <c r="GF39" i="104"/>
  <c r="GI39" i="104"/>
  <c r="B40" i="104"/>
  <c r="C40" i="104"/>
  <c r="F40" i="104"/>
  <c r="I40" i="104"/>
  <c r="L40" i="104"/>
  <c r="M41" i="104" s="1"/>
  <c r="O40" i="104"/>
  <c r="Q40" i="104"/>
  <c r="T40" i="104"/>
  <c r="V40" i="104"/>
  <c r="Y40" i="104"/>
  <c r="AM40" i="104"/>
  <c r="AX40" i="104"/>
  <c r="AY40" i="104"/>
  <c r="AZ40" i="104"/>
  <c r="BA40" i="104"/>
  <c r="BB40" i="104"/>
  <c r="BC40" i="104"/>
  <c r="BD40" i="104"/>
  <c r="BE40" i="104"/>
  <c r="BI40" i="104"/>
  <c r="BJ40" i="104"/>
  <c r="BK40" i="104"/>
  <c r="BL40" i="104"/>
  <c r="BM40" i="104"/>
  <c r="BN40" i="104"/>
  <c r="BO40" i="104"/>
  <c r="BP40" i="104"/>
  <c r="BR40" i="104" s="1"/>
  <c r="AO40" i="104" s="1"/>
  <c r="AK40" i="104" s="1"/>
  <c r="BW40" i="104"/>
  <c r="BX40" i="104"/>
  <c r="BY40" i="104"/>
  <c r="BZ40" i="104"/>
  <c r="CA40" i="104"/>
  <c r="CB40" i="104"/>
  <c r="CC40" i="104"/>
  <c r="CD40" i="104"/>
  <c r="CE40" i="104"/>
  <c r="CF40" i="104"/>
  <c r="CG40" i="104"/>
  <c r="CH40" i="104"/>
  <c r="CI40" i="104"/>
  <c r="CN40" i="104"/>
  <c r="CO40" i="104"/>
  <c r="CP40" i="104"/>
  <c r="CQ40" i="104"/>
  <c r="CX40" i="104"/>
  <c r="CY40" i="104"/>
  <c r="CZ40" i="104"/>
  <c r="DA40" i="104"/>
  <c r="DB40" i="104"/>
  <c r="DC40" i="104"/>
  <c r="DD40" i="104"/>
  <c r="DL40" i="104"/>
  <c r="DM40" i="104"/>
  <c r="DN40" i="104"/>
  <c r="DO40" i="104"/>
  <c r="DS40" i="104"/>
  <c r="DT40" i="104"/>
  <c r="DU40" i="104"/>
  <c r="DV40" i="104"/>
  <c r="DW40" i="104"/>
  <c r="DX40" i="104"/>
  <c r="DY40" i="104"/>
  <c r="EB40" i="104" s="1"/>
  <c r="DZ40" i="104"/>
  <c r="EA40" i="104"/>
  <c r="EI40" i="104"/>
  <c r="EJ40" i="104"/>
  <c r="EK40" i="104"/>
  <c r="EL40" i="104"/>
  <c r="EM40" i="104"/>
  <c r="EN40" i="104"/>
  <c r="EW40" i="104"/>
  <c r="EX40" i="104"/>
  <c r="EY40" i="104"/>
  <c r="EZ40" i="104"/>
  <c r="FA40" i="104"/>
  <c r="FB40" i="104"/>
  <c r="FL40" i="104"/>
  <c r="FM40" i="104"/>
  <c r="FN40" i="104"/>
  <c r="FO40" i="104"/>
  <c r="FS40" i="104" s="1"/>
  <c r="FP40" i="104"/>
  <c r="FQ40" i="104"/>
  <c r="FT40" i="104"/>
  <c r="GA40" i="104"/>
  <c r="GB40" i="104"/>
  <c r="GC40" i="104"/>
  <c r="GD40" i="104"/>
  <c r="GH40" i="104" s="1"/>
  <c r="GI40" i="104" s="1"/>
  <c r="H40" i="104" s="1"/>
  <c r="GE40" i="104"/>
  <c r="GF40" i="104"/>
  <c r="B41" i="104"/>
  <c r="C41" i="104"/>
  <c r="E41" i="104"/>
  <c r="F41" i="104"/>
  <c r="G41" i="104"/>
  <c r="I41" i="104"/>
  <c r="J41" i="104" s="1"/>
  <c r="L41" i="104"/>
  <c r="O41" i="104"/>
  <c r="Q41" i="104"/>
  <c r="T41" i="104"/>
  <c r="U41" i="104"/>
  <c r="V41" i="104"/>
  <c r="Y41" i="104"/>
  <c r="AM41" i="104"/>
  <c r="AX41" i="104"/>
  <c r="AY41" i="104"/>
  <c r="AZ41" i="104"/>
  <c r="BA41" i="104"/>
  <c r="BB41" i="104"/>
  <c r="BC41" i="104"/>
  <c r="BD41" i="104"/>
  <c r="BI41" i="104"/>
  <c r="BJ41" i="104"/>
  <c r="BK41" i="104"/>
  <c r="BL41" i="104"/>
  <c r="BM41" i="104"/>
  <c r="BN41" i="104"/>
  <c r="BO41" i="104"/>
  <c r="BP41" i="104"/>
  <c r="BW41" i="104"/>
  <c r="BX41" i="104"/>
  <c r="BY41" i="104"/>
  <c r="BZ41" i="104"/>
  <c r="CA41" i="104"/>
  <c r="CB41" i="104"/>
  <c r="CC41" i="104"/>
  <c r="CD41" i="104"/>
  <c r="CE41" i="104"/>
  <c r="CF41" i="104"/>
  <c r="CG41" i="104"/>
  <c r="CH41" i="104"/>
  <c r="CI41" i="104"/>
  <c r="CN41" i="104"/>
  <c r="CO41" i="104"/>
  <c r="CP41" i="104"/>
  <c r="CQ41" i="104"/>
  <c r="CX41" i="104"/>
  <c r="CY41" i="104"/>
  <c r="CZ41" i="104"/>
  <c r="DA41" i="104"/>
  <c r="DB41" i="104"/>
  <c r="DC41" i="104"/>
  <c r="DF41" i="104" s="1"/>
  <c r="DD41" i="104"/>
  <c r="DL41" i="104"/>
  <c r="DM41" i="104"/>
  <c r="DN41" i="104"/>
  <c r="DO41" i="104"/>
  <c r="DS41" i="104"/>
  <c r="DT41" i="104"/>
  <c r="DU41" i="104"/>
  <c r="DV41" i="104"/>
  <c r="DW41" i="104"/>
  <c r="DX41" i="104"/>
  <c r="DY41" i="104"/>
  <c r="DZ41" i="104"/>
  <c r="EA41" i="104"/>
  <c r="EB41" i="104"/>
  <c r="EI41" i="104"/>
  <c r="EJ41" i="104"/>
  <c r="EK41" i="104"/>
  <c r="EL41" i="104"/>
  <c r="EM41" i="104"/>
  <c r="EN41" i="104"/>
  <c r="EP41" i="104"/>
  <c r="EQ41" i="104"/>
  <c r="EW41" i="104"/>
  <c r="EX41" i="104"/>
  <c r="EY41" i="104"/>
  <c r="EZ41" i="104"/>
  <c r="FA41" i="104"/>
  <c r="FB41" i="104"/>
  <c r="FD41" i="104"/>
  <c r="FE41" i="104"/>
  <c r="K41" i="104" s="1"/>
  <c r="FL41" i="104"/>
  <c r="FM41" i="104"/>
  <c r="FN41" i="104"/>
  <c r="FO41" i="104"/>
  <c r="FP41" i="104"/>
  <c r="FQ41" i="104"/>
  <c r="FS41" i="104"/>
  <c r="FT41" i="104"/>
  <c r="GA41" i="104"/>
  <c r="GB41" i="104"/>
  <c r="GC41" i="104"/>
  <c r="GD41" i="104"/>
  <c r="GE41" i="104"/>
  <c r="GF41" i="104"/>
  <c r="GH41" i="104"/>
  <c r="GI41" i="104"/>
  <c r="H41" i="104" s="1"/>
  <c r="B42" i="104"/>
  <c r="C42" i="104"/>
  <c r="F42" i="104"/>
  <c r="I42" i="104"/>
  <c r="L42" i="104"/>
  <c r="O42" i="104"/>
  <c r="Q42" i="104"/>
  <c r="T42" i="104"/>
  <c r="V42" i="104"/>
  <c r="Y42" i="104"/>
  <c r="AM42" i="104"/>
  <c r="AX42" i="104"/>
  <c r="AY42" i="104"/>
  <c r="AZ42" i="104"/>
  <c r="BA42" i="104"/>
  <c r="BB42" i="104"/>
  <c r="BC42" i="104"/>
  <c r="BD42" i="104"/>
  <c r="BI42" i="104"/>
  <c r="BJ42" i="104"/>
  <c r="BK42" i="104"/>
  <c r="BL42" i="104"/>
  <c r="BM42" i="104"/>
  <c r="BN42" i="104"/>
  <c r="BO42" i="104"/>
  <c r="BP42" i="104"/>
  <c r="BW42" i="104"/>
  <c r="BX42" i="104"/>
  <c r="BY42" i="104"/>
  <c r="BZ42" i="104"/>
  <c r="CA42" i="104"/>
  <c r="CB42" i="104"/>
  <c r="CC42" i="104"/>
  <c r="CD42" i="104"/>
  <c r="CE42" i="104"/>
  <c r="CF42" i="104"/>
  <c r="CG42" i="104"/>
  <c r="CH42" i="104"/>
  <c r="CI42" i="104"/>
  <c r="CN42" i="104"/>
  <c r="CO42" i="104"/>
  <c r="CP42" i="104"/>
  <c r="CQ42" i="104"/>
  <c r="CX42" i="104"/>
  <c r="CY42" i="104"/>
  <c r="CZ42" i="104"/>
  <c r="DA42" i="104"/>
  <c r="DB42" i="104"/>
  <c r="DC42" i="104"/>
  <c r="DD42" i="104"/>
  <c r="DL42" i="104"/>
  <c r="DM42" i="104"/>
  <c r="DN42" i="104"/>
  <c r="DO42" i="104"/>
  <c r="DS42" i="104"/>
  <c r="EB42" i="104" s="1"/>
  <c r="DT42" i="104"/>
  <c r="DU42" i="104"/>
  <c r="DV42" i="104"/>
  <c r="DW42" i="104"/>
  <c r="DX42" i="104"/>
  <c r="DY42" i="104"/>
  <c r="DZ42" i="104"/>
  <c r="EA42" i="104"/>
  <c r="EI42" i="104"/>
  <c r="EJ42" i="104"/>
  <c r="EK42" i="104"/>
  <c r="EL42" i="104"/>
  <c r="EM42" i="104"/>
  <c r="EN42" i="104"/>
  <c r="EW42" i="104"/>
  <c r="EX42" i="104"/>
  <c r="EY42" i="104"/>
  <c r="EZ42" i="104"/>
  <c r="FA42" i="104"/>
  <c r="FD42" i="104" s="1"/>
  <c r="FE42" i="104" s="1"/>
  <c r="K42" i="104" s="1"/>
  <c r="FB42" i="104"/>
  <c r="FL42" i="104"/>
  <c r="FM42" i="104"/>
  <c r="FN42" i="104"/>
  <c r="FO42" i="104"/>
  <c r="FP42" i="104"/>
  <c r="FQ42" i="104"/>
  <c r="FS42" i="104"/>
  <c r="FT42" i="104" s="1"/>
  <c r="GA42" i="104"/>
  <c r="GB42" i="104"/>
  <c r="GC42" i="104"/>
  <c r="GH42" i="104" s="1"/>
  <c r="GI42" i="104" s="1"/>
  <c r="H42" i="104" s="1"/>
  <c r="GD42" i="104"/>
  <c r="GE42" i="104"/>
  <c r="GF42" i="104"/>
  <c r="B43" i="104"/>
  <c r="C43" i="104"/>
  <c r="F43" i="104"/>
  <c r="G39" i="104" s="1"/>
  <c r="I43" i="104"/>
  <c r="L43" i="104"/>
  <c r="O43" i="104"/>
  <c r="Q43" i="104"/>
  <c r="T43" i="104"/>
  <c r="V43" i="104"/>
  <c r="Y43" i="104"/>
  <c r="AM43" i="104"/>
  <c r="AX43" i="104"/>
  <c r="AY43" i="104"/>
  <c r="AZ43" i="104"/>
  <c r="BA43" i="104"/>
  <c r="BB43" i="104"/>
  <c r="BC43" i="104"/>
  <c r="BD43" i="104"/>
  <c r="BI43" i="104"/>
  <c r="BJ43" i="104"/>
  <c r="BK43" i="104"/>
  <c r="BL43" i="104"/>
  <c r="BM43" i="104"/>
  <c r="BN43" i="104"/>
  <c r="BO43" i="104"/>
  <c r="BP43" i="104"/>
  <c r="BW43" i="104"/>
  <c r="BX43" i="104"/>
  <c r="BY43" i="104"/>
  <c r="BZ43" i="104"/>
  <c r="CA43" i="104"/>
  <c r="CB43" i="104"/>
  <c r="CC43" i="104"/>
  <c r="CD43" i="104"/>
  <c r="CE43" i="104"/>
  <c r="CF43" i="104"/>
  <c r="CG43" i="104"/>
  <c r="CH43" i="104"/>
  <c r="CI43" i="104"/>
  <c r="CN43" i="104"/>
  <c r="CO43" i="104"/>
  <c r="CP43" i="104"/>
  <c r="CQ43" i="104"/>
  <c r="CX43" i="104"/>
  <c r="CY43" i="104"/>
  <c r="CZ43" i="104"/>
  <c r="DA43" i="104"/>
  <c r="DB43" i="104"/>
  <c r="DC43" i="104"/>
  <c r="DF43" i="104" s="1"/>
  <c r="DD43" i="104"/>
  <c r="DL43" i="104"/>
  <c r="DM43" i="104"/>
  <c r="DN43" i="104"/>
  <c r="DO43" i="104"/>
  <c r="DS43" i="104"/>
  <c r="EB43" i="104" s="1"/>
  <c r="DT43" i="104"/>
  <c r="DU43" i="104"/>
  <c r="DV43" i="104"/>
  <c r="DW43" i="104"/>
  <c r="DX43" i="104"/>
  <c r="DY43" i="104"/>
  <c r="DZ43" i="104"/>
  <c r="EA43" i="104"/>
  <c r="EI43" i="104"/>
  <c r="EJ43" i="104"/>
  <c r="EK43" i="104"/>
  <c r="EL43" i="104"/>
  <c r="EM43" i="104"/>
  <c r="EN43" i="104"/>
  <c r="EP43" i="104"/>
  <c r="EQ43" i="104" s="1"/>
  <c r="E43" i="104" s="1"/>
  <c r="EW43" i="104"/>
  <c r="EX43" i="104"/>
  <c r="EY43" i="104"/>
  <c r="EZ43" i="104"/>
  <c r="FA43" i="104"/>
  <c r="FB43" i="104"/>
  <c r="FD43" i="104"/>
  <c r="FE43" i="104" s="1"/>
  <c r="K43" i="104" s="1"/>
  <c r="FL43" i="104"/>
  <c r="FM43" i="104"/>
  <c r="FN43" i="104"/>
  <c r="FO43" i="104"/>
  <c r="FP43" i="104"/>
  <c r="FQ43" i="104"/>
  <c r="FS43" i="104"/>
  <c r="FT43" i="104" s="1"/>
  <c r="GA43" i="104"/>
  <c r="GB43" i="104"/>
  <c r="GC43" i="104"/>
  <c r="GD43" i="104"/>
  <c r="GE43" i="104"/>
  <c r="GF43" i="104"/>
  <c r="GH43" i="104"/>
  <c r="GI43" i="104" s="1"/>
  <c r="H43" i="104" s="1"/>
  <c r="B44" i="104"/>
  <c r="C44" i="104"/>
  <c r="F44" i="104"/>
  <c r="I44" i="104"/>
  <c r="L44" i="104"/>
  <c r="O44" i="104"/>
  <c r="Q44" i="104"/>
  <c r="T44" i="104"/>
  <c r="V44" i="104"/>
  <c r="Y44" i="104"/>
  <c r="AM44" i="104"/>
  <c r="AO44" i="104"/>
  <c r="AK44" i="104" s="1"/>
  <c r="AX44" i="104"/>
  <c r="AY44" i="104"/>
  <c r="AZ44" i="104"/>
  <c r="BA44" i="104"/>
  <c r="BB44" i="104"/>
  <c r="BC44" i="104"/>
  <c r="BD44" i="104"/>
  <c r="BI44" i="104"/>
  <c r="BJ44" i="104"/>
  <c r="BK44" i="104"/>
  <c r="BR44" i="104" s="1"/>
  <c r="BL44" i="104"/>
  <c r="BM44" i="104"/>
  <c r="BN44" i="104"/>
  <c r="BO44" i="104"/>
  <c r="BP44" i="104"/>
  <c r="BW44" i="104"/>
  <c r="BX44" i="104"/>
  <c r="BY44" i="104"/>
  <c r="BZ44" i="104"/>
  <c r="CA44" i="104"/>
  <c r="CB44" i="104"/>
  <c r="CC44" i="104"/>
  <c r="CD44" i="104"/>
  <c r="CE44" i="104"/>
  <c r="CF44" i="104"/>
  <c r="CG44" i="104"/>
  <c r="CH44" i="104"/>
  <c r="CI44" i="104"/>
  <c r="CN44" i="104"/>
  <c r="CO44" i="104"/>
  <c r="CP44" i="104"/>
  <c r="CQ44" i="104"/>
  <c r="CX44" i="104"/>
  <c r="CY44" i="104"/>
  <c r="CZ44" i="104"/>
  <c r="DA44" i="104"/>
  <c r="DB44" i="104"/>
  <c r="DC44" i="104"/>
  <c r="DD44" i="104"/>
  <c r="DL44" i="104"/>
  <c r="DM44" i="104"/>
  <c r="DN44" i="104"/>
  <c r="DO44" i="104"/>
  <c r="DS44" i="104"/>
  <c r="DT44" i="104"/>
  <c r="DU44" i="104"/>
  <c r="DV44" i="104"/>
  <c r="DW44" i="104"/>
  <c r="DX44" i="104"/>
  <c r="DY44" i="104"/>
  <c r="DZ44" i="104"/>
  <c r="EA44" i="104"/>
  <c r="EI44" i="104"/>
  <c r="EJ44" i="104"/>
  <c r="EK44" i="104"/>
  <c r="EL44" i="104"/>
  <c r="EP44" i="104" s="1"/>
  <c r="EQ44" i="104" s="1"/>
  <c r="E44" i="104" s="1"/>
  <c r="EM44" i="104"/>
  <c r="EN44" i="104"/>
  <c r="EW44" i="104"/>
  <c r="EX44" i="104"/>
  <c r="EY44" i="104"/>
  <c r="EZ44" i="104"/>
  <c r="FA44" i="104"/>
  <c r="FD44" i="104" s="1"/>
  <c r="FE44" i="104" s="1"/>
  <c r="K44" i="104" s="1"/>
  <c r="FB44" i="104"/>
  <c r="FL44" i="104"/>
  <c r="FM44" i="104"/>
  <c r="FN44" i="104"/>
  <c r="FO44" i="104"/>
  <c r="FP44" i="104"/>
  <c r="FQ44" i="104"/>
  <c r="FS44" i="104"/>
  <c r="FT44" i="104" s="1"/>
  <c r="GA44" i="104"/>
  <c r="GB44" i="104"/>
  <c r="GC44" i="104"/>
  <c r="GH44" i="104" s="1"/>
  <c r="GI44" i="104" s="1"/>
  <c r="H44" i="104" s="1"/>
  <c r="GD44" i="104"/>
  <c r="GE44" i="104"/>
  <c r="GF44" i="104"/>
  <c r="B45" i="104"/>
  <c r="C45" i="104"/>
  <c r="F45" i="104"/>
  <c r="G47" i="104" s="1"/>
  <c r="I45" i="104"/>
  <c r="L45" i="104"/>
  <c r="O45" i="104"/>
  <c r="Q45" i="104"/>
  <c r="T45" i="104"/>
  <c r="U47" i="104" s="1"/>
  <c r="V45" i="104"/>
  <c r="Y45" i="104"/>
  <c r="AM45" i="104"/>
  <c r="AX45" i="104"/>
  <c r="AY45" i="104"/>
  <c r="AZ45" i="104"/>
  <c r="BA45" i="104"/>
  <c r="BB45" i="104"/>
  <c r="BC45" i="104"/>
  <c r="BD45" i="104"/>
  <c r="BI45" i="104"/>
  <c r="BJ45" i="104"/>
  <c r="BK45" i="104"/>
  <c r="BL45" i="104"/>
  <c r="BM45" i="104"/>
  <c r="BN45" i="104"/>
  <c r="BO45" i="104"/>
  <c r="BP45" i="104"/>
  <c r="BW45" i="104"/>
  <c r="BX45" i="104"/>
  <c r="BY45" i="104"/>
  <c r="BZ45" i="104"/>
  <c r="CA45" i="104"/>
  <c r="CB45" i="104"/>
  <c r="CC45" i="104"/>
  <c r="CD45" i="104"/>
  <c r="CE45" i="104"/>
  <c r="CF45" i="104"/>
  <c r="CG45" i="104"/>
  <c r="CH45" i="104"/>
  <c r="CI45" i="104"/>
  <c r="CN45" i="104"/>
  <c r="CO45" i="104"/>
  <c r="CP45" i="104"/>
  <c r="CQ45" i="104"/>
  <c r="CX45" i="104"/>
  <c r="CY45" i="104"/>
  <c r="CZ45" i="104"/>
  <c r="DA45" i="104"/>
  <c r="DB45" i="104"/>
  <c r="DC45" i="104"/>
  <c r="DF45" i="104" s="1"/>
  <c r="DD45" i="104"/>
  <c r="DL45" i="104"/>
  <c r="DM45" i="104"/>
  <c r="DN45" i="104"/>
  <c r="DO45" i="104"/>
  <c r="DS45" i="104"/>
  <c r="DT45" i="104"/>
  <c r="DU45" i="104"/>
  <c r="DV45" i="104"/>
  <c r="DW45" i="104"/>
  <c r="DX45" i="104"/>
  <c r="DY45" i="104"/>
  <c r="DZ45" i="104"/>
  <c r="EA45" i="104"/>
  <c r="EB45" i="104"/>
  <c r="EI45" i="104"/>
  <c r="EJ45" i="104"/>
  <c r="EK45" i="104"/>
  <c r="EL45" i="104"/>
  <c r="EM45" i="104"/>
  <c r="EN45" i="104"/>
  <c r="EP45" i="104"/>
  <c r="EQ45" i="104"/>
  <c r="E45" i="104" s="1"/>
  <c r="EW45" i="104"/>
  <c r="EX45" i="104"/>
  <c r="EY45" i="104"/>
  <c r="EZ45" i="104"/>
  <c r="FA45" i="104"/>
  <c r="FB45" i="104"/>
  <c r="FD45" i="104"/>
  <c r="FE45" i="104"/>
  <c r="K45" i="104" s="1"/>
  <c r="FL45" i="104"/>
  <c r="FM45" i="104"/>
  <c r="FN45" i="104"/>
  <c r="FO45" i="104"/>
  <c r="FP45" i="104"/>
  <c r="FQ45" i="104"/>
  <c r="FS45" i="104"/>
  <c r="FT45" i="104"/>
  <c r="GA45" i="104"/>
  <c r="GB45" i="104"/>
  <c r="GC45" i="104"/>
  <c r="GD45" i="104"/>
  <c r="GE45" i="104"/>
  <c r="GF45" i="104"/>
  <c r="GH45" i="104"/>
  <c r="GI45" i="104"/>
  <c r="H45" i="104" s="1"/>
  <c r="B46" i="104"/>
  <c r="C46" i="104"/>
  <c r="F46" i="104"/>
  <c r="I46" i="104"/>
  <c r="K46" i="104"/>
  <c r="L46" i="104"/>
  <c r="O46" i="104"/>
  <c r="Q46" i="104"/>
  <c r="T46" i="104"/>
  <c r="V46" i="104"/>
  <c r="Y46" i="104"/>
  <c r="AM46" i="104"/>
  <c r="AX46" i="104"/>
  <c r="AY46" i="104"/>
  <c r="AZ46" i="104"/>
  <c r="BA46" i="104"/>
  <c r="BB46" i="104"/>
  <c r="BC46" i="104"/>
  <c r="BD46" i="104"/>
  <c r="BI46" i="104"/>
  <c r="BJ46" i="104"/>
  <c r="BK46" i="104"/>
  <c r="BL46" i="104"/>
  <c r="BM46" i="104"/>
  <c r="BN46" i="104"/>
  <c r="BO46" i="104"/>
  <c r="BP46" i="104"/>
  <c r="BW46" i="104"/>
  <c r="BX46" i="104"/>
  <c r="BY46" i="104"/>
  <c r="BZ46" i="104"/>
  <c r="CA46" i="104"/>
  <c r="CB46" i="104"/>
  <c r="CC46" i="104"/>
  <c r="CD46" i="104"/>
  <c r="CE46" i="104"/>
  <c r="CF46" i="104"/>
  <c r="CG46" i="104"/>
  <c r="CH46" i="104"/>
  <c r="CI46" i="104"/>
  <c r="CN46" i="104"/>
  <c r="CO46" i="104"/>
  <c r="CP46" i="104"/>
  <c r="CQ46" i="104"/>
  <c r="CX46" i="104"/>
  <c r="CY46" i="104"/>
  <c r="CZ46" i="104"/>
  <c r="DA46" i="104"/>
  <c r="DB46" i="104"/>
  <c r="DC46" i="104"/>
  <c r="DD46" i="104"/>
  <c r="DL46" i="104"/>
  <c r="DM46" i="104"/>
  <c r="DN46" i="104"/>
  <c r="DO46" i="104"/>
  <c r="DS46" i="104"/>
  <c r="EB46" i="104" s="1"/>
  <c r="DT46" i="104"/>
  <c r="DU46" i="104"/>
  <c r="DV46" i="104"/>
  <c r="DW46" i="104"/>
  <c r="DX46" i="104"/>
  <c r="DY46" i="104"/>
  <c r="DZ46" i="104"/>
  <c r="EA46" i="104"/>
  <c r="EI46" i="104"/>
  <c r="EJ46" i="104"/>
  <c r="EK46" i="104"/>
  <c r="EL46" i="104"/>
  <c r="EM46" i="104"/>
  <c r="EN46" i="104"/>
  <c r="EW46" i="104"/>
  <c r="EX46" i="104"/>
  <c r="EY46" i="104"/>
  <c r="EZ46" i="104"/>
  <c r="FA46" i="104"/>
  <c r="FD46" i="104" s="1"/>
  <c r="FE46" i="104" s="1"/>
  <c r="FB46" i="104"/>
  <c r="FL46" i="104"/>
  <c r="FM46" i="104"/>
  <c r="FN46" i="104"/>
  <c r="FO46" i="104"/>
  <c r="FP46" i="104"/>
  <c r="FQ46" i="104"/>
  <c r="FS46" i="104"/>
  <c r="FT46" i="104" s="1"/>
  <c r="GA46" i="104"/>
  <c r="GB46" i="104"/>
  <c r="GC46" i="104"/>
  <c r="GD46" i="104"/>
  <c r="GE46" i="104"/>
  <c r="GF46" i="104"/>
  <c r="GH46" i="104"/>
  <c r="GI46" i="104" s="1"/>
  <c r="H46" i="104" s="1"/>
  <c r="B47" i="104"/>
  <c r="C47" i="104"/>
  <c r="E47" i="104"/>
  <c r="F47" i="104"/>
  <c r="I47" i="104"/>
  <c r="L47" i="104"/>
  <c r="O47" i="104"/>
  <c r="P47" i="104"/>
  <c r="Q47" i="104"/>
  <c r="T47" i="104"/>
  <c r="V47" i="104"/>
  <c r="Y47" i="104"/>
  <c r="AM47" i="104"/>
  <c r="AX47" i="104"/>
  <c r="AY47" i="104"/>
  <c r="AZ47" i="104"/>
  <c r="BA47" i="104"/>
  <c r="BB47" i="104"/>
  <c r="BC47" i="104"/>
  <c r="BD47" i="104"/>
  <c r="BI47" i="104"/>
  <c r="BJ47" i="104"/>
  <c r="BK47" i="104"/>
  <c r="BL47" i="104"/>
  <c r="BM47" i="104"/>
  <c r="BN47" i="104"/>
  <c r="BO47" i="104"/>
  <c r="BP47" i="104"/>
  <c r="BW47" i="104"/>
  <c r="BX47" i="104"/>
  <c r="BY47" i="104"/>
  <c r="BZ47" i="104"/>
  <c r="CA47" i="104"/>
  <c r="CB47" i="104"/>
  <c r="CC47" i="104"/>
  <c r="CD47" i="104"/>
  <c r="CE47" i="104"/>
  <c r="CF47" i="104"/>
  <c r="CG47" i="104"/>
  <c r="CH47" i="104"/>
  <c r="CI47" i="104"/>
  <c r="CN47" i="104"/>
  <c r="CO47" i="104"/>
  <c r="CP47" i="104"/>
  <c r="CQ47" i="104"/>
  <c r="CX47" i="104"/>
  <c r="DF47" i="104" s="1"/>
  <c r="CY47" i="104"/>
  <c r="CZ47" i="104"/>
  <c r="DA47" i="104"/>
  <c r="DB47" i="104"/>
  <c r="DC47" i="104"/>
  <c r="DD47" i="104"/>
  <c r="DL47" i="104"/>
  <c r="DM47" i="104"/>
  <c r="DN47" i="104"/>
  <c r="DO47" i="104"/>
  <c r="DS47" i="104"/>
  <c r="DT47" i="104"/>
  <c r="DU47" i="104"/>
  <c r="DV47" i="104"/>
  <c r="DW47" i="104"/>
  <c r="DX47" i="104"/>
  <c r="DY47" i="104"/>
  <c r="DZ47" i="104"/>
  <c r="EA47" i="104"/>
  <c r="EI47" i="104"/>
  <c r="EJ47" i="104"/>
  <c r="EP47" i="104" s="1"/>
  <c r="EQ47" i="104" s="1"/>
  <c r="EK47" i="104"/>
  <c r="EL47" i="104"/>
  <c r="EM47" i="104"/>
  <c r="EN47" i="104"/>
  <c r="EW47" i="104"/>
  <c r="EX47" i="104"/>
  <c r="FD47" i="104" s="1"/>
  <c r="FE47" i="104" s="1"/>
  <c r="K47" i="104" s="1"/>
  <c r="EY47" i="104"/>
  <c r="EZ47" i="104"/>
  <c r="FA47" i="104"/>
  <c r="FB47" i="104"/>
  <c r="FL47" i="104"/>
  <c r="FM47" i="104"/>
  <c r="FN47" i="104"/>
  <c r="FO47" i="104"/>
  <c r="FP47" i="104"/>
  <c r="FQ47" i="104"/>
  <c r="GA47" i="104"/>
  <c r="GB47" i="104"/>
  <c r="GC47" i="104"/>
  <c r="GD47" i="104"/>
  <c r="GE47" i="104"/>
  <c r="GF47" i="104"/>
  <c r="B48" i="104"/>
  <c r="C48" i="104"/>
  <c r="F48" i="104"/>
  <c r="I48" i="104"/>
  <c r="L48" i="104"/>
  <c r="O48" i="104"/>
  <c r="Q48" i="104"/>
  <c r="T48" i="104"/>
  <c r="V48" i="104"/>
  <c r="Y48" i="104"/>
  <c r="AM48" i="104"/>
  <c r="AX48" i="104"/>
  <c r="AY48" i="104"/>
  <c r="AZ48" i="104"/>
  <c r="BA48" i="104"/>
  <c r="BB48" i="104"/>
  <c r="BC48" i="104"/>
  <c r="BD48" i="104"/>
  <c r="BI48" i="104"/>
  <c r="BJ48" i="104"/>
  <c r="BR48" i="104" s="1"/>
  <c r="AO48" i="104" s="1"/>
  <c r="AK48" i="104" s="1"/>
  <c r="BK48" i="104"/>
  <c r="BL48" i="104"/>
  <c r="BM48" i="104"/>
  <c r="BN48" i="104"/>
  <c r="BO48" i="104"/>
  <c r="BP48" i="104"/>
  <c r="BW48" i="104"/>
  <c r="BX48" i="104"/>
  <c r="BY48" i="104"/>
  <c r="BZ48" i="104"/>
  <c r="CA48" i="104"/>
  <c r="CB48" i="104"/>
  <c r="CC48" i="104"/>
  <c r="CD48" i="104"/>
  <c r="CE48" i="104"/>
  <c r="CF48" i="104"/>
  <c r="CG48" i="104"/>
  <c r="CH48" i="104"/>
  <c r="CI48" i="104"/>
  <c r="CN48" i="104"/>
  <c r="CO48" i="104"/>
  <c r="CP48" i="104"/>
  <c r="CQ48" i="104"/>
  <c r="CX48" i="104"/>
  <c r="CY48" i="104"/>
  <c r="CZ48" i="104"/>
  <c r="DA48" i="104"/>
  <c r="DB48" i="104"/>
  <c r="DC48" i="104"/>
  <c r="DD48" i="104"/>
  <c r="DL48" i="104"/>
  <c r="DM48" i="104"/>
  <c r="DN48" i="104"/>
  <c r="DO48" i="104"/>
  <c r="DS48" i="104"/>
  <c r="DT48" i="104"/>
  <c r="DU48" i="104"/>
  <c r="DV48" i="104"/>
  <c r="DW48" i="104"/>
  <c r="DX48" i="104"/>
  <c r="DY48" i="104"/>
  <c r="DZ48" i="104"/>
  <c r="EA48" i="104"/>
  <c r="EI48" i="104"/>
  <c r="EJ48" i="104"/>
  <c r="EK48" i="104"/>
  <c r="EL48" i="104"/>
  <c r="EM48" i="104"/>
  <c r="EN48" i="104"/>
  <c r="EW48" i="104"/>
  <c r="EX48" i="104"/>
  <c r="EY48" i="104"/>
  <c r="EZ48" i="104"/>
  <c r="FA48" i="104"/>
  <c r="FB48" i="104"/>
  <c r="FL48" i="104"/>
  <c r="FM48" i="104"/>
  <c r="FN48" i="104"/>
  <c r="FO48" i="104"/>
  <c r="FP48" i="104"/>
  <c r="FQ48" i="104"/>
  <c r="GA48" i="104"/>
  <c r="GB48" i="104"/>
  <c r="GC48" i="104"/>
  <c r="GD48" i="104"/>
  <c r="GE48" i="104"/>
  <c r="GF48" i="104"/>
  <c r="B49" i="104"/>
  <c r="C49" i="104"/>
  <c r="F49" i="104"/>
  <c r="I49" i="104"/>
  <c r="L49" i="104"/>
  <c r="O49" i="104"/>
  <c r="Q49" i="104"/>
  <c r="T49" i="104"/>
  <c r="V49" i="104"/>
  <c r="Y49" i="104"/>
  <c r="AM49" i="104"/>
  <c r="AX49" i="104"/>
  <c r="AY49" i="104"/>
  <c r="AZ49" i="104"/>
  <c r="BA49" i="104"/>
  <c r="BB49" i="104"/>
  <c r="BC49" i="104"/>
  <c r="BD49" i="104"/>
  <c r="BI49" i="104"/>
  <c r="BJ49" i="104"/>
  <c r="BK49" i="104"/>
  <c r="BL49" i="104"/>
  <c r="BM49" i="104"/>
  <c r="BN49" i="104"/>
  <c r="BO49" i="104"/>
  <c r="BP49" i="104"/>
  <c r="BW49" i="104"/>
  <c r="BX49" i="104"/>
  <c r="BY49" i="104"/>
  <c r="BZ49" i="104"/>
  <c r="CA49" i="104"/>
  <c r="CB49" i="104"/>
  <c r="CC49" i="104"/>
  <c r="CD49" i="104"/>
  <c r="CE49" i="104"/>
  <c r="CF49" i="104"/>
  <c r="CG49" i="104"/>
  <c r="CH49" i="104"/>
  <c r="CI49" i="104"/>
  <c r="CN49" i="104"/>
  <c r="CO49" i="104"/>
  <c r="CP49" i="104"/>
  <c r="CQ49" i="104"/>
  <c r="CX49" i="104"/>
  <c r="DF49" i="104" s="1"/>
  <c r="CY49" i="104"/>
  <c r="CZ49" i="104"/>
  <c r="DA49" i="104"/>
  <c r="DB49" i="104"/>
  <c r="DC49" i="104"/>
  <c r="DD49" i="104"/>
  <c r="DL49" i="104"/>
  <c r="DM49" i="104"/>
  <c r="DN49" i="104"/>
  <c r="DO49" i="104"/>
  <c r="DS49" i="104"/>
  <c r="EB49" i="104" s="1"/>
  <c r="DT49" i="104"/>
  <c r="DU49" i="104"/>
  <c r="DV49" i="104"/>
  <c r="DW49" i="104"/>
  <c r="DX49" i="104"/>
  <c r="DY49" i="104"/>
  <c r="DZ49" i="104"/>
  <c r="EA49" i="104"/>
  <c r="EI49" i="104"/>
  <c r="EJ49" i="104"/>
  <c r="EP49" i="104" s="1"/>
  <c r="EQ49" i="104" s="1"/>
  <c r="E49" i="104" s="1"/>
  <c r="EK49" i="104"/>
  <c r="EL49" i="104"/>
  <c r="EM49" i="104"/>
  <c r="EN49" i="104"/>
  <c r="EW49" i="104"/>
  <c r="EX49" i="104"/>
  <c r="FD49" i="104" s="1"/>
  <c r="FE49" i="104" s="1"/>
  <c r="K49" i="104" s="1"/>
  <c r="EY49" i="104"/>
  <c r="EZ49" i="104"/>
  <c r="FA49" i="104"/>
  <c r="FB49" i="104"/>
  <c r="FL49" i="104"/>
  <c r="FM49" i="104"/>
  <c r="FS49" i="104" s="1"/>
  <c r="FT49" i="104" s="1"/>
  <c r="FN49" i="104"/>
  <c r="FO49" i="104"/>
  <c r="FP49" i="104"/>
  <c r="FQ49" i="104"/>
  <c r="GA49" i="104"/>
  <c r="GB49" i="104"/>
  <c r="GH49" i="104" s="1"/>
  <c r="GI49" i="104" s="1"/>
  <c r="H49" i="104" s="1"/>
  <c r="GC49" i="104"/>
  <c r="GD49" i="104"/>
  <c r="GE49" i="104"/>
  <c r="GF49" i="104"/>
  <c r="B50" i="104"/>
  <c r="C50" i="104"/>
  <c r="F50" i="104"/>
  <c r="I50" i="104"/>
  <c r="L50" i="104"/>
  <c r="O50" i="104"/>
  <c r="Q50" i="104"/>
  <c r="T50" i="104"/>
  <c r="V50" i="104"/>
  <c r="W39" i="104" s="1"/>
  <c r="Y50" i="104"/>
  <c r="AM50" i="104"/>
  <c r="AX50" i="104"/>
  <c r="AY50" i="104"/>
  <c r="AZ50" i="104"/>
  <c r="BA50" i="104"/>
  <c r="BB50" i="104"/>
  <c r="BC50" i="104"/>
  <c r="BD50" i="104"/>
  <c r="BI50" i="104"/>
  <c r="BJ50" i="104"/>
  <c r="BR50" i="104" s="1"/>
  <c r="AO50" i="104" s="1"/>
  <c r="AK50" i="104" s="1"/>
  <c r="BK50" i="104"/>
  <c r="BL50" i="104"/>
  <c r="BM50" i="104"/>
  <c r="BN50" i="104"/>
  <c r="BO50" i="104"/>
  <c r="BP50" i="104"/>
  <c r="BW50" i="104"/>
  <c r="BX50" i="104"/>
  <c r="BY50" i="104"/>
  <c r="BZ50" i="104"/>
  <c r="CA50" i="104"/>
  <c r="CB50" i="104"/>
  <c r="CC50" i="104"/>
  <c r="CD50" i="104"/>
  <c r="CE50" i="104"/>
  <c r="CF50" i="104"/>
  <c r="CG50" i="104"/>
  <c r="CH50" i="104"/>
  <c r="CI50" i="104"/>
  <c r="CN50" i="104"/>
  <c r="CO50" i="104"/>
  <c r="CP50" i="104"/>
  <c r="CQ50" i="104"/>
  <c r="CX50" i="104"/>
  <c r="DF50" i="104" s="1"/>
  <c r="CY50" i="104"/>
  <c r="CZ50" i="104"/>
  <c r="DA50" i="104"/>
  <c r="DB50" i="104"/>
  <c r="DC50" i="104"/>
  <c r="DD50" i="104"/>
  <c r="DL50" i="104"/>
  <c r="DM50" i="104"/>
  <c r="DN50" i="104"/>
  <c r="DO50" i="104"/>
  <c r="DS50" i="104"/>
  <c r="EB50" i="104" s="1"/>
  <c r="DT50" i="104"/>
  <c r="DU50" i="104"/>
  <c r="DV50" i="104"/>
  <c r="DW50" i="104"/>
  <c r="DX50" i="104"/>
  <c r="DY50" i="104"/>
  <c r="DZ50" i="104"/>
  <c r="EA50" i="104"/>
  <c r="EI50" i="104"/>
  <c r="EJ50" i="104"/>
  <c r="EK50" i="104"/>
  <c r="EL50" i="104"/>
  <c r="EM50" i="104"/>
  <c r="EN50" i="104"/>
  <c r="EW50" i="104"/>
  <c r="EX50" i="104"/>
  <c r="FD50" i="104" s="1"/>
  <c r="FE50" i="104" s="1"/>
  <c r="K50" i="104" s="1"/>
  <c r="EY50" i="104"/>
  <c r="EZ50" i="104"/>
  <c r="FA50" i="104"/>
  <c r="FB50" i="104"/>
  <c r="FL50" i="104"/>
  <c r="FM50" i="104"/>
  <c r="FN50" i="104"/>
  <c r="FO50" i="104"/>
  <c r="FP50" i="104"/>
  <c r="FQ50" i="104"/>
  <c r="GA50" i="104"/>
  <c r="GB50" i="104"/>
  <c r="GC50" i="104"/>
  <c r="GD50" i="104"/>
  <c r="GE50" i="104"/>
  <c r="GF50" i="104"/>
  <c r="B51" i="104"/>
  <c r="C51" i="104"/>
  <c r="F51" i="104"/>
  <c r="I51" i="104"/>
  <c r="L51" i="104"/>
  <c r="M51" i="104"/>
  <c r="O51" i="104"/>
  <c r="Q51" i="104"/>
  <c r="T51" i="104"/>
  <c r="V51" i="104"/>
  <c r="Y51" i="104"/>
  <c r="AM51" i="104"/>
  <c r="AX51" i="104"/>
  <c r="AY51" i="104"/>
  <c r="AZ51" i="104"/>
  <c r="BA51" i="104"/>
  <c r="BB51" i="104"/>
  <c r="BC51" i="104"/>
  <c r="BD51" i="104"/>
  <c r="BI51" i="104"/>
  <c r="BJ51" i="104"/>
  <c r="BK51" i="104"/>
  <c r="BL51" i="104"/>
  <c r="BM51" i="104"/>
  <c r="BN51" i="104"/>
  <c r="BO51" i="104"/>
  <c r="BP51" i="104"/>
  <c r="BW51" i="104"/>
  <c r="BX51" i="104"/>
  <c r="BY51" i="104"/>
  <c r="BZ51" i="104"/>
  <c r="CA51" i="104"/>
  <c r="CB51" i="104"/>
  <c r="CC51" i="104"/>
  <c r="CD51" i="104"/>
  <c r="CE51" i="104"/>
  <c r="CF51" i="104"/>
  <c r="CG51" i="104"/>
  <c r="CH51" i="104"/>
  <c r="CI51" i="104"/>
  <c r="CN51" i="104"/>
  <c r="CO51" i="104"/>
  <c r="CP51" i="104"/>
  <c r="CQ51" i="104"/>
  <c r="CX51" i="104"/>
  <c r="CY51" i="104"/>
  <c r="CZ51" i="104"/>
  <c r="DA51" i="104"/>
  <c r="DB51" i="104"/>
  <c r="DC51" i="104"/>
  <c r="DD51" i="104"/>
  <c r="DF51" i="104"/>
  <c r="DL51" i="104"/>
  <c r="DM51" i="104"/>
  <c r="DN51" i="104"/>
  <c r="DO51" i="104"/>
  <c r="DS51" i="104"/>
  <c r="DT51" i="104"/>
  <c r="DU51" i="104"/>
  <c r="DV51" i="104"/>
  <c r="DW51" i="104"/>
  <c r="DX51" i="104"/>
  <c r="DY51" i="104"/>
  <c r="DZ51" i="104"/>
  <c r="EA51" i="104"/>
  <c r="EI51" i="104"/>
  <c r="EJ51" i="104"/>
  <c r="EK51" i="104"/>
  <c r="EL51" i="104"/>
  <c r="EM51" i="104"/>
  <c r="EN51" i="104"/>
  <c r="EW51" i="104"/>
  <c r="EX51" i="104"/>
  <c r="EY51" i="104"/>
  <c r="EZ51" i="104"/>
  <c r="FA51" i="104"/>
  <c r="FB51" i="104"/>
  <c r="FL51" i="104"/>
  <c r="FM51" i="104"/>
  <c r="FN51" i="104"/>
  <c r="FO51" i="104"/>
  <c r="FP51" i="104"/>
  <c r="FQ51" i="104"/>
  <c r="FS51" i="104"/>
  <c r="FT51" i="104" s="1"/>
  <c r="GA51" i="104"/>
  <c r="GB51" i="104"/>
  <c r="GC51" i="104"/>
  <c r="GD51" i="104"/>
  <c r="GE51" i="104"/>
  <c r="GH51" i="104" s="1"/>
  <c r="GF51" i="104"/>
  <c r="GI51" i="104"/>
  <c r="H51" i="104" s="1"/>
  <c r="B52" i="104"/>
  <c r="C52" i="104"/>
  <c r="F52" i="104"/>
  <c r="I52" i="104"/>
  <c r="J53" i="104" s="1"/>
  <c r="L52" i="104"/>
  <c r="O52" i="104"/>
  <c r="Q52" i="104"/>
  <c r="T52" i="104"/>
  <c r="V52" i="104"/>
  <c r="W51" i="104" s="1"/>
  <c r="Y52" i="104"/>
  <c r="AM52" i="104"/>
  <c r="AX52" i="104"/>
  <c r="AY52" i="104"/>
  <c r="AZ52" i="104"/>
  <c r="BA52" i="104"/>
  <c r="BB52" i="104"/>
  <c r="BC52" i="104"/>
  <c r="BD52" i="104"/>
  <c r="BI52" i="104"/>
  <c r="BJ52" i="104"/>
  <c r="BK52" i="104"/>
  <c r="BL52" i="104"/>
  <c r="BM52" i="104"/>
  <c r="BR52" i="104" s="1"/>
  <c r="AO52" i="104" s="1"/>
  <c r="AK52" i="104" s="1"/>
  <c r="BN52" i="104"/>
  <c r="BO52" i="104"/>
  <c r="BP52" i="104"/>
  <c r="BW52" i="104"/>
  <c r="BX52" i="104"/>
  <c r="BY52" i="104"/>
  <c r="BZ52" i="104"/>
  <c r="CA52" i="104"/>
  <c r="CB52" i="104"/>
  <c r="CC52" i="104"/>
  <c r="CD52" i="104"/>
  <c r="CE52" i="104"/>
  <c r="CF52" i="104"/>
  <c r="CG52" i="104"/>
  <c r="CH52" i="104"/>
  <c r="CI52" i="104"/>
  <c r="CN52" i="104"/>
  <c r="CO52" i="104"/>
  <c r="CP52" i="104"/>
  <c r="CQ52" i="104"/>
  <c r="CX52" i="104"/>
  <c r="DF52" i="104" s="1"/>
  <c r="CY52" i="104"/>
  <c r="CZ52" i="104"/>
  <c r="DA52" i="104"/>
  <c r="DB52" i="104"/>
  <c r="DC52" i="104"/>
  <c r="DD52" i="104"/>
  <c r="DL52" i="104"/>
  <c r="DM52" i="104"/>
  <c r="DN52" i="104"/>
  <c r="DO52" i="104"/>
  <c r="DS52" i="104"/>
  <c r="DT52" i="104"/>
  <c r="DU52" i="104"/>
  <c r="DV52" i="104"/>
  <c r="DW52" i="104"/>
  <c r="DX52" i="104"/>
  <c r="DY52" i="104"/>
  <c r="DZ52" i="104"/>
  <c r="EA52" i="104"/>
  <c r="EI52" i="104"/>
  <c r="EP52" i="104" s="1"/>
  <c r="EQ52" i="104" s="1"/>
  <c r="E52" i="104" s="1"/>
  <c r="EJ52" i="104"/>
  <c r="EK52" i="104"/>
  <c r="EL52" i="104"/>
  <c r="EM52" i="104"/>
  <c r="EN52" i="104"/>
  <c r="EW52" i="104"/>
  <c r="EX52" i="104"/>
  <c r="EY52" i="104"/>
  <c r="EZ52" i="104"/>
  <c r="FA52" i="104"/>
  <c r="FB52" i="104"/>
  <c r="FL52" i="104"/>
  <c r="FM52" i="104"/>
  <c r="FN52" i="104"/>
  <c r="FO52" i="104"/>
  <c r="FP52" i="104"/>
  <c r="FQ52" i="104"/>
  <c r="GA52" i="104"/>
  <c r="GB52" i="104"/>
  <c r="GC52" i="104"/>
  <c r="GD52" i="104"/>
  <c r="GE52" i="104"/>
  <c r="GF52" i="104"/>
  <c r="B53" i="104"/>
  <c r="C53" i="104"/>
  <c r="F53" i="104"/>
  <c r="I53" i="104"/>
  <c r="L53" i="104"/>
  <c r="M53" i="104" s="1"/>
  <c r="O53" i="104"/>
  <c r="Q53" i="104"/>
  <c r="T53" i="104"/>
  <c r="U53" i="104"/>
  <c r="V53" i="104"/>
  <c r="Y53" i="104"/>
  <c r="Z53" i="104"/>
  <c r="AM53" i="104"/>
  <c r="AX53" i="104"/>
  <c r="AY53" i="104"/>
  <c r="AZ53" i="104"/>
  <c r="BA53" i="104"/>
  <c r="BB53" i="104"/>
  <c r="BC53" i="104"/>
  <c r="BD53" i="104"/>
  <c r="BI53" i="104"/>
  <c r="BJ53" i="104"/>
  <c r="BR53" i="104" s="1"/>
  <c r="AO53" i="104" s="1"/>
  <c r="AK53" i="104" s="1"/>
  <c r="BK53" i="104"/>
  <c r="BL53" i="104"/>
  <c r="BM53" i="104"/>
  <c r="BN53" i="104"/>
  <c r="BO53" i="104"/>
  <c r="BP53" i="104"/>
  <c r="BW53" i="104"/>
  <c r="BX53" i="104"/>
  <c r="BY53" i="104"/>
  <c r="BZ53" i="104"/>
  <c r="CA53" i="104"/>
  <c r="CB53" i="104"/>
  <c r="CC53" i="104"/>
  <c r="CD53" i="104"/>
  <c r="CE53" i="104"/>
  <c r="CF53" i="104"/>
  <c r="CG53" i="104"/>
  <c r="CH53" i="104"/>
  <c r="CI53" i="104"/>
  <c r="CN53" i="104"/>
  <c r="CO53" i="104"/>
  <c r="CP53" i="104"/>
  <c r="CQ53" i="104"/>
  <c r="CX53" i="104"/>
  <c r="CY53" i="104"/>
  <c r="CZ53" i="104"/>
  <c r="DF53" i="104" s="1"/>
  <c r="DA53" i="104"/>
  <c r="DB53" i="104"/>
  <c r="DC53" i="104"/>
  <c r="DD53" i="104"/>
  <c r="DL53" i="104"/>
  <c r="DM53" i="104"/>
  <c r="DN53" i="104"/>
  <c r="DO53" i="104"/>
  <c r="DS53" i="104"/>
  <c r="DT53" i="104"/>
  <c r="DU53" i="104"/>
  <c r="DV53" i="104"/>
  <c r="DW53" i="104"/>
  <c r="DX53" i="104"/>
  <c r="DY53" i="104"/>
  <c r="DZ53" i="104"/>
  <c r="EA53" i="104"/>
  <c r="EI53" i="104"/>
  <c r="EJ53" i="104"/>
  <c r="EK53" i="104"/>
  <c r="EL53" i="104"/>
  <c r="EM53" i="104"/>
  <c r="EN53" i="104"/>
  <c r="EW53" i="104"/>
  <c r="EX53" i="104"/>
  <c r="EY53" i="104"/>
  <c r="EZ53" i="104"/>
  <c r="FD53" i="104" s="1"/>
  <c r="FE53" i="104" s="1"/>
  <c r="K53" i="104" s="1"/>
  <c r="FA53" i="104"/>
  <c r="FB53" i="104"/>
  <c r="FL53" i="104"/>
  <c r="FM53" i="104"/>
  <c r="FN53" i="104"/>
  <c r="FO53" i="104"/>
  <c r="FP53" i="104"/>
  <c r="FQ53" i="104"/>
  <c r="GA53" i="104"/>
  <c r="GB53" i="104"/>
  <c r="GC53" i="104"/>
  <c r="GD53" i="104"/>
  <c r="GH53" i="104" s="1"/>
  <c r="GI53" i="104" s="1"/>
  <c r="H53" i="104" s="1"/>
  <c r="GE53" i="104"/>
  <c r="GF53" i="104"/>
  <c r="B54" i="104"/>
  <c r="C54" i="104"/>
  <c r="F54" i="104"/>
  <c r="I54" i="104"/>
  <c r="L54" i="104"/>
  <c r="O54" i="104"/>
  <c r="Q54" i="104"/>
  <c r="T54" i="104"/>
  <c r="V54" i="104"/>
  <c r="Y54" i="104"/>
  <c r="AM54" i="104"/>
  <c r="AX54" i="104"/>
  <c r="AY54" i="104"/>
  <c r="AZ54" i="104"/>
  <c r="BA54" i="104"/>
  <c r="BB54" i="104"/>
  <c r="BC54" i="104"/>
  <c r="BD54" i="104"/>
  <c r="BI54" i="104"/>
  <c r="BJ54" i="104"/>
  <c r="BK54" i="104"/>
  <c r="BL54" i="104"/>
  <c r="BM54" i="104"/>
  <c r="BN54" i="104"/>
  <c r="BO54" i="104"/>
  <c r="BP54" i="104"/>
  <c r="BW54" i="104"/>
  <c r="BX54" i="104"/>
  <c r="BY54" i="104"/>
  <c r="BZ54" i="104"/>
  <c r="CA54" i="104"/>
  <c r="CB54" i="104"/>
  <c r="CC54" i="104"/>
  <c r="CD54" i="104"/>
  <c r="CE54" i="104"/>
  <c r="CF54" i="104"/>
  <c r="CG54" i="104"/>
  <c r="CH54" i="104"/>
  <c r="CI54" i="104"/>
  <c r="CN54" i="104"/>
  <c r="CO54" i="104"/>
  <c r="CP54" i="104"/>
  <c r="CQ54" i="104"/>
  <c r="CX54" i="104"/>
  <c r="CY54" i="104"/>
  <c r="CZ54" i="104"/>
  <c r="DA54" i="104"/>
  <c r="DB54" i="104"/>
  <c r="DC54" i="104"/>
  <c r="DD54" i="104"/>
  <c r="DL54" i="104"/>
  <c r="DM54" i="104"/>
  <c r="DN54" i="104"/>
  <c r="DO54" i="104"/>
  <c r="DS54" i="104"/>
  <c r="DT54" i="104"/>
  <c r="DU54" i="104"/>
  <c r="DV54" i="104"/>
  <c r="DW54" i="104"/>
  <c r="DX54" i="104"/>
  <c r="DY54" i="104"/>
  <c r="DZ54" i="104"/>
  <c r="EA54" i="104"/>
  <c r="EI54" i="104"/>
  <c r="EJ54" i="104"/>
  <c r="EK54" i="104"/>
  <c r="EL54" i="104"/>
  <c r="EM54" i="104"/>
  <c r="EN54" i="104"/>
  <c r="EW54" i="104"/>
  <c r="EX54" i="104"/>
  <c r="EY54" i="104"/>
  <c r="EZ54" i="104"/>
  <c r="FA54" i="104"/>
  <c r="FB54" i="104"/>
  <c r="FL54" i="104"/>
  <c r="FS54" i="104" s="1"/>
  <c r="FM54" i="104"/>
  <c r="FN54" i="104"/>
  <c r="FO54" i="104"/>
  <c r="FP54" i="104"/>
  <c r="FQ54" i="104"/>
  <c r="GA54" i="104"/>
  <c r="GB54" i="104"/>
  <c r="GC54" i="104"/>
  <c r="GD54" i="104"/>
  <c r="GE54" i="104"/>
  <c r="GF54" i="104"/>
  <c r="B55" i="104"/>
  <c r="C55" i="104"/>
  <c r="F55" i="104"/>
  <c r="I55" i="104"/>
  <c r="L55" i="104"/>
  <c r="O55" i="104"/>
  <c r="Q55" i="104"/>
  <c r="R53" i="104" s="1"/>
  <c r="T55" i="104"/>
  <c r="V55" i="104"/>
  <c r="Y55" i="104"/>
  <c r="AM55" i="104"/>
  <c r="AX55" i="104"/>
  <c r="AY55" i="104"/>
  <c r="AZ55" i="104"/>
  <c r="BA55" i="104"/>
  <c r="BB55" i="104"/>
  <c r="BC55" i="104"/>
  <c r="BD55" i="104"/>
  <c r="BI55" i="104"/>
  <c r="BJ55" i="104"/>
  <c r="BK55" i="104"/>
  <c r="BR55" i="104" s="1"/>
  <c r="AO55" i="104" s="1"/>
  <c r="AK55" i="104" s="1"/>
  <c r="BL55" i="104"/>
  <c r="BM55" i="104"/>
  <c r="BN55" i="104"/>
  <c r="BO55" i="104"/>
  <c r="BP55" i="104"/>
  <c r="BW55" i="104"/>
  <c r="BX55" i="104"/>
  <c r="BY55" i="104"/>
  <c r="BZ55" i="104"/>
  <c r="CA55" i="104"/>
  <c r="CB55" i="104"/>
  <c r="CC55" i="104"/>
  <c r="CD55" i="104"/>
  <c r="CE55" i="104"/>
  <c r="CF55" i="104"/>
  <c r="CG55" i="104"/>
  <c r="CH55" i="104"/>
  <c r="CI55" i="104"/>
  <c r="CN55" i="104"/>
  <c r="CO55" i="104"/>
  <c r="CP55" i="104"/>
  <c r="CQ55" i="104"/>
  <c r="CX55" i="104"/>
  <c r="CY55" i="104"/>
  <c r="CZ55" i="104"/>
  <c r="DA55" i="104"/>
  <c r="DB55" i="104"/>
  <c r="DC55" i="104"/>
  <c r="DF55" i="104" s="1"/>
  <c r="DD55" i="104"/>
  <c r="DL55" i="104"/>
  <c r="DM55" i="104"/>
  <c r="DN55" i="104"/>
  <c r="DO55" i="104"/>
  <c r="DS55" i="104"/>
  <c r="DT55" i="104"/>
  <c r="DU55" i="104"/>
  <c r="DV55" i="104"/>
  <c r="DW55" i="104"/>
  <c r="DX55" i="104"/>
  <c r="DY55" i="104"/>
  <c r="DZ55" i="104"/>
  <c r="EA55" i="104"/>
  <c r="EB55" i="104"/>
  <c r="EI55" i="104"/>
  <c r="EP55" i="104" s="1"/>
  <c r="EQ55" i="104" s="1"/>
  <c r="E55" i="104" s="1"/>
  <c r="EJ55" i="104"/>
  <c r="EK55" i="104"/>
  <c r="EL55" i="104"/>
  <c r="EM55" i="104"/>
  <c r="EN55" i="104"/>
  <c r="EW55" i="104"/>
  <c r="FD55" i="104" s="1"/>
  <c r="EX55" i="104"/>
  <c r="EY55" i="104"/>
  <c r="EZ55" i="104"/>
  <c r="FA55" i="104"/>
  <c r="FB55" i="104"/>
  <c r="FE55" i="104"/>
  <c r="K55" i="104" s="1"/>
  <c r="FL55" i="104"/>
  <c r="FS55" i="104" s="1"/>
  <c r="FM55" i="104"/>
  <c r="FN55" i="104"/>
  <c r="FO55" i="104"/>
  <c r="FP55" i="104"/>
  <c r="FQ55" i="104"/>
  <c r="FT55" i="104"/>
  <c r="GA55" i="104"/>
  <c r="GH55" i="104" s="1"/>
  <c r="GB55" i="104"/>
  <c r="GC55" i="104"/>
  <c r="GD55" i="104"/>
  <c r="GE55" i="104"/>
  <c r="GF55" i="104"/>
  <c r="GI55" i="104"/>
  <c r="H55" i="104" s="1"/>
  <c r="B56" i="104"/>
  <c r="C56" i="104"/>
  <c r="F56" i="104"/>
  <c r="G59" i="104" s="1"/>
  <c r="I56" i="104"/>
  <c r="L56" i="104"/>
  <c r="O56" i="104"/>
  <c r="Q56" i="104"/>
  <c r="T56" i="104"/>
  <c r="V56" i="104"/>
  <c r="Y56" i="104"/>
  <c r="Z59" i="104" s="1"/>
  <c r="AM56" i="104"/>
  <c r="AX56" i="104"/>
  <c r="AY56" i="104"/>
  <c r="AZ56" i="104"/>
  <c r="BA56" i="104"/>
  <c r="BB56" i="104"/>
  <c r="BC56" i="104"/>
  <c r="BD56" i="104"/>
  <c r="BI56" i="104"/>
  <c r="BJ56" i="104"/>
  <c r="BK56" i="104"/>
  <c r="BL56" i="104"/>
  <c r="BM56" i="104"/>
  <c r="BN56" i="104"/>
  <c r="BO56" i="104"/>
  <c r="BP56" i="104"/>
  <c r="BW56" i="104"/>
  <c r="BX56" i="104"/>
  <c r="BY56" i="104"/>
  <c r="BZ56" i="104"/>
  <c r="CA56" i="104"/>
  <c r="CB56" i="104"/>
  <c r="CC56" i="104"/>
  <c r="CD56" i="104"/>
  <c r="CE56" i="104"/>
  <c r="CF56" i="104"/>
  <c r="CG56" i="104"/>
  <c r="CH56" i="104"/>
  <c r="CI56" i="104"/>
  <c r="CN56" i="104"/>
  <c r="CO56" i="104"/>
  <c r="CP56" i="104"/>
  <c r="CQ56" i="104"/>
  <c r="CX56" i="104"/>
  <c r="CY56" i="104"/>
  <c r="CZ56" i="104"/>
  <c r="DA56" i="104"/>
  <c r="DF56" i="104" s="1"/>
  <c r="DB56" i="104"/>
  <c r="DC56" i="104"/>
  <c r="DD56" i="104"/>
  <c r="DL56" i="104"/>
  <c r="DM56" i="104"/>
  <c r="DN56" i="104"/>
  <c r="DO56" i="104"/>
  <c r="DS56" i="104"/>
  <c r="DT56" i="104"/>
  <c r="DU56" i="104"/>
  <c r="DV56" i="104"/>
  <c r="DW56" i="104"/>
  <c r="DX56" i="104"/>
  <c r="DY56" i="104"/>
  <c r="DZ56" i="104"/>
  <c r="EA56" i="104"/>
  <c r="EI56" i="104"/>
  <c r="EJ56" i="104"/>
  <c r="EK56" i="104"/>
  <c r="EL56" i="104"/>
  <c r="EM56" i="104"/>
  <c r="EN56" i="104"/>
  <c r="EW56" i="104"/>
  <c r="EX56" i="104"/>
  <c r="EY56" i="104"/>
  <c r="EZ56" i="104"/>
  <c r="FA56" i="104"/>
  <c r="FB56" i="104"/>
  <c r="FL56" i="104"/>
  <c r="FM56" i="104"/>
  <c r="FN56" i="104"/>
  <c r="FO56" i="104"/>
  <c r="FP56" i="104"/>
  <c r="FQ56" i="104"/>
  <c r="GA56" i="104"/>
  <c r="GH56" i="104" s="1"/>
  <c r="GI56" i="104" s="1"/>
  <c r="H56" i="104" s="1"/>
  <c r="GB56" i="104"/>
  <c r="GC56" i="104"/>
  <c r="GD56" i="104"/>
  <c r="GE56" i="104"/>
  <c r="GF56" i="104"/>
  <c r="B57" i="104"/>
  <c r="C57" i="104"/>
  <c r="F57" i="104"/>
  <c r="I57" i="104"/>
  <c r="L57" i="104"/>
  <c r="O57" i="104"/>
  <c r="Q57" i="104"/>
  <c r="R59" i="104" s="1"/>
  <c r="T57" i="104"/>
  <c r="V57" i="104"/>
  <c r="Y57" i="104"/>
  <c r="AM57" i="104"/>
  <c r="EB57" i="104" s="1"/>
  <c r="AX57" i="104"/>
  <c r="AY57" i="104"/>
  <c r="AZ57" i="104"/>
  <c r="BA57" i="104"/>
  <c r="BB57" i="104"/>
  <c r="BC57" i="104"/>
  <c r="BD57" i="104"/>
  <c r="BE57" i="104"/>
  <c r="BI57" i="104"/>
  <c r="BJ57" i="104"/>
  <c r="BK57" i="104"/>
  <c r="BL57" i="104"/>
  <c r="BM57" i="104"/>
  <c r="BN57" i="104"/>
  <c r="BO57" i="104"/>
  <c r="BP57" i="104"/>
  <c r="BW57" i="104"/>
  <c r="BX57" i="104"/>
  <c r="BY57" i="104"/>
  <c r="BZ57" i="104"/>
  <c r="CA57" i="104"/>
  <c r="CB57" i="104"/>
  <c r="CC57" i="104"/>
  <c r="CD57" i="104"/>
  <c r="CE57" i="104"/>
  <c r="CF57" i="104"/>
  <c r="CG57" i="104"/>
  <c r="CH57" i="104"/>
  <c r="CI57" i="104"/>
  <c r="CN57" i="104"/>
  <c r="CO57" i="104"/>
  <c r="CP57" i="104"/>
  <c r="CQ57" i="104"/>
  <c r="CX57" i="104"/>
  <c r="DF57" i="104" s="1"/>
  <c r="CY57" i="104"/>
  <c r="CZ57" i="104"/>
  <c r="DA57" i="104"/>
  <c r="DB57" i="104"/>
  <c r="DC57" i="104"/>
  <c r="DD57" i="104"/>
  <c r="DL57" i="104"/>
  <c r="DM57" i="104"/>
  <c r="DN57" i="104"/>
  <c r="DO57" i="104"/>
  <c r="DS57" i="104"/>
  <c r="DT57" i="104"/>
  <c r="DU57" i="104"/>
  <c r="DV57" i="104"/>
  <c r="DW57" i="104"/>
  <c r="DX57" i="104"/>
  <c r="DY57" i="104"/>
  <c r="DZ57" i="104"/>
  <c r="EA57" i="104"/>
  <c r="EI57" i="104"/>
  <c r="EP57" i="104" s="1"/>
  <c r="EJ57" i="104"/>
  <c r="EK57" i="104"/>
  <c r="EL57" i="104"/>
  <c r="EM57" i="104"/>
  <c r="EN57" i="104"/>
  <c r="EQ57" i="104"/>
  <c r="E57" i="104" s="1"/>
  <c r="EW57" i="104"/>
  <c r="EX57" i="104"/>
  <c r="EY57" i="104"/>
  <c r="EZ57" i="104"/>
  <c r="FA57" i="104"/>
  <c r="FB57" i="104"/>
  <c r="FL57" i="104"/>
  <c r="FS57" i="104" s="1"/>
  <c r="FT57" i="104" s="1"/>
  <c r="FM57" i="104"/>
  <c r="FN57" i="104"/>
  <c r="FO57" i="104"/>
  <c r="FP57" i="104"/>
  <c r="FQ57" i="104"/>
  <c r="GA57" i="104"/>
  <c r="GH57" i="104" s="1"/>
  <c r="GI57" i="104" s="1"/>
  <c r="H57" i="104" s="1"/>
  <c r="GB57" i="104"/>
  <c r="GC57" i="104"/>
  <c r="GD57" i="104"/>
  <c r="GE57" i="104"/>
  <c r="GF57" i="104"/>
  <c r="B58" i="104"/>
  <c r="C58" i="104"/>
  <c r="F58" i="104"/>
  <c r="I58" i="104"/>
  <c r="L58" i="104"/>
  <c r="O58" i="104"/>
  <c r="Q58" i="104"/>
  <c r="T58" i="104"/>
  <c r="U59" i="104" s="1"/>
  <c r="V58" i="104"/>
  <c r="Y58" i="104"/>
  <c r="AM58" i="104"/>
  <c r="AX58" i="104"/>
  <c r="AY58" i="104"/>
  <c r="AZ58" i="104"/>
  <c r="BA58" i="104"/>
  <c r="BB58" i="104"/>
  <c r="BC58" i="104"/>
  <c r="BD58" i="104"/>
  <c r="BI58" i="104"/>
  <c r="BJ58" i="104"/>
  <c r="BK58" i="104"/>
  <c r="BL58" i="104"/>
  <c r="BM58" i="104"/>
  <c r="BN58" i="104"/>
  <c r="BO58" i="104"/>
  <c r="BP58" i="104"/>
  <c r="BW58" i="104"/>
  <c r="BX58" i="104"/>
  <c r="BY58" i="104"/>
  <c r="BZ58" i="104"/>
  <c r="CA58" i="104"/>
  <c r="CB58" i="104"/>
  <c r="CC58" i="104"/>
  <c r="CD58" i="104"/>
  <c r="CE58" i="104"/>
  <c r="CF58" i="104"/>
  <c r="CG58" i="104"/>
  <c r="CH58" i="104"/>
  <c r="CI58" i="104"/>
  <c r="CN58" i="104"/>
  <c r="CO58" i="104"/>
  <c r="CP58" i="104"/>
  <c r="CQ58" i="104"/>
  <c r="CX58" i="104"/>
  <c r="CY58" i="104"/>
  <c r="CZ58" i="104"/>
  <c r="DA58" i="104"/>
  <c r="DB58" i="104"/>
  <c r="DC58" i="104"/>
  <c r="DD58" i="104"/>
  <c r="DL58" i="104"/>
  <c r="DM58" i="104"/>
  <c r="DN58" i="104"/>
  <c r="DO58" i="104"/>
  <c r="DS58" i="104"/>
  <c r="DT58" i="104"/>
  <c r="DU58" i="104"/>
  <c r="DV58" i="104"/>
  <c r="EB58" i="104" s="1"/>
  <c r="DW58" i="104"/>
  <c r="DX58" i="104"/>
  <c r="DY58" i="104"/>
  <c r="DZ58" i="104"/>
  <c r="EA58" i="104"/>
  <c r="EI58" i="104"/>
  <c r="EJ58" i="104"/>
  <c r="EK58" i="104"/>
  <c r="EL58" i="104"/>
  <c r="EM58" i="104"/>
  <c r="EN58" i="104"/>
  <c r="EW58" i="104"/>
  <c r="EX58" i="104"/>
  <c r="EY58" i="104"/>
  <c r="EZ58" i="104"/>
  <c r="FA58" i="104"/>
  <c r="FB58" i="104"/>
  <c r="FL58" i="104"/>
  <c r="FS58" i="104" s="1"/>
  <c r="FT58" i="104" s="1"/>
  <c r="FM58" i="104"/>
  <c r="FN58" i="104"/>
  <c r="FO58" i="104"/>
  <c r="FP58" i="104"/>
  <c r="FQ58" i="104"/>
  <c r="GA58" i="104"/>
  <c r="GB58" i="104"/>
  <c r="GC58" i="104"/>
  <c r="GD58" i="104"/>
  <c r="GE58" i="104"/>
  <c r="GF58" i="104"/>
  <c r="B59" i="104"/>
  <c r="C59" i="104"/>
  <c r="F59" i="104"/>
  <c r="I59" i="104"/>
  <c r="L59" i="104"/>
  <c r="M59" i="104"/>
  <c r="O59" i="104"/>
  <c r="Q59" i="104"/>
  <c r="T59" i="104"/>
  <c r="V59" i="104"/>
  <c r="Y59" i="104"/>
  <c r="AM59" i="104"/>
  <c r="AX59" i="104"/>
  <c r="AY59" i="104"/>
  <c r="AZ59" i="104"/>
  <c r="BA59" i="104"/>
  <c r="BB59" i="104"/>
  <c r="BC59" i="104"/>
  <c r="BD59" i="104"/>
  <c r="BI59" i="104"/>
  <c r="BJ59" i="104"/>
  <c r="BK59" i="104"/>
  <c r="BL59" i="104"/>
  <c r="BM59" i="104"/>
  <c r="BN59" i="104"/>
  <c r="BO59" i="104"/>
  <c r="BP59" i="104"/>
  <c r="BW59" i="104"/>
  <c r="BX59" i="104"/>
  <c r="BY59" i="104"/>
  <c r="BZ59" i="104"/>
  <c r="CA59" i="104"/>
  <c r="CB59" i="104"/>
  <c r="CC59" i="104"/>
  <c r="CD59" i="104"/>
  <c r="CE59" i="104"/>
  <c r="CF59" i="104"/>
  <c r="CG59" i="104"/>
  <c r="CH59" i="104"/>
  <c r="CI59" i="104"/>
  <c r="CN59" i="104"/>
  <c r="CO59" i="104"/>
  <c r="CP59" i="104"/>
  <c r="CQ59" i="104"/>
  <c r="CX59" i="104"/>
  <c r="DF59" i="104" s="1"/>
  <c r="CY59" i="104"/>
  <c r="CZ59" i="104"/>
  <c r="DA59" i="104"/>
  <c r="DB59" i="104"/>
  <c r="DC59" i="104"/>
  <c r="DD59" i="104"/>
  <c r="DL59" i="104"/>
  <c r="DM59" i="104"/>
  <c r="DN59" i="104"/>
  <c r="DO59" i="104"/>
  <c r="DS59" i="104"/>
  <c r="DT59" i="104"/>
  <c r="DU59" i="104"/>
  <c r="DV59" i="104"/>
  <c r="DW59" i="104"/>
  <c r="DX59" i="104"/>
  <c r="DY59" i="104"/>
  <c r="DZ59" i="104"/>
  <c r="EA59" i="104"/>
  <c r="EI59" i="104"/>
  <c r="EJ59" i="104"/>
  <c r="EP59" i="104" s="1"/>
  <c r="EQ59" i="104" s="1"/>
  <c r="E59" i="104" s="1"/>
  <c r="EK59" i="104"/>
  <c r="EL59" i="104"/>
  <c r="EM59" i="104"/>
  <c r="EN59" i="104"/>
  <c r="EW59" i="104"/>
  <c r="EX59" i="104"/>
  <c r="EY59" i="104"/>
  <c r="EZ59" i="104"/>
  <c r="FA59" i="104"/>
  <c r="FB59" i="104"/>
  <c r="FD59" i="104"/>
  <c r="FE59" i="104" s="1"/>
  <c r="K59" i="104" s="1"/>
  <c r="FL59" i="104"/>
  <c r="FM59" i="104"/>
  <c r="FN59" i="104"/>
  <c r="FO59" i="104"/>
  <c r="FP59" i="104"/>
  <c r="FQ59" i="104"/>
  <c r="FS59" i="104"/>
  <c r="FT59" i="104" s="1"/>
  <c r="GA59" i="104"/>
  <c r="GB59" i="104"/>
  <c r="GC59" i="104"/>
  <c r="GD59" i="104"/>
  <c r="GE59" i="104"/>
  <c r="GF59" i="104"/>
  <c r="GH59" i="104"/>
  <c r="GI59" i="104" s="1"/>
  <c r="H59" i="104" s="1"/>
  <c r="B60" i="104"/>
  <c r="C60" i="104"/>
  <c r="F60" i="104"/>
  <c r="I60" i="104"/>
  <c r="L60" i="104"/>
  <c r="O60" i="104"/>
  <c r="Q60" i="104"/>
  <c r="T60" i="104"/>
  <c r="V60" i="104"/>
  <c r="Y60" i="104"/>
  <c r="AM60" i="104"/>
  <c r="AX60" i="104"/>
  <c r="AY60" i="104"/>
  <c r="AZ60" i="104"/>
  <c r="BA60" i="104"/>
  <c r="BB60" i="104"/>
  <c r="BC60" i="104"/>
  <c r="BD60" i="104"/>
  <c r="BI60" i="104"/>
  <c r="BJ60" i="104"/>
  <c r="BR60" i="104" s="1"/>
  <c r="AO60" i="104" s="1"/>
  <c r="AK60" i="104" s="1"/>
  <c r="BK60" i="104"/>
  <c r="BL60" i="104"/>
  <c r="BM60" i="104"/>
  <c r="BN60" i="104"/>
  <c r="BO60" i="104"/>
  <c r="BP60" i="104"/>
  <c r="BW60" i="104"/>
  <c r="BX60" i="104"/>
  <c r="BY60" i="104"/>
  <c r="BZ60" i="104"/>
  <c r="CA60" i="104"/>
  <c r="CB60" i="104"/>
  <c r="CC60" i="104"/>
  <c r="CD60" i="104"/>
  <c r="CE60" i="104"/>
  <c r="CF60" i="104"/>
  <c r="CG60" i="104"/>
  <c r="CH60" i="104"/>
  <c r="CI60" i="104"/>
  <c r="CN60" i="104"/>
  <c r="CO60" i="104"/>
  <c r="CP60" i="104"/>
  <c r="CQ60" i="104"/>
  <c r="CX60" i="104"/>
  <c r="CY60" i="104"/>
  <c r="CZ60" i="104"/>
  <c r="DA60" i="104"/>
  <c r="DB60" i="104"/>
  <c r="DC60" i="104"/>
  <c r="DD60" i="104"/>
  <c r="DL60" i="104"/>
  <c r="DM60" i="104"/>
  <c r="DN60" i="104"/>
  <c r="DO60" i="104"/>
  <c r="DS60" i="104"/>
  <c r="DT60" i="104"/>
  <c r="DU60" i="104"/>
  <c r="DV60" i="104"/>
  <c r="DW60" i="104"/>
  <c r="DX60" i="104"/>
  <c r="DY60" i="104"/>
  <c r="DZ60" i="104"/>
  <c r="EA60" i="104"/>
  <c r="EI60" i="104"/>
  <c r="EJ60" i="104"/>
  <c r="EK60" i="104"/>
  <c r="EL60" i="104"/>
  <c r="EM60" i="104"/>
  <c r="EN60" i="104"/>
  <c r="EW60" i="104"/>
  <c r="EX60" i="104"/>
  <c r="EY60" i="104"/>
  <c r="EZ60" i="104"/>
  <c r="FA60" i="104"/>
  <c r="FB60" i="104"/>
  <c r="FL60" i="104"/>
  <c r="FM60" i="104"/>
  <c r="FS60" i="104" s="1"/>
  <c r="FT60" i="104" s="1"/>
  <c r="FN60" i="104"/>
  <c r="FO60" i="104"/>
  <c r="FP60" i="104"/>
  <c r="FQ60" i="104"/>
  <c r="GA60" i="104"/>
  <c r="GB60" i="104"/>
  <c r="GC60" i="104"/>
  <c r="GD60" i="104"/>
  <c r="GE60" i="104"/>
  <c r="GF60" i="104"/>
  <c r="B61" i="104"/>
  <c r="C61" i="104"/>
  <c r="F61" i="104"/>
  <c r="I61" i="104"/>
  <c r="L61" i="104"/>
  <c r="O61" i="104"/>
  <c r="Q61" i="104"/>
  <c r="T61" i="104"/>
  <c r="V61" i="104"/>
  <c r="Y61" i="104"/>
  <c r="AM61" i="104"/>
  <c r="AX61" i="104"/>
  <c r="AY61" i="104"/>
  <c r="AZ61" i="104"/>
  <c r="BA61" i="104"/>
  <c r="BB61" i="104"/>
  <c r="BC61" i="104"/>
  <c r="BD61" i="104"/>
  <c r="BI61" i="104"/>
  <c r="BJ61" i="104"/>
  <c r="BK61" i="104"/>
  <c r="BL61" i="104"/>
  <c r="BM61" i="104"/>
  <c r="BN61" i="104"/>
  <c r="BO61" i="104"/>
  <c r="BP61" i="104"/>
  <c r="BW61" i="104"/>
  <c r="BX61" i="104"/>
  <c r="BY61" i="104"/>
  <c r="BZ61" i="104"/>
  <c r="CA61" i="104"/>
  <c r="CB61" i="104"/>
  <c r="CC61" i="104"/>
  <c r="CD61" i="104"/>
  <c r="CE61" i="104"/>
  <c r="CF61" i="104"/>
  <c r="CG61" i="104"/>
  <c r="CH61" i="104"/>
  <c r="CI61" i="104"/>
  <c r="CN61" i="104"/>
  <c r="CO61" i="104"/>
  <c r="CP61" i="104"/>
  <c r="CQ61" i="104"/>
  <c r="CX61" i="104"/>
  <c r="DF61" i="104" s="1"/>
  <c r="CY61" i="104"/>
  <c r="CZ61" i="104"/>
  <c r="DA61" i="104"/>
  <c r="DB61" i="104"/>
  <c r="DC61" i="104"/>
  <c r="DD61" i="104"/>
  <c r="DL61" i="104"/>
  <c r="DM61" i="104"/>
  <c r="DN61" i="104"/>
  <c r="DO61" i="104"/>
  <c r="DS61" i="104"/>
  <c r="DT61" i="104"/>
  <c r="DU61" i="104"/>
  <c r="DV61" i="104"/>
  <c r="DW61" i="104"/>
  <c r="DX61" i="104"/>
  <c r="DY61" i="104"/>
  <c r="DZ61" i="104"/>
  <c r="EA61" i="104"/>
  <c r="EI61" i="104"/>
  <c r="EJ61" i="104"/>
  <c r="EP61" i="104" s="1"/>
  <c r="EQ61" i="104" s="1"/>
  <c r="E61" i="104" s="1"/>
  <c r="EK61" i="104"/>
  <c r="EL61" i="104"/>
  <c r="EM61" i="104"/>
  <c r="EN61" i="104"/>
  <c r="EW61" i="104"/>
  <c r="EX61" i="104"/>
  <c r="FD61" i="104" s="1"/>
  <c r="FE61" i="104" s="1"/>
  <c r="K61" i="104" s="1"/>
  <c r="EY61" i="104"/>
  <c r="EZ61" i="104"/>
  <c r="FA61" i="104"/>
  <c r="FB61" i="104"/>
  <c r="FL61" i="104"/>
  <c r="FM61" i="104"/>
  <c r="FN61" i="104"/>
  <c r="FO61" i="104"/>
  <c r="FP61" i="104"/>
  <c r="FQ61" i="104"/>
  <c r="GA61" i="104"/>
  <c r="GB61" i="104"/>
  <c r="GC61" i="104"/>
  <c r="GD61" i="104"/>
  <c r="GE61" i="104"/>
  <c r="GF61" i="104"/>
  <c r="B62" i="104"/>
  <c r="C62" i="104"/>
  <c r="F62" i="104"/>
  <c r="I62" i="104"/>
  <c r="L62" i="104"/>
  <c r="O62" i="104"/>
  <c r="Q62" i="104"/>
  <c r="T62" i="104"/>
  <c r="V62" i="104"/>
  <c r="Y62" i="104"/>
  <c r="AM62" i="104"/>
  <c r="AX62" i="104"/>
  <c r="AY62" i="104"/>
  <c r="AZ62" i="104"/>
  <c r="BA62" i="104"/>
  <c r="BB62" i="104"/>
  <c r="BC62" i="104"/>
  <c r="BD62" i="104"/>
  <c r="BI62" i="104"/>
  <c r="BJ62" i="104"/>
  <c r="BR62" i="104" s="1"/>
  <c r="AO62" i="104" s="1"/>
  <c r="AK62" i="104" s="1"/>
  <c r="BK62" i="104"/>
  <c r="BL62" i="104"/>
  <c r="BM62" i="104"/>
  <c r="BN62" i="104"/>
  <c r="BO62" i="104"/>
  <c r="BP62" i="104"/>
  <c r="BW62" i="104"/>
  <c r="BX62" i="104"/>
  <c r="BY62" i="104"/>
  <c r="BZ62" i="104"/>
  <c r="CA62" i="104"/>
  <c r="CB62" i="104"/>
  <c r="CC62" i="104"/>
  <c r="CD62" i="104"/>
  <c r="CE62" i="104"/>
  <c r="CF62" i="104"/>
  <c r="CG62" i="104"/>
  <c r="CH62" i="104"/>
  <c r="CI62" i="104"/>
  <c r="CN62" i="104"/>
  <c r="CO62" i="104"/>
  <c r="CP62" i="104"/>
  <c r="CQ62" i="104"/>
  <c r="CX62" i="104"/>
  <c r="CY62" i="104"/>
  <c r="CZ62" i="104"/>
  <c r="DA62" i="104"/>
  <c r="DB62" i="104"/>
  <c r="DC62" i="104"/>
  <c r="DD62" i="104"/>
  <c r="DL62" i="104"/>
  <c r="DM62" i="104"/>
  <c r="DN62" i="104"/>
  <c r="DO62" i="104"/>
  <c r="DS62" i="104"/>
  <c r="DT62" i="104"/>
  <c r="DU62" i="104"/>
  <c r="DV62" i="104"/>
  <c r="DW62" i="104"/>
  <c r="DX62" i="104"/>
  <c r="DY62" i="104"/>
  <c r="DZ62" i="104"/>
  <c r="EA62" i="104"/>
  <c r="EI62" i="104"/>
  <c r="EJ62" i="104"/>
  <c r="EP62" i="104" s="1"/>
  <c r="EQ62" i="104" s="1"/>
  <c r="E62" i="104" s="1"/>
  <c r="EK62" i="104"/>
  <c r="EL62" i="104"/>
  <c r="EM62" i="104"/>
  <c r="EN62" i="104"/>
  <c r="EW62" i="104"/>
  <c r="EX62" i="104"/>
  <c r="EY62" i="104"/>
  <c r="EZ62" i="104"/>
  <c r="FA62" i="104"/>
  <c r="FB62" i="104"/>
  <c r="FL62" i="104"/>
  <c r="FM62" i="104"/>
  <c r="FN62" i="104"/>
  <c r="FO62" i="104"/>
  <c r="FP62" i="104"/>
  <c r="FQ62" i="104"/>
  <c r="GA62" i="104"/>
  <c r="GB62" i="104"/>
  <c r="GC62" i="104"/>
  <c r="GD62" i="104"/>
  <c r="GE62" i="104"/>
  <c r="GF62" i="104"/>
  <c r="B63" i="104"/>
  <c r="C63" i="104"/>
  <c r="F63" i="104"/>
  <c r="I63" i="104"/>
  <c r="K63" i="104"/>
  <c r="L63" i="104"/>
  <c r="O63" i="104"/>
  <c r="Q63" i="104"/>
  <c r="T63" i="104"/>
  <c r="V63" i="104"/>
  <c r="W63" i="104"/>
  <c r="Y63" i="104"/>
  <c r="AM63" i="104"/>
  <c r="AX63" i="104"/>
  <c r="AY63" i="104"/>
  <c r="AZ63" i="104"/>
  <c r="BA63" i="104"/>
  <c r="BB63" i="104"/>
  <c r="BC63" i="104"/>
  <c r="BD63" i="104"/>
  <c r="BI63" i="104"/>
  <c r="BJ63" i="104"/>
  <c r="BK63" i="104"/>
  <c r="BL63" i="104"/>
  <c r="BM63" i="104"/>
  <c r="BN63" i="104"/>
  <c r="BO63" i="104"/>
  <c r="BP63" i="104"/>
  <c r="BW63" i="104"/>
  <c r="BX63" i="104"/>
  <c r="BY63" i="104"/>
  <c r="BZ63" i="104"/>
  <c r="CA63" i="104"/>
  <c r="CB63" i="104"/>
  <c r="CC63" i="104"/>
  <c r="CD63" i="104"/>
  <c r="CE63" i="104"/>
  <c r="CF63" i="104"/>
  <c r="CG63" i="104"/>
  <c r="CH63" i="104"/>
  <c r="CI63" i="104"/>
  <c r="CN63" i="104"/>
  <c r="CO63" i="104"/>
  <c r="CP63" i="104"/>
  <c r="CQ63" i="104"/>
  <c r="CX63" i="104"/>
  <c r="CY63" i="104"/>
  <c r="CZ63" i="104"/>
  <c r="DA63" i="104"/>
  <c r="DB63" i="104"/>
  <c r="DC63" i="104"/>
  <c r="DD63" i="104"/>
  <c r="DF63" i="104"/>
  <c r="DL63" i="104"/>
  <c r="DM63" i="104"/>
  <c r="DN63" i="104"/>
  <c r="DO63" i="104"/>
  <c r="DS63" i="104"/>
  <c r="DT63" i="104"/>
  <c r="DU63" i="104"/>
  <c r="DV63" i="104"/>
  <c r="DW63" i="104"/>
  <c r="DX63" i="104"/>
  <c r="DY63" i="104"/>
  <c r="DZ63" i="104"/>
  <c r="EA63" i="104"/>
  <c r="EI63" i="104"/>
  <c r="EJ63" i="104"/>
  <c r="EK63" i="104"/>
  <c r="EL63" i="104"/>
  <c r="EM63" i="104"/>
  <c r="EN63" i="104"/>
  <c r="EW63" i="104"/>
  <c r="EX63" i="104"/>
  <c r="EY63" i="104"/>
  <c r="EZ63" i="104"/>
  <c r="FA63" i="104"/>
  <c r="FB63" i="104"/>
  <c r="FD63" i="104"/>
  <c r="FE63" i="104" s="1"/>
  <c r="FL63" i="104"/>
  <c r="FS63" i="104" s="1"/>
  <c r="FT63" i="104" s="1"/>
  <c r="FM63" i="104"/>
  <c r="FN63" i="104"/>
  <c r="FO63" i="104"/>
  <c r="FP63" i="104"/>
  <c r="FQ63" i="104"/>
  <c r="GA63" i="104"/>
  <c r="GB63" i="104"/>
  <c r="GC63" i="104"/>
  <c r="GD63" i="104"/>
  <c r="GE63" i="104"/>
  <c r="GF63" i="104"/>
  <c r="B64" i="104"/>
  <c r="C64" i="104"/>
  <c r="F64" i="104"/>
  <c r="I64" i="104"/>
  <c r="L64" i="104"/>
  <c r="O64" i="104"/>
  <c r="Q64" i="104"/>
  <c r="T64" i="104"/>
  <c r="V64" i="104"/>
  <c r="Y64" i="104"/>
  <c r="AM64" i="104"/>
  <c r="AX64" i="104"/>
  <c r="AY64" i="104"/>
  <c r="AZ64" i="104"/>
  <c r="BA64" i="104"/>
  <c r="BB64" i="104"/>
  <c r="BC64" i="104"/>
  <c r="BD64" i="104"/>
  <c r="BI64" i="104"/>
  <c r="BJ64" i="104"/>
  <c r="BK64" i="104"/>
  <c r="BL64" i="104"/>
  <c r="BM64" i="104"/>
  <c r="BN64" i="104"/>
  <c r="BO64" i="104"/>
  <c r="BP64" i="104"/>
  <c r="BR64" i="104"/>
  <c r="AO64" i="104" s="1"/>
  <c r="AK64" i="104" s="1"/>
  <c r="BW64" i="104"/>
  <c r="BX64" i="104"/>
  <c r="BY64" i="104"/>
  <c r="BZ64" i="104"/>
  <c r="CA64" i="104"/>
  <c r="CB64" i="104"/>
  <c r="CC64" i="104"/>
  <c r="CD64" i="104"/>
  <c r="CE64" i="104"/>
  <c r="CF64" i="104"/>
  <c r="CG64" i="104"/>
  <c r="CH64" i="104"/>
  <c r="CI64" i="104"/>
  <c r="CN64" i="104"/>
  <c r="CO64" i="104"/>
  <c r="CP64" i="104"/>
  <c r="CQ64" i="104"/>
  <c r="CX64" i="104"/>
  <c r="CY64" i="104"/>
  <c r="CZ64" i="104"/>
  <c r="DA64" i="104"/>
  <c r="DB64" i="104"/>
  <c r="DC64" i="104"/>
  <c r="DD64" i="104"/>
  <c r="DL64" i="104"/>
  <c r="DM64" i="104"/>
  <c r="DN64" i="104"/>
  <c r="DO64" i="104"/>
  <c r="DS64" i="104"/>
  <c r="DT64" i="104"/>
  <c r="DU64" i="104"/>
  <c r="DV64" i="104"/>
  <c r="DW64" i="104"/>
  <c r="DX64" i="104"/>
  <c r="DY64" i="104"/>
  <c r="DZ64" i="104"/>
  <c r="EA64" i="104"/>
  <c r="EI64" i="104"/>
  <c r="EP64" i="104" s="1"/>
  <c r="EQ64" i="104" s="1"/>
  <c r="E64" i="104" s="1"/>
  <c r="EJ64" i="104"/>
  <c r="EK64" i="104"/>
  <c r="EL64" i="104"/>
  <c r="EM64" i="104"/>
  <c r="EN64" i="104"/>
  <c r="EW64" i="104"/>
  <c r="EX64" i="104"/>
  <c r="EY64" i="104"/>
  <c r="EZ64" i="104"/>
  <c r="FA64" i="104"/>
  <c r="FB64" i="104"/>
  <c r="FL64" i="104"/>
  <c r="FM64" i="104"/>
  <c r="FN64" i="104"/>
  <c r="FO64" i="104"/>
  <c r="FP64" i="104"/>
  <c r="FQ64" i="104"/>
  <c r="GA64" i="104"/>
  <c r="GB64" i="104"/>
  <c r="GC64" i="104"/>
  <c r="GD64" i="104"/>
  <c r="GE64" i="104"/>
  <c r="GF64" i="104"/>
  <c r="B65" i="104"/>
  <c r="C65" i="104"/>
  <c r="F65" i="104"/>
  <c r="I65" i="104"/>
  <c r="J65" i="104"/>
  <c r="L65" i="104"/>
  <c r="O65" i="104"/>
  <c r="Q65" i="104"/>
  <c r="R65" i="104"/>
  <c r="T65" i="104"/>
  <c r="V65" i="104"/>
  <c r="Y65" i="104"/>
  <c r="AM65" i="104"/>
  <c r="AX65" i="104"/>
  <c r="AY65" i="104"/>
  <c r="AZ65" i="104"/>
  <c r="BA65" i="104"/>
  <c r="BB65" i="104"/>
  <c r="BC65" i="104"/>
  <c r="BD65" i="104"/>
  <c r="BE65" i="104"/>
  <c r="BI65" i="104"/>
  <c r="BJ65" i="104"/>
  <c r="BK65" i="104"/>
  <c r="BL65" i="104"/>
  <c r="BM65" i="104"/>
  <c r="BN65" i="104"/>
  <c r="BO65" i="104"/>
  <c r="BP65" i="104"/>
  <c r="BR65" i="104" s="1"/>
  <c r="AO65" i="104" s="1"/>
  <c r="AK65" i="104" s="1"/>
  <c r="BW65" i="104"/>
  <c r="BX65" i="104"/>
  <c r="BY65" i="104"/>
  <c r="BZ65" i="104"/>
  <c r="CA65" i="104"/>
  <c r="CB65" i="104"/>
  <c r="CC65" i="104"/>
  <c r="CD65" i="104"/>
  <c r="CE65" i="104"/>
  <c r="CF65" i="104"/>
  <c r="CG65" i="104"/>
  <c r="CH65" i="104"/>
  <c r="CI65" i="104"/>
  <c r="CN65" i="104"/>
  <c r="CO65" i="104"/>
  <c r="CP65" i="104"/>
  <c r="CQ65" i="104"/>
  <c r="CX65" i="104"/>
  <c r="CY65" i="104"/>
  <c r="CZ65" i="104"/>
  <c r="DA65" i="104"/>
  <c r="DB65" i="104"/>
  <c r="DC65" i="104"/>
  <c r="DD65" i="104"/>
  <c r="DL65" i="104"/>
  <c r="DM65" i="104"/>
  <c r="DN65" i="104"/>
  <c r="DO65" i="104"/>
  <c r="DS65" i="104"/>
  <c r="DT65" i="104"/>
  <c r="DU65" i="104"/>
  <c r="DV65" i="104"/>
  <c r="DW65" i="104"/>
  <c r="DX65" i="104"/>
  <c r="EB65" i="104" s="1"/>
  <c r="DY65" i="104"/>
  <c r="DZ65" i="104"/>
  <c r="EA65" i="104"/>
  <c r="EI65" i="104"/>
  <c r="EJ65" i="104"/>
  <c r="EK65" i="104"/>
  <c r="EL65" i="104"/>
  <c r="EM65" i="104"/>
  <c r="EN65" i="104"/>
  <c r="EW65" i="104"/>
  <c r="EX65" i="104"/>
  <c r="EY65" i="104"/>
  <c r="EZ65" i="104"/>
  <c r="FA65" i="104"/>
  <c r="FB65" i="104"/>
  <c r="FL65" i="104"/>
  <c r="FM65" i="104"/>
  <c r="FN65" i="104"/>
  <c r="FO65" i="104"/>
  <c r="FP65" i="104"/>
  <c r="FQ65" i="104"/>
  <c r="GA65" i="104"/>
  <c r="GB65" i="104"/>
  <c r="GC65" i="104"/>
  <c r="GD65" i="104"/>
  <c r="GE65" i="104"/>
  <c r="GF65" i="104"/>
  <c r="B66" i="104"/>
  <c r="C66" i="104"/>
  <c r="F66" i="104"/>
  <c r="I66" i="104"/>
  <c r="L66" i="104"/>
  <c r="O66" i="104"/>
  <c r="Q66" i="104"/>
  <c r="T66" i="104"/>
  <c r="V66" i="104"/>
  <c r="Y66" i="104"/>
  <c r="AM66" i="104"/>
  <c r="AX66" i="104"/>
  <c r="AY66" i="104"/>
  <c r="AZ66" i="104"/>
  <c r="BA66" i="104"/>
  <c r="BB66" i="104"/>
  <c r="BC66" i="104"/>
  <c r="BD66" i="104"/>
  <c r="BE66" i="104"/>
  <c r="BI66" i="104"/>
  <c r="BJ66" i="104"/>
  <c r="BK66" i="104"/>
  <c r="BL66" i="104"/>
  <c r="BM66" i="104"/>
  <c r="BN66" i="104"/>
  <c r="BO66" i="104"/>
  <c r="BP66" i="104"/>
  <c r="BW66" i="104"/>
  <c r="BX66" i="104"/>
  <c r="BY66" i="104"/>
  <c r="BZ66" i="104"/>
  <c r="CA66" i="104"/>
  <c r="CB66" i="104"/>
  <c r="CC66" i="104"/>
  <c r="CD66" i="104"/>
  <c r="CE66" i="104"/>
  <c r="CF66" i="104"/>
  <c r="CG66" i="104"/>
  <c r="CH66" i="104"/>
  <c r="CI66" i="104"/>
  <c r="CN66" i="104"/>
  <c r="CO66" i="104"/>
  <c r="CP66" i="104"/>
  <c r="CQ66" i="104"/>
  <c r="CX66" i="104"/>
  <c r="CY66" i="104"/>
  <c r="CZ66" i="104"/>
  <c r="DA66" i="104"/>
  <c r="DB66" i="104"/>
  <c r="DC66" i="104"/>
  <c r="DD66" i="104"/>
  <c r="DF66" i="104" s="1"/>
  <c r="BS66" i="104" s="1"/>
  <c r="AN66" i="104" s="1"/>
  <c r="DL66" i="104"/>
  <c r="DM66" i="104"/>
  <c r="DN66" i="104"/>
  <c r="DO66" i="104"/>
  <c r="DS66" i="104"/>
  <c r="DT66" i="104"/>
  <c r="DU66" i="104"/>
  <c r="EB66" i="104" s="1"/>
  <c r="DV66" i="104"/>
  <c r="DW66" i="104"/>
  <c r="DX66" i="104"/>
  <c r="DY66" i="104"/>
  <c r="DZ66" i="104"/>
  <c r="EA66" i="104"/>
  <c r="EI66" i="104"/>
  <c r="EP66" i="104" s="1"/>
  <c r="EQ66" i="104" s="1"/>
  <c r="E66" i="104" s="1"/>
  <c r="EJ66" i="104"/>
  <c r="EK66" i="104"/>
  <c r="EL66" i="104"/>
  <c r="EM66" i="104"/>
  <c r="EN66" i="104"/>
  <c r="EW66" i="104"/>
  <c r="EX66" i="104"/>
  <c r="EY66" i="104"/>
  <c r="EZ66" i="104"/>
  <c r="FA66" i="104"/>
  <c r="FB66" i="104"/>
  <c r="FL66" i="104"/>
  <c r="FS66" i="104" s="1"/>
  <c r="FT66" i="104" s="1"/>
  <c r="FM66" i="104"/>
  <c r="FN66" i="104"/>
  <c r="FO66" i="104"/>
  <c r="FP66" i="104"/>
  <c r="FQ66" i="104"/>
  <c r="GA66" i="104"/>
  <c r="GB66" i="104"/>
  <c r="GC66" i="104"/>
  <c r="GD66" i="104"/>
  <c r="GE66" i="104"/>
  <c r="GF66" i="104"/>
  <c r="B67" i="104"/>
  <c r="C67" i="104"/>
  <c r="F67" i="104"/>
  <c r="I67" i="104"/>
  <c r="L67" i="104"/>
  <c r="O67" i="104"/>
  <c r="Q67" i="104"/>
  <c r="T67" i="104"/>
  <c r="V67" i="104"/>
  <c r="Y67" i="104"/>
  <c r="Z65" i="104" s="1"/>
  <c r="AM67" i="104"/>
  <c r="AX67" i="104"/>
  <c r="AY67" i="104"/>
  <c r="AZ67" i="104"/>
  <c r="BA67" i="104"/>
  <c r="BB67" i="104"/>
  <c r="BC67" i="104"/>
  <c r="BD67" i="104"/>
  <c r="BI67" i="104"/>
  <c r="BJ67" i="104"/>
  <c r="BK67" i="104"/>
  <c r="BL67" i="104"/>
  <c r="BM67" i="104"/>
  <c r="BN67" i="104"/>
  <c r="BO67" i="104"/>
  <c r="BP67" i="104"/>
  <c r="BW67" i="104"/>
  <c r="BX67" i="104"/>
  <c r="BY67" i="104"/>
  <c r="BZ67" i="104"/>
  <c r="CA67" i="104"/>
  <c r="CB67" i="104"/>
  <c r="CC67" i="104"/>
  <c r="CD67" i="104"/>
  <c r="CE67" i="104"/>
  <c r="CF67" i="104"/>
  <c r="CG67" i="104"/>
  <c r="CH67" i="104"/>
  <c r="CI67" i="104"/>
  <c r="CN67" i="104"/>
  <c r="CO67" i="104"/>
  <c r="CP67" i="104"/>
  <c r="CQ67" i="104"/>
  <c r="CX67" i="104"/>
  <c r="CY67" i="104"/>
  <c r="CZ67" i="104"/>
  <c r="DA67" i="104"/>
  <c r="DB67" i="104"/>
  <c r="DC67" i="104"/>
  <c r="DD67" i="104"/>
  <c r="DL67" i="104"/>
  <c r="DM67" i="104"/>
  <c r="DN67" i="104"/>
  <c r="DO67" i="104"/>
  <c r="DS67" i="104"/>
  <c r="DT67" i="104"/>
  <c r="DU67" i="104"/>
  <c r="DV67" i="104"/>
  <c r="DW67" i="104"/>
  <c r="DX67" i="104"/>
  <c r="DY67" i="104"/>
  <c r="EB67" i="104" s="1"/>
  <c r="DZ67" i="104"/>
  <c r="EA67" i="104"/>
  <c r="EI67" i="104"/>
  <c r="EJ67" i="104"/>
  <c r="EK67" i="104"/>
  <c r="EL67" i="104"/>
  <c r="EM67" i="104"/>
  <c r="EN67" i="104"/>
  <c r="EW67" i="104"/>
  <c r="FD67" i="104" s="1"/>
  <c r="FE67" i="104" s="1"/>
  <c r="K67" i="104" s="1"/>
  <c r="EX67" i="104"/>
  <c r="EY67" i="104"/>
  <c r="EZ67" i="104"/>
  <c r="FA67" i="104"/>
  <c r="FB67" i="104"/>
  <c r="FL67" i="104"/>
  <c r="FM67" i="104"/>
  <c r="FN67" i="104"/>
  <c r="FO67" i="104"/>
  <c r="FP67" i="104"/>
  <c r="FQ67" i="104"/>
  <c r="GA67" i="104"/>
  <c r="GB67" i="104"/>
  <c r="GC67" i="104"/>
  <c r="GD67" i="104"/>
  <c r="GE67" i="104"/>
  <c r="GF67" i="104"/>
  <c r="B68" i="104"/>
  <c r="C68" i="104"/>
  <c r="F68" i="104"/>
  <c r="I68" i="104"/>
  <c r="L68" i="104"/>
  <c r="O68" i="104"/>
  <c r="Q68" i="104"/>
  <c r="T68" i="104"/>
  <c r="V68" i="104"/>
  <c r="Y68" i="104"/>
  <c r="Z71" i="104" s="1"/>
  <c r="AM68" i="104"/>
  <c r="AX68" i="104"/>
  <c r="AY68" i="104"/>
  <c r="AZ68" i="104"/>
  <c r="BA68" i="104"/>
  <c r="BB68" i="104"/>
  <c r="BC68" i="104"/>
  <c r="BD68" i="104"/>
  <c r="BI68" i="104"/>
  <c r="BJ68" i="104"/>
  <c r="BK68" i="104"/>
  <c r="BL68" i="104"/>
  <c r="BR68" i="104" s="1"/>
  <c r="AO68" i="104" s="1"/>
  <c r="BM68" i="104"/>
  <c r="BN68" i="104"/>
  <c r="BO68" i="104"/>
  <c r="BP68" i="104"/>
  <c r="BW68" i="104"/>
  <c r="BX68" i="104"/>
  <c r="BY68" i="104"/>
  <c r="BZ68" i="104"/>
  <c r="CA68" i="104"/>
  <c r="CB68" i="104"/>
  <c r="CC68" i="104"/>
  <c r="CD68" i="104"/>
  <c r="CE68" i="104"/>
  <c r="CF68" i="104"/>
  <c r="CG68" i="104"/>
  <c r="CH68" i="104"/>
  <c r="CI68" i="104"/>
  <c r="CN68" i="104"/>
  <c r="CO68" i="104"/>
  <c r="CP68" i="104"/>
  <c r="CQ68" i="104"/>
  <c r="CX68" i="104"/>
  <c r="DF68" i="104" s="1"/>
  <c r="CY68" i="104"/>
  <c r="CZ68" i="104"/>
  <c r="DA68" i="104"/>
  <c r="DB68" i="104"/>
  <c r="DC68" i="104"/>
  <c r="DD68" i="104"/>
  <c r="DL68" i="104"/>
  <c r="DM68" i="104"/>
  <c r="DN68" i="104"/>
  <c r="DO68" i="104"/>
  <c r="DS68" i="104"/>
  <c r="DT68" i="104"/>
  <c r="DU68" i="104"/>
  <c r="DV68" i="104"/>
  <c r="DW68" i="104"/>
  <c r="DX68" i="104"/>
  <c r="DY68" i="104"/>
  <c r="DZ68" i="104"/>
  <c r="EA68" i="104"/>
  <c r="EB68" i="104"/>
  <c r="EI68" i="104"/>
  <c r="EJ68" i="104"/>
  <c r="EK68" i="104"/>
  <c r="EL68" i="104"/>
  <c r="EM68" i="104"/>
  <c r="EN68" i="104"/>
  <c r="EW68" i="104"/>
  <c r="EX68" i="104"/>
  <c r="EY68" i="104"/>
  <c r="EZ68" i="104"/>
  <c r="FA68" i="104"/>
  <c r="FB68" i="104"/>
  <c r="FL68" i="104"/>
  <c r="FM68" i="104"/>
  <c r="FN68" i="104"/>
  <c r="FO68" i="104"/>
  <c r="FP68" i="104"/>
  <c r="FQ68" i="104"/>
  <c r="GA68" i="104"/>
  <c r="GH68" i="104" s="1"/>
  <c r="GB68" i="104"/>
  <c r="GC68" i="104"/>
  <c r="GD68" i="104"/>
  <c r="GE68" i="104"/>
  <c r="GF68" i="104"/>
  <c r="GI68" i="104"/>
  <c r="H68" i="104" s="1"/>
  <c r="B69" i="104"/>
  <c r="C69" i="104"/>
  <c r="D71" i="104" s="1"/>
  <c r="F69" i="104"/>
  <c r="I69" i="104"/>
  <c r="L69" i="104"/>
  <c r="O69" i="104"/>
  <c r="Q69" i="104"/>
  <c r="S69" i="104"/>
  <c r="T69" i="104"/>
  <c r="V69" i="104"/>
  <c r="Y69" i="104"/>
  <c r="AM69" i="104"/>
  <c r="AX69" i="104"/>
  <c r="AY69" i="104"/>
  <c r="AZ69" i="104"/>
  <c r="BA69" i="104"/>
  <c r="BB69" i="104"/>
  <c r="BC69" i="104"/>
  <c r="BD69" i="104"/>
  <c r="BE69" i="104"/>
  <c r="BI69" i="104"/>
  <c r="BJ69" i="104"/>
  <c r="BK69" i="104"/>
  <c r="BL69" i="104"/>
  <c r="BM69" i="104"/>
  <c r="BN69" i="104"/>
  <c r="BO69" i="104"/>
  <c r="BP69" i="104"/>
  <c r="BR69" i="104" s="1"/>
  <c r="AO69" i="104" s="1"/>
  <c r="AK69" i="104" s="1"/>
  <c r="BW69" i="104"/>
  <c r="BX69" i="104"/>
  <c r="BY69" i="104"/>
  <c r="BZ69" i="104"/>
  <c r="CA69" i="104"/>
  <c r="CB69" i="104"/>
  <c r="CC69" i="104"/>
  <c r="CD69" i="104"/>
  <c r="CE69" i="104"/>
  <c r="CF69" i="104"/>
  <c r="CG69" i="104"/>
  <c r="CH69" i="104"/>
  <c r="CI69" i="104"/>
  <c r="CN69" i="104"/>
  <c r="CO69" i="104"/>
  <c r="CP69" i="104"/>
  <c r="CQ69" i="104"/>
  <c r="CX69" i="104"/>
  <c r="CY69" i="104"/>
  <c r="CZ69" i="104"/>
  <c r="DF69" i="104" s="1"/>
  <c r="BS69" i="104" s="1"/>
  <c r="AN69" i="104" s="1"/>
  <c r="AL69" i="104" s="1"/>
  <c r="DA69" i="104"/>
  <c r="DB69" i="104"/>
  <c r="DC69" i="104"/>
  <c r="DD69" i="104"/>
  <c r="DL69" i="104"/>
  <c r="DM69" i="104"/>
  <c r="DN69" i="104"/>
  <c r="DO69" i="104"/>
  <c r="DS69" i="104"/>
  <c r="DT69" i="104"/>
  <c r="DU69" i="104"/>
  <c r="DV69" i="104"/>
  <c r="DW69" i="104"/>
  <c r="DX69" i="104"/>
  <c r="DY69" i="104"/>
  <c r="DZ69" i="104"/>
  <c r="EA69" i="104"/>
  <c r="EI69" i="104"/>
  <c r="EJ69" i="104"/>
  <c r="EK69" i="104"/>
  <c r="EL69" i="104"/>
  <c r="EM69" i="104"/>
  <c r="EN69" i="104"/>
  <c r="EW69" i="104"/>
  <c r="EX69" i="104"/>
  <c r="EY69" i="104"/>
  <c r="EZ69" i="104"/>
  <c r="FA69" i="104"/>
  <c r="FB69" i="104"/>
  <c r="FL69" i="104"/>
  <c r="FM69" i="104"/>
  <c r="FN69" i="104"/>
  <c r="FO69" i="104"/>
  <c r="FP69" i="104"/>
  <c r="FQ69" i="104"/>
  <c r="GA69" i="104"/>
  <c r="GH69" i="104" s="1"/>
  <c r="GB69" i="104"/>
  <c r="GC69" i="104"/>
  <c r="GD69" i="104"/>
  <c r="GE69" i="104"/>
  <c r="GF69" i="104"/>
  <c r="GI69" i="104"/>
  <c r="H69" i="104" s="1"/>
  <c r="B70" i="104"/>
  <c r="C70" i="104"/>
  <c r="F70" i="104"/>
  <c r="I70" i="104"/>
  <c r="L70" i="104"/>
  <c r="O70" i="104"/>
  <c r="Q70" i="104"/>
  <c r="T70" i="104"/>
  <c r="V70" i="104"/>
  <c r="Y70" i="104"/>
  <c r="AM70" i="104"/>
  <c r="AX70" i="104"/>
  <c r="AY70" i="104"/>
  <c r="AZ70" i="104"/>
  <c r="BA70" i="104"/>
  <c r="BB70" i="104"/>
  <c r="BC70" i="104"/>
  <c r="BD70" i="104"/>
  <c r="BE70" i="104"/>
  <c r="BI70" i="104"/>
  <c r="BJ70" i="104"/>
  <c r="BK70" i="104"/>
  <c r="BL70" i="104"/>
  <c r="BM70" i="104"/>
  <c r="BN70" i="104"/>
  <c r="BO70" i="104"/>
  <c r="BP70" i="104"/>
  <c r="BW70" i="104"/>
  <c r="BX70" i="104"/>
  <c r="BY70" i="104"/>
  <c r="BZ70" i="104"/>
  <c r="CA70" i="104"/>
  <c r="CB70" i="104"/>
  <c r="CC70" i="104"/>
  <c r="CD70" i="104"/>
  <c r="CE70" i="104"/>
  <c r="CF70" i="104"/>
  <c r="CG70" i="104"/>
  <c r="CH70" i="104"/>
  <c r="CI70" i="104"/>
  <c r="CN70" i="104"/>
  <c r="CO70" i="104"/>
  <c r="CP70" i="104"/>
  <c r="CQ70" i="104"/>
  <c r="CX70" i="104"/>
  <c r="CY70" i="104"/>
  <c r="CZ70" i="104"/>
  <c r="DA70" i="104"/>
  <c r="DB70" i="104"/>
  <c r="DC70" i="104"/>
  <c r="DD70" i="104"/>
  <c r="DF70" i="104" s="1"/>
  <c r="BS70" i="104" s="1"/>
  <c r="AN70" i="104" s="1"/>
  <c r="DL70" i="104"/>
  <c r="DM70" i="104"/>
  <c r="DN70" i="104"/>
  <c r="DO70" i="104"/>
  <c r="DS70" i="104"/>
  <c r="DT70" i="104"/>
  <c r="DU70" i="104"/>
  <c r="DV70" i="104"/>
  <c r="DW70" i="104"/>
  <c r="DX70" i="104"/>
  <c r="EB70" i="104" s="1"/>
  <c r="DY70" i="104"/>
  <c r="DZ70" i="104"/>
  <c r="EA70" i="104"/>
  <c r="EI70" i="104"/>
  <c r="EJ70" i="104"/>
  <c r="EK70" i="104"/>
  <c r="EL70" i="104"/>
  <c r="EM70" i="104"/>
  <c r="EN70" i="104"/>
  <c r="EW70" i="104"/>
  <c r="FD70" i="104" s="1"/>
  <c r="FE70" i="104" s="1"/>
  <c r="K70" i="104" s="1"/>
  <c r="EX70" i="104"/>
  <c r="EY70" i="104"/>
  <c r="EZ70" i="104"/>
  <c r="FA70" i="104"/>
  <c r="FB70" i="104"/>
  <c r="FL70" i="104"/>
  <c r="FM70" i="104"/>
  <c r="FN70" i="104"/>
  <c r="FO70" i="104"/>
  <c r="FP70" i="104"/>
  <c r="FQ70" i="104"/>
  <c r="GA70" i="104"/>
  <c r="GB70" i="104"/>
  <c r="GC70" i="104"/>
  <c r="GD70" i="104"/>
  <c r="GE70" i="104"/>
  <c r="GF70" i="104"/>
  <c r="B71" i="104"/>
  <c r="C71" i="104"/>
  <c r="F71" i="104"/>
  <c r="I71" i="104"/>
  <c r="L71" i="104"/>
  <c r="O71" i="104"/>
  <c r="Q71" i="104"/>
  <c r="R71" i="104"/>
  <c r="T71" i="104"/>
  <c r="V71" i="104"/>
  <c r="Y71" i="104"/>
  <c r="AM71" i="104"/>
  <c r="AX71" i="104"/>
  <c r="AY71" i="104"/>
  <c r="AZ71" i="104"/>
  <c r="BA71" i="104"/>
  <c r="BB71" i="104"/>
  <c r="BC71" i="104"/>
  <c r="BD71" i="104"/>
  <c r="BI71" i="104"/>
  <c r="BJ71" i="104"/>
  <c r="BK71" i="104"/>
  <c r="BL71" i="104"/>
  <c r="BM71" i="104"/>
  <c r="BN71" i="104"/>
  <c r="BO71" i="104"/>
  <c r="BP71" i="104"/>
  <c r="BR71" i="104"/>
  <c r="AO71" i="104" s="1"/>
  <c r="AK71" i="104" s="1"/>
  <c r="BW71" i="104"/>
  <c r="BX71" i="104"/>
  <c r="BY71" i="104"/>
  <c r="BZ71" i="104"/>
  <c r="CA71" i="104"/>
  <c r="CB71" i="104"/>
  <c r="CC71" i="104"/>
  <c r="CD71" i="104"/>
  <c r="CE71" i="104"/>
  <c r="CF71" i="104"/>
  <c r="CG71" i="104"/>
  <c r="CH71" i="104"/>
  <c r="CI71" i="104"/>
  <c r="CN71" i="104"/>
  <c r="CO71" i="104"/>
  <c r="CP71" i="104"/>
  <c r="CQ71" i="104"/>
  <c r="CX71" i="104"/>
  <c r="CY71" i="104"/>
  <c r="DF71" i="104" s="1"/>
  <c r="CZ71" i="104"/>
  <c r="DA71" i="104"/>
  <c r="DB71" i="104"/>
  <c r="DC71" i="104"/>
  <c r="DD71" i="104"/>
  <c r="DL71" i="104"/>
  <c r="DM71" i="104"/>
  <c r="DN71" i="104"/>
  <c r="DO71" i="104"/>
  <c r="DS71" i="104"/>
  <c r="DT71" i="104"/>
  <c r="DU71" i="104"/>
  <c r="DV71" i="104"/>
  <c r="DW71" i="104"/>
  <c r="DX71" i="104"/>
  <c r="DY71" i="104"/>
  <c r="DZ71" i="104"/>
  <c r="EA71" i="104"/>
  <c r="EI71" i="104"/>
  <c r="EJ71" i="104"/>
  <c r="EK71" i="104"/>
  <c r="EL71" i="104"/>
  <c r="EM71" i="104"/>
  <c r="EP71" i="104" s="1"/>
  <c r="EQ71" i="104" s="1"/>
  <c r="E71" i="104" s="1"/>
  <c r="EN71" i="104"/>
  <c r="EW71" i="104"/>
  <c r="EX71" i="104"/>
  <c r="EY71" i="104"/>
  <c r="EZ71" i="104"/>
  <c r="FA71" i="104"/>
  <c r="FB71" i="104"/>
  <c r="FD71" i="104"/>
  <c r="FE71" i="104" s="1"/>
  <c r="K71" i="104" s="1"/>
  <c r="FL71" i="104"/>
  <c r="FM71" i="104"/>
  <c r="FN71" i="104"/>
  <c r="FO71" i="104"/>
  <c r="FP71" i="104"/>
  <c r="FQ71" i="104"/>
  <c r="FS71" i="104"/>
  <c r="FT71" i="104" s="1"/>
  <c r="GA71" i="104"/>
  <c r="GB71" i="104"/>
  <c r="GC71" i="104"/>
  <c r="GH71" i="104" s="1"/>
  <c r="GI71" i="104" s="1"/>
  <c r="H71" i="104" s="1"/>
  <c r="GD71" i="104"/>
  <c r="GE71" i="104"/>
  <c r="GF71" i="104"/>
  <c r="B72" i="104"/>
  <c r="C72" i="104"/>
  <c r="F72" i="104"/>
  <c r="I72" i="104"/>
  <c r="L72" i="104"/>
  <c r="O72" i="104"/>
  <c r="Q72" i="104"/>
  <c r="T72" i="104"/>
  <c r="V72" i="104"/>
  <c r="Y72" i="104"/>
  <c r="AM72" i="104"/>
  <c r="AX72" i="104"/>
  <c r="AY72" i="104"/>
  <c r="AZ72" i="104"/>
  <c r="BA72" i="104"/>
  <c r="BB72" i="104"/>
  <c r="BC72" i="104"/>
  <c r="BD72" i="104"/>
  <c r="BI72" i="104"/>
  <c r="BJ72" i="104"/>
  <c r="BK72" i="104"/>
  <c r="BL72" i="104"/>
  <c r="BM72" i="104"/>
  <c r="BN72" i="104"/>
  <c r="BO72" i="104"/>
  <c r="BP72" i="104"/>
  <c r="BW72" i="104"/>
  <c r="BX72" i="104"/>
  <c r="BY72" i="104"/>
  <c r="BZ72" i="104"/>
  <c r="CA72" i="104"/>
  <c r="CB72" i="104"/>
  <c r="CC72" i="104"/>
  <c r="CD72" i="104"/>
  <c r="CE72" i="104"/>
  <c r="CF72" i="104"/>
  <c r="CG72" i="104"/>
  <c r="CH72" i="104"/>
  <c r="CI72" i="104"/>
  <c r="CN72" i="104"/>
  <c r="CO72" i="104"/>
  <c r="CP72" i="104"/>
  <c r="CQ72" i="104"/>
  <c r="CX72" i="104"/>
  <c r="CY72" i="104"/>
  <c r="DF72" i="104" s="1"/>
  <c r="CZ72" i="104"/>
  <c r="DA72" i="104"/>
  <c r="DB72" i="104"/>
  <c r="DC72" i="104"/>
  <c r="DD72" i="104"/>
  <c r="DL72" i="104"/>
  <c r="DM72" i="104"/>
  <c r="DN72" i="104"/>
  <c r="DO72" i="104"/>
  <c r="DS72" i="104"/>
  <c r="DT72" i="104"/>
  <c r="DU72" i="104"/>
  <c r="DV72" i="104"/>
  <c r="DW72" i="104"/>
  <c r="DX72" i="104"/>
  <c r="DY72" i="104"/>
  <c r="DZ72" i="104"/>
  <c r="EA72" i="104"/>
  <c r="EB72" i="104"/>
  <c r="EI72" i="104"/>
  <c r="EJ72" i="104"/>
  <c r="EK72" i="104"/>
  <c r="EL72" i="104"/>
  <c r="EM72" i="104"/>
  <c r="EN72" i="104"/>
  <c r="EP72" i="104"/>
  <c r="EQ72" i="104"/>
  <c r="E72" i="104" s="1"/>
  <c r="EW72" i="104"/>
  <c r="EX72" i="104"/>
  <c r="EY72" i="104"/>
  <c r="EZ72" i="104"/>
  <c r="FA72" i="104"/>
  <c r="FB72" i="104"/>
  <c r="FD72" i="104"/>
  <c r="FE72" i="104"/>
  <c r="K72" i="104" s="1"/>
  <c r="FL72" i="104"/>
  <c r="FM72" i="104"/>
  <c r="FN72" i="104"/>
  <c r="FO72" i="104"/>
  <c r="FP72" i="104"/>
  <c r="FQ72" i="104"/>
  <c r="FS72" i="104"/>
  <c r="FT72" i="104"/>
  <c r="GA72" i="104"/>
  <c r="GB72" i="104"/>
  <c r="GC72" i="104"/>
  <c r="GD72" i="104"/>
  <c r="GE72" i="104"/>
  <c r="GF72" i="104"/>
  <c r="GH72" i="104"/>
  <c r="GI72" i="104"/>
  <c r="H72" i="104" s="1"/>
  <c r="B73" i="104"/>
  <c r="C73" i="104"/>
  <c r="F73" i="104"/>
  <c r="I73" i="104"/>
  <c r="L73" i="104"/>
  <c r="O73" i="104"/>
  <c r="Q73" i="104"/>
  <c r="T73" i="104"/>
  <c r="V73" i="104"/>
  <c r="Y73" i="104"/>
  <c r="AK73" i="104"/>
  <c r="AM73" i="104"/>
  <c r="AX73" i="104"/>
  <c r="AY73" i="104"/>
  <c r="AZ73" i="104"/>
  <c r="BA73" i="104"/>
  <c r="BB73" i="104"/>
  <c r="BC73" i="104"/>
  <c r="BD73" i="104"/>
  <c r="BI73" i="104"/>
  <c r="BJ73" i="104"/>
  <c r="BK73" i="104"/>
  <c r="BL73" i="104"/>
  <c r="BM73" i="104"/>
  <c r="BN73" i="104"/>
  <c r="BO73" i="104"/>
  <c r="BP73" i="104"/>
  <c r="BR73" i="104"/>
  <c r="AO73" i="104" s="1"/>
  <c r="BW73" i="104"/>
  <c r="BX73" i="104"/>
  <c r="BY73" i="104"/>
  <c r="BZ73" i="104"/>
  <c r="CA73" i="104"/>
  <c r="CB73" i="104"/>
  <c r="CC73" i="104"/>
  <c r="CD73" i="104"/>
  <c r="CE73" i="104"/>
  <c r="CF73" i="104"/>
  <c r="CG73" i="104"/>
  <c r="CH73" i="104"/>
  <c r="CI73" i="104"/>
  <c r="CN73" i="104"/>
  <c r="CO73" i="104"/>
  <c r="CP73" i="104"/>
  <c r="CQ73" i="104"/>
  <c r="CX73" i="104"/>
  <c r="CY73" i="104"/>
  <c r="CZ73" i="104"/>
  <c r="DA73" i="104"/>
  <c r="DB73" i="104"/>
  <c r="DC73" i="104"/>
  <c r="DD73" i="104"/>
  <c r="DL73" i="104"/>
  <c r="DM73" i="104"/>
  <c r="DN73" i="104"/>
  <c r="DO73" i="104"/>
  <c r="DS73" i="104"/>
  <c r="DT73" i="104"/>
  <c r="DU73" i="104"/>
  <c r="DV73" i="104"/>
  <c r="DW73" i="104"/>
  <c r="DX73" i="104"/>
  <c r="DY73" i="104"/>
  <c r="DZ73" i="104"/>
  <c r="EA73" i="104"/>
  <c r="EI73" i="104"/>
  <c r="EJ73" i="104"/>
  <c r="EK73" i="104"/>
  <c r="EL73" i="104"/>
  <c r="EM73" i="104"/>
  <c r="EP73" i="104" s="1"/>
  <c r="EQ73" i="104" s="1"/>
  <c r="E73" i="104" s="1"/>
  <c r="EN73" i="104"/>
  <c r="EW73" i="104"/>
  <c r="EX73" i="104"/>
  <c r="EY73" i="104"/>
  <c r="FD73" i="104" s="1"/>
  <c r="FE73" i="104" s="1"/>
  <c r="K73" i="104" s="1"/>
  <c r="EZ73" i="104"/>
  <c r="FA73" i="104"/>
  <c r="FB73" i="104"/>
  <c r="FL73" i="104"/>
  <c r="FM73" i="104"/>
  <c r="FN73" i="104"/>
  <c r="FO73" i="104"/>
  <c r="FS73" i="104" s="1"/>
  <c r="FT73" i="104" s="1"/>
  <c r="FP73" i="104"/>
  <c r="FQ73" i="104"/>
  <c r="GA73" i="104"/>
  <c r="GB73" i="104"/>
  <c r="GC73" i="104"/>
  <c r="GD73" i="104"/>
  <c r="GE73" i="104"/>
  <c r="GF73" i="104"/>
  <c r="B74" i="104"/>
  <c r="C74" i="104"/>
  <c r="F74" i="104"/>
  <c r="I74" i="104"/>
  <c r="L74" i="104"/>
  <c r="O74" i="104"/>
  <c r="Q74" i="104"/>
  <c r="T74" i="104"/>
  <c r="V74" i="104"/>
  <c r="Y74" i="104"/>
  <c r="AM74" i="104"/>
  <c r="AX74" i="104"/>
  <c r="AY74" i="104"/>
  <c r="AZ74" i="104"/>
  <c r="BA74" i="104"/>
  <c r="BB74" i="104"/>
  <c r="BC74" i="104"/>
  <c r="BD74" i="104"/>
  <c r="BI74" i="104"/>
  <c r="BJ74" i="104"/>
  <c r="BK74" i="104"/>
  <c r="BL74" i="104"/>
  <c r="BM74" i="104"/>
  <c r="BN74" i="104"/>
  <c r="BO74" i="104"/>
  <c r="BP74" i="104"/>
  <c r="BW74" i="104"/>
  <c r="BX74" i="104"/>
  <c r="BY74" i="104"/>
  <c r="BZ74" i="104"/>
  <c r="CA74" i="104"/>
  <c r="CB74" i="104"/>
  <c r="CC74" i="104"/>
  <c r="CD74" i="104"/>
  <c r="CE74" i="104"/>
  <c r="CF74" i="104"/>
  <c r="CG74" i="104"/>
  <c r="CH74" i="104"/>
  <c r="CI74" i="104"/>
  <c r="CN74" i="104"/>
  <c r="CO74" i="104"/>
  <c r="CP74" i="104"/>
  <c r="CQ74" i="104"/>
  <c r="CX74" i="104"/>
  <c r="CY74" i="104"/>
  <c r="CZ74" i="104"/>
  <c r="DA74" i="104"/>
  <c r="DB74" i="104"/>
  <c r="DC74" i="104"/>
  <c r="DD74" i="104"/>
  <c r="DL74" i="104"/>
  <c r="DM74" i="104"/>
  <c r="DN74" i="104"/>
  <c r="DO74" i="104"/>
  <c r="DS74" i="104"/>
  <c r="DT74" i="104"/>
  <c r="DU74" i="104"/>
  <c r="DV74" i="104"/>
  <c r="DW74" i="104"/>
  <c r="DX74" i="104"/>
  <c r="DY74" i="104"/>
  <c r="DZ74" i="104"/>
  <c r="EA74" i="104"/>
  <c r="EI74" i="104"/>
  <c r="EP74" i="104" s="1"/>
  <c r="EJ74" i="104"/>
  <c r="EK74" i="104"/>
  <c r="EL74" i="104"/>
  <c r="EM74" i="104"/>
  <c r="EN74" i="104"/>
  <c r="EW74" i="104"/>
  <c r="EX74" i="104"/>
  <c r="EY74" i="104"/>
  <c r="EZ74" i="104"/>
  <c r="FA74" i="104"/>
  <c r="FB74" i="104"/>
  <c r="FL74" i="104"/>
  <c r="FS74" i="104" s="1"/>
  <c r="FT74" i="104" s="1"/>
  <c r="FM74" i="104"/>
  <c r="FN74" i="104"/>
  <c r="FO74" i="104"/>
  <c r="FP74" i="104"/>
  <c r="FQ74" i="104"/>
  <c r="GA74" i="104"/>
  <c r="GH74" i="104" s="1"/>
  <c r="GB74" i="104"/>
  <c r="GC74" i="104"/>
  <c r="GD74" i="104"/>
  <c r="GE74" i="104"/>
  <c r="GF74" i="104"/>
  <c r="B75" i="104"/>
  <c r="C75" i="104"/>
  <c r="F75" i="104"/>
  <c r="I75" i="104"/>
  <c r="L75" i="104"/>
  <c r="M75" i="104" s="1"/>
  <c r="O75" i="104"/>
  <c r="Q75" i="104"/>
  <c r="T75" i="104"/>
  <c r="V75" i="104"/>
  <c r="Y75" i="104"/>
  <c r="Z75" i="104"/>
  <c r="AM75" i="104"/>
  <c r="AX75" i="104"/>
  <c r="AY75" i="104"/>
  <c r="AZ75" i="104"/>
  <c r="BA75" i="104"/>
  <c r="BB75" i="104"/>
  <c r="BC75" i="104"/>
  <c r="BD75" i="104"/>
  <c r="BI75" i="104"/>
  <c r="BJ75" i="104"/>
  <c r="BK75" i="104"/>
  <c r="BL75" i="104"/>
  <c r="BM75" i="104"/>
  <c r="BN75" i="104"/>
  <c r="BO75" i="104"/>
  <c r="BP75" i="104"/>
  <c r="BR75" i="104"/>
  <c r="AO75" i="104" s="1"/>
  <c r="AK75" i="104" s="1"/>
  <c r="BW75" i="104"/>
  <c r="BX75" i="104"/>
  <c r="BY75" i="104"/>
  <c r="BZ75" i="104"/>
  <c r="CA75" i="104"/>
  <c r="CB75" i="104"/>
  <c r="CC75" i="104"/>
  <c r="CD75" i="104"/>
  <c r="CE75" i="104"/>
  <c r="CF75" i="104"/>
  <c r="CG75" i="104"/>
  <c r="CH75" i="104"/>
  <c r="CI75" i="104"/>
  <c r="CN75" i="104"/>
  <c r="CO75" i="104"/>
  <c r="CP75" i="104"/>
  <c r="CQ75" i="104"/>
  <c r="CX75" i="104"/>
  <c r="CY75" i="104"/>
  <c r="CZ75" i="104"/>
  <c r="DA75" i="104"/>
  <c r="DB75" i="104"/>
  <c r="DC75" i="104"/>
  <c r="DD75" i="104"/>
  <c r="DL75" i="104"/>
  <c r="DM75" i="104"/>
  <c r="DN75" i="104"/>
  <c r="DO75" i="104"/>
  <c r="DS75" i="104"/>
  <c r="DT75" i="104"/>
  <c r="DU75" i="104"/>
  <c r="DV75" i="104"/>
  <c r="DW75" i="104"/>
  <c r="DX75" i="104"/>
  <c r="DY75" i="104"/>
  <c r="DZ75" i="104"/>
  <c r="EA75" i="104"/>
  <c r="EI75" i="104"/>
  <c r="EJ75" i="104"/>
  <c r="EK75" i="104"/>
  <c r="EL75" i="104"/>
  <c r="EM75" i="104"/>
  <c r="EN75" i="104"/>
  <c r="EP75" i="104" s="1"/>
  <c r="EQ75" i="104" s="1"/>
  <c r="E75" i="104" s="1"/>
  <c r="EW75" i="104"/>
  <c r="EX75" i="104"/>
  <c r="EY75" i="104"/>
  <c r="EZ75" i="104"/>
  <c r="FA75" i="104"/>
  <c r="FB75" i="104"/>
  <c r="FD75" i="104"/>
  <c r="FE75" i="104" s="1"/>
  <c r="K75" i="104" s="1"/>
  <c r="FL75" i="104"/>
  <c r="FM75" i="104"/>
  <c r="FS75" i="104" s="1"/>
  <c r="FT75" i="104" s="1"/>
  <c r="FN75" i="104"/>
  <c r="FO75" i="104"/>
  <c r="FP75" i="104"/>
  <c r="FQ75" i="104"/>
  <c r="GA75" i="104"/>
  <c r="GB75" i="104"/>
  <c r="GH75" i="104" s="1"/>
  <c r="GI75" i="104" s="1"/>
  <c r="H75" i="104" s="1"/>
  <c r="GC75" i="104"/>
  <c r="GD75" i="104"/>
  <c r="GE75" i="104"/>
  <c r="GF75" i="104"/>
  <c r="B76" i="104"/>
  <c r="C76" i="104"/>
  <c r="F76" i="104"/>
  <c r="I76" i="104"/>
  <c r="L76" i="104"/>
  <c r="O76" i="104"/>
  <c r="Q76" i="104"/>
  <c r="T76" i="104"/>
  <c r="V76" i="104"/>
  <c r="Y76" i="104"/>
  <c r="AM76" i="104"/>
  <c r="AX76" i="104"/>
  <c r="AY76" i="104"/>
  <c r="AZ76" i="104"/>
  <c r="BA76" i="104"/>
  <c r="BB76" i="104"/>
  <c r="BC76" i="104"/>
  <c r="BD76" i="104"/>
  <c r="BI76" i="104"/>
  <c r="BJ76" i="104"/>
  <c r="BK76" i="104"/>
  <c r="BL76" i="104"/>
  <c r="BM76" i="104"/>
  <c r="BN76" i="104"/>
  <c r="BO76" i="104"/>
  <c r="BP76" i="104"/>
  <c r="BW76" i="104"/>
  <c r="BX76" i="104"/>
  <c r="BY76" i="104"/>
  <c r="BZ76" i="104"/>
  <c r="CA76" i="104"/>
  <c r="CB76" i="104"/>
  <c r="CC76" i="104"/>
  <c r="CD76" i="104"/>
  <c r="CE76" i="104"/>
  <c r="CF76" i="104"/>
  <c r="CG76" i="104"/>
  <c r="CH76" i="104"/>
  <c r="CI76" i="104"/>
  <c r="CN76" i="104"/>
  <c r="CO76" i="104"/>
  <c r="CP76" i="104"/>
  <c r="CQ76" i="104"/>
  <c r="CX76" i="104"/>
  <c r="CY76" i="104"/>
  <c r="CZ76" i="104"/>
  <c r="DA76" i="104"/>
  <c r="DB76" i="104"/>
  <c r="DF76" i="104" s="1"/>
  <c r="DC76" i="104"/>
  <c r="DD76" i="104"/>
  <c r="DL76" i="104"/>
  <c r="DM76" i="104"/>
  <c r="DN76" i="104"/>
  <c r="DO76" i="104"/>
  <c r="DS76" i="104"/>
  <c r="DT76" i="104"/>
  <c r="DU76" i="104"/>
  <c r="DV76" i="104"/>
  <c r="DW76" i="104"/>
  <c r="DX76" i="104"/>
  <c r="DY76" i="104"/>
  <c r="DZ76" i="104"/>
  <c r="EA76" i="104"/>
  <c r="EI76" i="104"/>
  <c r="EJ76" i="104"/>
  <c r="EK76" i="104"/>
  <c r="EL76" i="104"/>
  <c r="EM76" i="104"/>
  <c r="EN76" i="104"/>
  <c r="EW76" i="104"/>
  <c r="EX76" i="104"/>
  <c r="EY76" i="104"/>
  <c r="EZ76" i="104"/>
  <c r="FA76" i="104"/>
  <c r="FB76" i="104"/>
  <c r="FL76" i="104"/>
  <c r="FS76" i="104" s="1"/>
  <c r="FT76" i="104" s="1"/>
  <c r="FM76" i="104"/>
  <c r="FN76" i="104"/>
  <c r="FO76" i="104"/>
  <c r="FP76" i="104"/>
  <c r="FQ76" i="104"/>
  <c r="GA76" i="104"/>
  <c r="GB76" i="104"/>
  <c r="GC76" i="104"/>
  <c r="GD76" i="104"/>
  <c r="GE76" i="104"/>
  <c r="GF76" i="104"/>
  <c r="B77" i="104"/>
  <c r="C77" i="104"/>
  <c r="F77" i="104"/>
  <c r="G77" i="104"/>
  <c r="I77" i="104"/>
  <c r="L77" i="104"/>
  <c r="O77" i="104"/>
  <c r="P77" i="104" s="1"/>
  <c r="Q77" i="104"/>
  <c r="T77" i="104"/>
  <c r="V77" i="104"/>
  <c r="W77" i="104"/>
  <c r="Y77" i="104"/>
  <c r="AM77" i="104"/>
  <c r="AX77" i="104"/>
  <c r="AY77" i="104"/>
  <c r="AZ77" i="104"/>
  <c r="BA77" i="104"/>
  <c r="BB77" i="104"/>
  <c r="BC77" i="104"/>
  <c r="BD77" i="104"/>
  <c r="BI77" i="104"/>
  <c r="BJ77" i="104"/>
  <c r="BK77" i="104"/>
  <c r="BL77" i="104"/>
  <c r="BM77" i="104"/>
  <c r="BN77" i="104"/>
  <c r="BO77" i="104"/>
  <c r="BP77" i="104"/>
  <c r="BW77" i="104"/>
  <c r="BX77" i="104"/>
  <c r="BY77" i="104"/>
  <c r="BZ77" i="104"/>
  <c r="CA77" i="104"/>
  <c r="CB77" i="104"/>
  <c r="CC77" i="104"/>
  <c r="CD77" i="104"/>
  <c r="CE77" i="104"/>
  <c r="CF77" i="104"/>
  <c r="CG77" i="104"/>
  <c r="CH77" i="104"/>
  <c r="CI77" i="104"/>
  <c r="CN77" i="104"/>
  <c r="CO77" i="104"/>
  <c r="CP77" i="104"/>
  <c r="CQ77" i="104"/>
  <c r="CX77" i="104"/>
  <c r="CY77" i="104"/>
  <c r="CZ77" i="104"/>
  <c r="DA77" i="104"/>
  <c r="DB77" i="104"/>
  <c r="DC77" i="104"/>
  <c r="DD77" i="104"/>
  <c r="DL77" i="104"/>
  <c r="DM77" i="104"/>
  <c r="DN77" i="104"/>
  <c r="DO77" i="104"/>
  <c r="DS77" i="104"/>
  <c r="DT77" i="104"/>
  <c r="DU77" i="104"/>
  <c r="DV77" i="104"/>
  <c r="DW77" i="104"/>
  <c r="DX77" i="104"/>
  <c r="DY77" i="104"/>
  <c r="DZ77" i="104"/>
  <c r="EA77" i="104"/>
  <c r="EI77" i="104"/>
  <c r="EP77" i="104" s="1"/>
  <c r="EQ77" i="104" s="1"/>
  <c r="E77" i="104" s="1"/>
  <c r="EJ77" i="104"/>
  <c r="EK77" i="104"/>
  <c r="EL77" i="104"/>
  <c r="EM77" i="104"/>
  <c r="EN77" i="104"/>
  <c r="EW77" i="104"/>
  <c r="EX77" i="104"/>
  <c r="EY77" i="104"/>
  <c r="EZ77" i="104"/>
  <c r="FA77" i="104"/>
  <c r="FB77" i="104"/>
  <c r="FL77" i="104"/>
  <c r="FM77" i="104"/>
  <c r="FN77" i="104"/>
  <c r="FO77" i="104"/>
  <c r="FP77" i="104"/>
  <c r="FS77" i="104" s="1"/>
  <c r="FT77" i="104" s="1"/>
  <c r="FQ77" i="104"/>
  <c r="GA77" i="104"/>
  <c r="GB77" i="104"/>
  <c r="GC77" i="104"/>
  <c r="GD77" i="104"/>
  <c r="GE77" i="104"/>
  <c r="GF77" i="104"/>
  <c r="GH77" i="104"/>
  <c r="GI77" i="104" s="1"/>
  <c r="H77" i="104" s="1"/>
  <c r="B78" i="104"/>
  <c r="C78" i="104"/>
  <c r="F78" i="104"/>
  <c r="I78" i="104"/>
  <c r="L78" i="104"/>
  <c r="O78" i="104"/>
  <c r="Q78" i="104"/>
  <c r="T78" i="104"/>
  <c r="V78" i="104"/>
  <c r="Y78" i="104"/>
  <c r="AM78" i="104"/>
  <c r="AX78" i="104"/>
  <c r="AY78" i="104"/>
  <c r="AZ78" i="104"/>
  <c r="BA78" i="104"/>
  <c r="BB78" i="104"/>
  <c r="BC78" i="104"/>
  <c r="BD78" i="104"/>
  <c r="BI78" i="104"/>
  <c r="BJ78" i="104"/>
  <c r="BR78" i="104" s="1"/>
  <c r="AO78" i="104" s="1"/>
  <c r="AK78" i="104" s="1"/>
  <c r="BK78" i="104"/>
  <c r="BL78" i="104"/>
  <c r="BM78" i="104"/>
  <c r="BN78" i="104"/>
  <c r="BO78" i="104"/>
  <c r="BP78" i="104"/>
  <c r="BW78" i="104"/>
  <c r="BX78" i="104"/>
  <c r="BY78" i="104"/>
  <c r="BZ78" i="104"/>
  <c r="CA78" i="104"/>
  <c r="CB78" i="104"/>
  <c r="CC78" i="104"/>
  <c r="CD78" i="104"/>
  <c r="CE78" i="104"/>
  <c r="CF78" i="104"/>
  <c r="CG78" i="104"/>
  <c r="CH78" i="104"/>
  <c r="CI78" i="104"/>
  <c r="CN78" i="104"/>
  <c r="CO78" i="104"/>
  <c r="CP78" i="104"/>
  <c r="CQ78" i="104"/>
  <c r="CX78" i="104"/>
  <c r="CY78" i="104"/>
  <c r="DF78" i="104" s="1"/>
  <c r="CZ78" i="104"/>
  <c r="DA78" i="104"/>
  <c r="DB78" i="104"/>
  <c r="DC78" i="104"/>
  <c r="DD78" i="104"/>
  <c r="DL78" i="104"/>
  <c r="DM78" i="104"/>
  <c r="DN78" i="104"/>
  <c r="DO78" i="104"/>
  <c r="DS78" i="104"/>
  <c r="EB78" i="104" s="1"/>
  <c r="DT78" i="104"/>
  <c r="DU78" i="104"/>
  <c r="DV78" i="104"/>
  <c r="DW78" i="104"/>
  <c r="DX78" i="104"/>
  <c r="DY78" i="104"/>
  <c r="DZ78" i="104"/>
  <c r="EA78" i="104"/>
  <c r="EI78" i="104"/>
  <c r="EJ78" i="104"/>
  <c r="EK78" i="104"/>
  <c r="EL78" i="104"/>
  <c r="EM78" i="104"/>
  <c r="EN78" i="104"/>
  <c r="EP78" i="104" s="1"/>
  <c r="EQ78" i="104" s="1"/>
  <c r="E78" i="104" s="1"/>
  <c r="EW78" i="104"/>
  <c r="EX78" i="104"/>
  <c r="EY78" i="104"/>
  <c r="EZ78" i="104"/>
  <c r="FA78" i="104"/>
  <c r="FB78" i="104"/>
  <c r="FD78" i="104" s="1"/>
  <c r="FE78" i="104" s="1"/>
  <c r="K78" i="104" s="1"/>
  <c r="FL78" i="104"/>
  <c r="FM78" i="104"/>
  <c r="FN78" i="104"/>
  <c r="FO78" i="104"/>
  <c r="FP78" i="104"/>
  <c r="FQ78" i="104"/>
  <c r="FS78" i="104" s="1"/>
  <c r="FT78" i="104" s="1"/>
  <c r="GA78" i="104"/>
  <c r="GB78" i="104"/>
  <c r="GC78" i="104"/>
  <c r="GD78" i="104"/>
  <c r="GE78" i="104"/>
  <c r="GF78" i="104"/>
  <c r="GH78" i="104" s="1"/>
  <c r="GI78" i="104" s="1"/>
  <c r="H78" i="104" s="1"/>
  <c r="B79" i="104"/>
  <c r="C79" i="104"/>
  <c r="F79" i="104"/>
  <c r="I79" i="104"/>
  <c r="K79" i="104"/>
  <c r="L79" i="104"/>
  <c r="O79" i="104"/>
  <c r="Q79" i="104"/>
  <c r="T79" i="104"/>
  <c r="V79" i="104"/>
  <c r="Y79" i="104"/>
  <c r="AM79" i="104"/>
  <c r="AX79" i="104"/>
  <c r="AY79" i="104"/>
  <c r="AZ79" i="104"/>
  <c r="BA79" i="104"/>
  <c r="BB79" i="104"/>
  <c r="BC79" i="104"/>
  <c r="BD79" i="104"/>
  <c r="BI79" i="104"/>
  <c r="BJ79" i="104"/>
  <c r="BK79" i="104"/>
  <c r="BL79" i="104"/>
  <c r="BM79" i="104"/>
  <c r="BN79" i="104"/>
  <c r="BO79" i="104"/>
  <c r="BP79" i="104"/>
  <c r="BR79" i="104"/>
  <c r="AO79" i="104" s="1"/>
  <c r="AK79" i="104" s="1"/>
  <c r="BW79" i="104"/>
  <c r="BX79" i="104"/>
  <c r="BY79" i="104"/>
  <c r="BZ79" i="104"/>
  <c r="CA79" i="104"/>
  <c r="CB79" i="104"/>
  <c r="CC79" i="104"/>
  <c r="CD79" i="104"/>
  <c r="CE79" i="104"/>
  <c r="CF79" i="104"/>
  <c r="CG79" i="104"/>
  <c r="CH79" i="104"/>
  <c r="CI79" i="104"/>
  <c r="CN79" i="104"/>
  <c r="CO79" i="104"/>
  <c r="CP79" i="104"/>
  <c r="CQ79" i="104"/>
  <c r="CX79" i="104"/>
  <c r="CY79" i="104"/>
  <c r="CZ79" i="104"/>
  <c r="DA79" i="104"/>
  <c r="DF79" i="104" s="1"/>
  <c r="DB79" i="104"/>
  <c r="DC79" i="104"/>
  <c r="DD79" i="104"/>
  <c r="DL79" i="104"/>
  <c r="DM79" i="104"/>
  <c r="DN79" i="104"/>
  <c r="DO79" i="104"/>
  <c r="DS79" i="104"/>
  <c r="DT79" i="104"/>
  <c r="DU79" i="104"/>
  <c r="DV79" i="104"/>
  <c r="DW79" i="104"/>
  <c r="DX79" i="104"/>
  <c r="DY79" i="104"/>
  <c r="DZ79" i="104"/>
  <c r="EA79" i="104"/>
  <c r="EI79" i="104"/>
  <c r="EJ79" i="104"/>
  <c r="EK79" i="104"/>
  <c r="EL79" i="104"/>
  <c r="EM79" i="104"/>
  <c r="EN79" i="104"/>
  <c r="EW79" i="104"/>
  <c r="EX79" i="104"/>
  <c r="EY79" i="104"/>
  <c r="FD79" i="104" s="1"/>
  <c r="FE79" i="104" s="1"/>
  <c r="EZ79" i="104"/>
  <c r="FA79" i="104"/>
  <c r="FB79" i="104"/>
  <c r="FL79" i="104"/>
  <c r="FM79" i="104"/>
  <c r="FN79" i="104"/>
  <c r="FO79" i="104"/>
  <c r="FS79" i="104" s="1"/>
  <c r="FT79" i="104" s="1"/>
  <c r="FP79" i="104"/>
  <c r="FQ79" i="104"/>
  <c r="GA79" i="104"/>
  <c r="GB79" i="104"/>
  <c r="GC79" i="104"/>
  <c r="GD79" i="104"/>
  <c r="GE79" i="104"/>
  <c r="GF79" i="104"/>
  <c r="B80" i="104"/>
  <c r="C80" i="104"/>
  <c r="F80" i="104"/>
  <c r="I80" i="104"/>
  <c r="L80" i="104"/>
  <c r="O80" i="104"/>
  <c r="Q80" i="104"/>
  <c r="T80" i="104"/>
  <c r="V80" i="104"/>
  <c r="W83" i="104" s="1"/>
  <c r="Y80" i="104"/>
  <c r="AK80" i="104"/>
  <c r="AM80" i="104"/>
  <c r="AX80" i="104"/>
  <c r="AY80" i="104"/>
  <c r="AZ80" i="104"/>
  <c r="BA80" i="104"/>
  <c r="BB80" i="104"/>
  <c r="BC80" i="104"/>
  <c r="BD80" i="104"/>
  <c r="BI80" i="104"/>
  <c r="BJ80" i="104"/>
  <c r="BK80" i="104"/>
  <c r="BR80" i="104" s="1"/>
  <c r="AO80" i="104" s="1"/>
  <c r="BL80" i="104"/>
  <c r="BM80" i="104"/>
  <c r="BN80" i="104"/>
  <c r="BO80" i="104"/>
  <c r="BP80" i="104"/>
  <c r="BW80" i="104"/>
  <c r="BX80" i="104"/>
  <c r="BY80" i="104"/>
  <c r="BZ80" i="104"/>
  <c r="CA80" i="104"/>
  <c r="CB80" i="104"/>
  <c r="CC80" i="104"/>
  <c r="CD80" i="104"/>
  <c r="CE80" i="104"/>
  <c r="CF80" i="104"/>
  <c r="CG80" i="104"/>
  <c r="CH80" i="104"/>
  <c r="CI80" i="104"/>
  <c r="CN80" i="104"/>
  <c r="CO80" i="104"/>
  <c r="CP80" i="104"/>
  <c r="CQ80" i="104"/>
  <c r="CX80" i="104"/>
  <c r="CY80" i="104"/>
  <c r="CZ80" i="104"/>
  <c r="DA80" i="104"/>
  <c r="DB80" i="104"/>
  <c r="DC80" i="104"/>
  <c r="DD80" i="104"/>
  <c r="DL80" i="104"/>
  <c r="DM80" i="104"/>
  <c r="DN80" i="104"/>
  <c r="DO80" i="104"/>
  <c r="DS80" i="104"/>
  <c r="DT80" i="104"/>
  <c r="DU80" i="104"/>
  <c r="DV80" i="104"/>
  <c r="DW80" i="104"/>
  <c r="DX80" i="104"/>
  <c r="DY80" i="104"/>
  <c r="DZ80" i="104"/>
  <c r="EA80" i="104"/>
  <c r="EB80" i="104"/>
  <c r="EI80" i="104"/>
  <c r="EP80" i="104" s="1"/>
  <c r="EJ80" i="104"/>
  <c r="EK80" i="104"/>
  <c r="EL80" i="104"/>
  <c r="EM80" i="104"/>
  <c r="EN80" i="104"/>
  <c r="EQ80" i="104"/>
  <c r="E80" i="104" s="1"/>
  <c r="EW80" i="104"/>
  <c r="FD80" i="104" s="1"/>
  <c r="EX80" i="104"/>
  <c r="EY80" i="104"/>
  <c r="EZ80" i="104"/>
  <c r="FA80" i="104"/>
  <c r="FB80" i="104"/>
  <c r="FE80" i="104"/>
  <c r="K80" i="104" s="1"/>
  <c r="FL80" i="104"/>
  <c r="FM80" i="104"/>
  <c r="FN80" i="104"/>
  <c r="FO80" i="104"/>
  <c r="FP80" i="104"/>
  <c r="FQ80" i="104"/>
  <c r="GA80" i="104"/>
  <c r="GB80" i="104"/>
  <c r="GC80" i="104"/>
  <c r="GD80" i="104"/>
  <c r="GE80" i="104"/>
  <c r="GF80" i="104"/>
  <c r="B81" i="104"/>
  <c r="C81" i="104"/>
  <c r="F81" i="104"/>
  <c r="I81" i="104"/>
  <c r="L81" i="104"/>
  <c r="O81" i="104"/>
  <c r="Q81" i="104"/>
  <c r="T81" i="104"/>
  <c r="U83" i="104" s="1"/>
  <c r="V81" i="104"/>
  <c r="Y81" i="104"/>
  <c r="AM81" i="104"/>
  <c r="AX81" i="104"/>
  <c r="AY81" i="104"/>
  <c r="AZ81" i="104"/>
  <c r="BA81" i="104"/>
  <c r="BB81" i="104"/>
  <c r="BC81" i="104"/>
  <c r="BD81" i="104"/>
  <c r="BI81" i="104"/>
  <c r="BJ81" i="104"/>
  <c r="BR81" i="104" s="1"/>
  <c r="AO81" i="104" s="1"/>
  <c r="BK81" i="104"/>
  <c r="BL81" i="104"/>
  <c r="BM81" i="104"/>
  <c r="BN81" i="104"/>
  <c r="BO81" i="104"/>
  <c r="BP81" i="104"/>
  <c r="BW81" i="104"/>
  <c r="BX81" i="104"/>
  <c r="BY81" i="104"/>
  <c r="BZ81" i="104"/>
  <c r="CA81" i="104"/>
  <c r="CB81" i="104"/>
  <c r="CC81" i="104"/>
  <c r="CD81" i="104"/>
  <c r="CE81" i="104"/>
  <c r="CF81" i="104"/>
  <c r="CG81" i="104"/>
  <c r="CH81" i="104"/>
  <c r="CI81" i="104"/>
  <c r="CN81" i="104"/>
  <c r="CO81" i="104"/>
  <c r="CP81" i="104"/>
  <c r="CQ81" i="104"/>
  <c r="CX81" i="104"/>
  <c r="CY81" i="104"/>
  <c r="CZ81" i="104"/>
  <c r="DA81" i="104"/>
  <c r="DB81" i="104"/>
  <c r="DF81" i="104" s="1"/>
  <c r="DC81" i="104"/>
  <c r="DD81" i="104"/>
  <c r="DL81" i="104"/>
  <c r="DM81" i="104"/>
  <c r="DN81" i="104"/>
  <c r="DO81" i="104"/>
  <c r="DS81" i="104"/>
  <c r="DT81" i="104"/>
  <c r="DU81" i="104"/>
  <c r="DV81" i="104"/>
  <c r="DW81" i="104"/>
  <c r="DX81" i="104"/>
  <c r="DY81" i="104"/>
  <c r="DZ81" i="104"/>
  <c r="EA81" i="104"/>
  <c r="EI81" i="104"/>
  <c r="EJ81" i="104"/>
  <c r="EK81" i="104"/>
  <c r="EL81" i="104"/>
  <c r="EM81" i="104"/>
  <c r="EN81" i="104"/>
  <c r="EW81" i="104"/>
  <c r="EX81" i="104"/>
  <c r="EY81" i="104"/>
  <c r="EZ81" i="104"/>
  <c r="FA81" i="104"/>
  <c r="FB81" i="104"/>
  <c r="FL81" i="104"/>
  <c r="FM81" i="104"/>
  <c r="FN81" i="104"/>
  <c r="FO81" i="104"/>
  <c r="FP81" i="104"/>
  <c r="FQ81" i="104"/>
  <c r="GA81" i="104"/>
  <c r="GB81" i="104"/>
  <c r="GC81" i="104"/>
  <c r="GD81" i="104"/>
  <c r="GE81" i="104"/>
  <c r="GF81" i="104"/>
  <c r="B82" i="104"/>
  <c r="C82" i="104"/>
  <c r="F82" i="104"/>
  <c r="I82" i="104"/>
  <c r="L82" i="104"/>
  <c r="O82" i="104"/>
  <c r="Q82" i="104"/>
  <c r="T82" i="104"/>
  <c r="V82" i="104"/>
  <c r="Y82" i="104"/>
  <c r="AM82" i="104"/>
  <c r="AX82" i="104"/>
  <c r="AY82" i="104"/>
  <c r="AZ82" i="104"/>
  <c r="BA82" i="104"/>
  <c r="BB82" i="104"/>
  <c r="BC82" i="104"/>
  <c r="BD82" i="104"/>
  <c r="BI82" i="104"/>
  <c r="BJ82" i="104"/>
  <c r="BK82" i="104"/>
  <c r="BL82" i="104"/>
  <c r="BR82" i="104" s="1"/>
  <c r="AO82" i="104" s="1"/>
  <c r="AK82" i="104" s="1"/>
  <c r="BM82" i="104"/>
  <c r="BN82" i="104"/>
  <c r="BO82" i="104"/>
  <c r="BP82" i="104"/>
  <c r="BW82" i="104"/>
  <c r="BX82" i="104"/>
  <c r="BY82" i="104"/>
  <c r="BZ82" i="104"/>
  <c r="CA82" i="104"/>
  <c r="CB82" i="104"/>
  <c r="CC82" i="104"/>
  <c r="CD82" i="104"/>
  <c r="CE82" i="104"/>
  <c r="CF82" i="104"/>
  <c r="CG82" i="104"/>
  <c r="CH82" i="104"/>
  <c r="CI82" i="104"/>
  <c r="CN82" i="104"/>
  <c r="CO82" i="104"/>
  <c r="CP82" i="104"/>
  <c r="CQ82" i="104"/>
  <c r="CX82" i="104"/>
  <c r="CY82" i="104"/>
  <c r="CZ82" i="104"/>
  <c r="DA82" i="104"/>
  <c r="DB82" i="104"/>
  <c r="DC82" i="104"/>
  <c r="DD82" i="104"/>
  <c r="DL82" i="104"/>
  <c r="DM82" i="104"/>
  <c r="DN82" i="104"/>
  <c r="DO82" i="104"/>
  <c r="DS82" i="104"/>
  <c r="DT82" i="104"/>
  <c r="DU82" i="104"/>
  <c r="DV82" i="104"/>
  <c r="DW82" i="104"/>
  <c r="DX82" i="104"/>
  <c r="DY82" i="104"/>
  <c r="DZ82" i="104"/>
  <c r="EA82" i="104"/>
  <c r="EI82" i="104"/>
  <c r="EP82" i="104" s="1"/>
  <c r="EJ82" i="104"/>
  <c r="EK82" i="104"/>
  <c r="EL82" i="104"/>
  <c r="EM82" i="104"/>
  <c r="EN82" i="104"/>
  <c r="EW82" i="104"/>
  <c r="FD82" i="104" s="1"/>
  <c r="EX82" i="104"/>
  <c r="EY82" i="104"/>
  <c r="EZ82" i="104"/>
  <c r="FA82" i="104"/>
  <c r="FB82" i="104"/>
  <c r="FL82" i="104"/>
  <c r="FS82" i="104" s="1"/>
  <c r="FM82" i="104"/>
  <c r="FN82" i="104"/>
  <c r="FO82" i="104"/>
  <c r="FP82" i="104"/>
  <c r="FQ82" i="104"/>
  <c r="GA82" i="104"/>
  <c r="GH82" i="104" s="1"/>
  <c r="GB82" i="104"/>
  <c r="GC82" i="104"/>
  <c r="GD82" i="104"/>
  <c r="GE82" i="104"/>
  <c r="GF82" i="104"/>
  <c r="B83" i="104"/>
  <c r="C83" i="104"/>
  <c r="F83" i="104"/>
  <c r="I83" i="104"/>
  <c r="L83" i="104"/>
  <c r="O83" i="104"/>
  <c r="Q83" i="104"/>
  <c r="T83" i="104"/>
  <c r="V83" i="104"/>
  <c r="Y83" i="104"/>
  <c r="AM83" i="104"/>
  <c r="AX83" i="104"/>
  <c r="AY83" i="104"/>
  <c r="AZ83" i="104"/>
  <c r="BA83" i="104"/>
  <c r="BB83" i="104"/>
  <c r="BC83" i="104"/>
  <c r="BD83" i="104"/>
  <c r="BI83" i="104"/>
  <c r="BJ83" i="104"/>
  <c r="BK83" i="104"/>
  <c r="BL83" i="104"/>
  <c r="BM83" i="104"/>
  <c r="BN83" i="104"/>
  <c r="BO83" i="104"/>
  <c r="BR83" i="104" s="1"/>
  <c r="AO83" i="104" s="1"/>
  <c r="AK83" i="104" s="1"/>
  <c r="BP83" i="104"/>
  <c r="BW83" i="104"/>
  <c r="BX83" i="104"/>
  <c r="BY83" i="104"/>
  <c r="BZ83" i="104"/>
  <c r="CA83" i="104"/>
  <c r="CB83" i="104"/>
  <c r="CC83" i="104"/>
  <c r="CD83" i="104"/>
  <c r="CE83" i="104"/>
  <c r="CF83" i="104"/>
  <c r="CG83" i="104"/>
  <c r="CH83" i="104"/>
  <c r="CI83" i="104"/>
  <c r="CN83" i="104"/>
  <c r="CO83" i="104"/>
  <c r="CP83" i="104"/>
  <c r="CQ83" i="104"/>
  <c r="CX83" i="104"/>
  <c r="CY83" i="104"/>
  <c r="CZ83" i="104"/>
  <c r="DA83" i="104"/>
  <c r="DB83" i="104"/>
  <c r="DC83" i="104"/>
  <c r="DD83" i="104"/>
  <c r="DL83" i="104"/>
  <c r="DM83" i="104"/>
  <c r="DN83" i="104"/>
  <c r="DO83" i="104"/>
  <c r="DS83" i="104"/>
  <c r="DT83" i="104"/>
  <c r="DU83" i="104"/>
  <c r="DV83" i="104"/>
  <c r="DW83" i="104"/>
  <c r="DX83" i="104"/>
  <c r="DY83" i="104"/>
  <c r="EB83" i="104" s="1"/>
  <c r="DZ83" i="104"/>
  <c r="EA83" i="104"/>
  <c r="EI83" i="104"/>
  <c r="EJ83" i="104"/>
  <c r="EK83" i="104"/>
  <c r="EL83" i="104"/>
  <c r="EM83" i="104"/>
  <c r="EN83" i="104"/>
  <c r="EW83" i="104"/>
  <c r="EX83" i="104"/>
  <c r="EY83" i="104"/>
  <c r="EZ83" i="104"/>
  <c r="FA83" i="104"/>
  <c r="FB83" i="104"/>
  <c r="FL83" i="104"/>
  <c r="FM83" i="104"/>
  <c r="FN83" i="104"/>
  <c r="FO83" i="104"/>
  <c r="FP83" i="104"/>
  <c r="FQ83" i="104"/>
  <c r="GA83" i="104"/>
  <c r="GB83" i="104"/>
  <c r="GC83" i="104"/>
  <c r="GD83" i="104"/>
  <c r="GE83" i="104"/>
  <c r="GF83" i="104"/>
  <c r="B84" i="104"/>
  <c r="C84" i="104"/>
  <c r="F84" i="104"/>
  <c r="I84" i="104"/>
  <c r="L84" i="104"/>
  <c r="O84" i="104"/>
  <c r="Q84" i="104"/>
  <c r="T84" i="104"/>
  <c r="V84" i="104"/>
  <c r="Y84" i="104"/>
  <c r="AM84" i="104"/>
  <c r="AX84" i="104"/>
  <c r="AY84" i="104"/>
  <c r="AZ84" i="104"/>
  <c r="BA84" i="104"/>
  <c r="BB84" i="104"/>
  <c r="BC84" i="104"/>
  <c r="BD84" i="104"/>
  <c r="BI84" i="104"/>
  <c r="BJ84" i="104"/>
  <c r="BK84" i="104"/>
  <c r="BL84" i="104"/>
  <c r="BM84" i="104"/>
  <c r="BN84" i="104"/>
  <c r="BO84" i="104"/>
  <c r="BP84" i="104"/>
  <c r="BW84" i="104"/>
  <c r="BX84" i="104"/>
  <c r="BY84" i="104"/>
  <c r="BZ84" i="104"/>
  <c r="CA84" i="104"/>
  <c r="CB84" i="104"/>
  <c r="CC84" i="104"/>
  <c r="CD84" i="104"/>
  <c r="CE84" i="104"/>
  <c r="CF84" i="104"/>
  <c r="CG84" i="104"/>
  <c r="CH84" i="104"/>
  <c r="CI84" i="104"/>
  <c r="CN84" i="104"/>
  <c r="CO84" i="104"/>
  <c r="CP84" i="104"/>
  <c r="CQ84" i="104"/>
  <c r="CX84" i="104"/>
  <c r="CY84" i="104"/>
  <c r="CZ84" i="104"/>
  <c r="DA84" i="104"/>
  <c r="DB84" i="104"/>
  <c r="DC84" i="104"/>
  <c r="DF84" i="104" s="1"/>
  <c r="DD84" i="104"/>
  <c r="DL84" i="104"/>
  <c r="DM84" i="104"/>
  <c r="DN84" i="104"/>
  <c r="DO84" i="104"/>
  <c r="DS84" i="104"/>
  <c r="EB84" i="104" s="1"/>
  <c r="DT84" i="104"/>
  <c r="DU84" i="104"/>
  <c r="DV84" i="104"/>
  <c r="DW84" i="104"/>
  <c r="DX84" i="104"/>
  <c r="DY84" i="104"/>
  <c r="DZ84" i="104"/>
  <c r="EA84" i="104"/>
  <c r="EI84" i="104"/>
  <c r="EJ84" i="104"/>
  <c r="EK84" i="104"/>
  <c r="EL84" i="104"/>
  <c r="EM84" i="104"/>
  <c r="EN84" i="104"/>
  <c r="EP84" i="104"/>
  <c r="EQ84" i="104" s="1"/>
  <c r="E84" i="104" s="1"/>
  <c r="EW84" i="104"/>
  <c r="FD84" i="104" s="1"/>
  <c r="FE84" i="104" s="1"/>
  <c r="K84" i="104" s="1"/>
  <c r="EX84" i="104"/>
  <c r="EY84" i="104"/>
  <c r="EZ84" i="104"/>
  <c r="FA84" i="104"/>
  <c r="FB84" i="104"/>
  <c r="FL84" i="104"/>
  <c r="FS84" i="104" s="1"/>
  <c r="FT84" i="104" s="1"/>
  <c r="FM84" i="104"/>
  <c r="FN84" i="104"/>
  <c r="FO84" i="104"/>
  <c r="FP84" i="104"/>
  <c r="FQ84" i="104"/>
  <c r="GA84" i="104"/>
  <c r="GH84" i="104" s="1"/>
  <c r="GI84" i="104" s="1"/>
  <c r="H84" i="104" s="1"/>
  <c r="GB84" i="104"/>
  <c r="GC84" i="104"/>
  <c r="GD84" i="104"/>
  <c r="GE84" i="104"/>
  <c r="GF84" i="104"/>
  <c r="B85" i="104"/>
  <c r="C85" i="104"/>
  <c r="F85" i="104"/>
  <c r="I85" i="104"/>
  <c r="L85" i="104"/>
  <c r="O85" i="104"/>
  <c r="Q85" i="104"/>
  <c r="T85" i="104"/>
  <c r="V85" i="104"/>
  <c r="Y85" i="104"/>
  <c r="AM85" i="104"/>
  <c r="AX85" i="104"/>
  <c r="AY85" i="104"/>
  <c r="AZ85" i="104"/>
  <c r="BA85" i="104"/>
  <c r="BB85" i="104"/>
  <c r="BC85" i="104"/>
  <c r="BD85" i="104"/>
  <c r="BI85" i="104"/>
  <c r="BJ85" i="104"/>
  <c r="BK85" i="104"/>
  <c r="BL85" i="104"/>
  <c r="BR85" i="104" s="1"/>
  <c r="AO85" i="104" s="1"/>
  <c r="AK85" i="104" s="1"/>
  <c r="BM85" i="104"/>
  <c r="BN85" i="104"/>
  <c r="BO85" i="104"/>
  <c r="BP85" i="104"/>
  <c r="BW85" i="104"/>
  <c r="BX85" i="104"/>
  <c r="BY85" i="104"/>
  <c r="BZ85" i="104"/>
  <c r="CA85" i="104"/>
  <c r="CB85" i="104"/>
  <c r="CC85" i="104"/>
  <c r="CD85" i="104"/>
  <c r="CE85" i="104"/>
  <c r="CF85" i="104"/>
  <c r="CG85" i="104"/>
  <c r="CH85" i="104"/>
  <c r="CI85" i="104"/>
  <c r="CN85" i="104"/>
  <c r="CO85" i="104"/>
  <c r="CP85" i="104"/>
  <c r="CQ85" i="104"/>
  <c r="CX85" i="104"/>
  <c r="CY85" i="104"/>
  <c r="CZ85" i="104"/>
  <c r="DA85" i="104"/>
  <c r="DB85" i="104"/>
  <c r="DC85" i="104"/>
  <c r="DD85" i="104"/>
  <c r="DL85" i="104"/>
  <c r="DM85" i="104"/>
  <c r="DN85" i="104"/>
  <c r="DO85" i="104"/>
  <c r="DS85" i="104"/>
  <c r="DT85" i="104"/>
  <c r="DU85" i="104"/>
  <c r="DV85" i="104"/>
  <c r="DW85" i="104"/>
  <c r="EB85" i="104" s="1"/>
  <c r="DX85" i="104"/>
  <c r="DY85" i="104"/>
  <c r="DZ85" i="104"/>
  <c r="EA85" i="104"/>
  <c r="EI85" i="104"/>
  <c r="EJ85" i="104"/>
  <c r="EK85" i="104"/>
  <c r="EL85" i="104"/>
  <c r="EM85" i="104"/>
  <c r="EN85" i="104"/>
  <c r="EW85" i="104"/>
  <c r="EX85" i="104"/>
  <c r="EY85" i="104"/>
  <c r="EZ85" i="104"/>
  <c r="FA85" i="104"/>
  <c r="FB85" i="104"/>
  <c r="FL85" i="104"/>
  <c r="FM85" i="104"/>
  <c r="FN85" i="104"/>
  <c r="FO85" i="104"/>
  <c r="FP85" i="104"/>
  <c r="FQ85" i="104"/>
  <c r="GA85" i="104"/>
  <c r="GB85" i="104"/>
  <c r="GC85" i="104"/>
  <c r="GD85" i="104"/>
  <c r="GE85" i="104"/>
  <c r="GF85" i="104"/>
  <c r="B86" i="104"/>
  <c r="C86" i="104"/>
  <c r="F86" i="104"/>
  <c r="I86" i="104"/>
  <c r="L86" i="104"/>
  <c r="O86" i="104"/>
  <c r="Q86" i="104"/>
  <c r="T86" i="104"/>
  <c r="V86" i="104"/>
  <c r="Y86" i="104"/>
  <c r="AM86" i="104"/>
  <c r="AX86" i="104"/>
  <c r="AY86" i="104"/>
  <c r="AZ86" i="104"/>
  <c r="BA86" i="104"/>
  <c r="BB86" i="104"/>
  <c r="BC86" i="104"/>
  <c r="BD86" i="104"/>
  <c r="BI86" i="104"/>
  <c r="BJ86" i="104"/>
  <c r="BK86" i="104"/>
  <c r="BR86" i="104" s="1"/>
  <c r="AO86" i="104" s="1"/>
  <c r="AK86" i="104" s="1"/>
  <c r="BL86" i="104"/>
  <c r="BM86" i="104"/>
  <c r="BN86" i="104"/>
  <c r="BO86" i="104"/>
  <c r="BP86" i="104"/>
  <c r="BW86" i="104"/>
  <c r="BX86" i="104"/>
  <c r="BY86" i="104"/>
  <c r="BZ86" i="104"/>
  <c r="CA86" i="104"/>
  <c r="CB86" i="104"/>
  <c r="CC86" i="104"/>
  <c r="CD86" i="104"/>
  <c r="CE86" i="104"/>
  <c r="CF86" i="104"/>
  <c r="CG86" i="104"/>
  <c r="CH86" i="104"/>
  <c r="CI86" i="104"/>
  <c r="CN86" i="104"/>
  <c r="CO86" i="104"/>
  <c r="CP86" i="104"/>
  <c r="CQ86" i="104"/>
  <c r="CX86" i="104"/>
  <c r="CY86" i="104"/>
  <c r="CZ86" i="104"/>
  <c r="DA86" i="104"/>
  <c r="DB86" i="104"/>
  <c r="DC86" i="104"/>
  <c r="DD86" i="104"/>
  <c r="DF86" i="104"/>
  <c r="DL86" i="104"/>
  <c r="DM86" i="104"/>
  <c r="DN86" i="104"/>
  <c r="DO86" i="104"/>
  <c r="DS86" i="104"/>
  <c r="DT86" i="104"/>
  <c r="DU86" i="104"/>
  <c r="DV86" i="104"/>
  <c r="DW86" i="104"/>
  <c r="DX86" i="104"/>
  <c r="DY86" i="104"/>
  <c r="DZ86" i="104"/>
  <c r="EA86" i="104"/>
  <c r="EI86" i="104"/>
  <c r="EJ86" i="104"/>
  <c r="EP86" i="104" s="1"/>
  <c r="EQ86" i="104" s="1"/>
  <c r="E86" i="104" s="1"/>
  <c r="EK86" i="104"/>
  <c r="EL86" i="104"/>
  <c r="EM86" i="104"/>
  <c r="EN86" i="104"/>
  <c r="EW86" i="104"/>
  <c r="EX86" i="104"/>
  <c r="EY86" i="104"/>
  <c r="EZ86" i="104"/>
  <c r="FD86" i="104" s="1"/>
  <c r="FE86" i="104" s="1"/>
  <c r="K86" i="104" s="1"/>
  <c r="FA86" i="104"/>
  <c r="FB86" i="104"/>
  <c r="FL86" i="104"/>
  <c r="FM86" i="104"/>
  <c r="FN86" i="104"/>
  <c r="FO86" i="104"/>
  <c r="FP86" i="104"/>
  <c r="FQ86" i="104"/>
  <c r="GA86" i="104"/>
  <c r="GB86" i="104"/>
  <c r="GC86" i="104"/>
  <c r="GD86" i="104"/>
  <c r="GE86" i="104"/>
  <c r="GF86" i="104"/>
  <c r="GH86" i="104"/>
  <c r="GI86" i="104" s="1"/>
  <c r="H86" i="104" s="1"/>
  <c r="B87" i="104"/>
  <c r="C87" i="104"/>
  <c r="F87" i="104"/>
  <c r="I87" i="104"/>
  <c r="L87" i="104"/>
  <c r="O87" i="104"/>
  <c r="Q87" i="104"/>
  <c r="T87" i="104"/>
  <c r="V87" i="104"/>
  <c r="W87" i="104" s="1"/>
  <c r="Y87" i="104"/>
  <c r="AM87" i="104"/>
  <c r="AX87" i="104"/>
  <c r="AY87" i="104"/>
  <c r="AZ87" i="104"/>
  <c r="BA87" i="104"/>
  <c r="BB87" i="104"/>
  <c r="BC87" i="104"/>
  <c r="BD87" i="104"/>
  <c r="BE87" i="104"/>
  <c r="BI87" i="104"/>
  <c r="BJ87" i="104"/>
  <c r="BK87" i="104"/>
  <c r="BL87" i="104"/>
  <c r="BM87" i="104"/>
  <c r="BN87" i="104"/>
  <c r="BO87" i="104"/>
  <c r="BR87" i="104" s="1"/>
  <c r="AO87" i="104" s="1"/>
  <c r="AK87" i="104" s="1"/>
  <c r="BP87" i="104"/>
  <c r="BW87" i="104"/>
  <c r="BX87" i="104"/>
  <c r="BY87" i="104"/>
  <c r="BZ87" i="104"/>
  <c r="CA87" i="104"/>
  <c r="CB87" i="104"/>
  <c r="CC87" i="104"/>
  <c r="CD87" i="104"/>
  <c r="CE87" i="104"/>
  <c r="CF87" i="104"/>
  <c r="CG87" i="104"/>
  <c r="CH87" i="104"/>
  <c r="CI87" i="104"/>
  <c r="CN87" i="104"/>
  <c r="CO87" i="104"/>
  <c r="CP87" i="104"/>
  <c r="CQ87" i="104"/>
  <c r="CX87" i="104"/>
  <c r="DF87" i="104" s="1"/>
  <c r="BS87" i="104" s="1"/>
  <c r="AN87" i="104" s="1"/>
  <c r="AL87" i="104" s="1"/>
  <c r="CY87" i="104"/>
  <c r="CZ87" i="104"/>
  <c r="DA87" i="104"/>
  <c r="DB87" i="104"/>
  <c r="DC87" i="104"/>
  <c r="DD87" i="104"/>
  <c r="DL87" i="104"/>
  <c r="DM87" i="104"/>
  <c r="DN87" i="104"/>
  <c r="DO87" i="104"/>
  <c r="DS87" i="104"/>
  <c r="DT87" i="104"/>
  <c r="DU87" i="104"/>
  <c r="DV87" i="104"/>
  <c r="DW87" i="104"/>
  <c r="DX87" i="104"/>
  <c r="DY87" i="104"/>
  <c r="DZ87" i="104"/>
  <c r="EA87" i="104"/>
  <c r="EI87" i="104"/>
  <c r="EJ87" i="104"/>
  <c r="EK87" i="104"/>
  <c r="EL87" i="104"/>
  <c r="EM87" i="104"/>
  <c r="EN87" i="104"/>
  <c r="EW87" i="104"/>
  <c r="EX87" i="104"/>
  <c r="EY87" i="104"/>
  <c r="EZ87" i="104"/>
  <c r="FA87" i="104"/>
  <c r="FB87" i="104"/>
  <c r="FL87" i="104"/>
  <c r="FM87" i="104"/>
  <c r="FN87" i="104"/>
  <c r="FO87" i="104"/>
  <c r="FP87" i="104"/>
  <c r="FQ87" i="104"/>
  <c r="FS87" i="104"/>
  <c r="FT87" i="104" s="1"/>
  <c r="GA87" i="104"/>
  <c r="GB87" i="104"/>
  <c r="GC87" i="104"/>
  <c r="GD87" i="104"/>
  <c r="GE87" i="104"/>
  <c r="GF87" i="104"/>
  <c r="B88" i="104"/>
  <c r="C88" i="104"/>
  <c r="F88" i="104"/>
  <c r="G89" i="104" s="1"/>
  <c r="I88" i="104"/>
  <c r="L88" i="104"/>
  <c r="O88" i="104"/>
  <c r="Q88" i="104"/>
  <c r="T88" i="104"/>
  <c r="V88" i="104"/>
  <c r="Y88" i="104"/>
  <c r="AM88" i="104"/>
  <c r="AX88" i="104"/>
  <c r="AY88" i="104"/>
  <c r="AZ88" i="104"/>
  <c r="BA88" i="104"/>
  <c r="BB88" i="104"/>
  <c r="BC88" i="104"/>
  <c r="BD88" i="104"/>
  <c r="BE88" i="104"/>
  <c r="S88" i="104" s="1"/>
  <c r="BI88" i="104"/>
  <c r="BJ88" i="104"/>
  <c r="BK88" i="104"/>
  <c r="BL88" i="104"/>
  <c r="BM88" i="104"/>
  <c r="BN88" i="104"/>
  <c r="BO88" i="104"/>
  <c r="BP88" i="104"/>
  <c r="BW88" i="104"/>
  <c r="BX88" i="104"/>
  <c r="BY88" i="104"/>
  <c r="BZ88" i="104"/>
  <c r="CA88" i="104"/>
  <c r="CB88" i="104"/>
  <c r="CC88" i="104"/>
  <c r="CD88" i="104"/>
  <c r="CE88" i="104"/>
  <c r="CF88" i="104"/>
  <c r="CG88" i="104"/>
  <c r="CH88" i="104"/>
  <c r="CI88" i="104"/>
  <c r="CN88" i="104"/>
  <c r="CO88" i="104"/>
  <c r="CP88" i="104"/>
  <c r="CQ88" i="104"/>
  <c r="CX88" i="104"/>
  <c r="CY88" i="104"/>
  <c r="CZ88" i="104"/>
  <c r="DA88" i="104"/>
  <c r="DB88" i="104"/>
  <c r="DC88" i="104"/>
  <c r="DD88" i="104"/>
  <c r="DF88" i="104"/>
  <c r="DL88" i="104"/>
  <c r="DM88" i="104"/>
  <c r="DN88" i="104"/>
  <c r="DO88" i="104"/>
  <c r="DS88" i="104"/>
  <c r="EB88" i="104" s="1"/>
  <c r="DT88" i="104"/>
  <c r="DU88" i="104"/>
  <c r="DV88" i="104"/>
  <c r="DW88" i="104"/>
  <c r="DX88" i="104"/>
  <c r="DY88" i="104"/>
  <c r="DZ88" i="104"/>
  <c r="EA88" i="104"/>
  <c r="EI88" i="104"/>
  <c r="EP88" i="104" s="1"/>
  <c r="EQ88" i="104" s="1"/>
  <c r="E88" i="104" s="1"/>
  <c r="EJ88" i="104"/>
  <c r="EK88" i="104"/>
  <c r="EL88" i="104"/>
  <c r="EM88" i="104"/>
  <c r="EN88" i="104"/>
  <c r="EW88" i="104"/>
  <c r="EX88" i="104"/>
  <c r="EY88" i="104"/>
  <c r="EZ88" i="104"/>
  <c r="FA88" i="104"/>
  <c r="FB88" i="104"/>
  <c r="FL88" i="104"/>
  <c r="FM88" i="104"/>
  <c r="FN88" i="104"/>
  <c r="FO88" i="104"/>
  <c r="FP88" i="104"/>
  <c r="FQ88" i="104"/>
  <c r="GA88" i="104"/>
  <c r="GB88" i="104"/>
  <c r="GC88" i="104"/>
  <c r="GD88" i="104"/>
  <c r="GE88" i="104"/>
  <c r="GF88" i="104"/>
  <c r="B89" i="104"/>
  <c r="C89" i="104"/>
  <c r="F89" i="104"/>
  <c r="I89" i="104"/>
  <c r="L89" i="104"/>
  <c r="O89" i="104"/>
  <c r="P89" i="104"/>
  <c r="Q89" i="104"/>
  <c r="R89" i="104" s="1"/>
  <c r="T89" i="104"/>
  <c r="U89" i="104"/>
  <c r="V89" i="104"/>
  <c r="Y89" i="104"/>
  <c r="Z89" i="104" s="1"/>
  <c r="AM89" i="104"/>
  <c r="AX89" i="104"/>
  <c r="AY89" i="104"/>
  <c r="AZ89" i="104"/>
  <c r="BA89" i="104"/>
  <c r="BB89" i="104"/>
  <c r="BC89" i="104"/>
  <c r="BD89" i="104"/>
  <c r="BI89" i="104"/>
  <c r="BJ89" i="104"/>
  <c r="BK89" i="104"/>
  <c r="BL89" i="104"/>
  <c r="BM89" i="104"/>
  <c r="BN89" i="104"/>
  <c r="BO89" i="104"/>
  <c r="BP89" i="104"/>
  <c r="BW89" i="104"/>
  <c r="BX89" i="104"/>
  <c r="BY89" i="104"/>
  <c r="BZ89" i="104"/>
  <c r="CA89" i="104"/>
  <c r="CB89" i="104"/>
  <c r="CC89" i="104"/>
  <c r="CD89" i="104"/>
  <c r="CE89" i="104"/>
  <c r="CF89" i="104"/>
  <c r="CG89" i="104"/>
  <c r="CH89" i="104"/>
  <c r="CI89" i="104"/>
  <c r="CN89" i="104"/>
  <c r="CO89" i="104"/>
  <c r="CP89" i="104"/>
  <c r="CQ89" i="104"/>
  <c r="CX89" i="104"/>
  <c r="DF89" i="104" s="1"/>
  <c r="CY89" i="104"/>
  <c r="CZ89" i="104"/>
  <c r="DA89" i="104"/>
  <c r="DB89" i="104"/>
  <c r="DC89" i="104"/>
  <c r="DD89" i="104"/>
  <c r="DL89" i="104"/>
  <c r="DM89" i="104"/>
  <c r="DN89" i="104"/>
  <c r="DO89" i="104"/>
  <c r="DS89" i="104"/>
  <c r="DT89" i="104"/>
  <c r="DU89" i="104"/>
  <c r="DV89" i="104"/>
  <c r="DW89" i="104"/>
  <c r="DX89" i="104"/>
  <c r="DY89" i="104"/>
  <c r="DZ89" i="104"/>
  <c r="EA89" i="104"/>
  <c r="EI89" i="104"/>
  <c r="EJ89" i="104"/>
  <c r="EK89" i="104"/>
  <c r="EL89" i="104"/>
  <c r="EM89" i="104"/>
  <c r="EN89" i="104"/>
  <c r="EP89" i="104" s="1"/>
  <c r="EQ89" i="104" s="1"/>
  <c r="E89" i="104" s="1"/>
  <c r="EW89" i="104"/>
  <c r="EX89" i="104"/>
  <c r="EY89" i="104"/>
  <c r="EZ89" i="104"/>
  <c r="FA89" i="104"/>
  <c r="FB89" i="104"/>
  <c r="FD89" i="104"/>
  <c r="FE89" i="104" s="1"/>
  <c r="K89" i="104" s="1"/>
  <c r="FL89" i="104"/>
  <c r="FM89" i="104"/>
  <c r="FN89" i="104"/>
  <c r="FO89" i="104"/>
  <c r="FP89" i="104"/>
  <c r="FQ89" i="104"/>
  <c r="GA89" i="104"/>
  <c r="GB89" i="104"/>
  <c r="GC89" i="104"/>
  <c r="GD89" i="104"/>
  <c r="GE89" i="104"/>
  <c r="GF89" i="104"/>
  <c r="B90" i="104"/>
  <c r="C90" i="104"/>
  <c r="F90" i="104"/>
  <c r="I90" i="104"/>
  <c r="L90" i="104"/>
  <c r="O90" i="104"/>
  <c r="Q90" i="104"/>
  <c r="T90" i="104"/>
  <c r="V90" i="104"/>
  <c r="Y90" i="104"/>
  <c r="AM90" i="104"/>
  <c r="AX90" i="104"/>
  <c r="AY90" i="104"/>
  <c r="AZ90" i="104"/>
  <c r="BA90" i="104"/>
  <c r="BB90" i="104"/>
  <c r="BC90" i="104"/>
  <c r="BD90" i="104"/>
  <c r="BI90" i="104"/>
  <c r="BJ90" i="104"/>
  <c r="BK90" i="104"/>
  <c r="BL90" i="104"/>
  <c r="BM90" i="104"/>
  <c r="BN90" i="104"/>
  <c r="BO90" i="104"/>
  <c r="BP90" i="104"/>
  <c r="BW90" i="104"/>
  <c r="BX90" i="104"/>
  <c r="BY90" i="104"/>
  <c r="BZ90" i="104"/>
  <c r="CA90" i="104"/>
  <c r="CB90" i="104"/>
  <c r="CC90" i="104"/>
  <c r="CD90" i="104"/>
  <c r="CE90" i="104"/>
  <c r="CF90" i="104"/>
  <c r="CG90" i="104"/>
  <c r="CH90" i="104"/>
  <c r="CI90" i="104"/>
  <c r="CN90" i="104"/>
  <c r="CO90" i="104"/>
  <c r="CP90" i="104"/>
  <c r="CQ90" i="104"/>
  <c r="CX90" i="104"/>
  <c r="CY90" i="104"/>
  <c r="CZ90" i="104"/>
  <c r="DA90" i="104"/>
  <c r="DB90" i="104"/>
  <c r="DC90" i="104"/>
  <c r="DD90" i="104"/>
  <c r="DL90" i="104"/>
  <c r="DM90" i="104"/>
  <c r="DN90" i="104"/>
  <c r="DO90" i="104"/>
  <c r="DS90" i="104"/>
  <c r="EB90" i="104" s="1"/>
  <c r="DT90" i="104"/>
  <c r="DU90" i="104"/>
  <c r="DV90" i="104"/>
  <c r="DW90" i="104"/>
  <c r="DX90" i="104"/>
  <c r="DY90" i="104"/>
  <c r="DZ90" i="104"/>
  <c r="EA90" i="104"/>
  <c r="EI90" i="104"/>
  <c r="EJ90" i="104"/>
  <c r="EK90" i="104"/>
  <c r="EL90" i="104"/>
  <c r="EM90" i="104"/>
  <c r="EP90" i="104" s="1"/>
  <c r="EQ90" i="104" s="1"/>
  <c r="E90" i="104" s="1"/>
  <c r="EN90" i="104"/>
  <c r="EW90" i="104"/>
  <c r="EX90" i="104"/>
  <c r="EY90" i="104"/>
  <c r="EZ90" i="104"/>
  <c r="FA90" i="104"/>
  <c r="FB90" i="104"/>
  <c r="FL90" i="104"/>
  <c r="FM90" i="104"/>
  <c r="FN90" i="104"/>
  <c r="FO90" i="104"/>
  <c r="FP90" i="104"/>
  <c r="FS90" i="104" s="1"/>
  <c r="FT90" i="104" s="1"/>
  <c r="FQ90" i="104"/>
  <c r="GA90" i="104"/>
  <c r="GB90" i="104"/>
  <c r="GC90" i="104"/>
  <c r="GD90" i="104"/>
  <c r="GE90" i="104"/>
  <c r="GF90" i="104"/>
  <c r="B91" i="104"/>
  <c r="C91" i="104"/>
  <c r="F91" i="104"/>
  <c r="I91" i="104"/>
  <c r="J89" i="104" s="1"/>
  <c r="L91" i="104"/>
  <c r="M89" i="104" s="1"/>
  <c r="O91" i="104"/>
  <c r="Q91" i="104"/>
  <c r="T91" i="104"/>
  <c r="V91" i="104"/>
  <c r="Y91" i="104"/>
  <c r="AM91" i="104"/>
  <c r="AX91" i="104"/>
  <c r="AY91" i="104"/>
  <c r="AZ91" i="104"/>
  <c r="BA91" i="104"/>
  <c r="BB91" i="104"/>
  <c r="BC91" i="104"/>
  <c r="BD91" i="104"/>
  <c r="BI91" i="104"/>
  <c r="BJ91" i="104"/>
  <c r="BR91" i="104" s="1"/>
  <c r="AO91" i="104" s="1"/>
  <c r="AK91" i="104" s="1"/>
  <c r="BK91" i="104"/>
  <c r="BL91" i="104"/>
  <c r="BM91" i="104"/>
  <c r="BN91" i="104"/>
  <c r="BO91" i="104"/>
  <c r="BP91" i="104"/>
  <c r="BW91" i="104"/>
  <c r="BX91" i="104"/>
  <c r="BY91" i="104"/>
  <c r="BZ91" i="104"/>
  <c r="CA91" i="104"/>
  <c r="CB91" i="104"/>
  <c r="CC91" i="104"/>
  <c r="CD91" i="104"/>
  <c r="CE91" i="104"/>
  <c r="CF91" i="104"/>
  <c r="CG91" i="104"/>
  <c r="CH91" i="104"/>
  <c r="CI91" i="104"/>
  <c r="CN91" i="104"/>
  <c r="CO91" i="104"/>
  <c r="CP91" i="104"/>
  <c r="CQ91" i="104"/>
  <c r="CX91" i="104"/>
  <c r="CY91" i="104"/>
  <c r="CZ91" i="104"/>
  <c r="DA91" i="104"/>
  <c r="DB91" i="104"/>
  <c r="DC91" i="104"/>
  <c r="DD91" i="104"/>
  <c r="DL91" i="104"/>
  <c r="DM91" i="104"/>
  <c r="DN91" i="104"/>
  <c r="DO91" i="104"/>
  <c r="DS91" i="104"/>
  <c r="DT91" i="104"/>
  <c r="DU91" i="104"/>
  <c r="DV91" i="104"/>
  <c r="DW91" i="104"/>
  <c r="DX91" i="104"/>
  <c r="DY91" i="104"/>
  <c r="DZ91" i="104"/>
  <c r="EA91" i="104"/>
  <c r="EI91" i="104"/>
  <c r="EJ91" i="104"/>
  <c r="EK91" i="104"/>
  <c r="EP91" i="104" s="1"/>
  <c r="EQ91" i="104" s="1"/>
  <c r="E91" i="104" s="1"/>
  <c r="EL91" i="104"/>
  <c r="EM91" i="104"/>
  <c r="EN91" i="104"/>
  <c r="EW91" i="104"/>
  <c r="FD91" i="104" s="1"/>
  <c r="FE91" i="104" s="1"/>
  <c r="K91" i="104" s="1"/>
  <c r="EX91" i="104"/>
  <c r="EY91" i="104"/>
  <c r="EZ91" i="104"/>
  <c r="FA91" i="104"/>
  <c r="FB91" i="104"/>
  <c r="FL91" i="104"/>
  <c r="FM91" i="104"/>
  <c r="FN91" i="104"/>
  <c r="FO91" i="104"/>
  <c r="FP91" i="104"/>
  <c r="FQ91" i="104"/>
  <c r="GA91" i="104"/>
  <c r="GB91" i="104"/>
  <c r="GC91" i="104"/>
  <c r="GD91" i="104"/>
  <c r="GE91" i="104"/>
  <c r="GF91" i="104"/>
  <c r="B92" i="104"/>
  <c r="C92" i="104"/>
  <c r="F92" i="104"/>
  <c r="I92" i="104"/>
  <c r="L92" i="104"/>
  <c r="O92" i="104"/>
  <c r="Q92" i="104"/>
  <c r="R95" i="104" s="1"/>
  <c r="T92" i="104"/>
  <c r="V92" i="104"/>
  <c r="Y92" i="104"/>
  <c r="AM92" i="104"/>
  <c r="AX92" i="104"/>
  <c r="AY92" i="104"/>
  <c r="AZ92" i="104"/>
  <c r="BA92" i="104"/>
  <c r="BB92" i="104"/>
  <c r="BC92" i="104"/>
  <c r="BD92" i="104"/>
  <c r="BI92" i="104"/>
  <c r="BJ92" i="104"/>
  <c r="BR92" i="104" s="1"/>
  <c r="AO92" i="104" s="1"/>
  <c r="AK92" i="104" s="1"/>
  <c r="BK92" i="104"/>
  <c r="BL92" i="104"/>
  <c r="BM92" i="104"/>
  <c r="BN92" i="104"/>
  <c r="BO92" i="104"/>
  <c r="BP92" i="104"/>
  <c r="BW92" i="104"/>
  <c r="BX92" i="104"/>
  <c r="BY92" i="104"/>
  <c r="BZ92" i="104"/>
  <c r="CA92" i="104"/>
  <c r="CB92" i="104"/>
  <c r="CC92" i="104"/>
  <c r="CD92" i="104"/>
  <c r="CE92" i="104"/>
  <c r="CF92" i="104"/>
  <c r="CG92" i="104"/>
  <c r="CH92" i="104"/>
  <c r="CI92" i="104"/>
  <c r="CN92" i="104"/>
  <c r="CO92" i="104"/>
  <c r="CP92" i="104"/>
  <c r="CQ92" i="104"/>
  <c r="CX92" i="104"/>
  <c r="CY92" i="104"/>
  <c r="CZ92" i="104"/>
  <c r="DA92" i="104"/>
  <c r="DB92" i="104"/>
  <c r="DC92" i="104"/>
  <c r="DD92" i="104"/>
  <c r="DL92" i="104"/>
  <c r="DM92" i="104"/>
  <c r="DN92" i="104"/>
  <c r="DO92" i="104"/>
  <c r="DS92" i="104"/>
  <c r="EB92" i="104" s="1"/>
  <c r="DT92" i="104"/>
  <c r="DU92" i="104"/>
  <c r="DV92" i="104"/>
  <c r="DW92" i="104"/>
  <c r="DX92" i="104"/>
  <c r="DY92" i="104"/>
  <c r="DZ92" i="104"/>
  <c r="EA92" i="104"/>
  <c r="EI92" i="104"/>
  <c r="EJ92" i="104"/>
  <c r="EK92" i="104"/>
  <c r="EL92" i="104"/>
  <c r="EM92" i="104"/>
  <c r="EP92" i="104" s="1"/>
  <c r="EQ92" i="104" s="1"/>
  <c r="E92" i="104" s="1"/>
  <c r="EN92" i="104"/>
  <c r="EW92" i="104"/>
  <c r="EX92" i="104"/>
  <c r="EY92" i="104"/>
  <c r="EZ92" i="104"/>
  <c r="FA92" i="104"/>
  <c r="FB92" i="104"/>
  <c r="FL92" i="104"/>
  <c r="FM92" i="104"/>
  <c r="FN92" i="104"/>
  <c r="FO92" i="104"/>
  <c r="FP92" i="104"/>
  <c r="FS92" i="104" s="1"/>
  <c r="FT92" i="104" s="1"/>
  <c r="FQ92" i="104"/>
  <c r="GA92" i="104"/>
  <c r="GB92" i="104"/>
  <c r="GC92" i="104"/>
  <c r="GD92" i="104"/>
  <c r="GE92" i="104"/>
  <c r="GF92" i="104"/>
  <c r="B93" i="104"/>
  <c r="C93" i="104"/>
  <c r="F93" i="104"/>
  <c r="I93" i="104"/>
  <c r="J95" i="104" s="1"/>
  <c r="L93" i="104"/>
  <c r="O93" i="104"/>
  <c r="P95" i="104" s="1"/>
  <c r="Q93" i="104"/>
  <c r="T93" i="104"/>
  <c r="V93" i="104"/>
  <c r="Y93" i="104"/>
  <c r="AM93" i="104"/>
  <c r="AX93" i="104"/>
  <c r="AY93" i="104"/>
  <c r="AZ93" i="104"/>
  <c r="BA93" i="104"/>
  <c r="BB93" i="104"/>
  <c r="BC93" i="104"/>
  <c r="BD93" i="104"/>
  <c r="BI93" i="104"/>
  <c r="BJ93" i="104"/>
  <c r="BK93" i="104"/>
  <c r="BL93" i="104"/>
  <c r="BM93" i="104"/>
  <c r="BN93" i="104"/>
  <c r="BO93" i="104"/>
  <c r="BP93" i="104"/>
  <c r="BW93" i="104"/>
  <c r="BX93" i="104"/>
  <c r="BY93" i="104"/>
  <c r="BZ93" i="104"/>
  <c r="CA93" i="104"/>
  <c r="CB93" i="104"/>
  <c r="CC93" i="104"/>
  <c r="CD93" i="104"/>
  <c r="CE93" i="104"/>
  <c r="CF93" i="104"/>
  <c r="CG93" i="104"/>
  <c r="CH93" i="104"/>
  <c r="CI93" i="104"/>
  <c r="CN93" i="104"/>
  <c r="CO93" i="104"/>
  <c r="CP93" i="104"/>
  <c r="CQ93" i="104"/>
  <c r="CX93" i="104"/>
  <c r="DF93" i="104" s="1"/>
  <c r="CY93" i="104"/>
  <c r="CZ93" i="104"/>
  <c r="DA93" i="104"/>
  <c r="DB93" i="104"/>
  <c r="DC93" i="104"/>
  <c r="DD93" i="104"/>
  <c r="DL93" i="104"/>
  <c r="DM93" i="104"/>
  <c r="DN93" i="104"/>
  <c r="DO93" i="104"/>
  <c r="DS93" i="104"/>
  <c r="DT93" i="104"/>
  <c r="DU93" i="104"/>
  <c r="DV93" i="104"/>
  <c r="DW93" i="104"/>
  <c r="DX93" i="104"/>
  <c r="DY93" i="104"/>
  <c r="DZ93" i="104"/>
  <c r="EA93" i="104"/>
  <c r="EI93" i="104"/>
  <c r="EJ93" i="104"/>
  <c r="EK93" i="104"/>
  <c r="EL93" i="104"/>
  <c r="EM93" i="104"/>
  <c r="EN93" i="104"/>
  <c r="EP93" i="104" s="1"/>
  <c r="EQ93" i="104" s="1"/>
  <c r="E93" i="104" s="1"/>
  <c r="EW93" i="104"/>
  <c r="EX93" i="104"/>
  <c r="EY93" i="104"/>
  <c r="EZ93" i="104"/>
  <c r="FA93" i="104"/>
  <c r="FB93" i="104"/>
  <c r="FD93" i="104"/>
  <c r="FE93" i="104" s="1"/>
  <c r="K93" i="104" s="1"/>
  <c r="FL93" i="104"/>
  <c r="FS93" i="104" s="1"/>
  <c r="FT93" i="104" s="1"/>
  <c r="FM93" i="104"/>
  <c r="FN93" i="104"/>
  <c r="FO93" i="104"/>
  <c r="FP93" i="104"/>
  <c r="FQ93" i="104"/>
  <c r="GA93" i="104"/>
  <c r="GB93" i="104"/>
  <c r="GC93" i="104"/>
  <c r="GD93" i="104"/>
  <c r="GE93" i="104"/>
  <c r="GF93" i="104"/>
  <c r="B94" i="104"/>
  <c r="C94" i="104"/>
  <c r="F94" i="104"/>
  <c r="I94" i="104"/>
  <c r="L94" i="104"/>
  <c r="O94" i="104"/>
  <c r="Q94" i="104"/>
  <c r="T94" i="104"/>
  <c r="V94" i="104"/>
  <c r="Y94" i="104"/>
  <c r="Z95" i="104" s="1"/>
  <c r="AM94" i="104"/>
  <c r="AX94" i="104"/>
  <c r="AY94" i="104"/>
  <c r="AZ94" i="104"/>
  <c r="BA94" i="104"/>
  <c r="BB94" i="104"/>
  <c r="BC94" i="104"/>
  <c r="BD94" i="104"/>
  <c r="BI94" i="104"/>
  <c r="BJ94" i="104"/>
  <c r="BK94" i="104"/>
  <c r="BL94" i="104"/>
  <c r="BM94" i="104"/>
  <c r="BN94" i="104"/>
  <c r="BO94" i="104"/>
  <c r="BP94" i="104"/>
  <c r="BW94" i="104"/>
  <c r="BX94" i="104"/>
  <c r="BY94" i="104"/>
  <c r="BZ94" i="104"/>
  <c r="CA94" i="104"/>
  <c r="CB94" i="104"/>
  <c r="CC94" i="104"/>
  <c r="CD94" i="104"/>
  <c r="CE94" i="104"/>
  <c r="CF94" i="104"/>
  <c r="CG94" i="104"/>
  <c r="CH94" i="104"/>
  <c r="CI94" i="104"/>
  <c r="CN94" i="104"/>
  <c r="CO94" i="104"/>
  <c r="CP94" i="104"/>
  <c r="CQ94" i="104"/>
  <c r="CX94" i="104"/>
  <c r="CY94" i="104"/>
  <c r="CZ94" i="104"/>
  <c r="DA94" i="104"/>
  <c r="DF94" i="104" s="1"/>
  <c r="DB94" i="104"/>
  <c r="DC94" i="104"/>
  <c r="DD94" i="104"/>
  <c r="DL94" i="104"/>
  <c r="DM94" i="104"/>
  <c r="DN94" i="104"/>
  <c r="DO94" i="104"/>
  <c r="DS94" i="104"/>
  <c r="DT94" i="104"/>
  <c r="DU94" i="104"/>
  <c r="EB94" i="104" s="1"/>
  <c r="DV94" i="104"/>
  <c r="DW94" i="104"/>
  <c r="DX94" i="104"/>
  <c r="DY94" i="104"/>
  <c r="DZ94" i="104"/>
  <c r="EA94" i="104"/>
  <c r="EI94" i="104"/>
  <c r="EJ94" i="104"/>
  <c r="EK94" i="104"/>
  <c r="EL94" i="104"/>
  <c r="EM94" i="104"/>
  <c r="EN94" i="104"/>
  <c r="EW94" i="104"/>
  <c r="EX94" i="104"/>
  <c r="EY94" i="104"/>
  <c r="EZ94" i="104"/>
  <c r="FA94" i="104"/>
  <c r="FB94" i="104"/>
  <c r="FL94" i="104"/>
  <c r="FS94" i="104" s="1"/>
  <c r="FM94" i="104"/>
  <c r="FN94" i="104"/>
  <c r="FO94" i="104"/>
  <c r="FP94" i="104"/>
  <c r="FQ94" i="104"/>
  <c r="FT94" i="104"/>
  <c r="GA94" i="104"/>
  <c r="GB94" i="104"/>
  <c r="GC94" i="104"/>
  <c r="GD94" i="104"/>
  <c r="GE94" i="104"/>
  <c r="GF94" i="104"/>
  <c r="B95" i="104"/>
  <c r="C95" i="104"/>
  <c r="F95" i="104"/>
  <c r="I95" i="104"/>
  <c r="L95" i="104"/>
  <c r="O95" i="104"/>
  <c r="Q95" i="104"/>
  <c r="T95" i="104"/>
  <c r="V95" i="104"/>
  <c r="Y95" i="104"/>
  <c r="AM95" i="104"/>
  <c r="AX95" i="104"/>
  <c r="AY95" i="104"/>
  <c r="AZ95" i="104"/>
  <c r="BA95" i="104"/>
  <c r="BB95" i="104"/>
  <c r="BC95" i="104"/>
  <c r="BD95" i="104"/>
  <c r="BI95" i="104"/>
  <c r="BJ95" i="104"/>
  <c r="BK95" i="104"/>
  <c r="BL95" i="104"/>
  <c r="BR95" i="104" s="1"/>
  <c r="AO95" i="104" s="1"/>
  <c r="AK95" i="104" s="1"/>
  <c r="BM95" i="104"/>
  <c r="BN95" i="104"/>
  <c r="BO95" i="104"/>
  <c r="BP95" i="104"/>
  <c r="BW95" i="104"/>
  <c r="BX95" i="104"/>
  <c r="BY95" i="104"/>
  <c r="BZ95" i="104"/>
  <c r="CA95" i="104"/>
  <c r="CB95" i="104"/>
  <c r="CC95" i="104"/>
  <c r="CD95" i="104"/>
  <c r="CE95" i="104"/>
  <c r="CF95" i="104"/>
  <c r="CG95" i="104"/>
  <c r="CH95" i="104"/>
  <c r="CI95" i="104"/>
  <c r="CN95" i="104"/>
  <c r="CO95" i="104"/>
  <c r="CP95" i="104"/>
  <c r="CQ95" i="104"/>
  <c r="CX95" i="104"/>
  <c r="CY95" i="104"/>
  <c r="DF95" i="104" s="1"/>
  <c r="CZ95" i="104"/>
  <c r="DA95" i="104"/>
  <c r="DB95" i="104"/>
  <c r="DC95" i="104"/>
  <c r="DD95" i="104"/>
  <c r="DL95" i="104"/>
  <c r="DM95" i="104"/>
  <c r="DN95" i="104"/>
  <c r="DO95" i="104"/>
  <c r="DS95" i="104"/>
  <c r="DT95" i="104"/>
  <c r="DU95" i="104"/>
  <c r="DV95" i="104"/>
  <c r="DW95" i="104"/>
  <c r="DX95" i="104"/>
  <c r="DY95" i="104"/>
  <c r="DZ95" i="104"/>
  <c r="EA95" i="104"/>
  <c r="EI95" i="104"/>
  <c r="EP95" i="104" s="1"/>
  <c r="EQ95" i="104" s="1"/>
  <c r="E95" i="104" s="1"/>
  <c r="EJ95" i="104"/>
  <c r="EK95" i="104"/>
  <c r="EL95" i="104"/>
  <c r="EM95" i="104"/>
  <c r="EN95" i="104"/>
  <c r="EW95" i="104"/>
  <c r="EX95" i="104"/>
  <c r="EY95" i="104"/>
  <c r="EZ95" i="104"/>
  <c r="FA95" i="104"/>
  <c r="FB95" i="104"/>
  <c r="FL95" i="104"/>
  <c r="FM95" i="104"/>
  <c r="FN95" i="104"/>
  <c r="FO95" i="104"/>
  <c r="FP95" i="104"/>
  <c r="FQ95" i="104"/>
  <c r="GA95" i="104"/>
  <c r="GB95" i="104"/>
  <c r="GC95" i="104"/>
  <c r="GD95" i="104"/>
  <c r="GE95" i="104"/>
  <c r="GF95" i="104"/>
  <c r="B96" i="104"/>
  <c r="C96" i="104"/>
  <c r="F96" i="104"/>
  <c r="I96" i="104"/>
  <c r="L96" i="104"/>
  <c r="O96" i="104"/>
  <c r="Q96" i="104"/>
  <c r="T96" i="104"/>
  <c r="V96" i="104"/>
  <c r="Y96" i="104"/>
  <c r="AM96" i="104"/>
  <c r="EB96" i="104" s="1"/>
  <c r="AX96" i="104"/>
  <c r="AY96" i="104"/>
  <c r="AZ96" i="104"/>
  <c r="BA96" i="104"/>
  <c r="BB96" i="104"/>
  <c r="BC96" i="104"/>
  <c r="BD96" i="104"/>
  <c r="BE96" i="104"/>
  <c r="BI96" i="104"/>
  <c r="BJ96" i="104"/>
  <c r="BK96" i="104"/>
  <c r="BL96" i="104"/>
  <c r="BM96" i="104"/>
  <c r="BN96" i="104"/>
  <c r="BO96" i="104"/>
  <c r="BP96" i="104"/>
  <c r="BW96" i="104"/>
  <c r="BX96" i="104"/>
  <c r="BY96" i="104"/>
  <c r="BZ96" i="104"/>
  <c r="CA96" i="104"/>
  <c r="CB96" i="104"/>
  <c r="CC96" i="104"/>
  <c r="CD96" i="104"/>
  <c r="CE96" i="104"/>
  <c r="CF96" i="104"/>
  <c r="CG96" i="104"/>
  <c r="CH96" i="104"/>
  <c r="CI96" i="104"/>
  <c r="CN96" i="104"/>
  <c r="CO96" i="104"/>
  <c r="CP96" i="104"/>
  <c r="CQ96" i="104"/>
  <c r="CX96" i="104"/>
  <c r="CY96" i="104"/>
  <c r="CZ96" i="104"/>
  <c r="DF96" i="104" s="1"/>
  <c r="DA96" i="104"/>
  <c r="DB96" i="104"/>
  <c r="DC96" i="104"/>
  <c r="DD96" i="104"/>
  <c r="DL96" i="104"/>
  <c r="DM96" i="104"/>
  <c r="DN96" i="104"/>
  <c r="DO96" i="104"/>
  <c r="DS96" i="104"/>
  <c r="DT96" i="104"/>
  <c r="DU96" i="104"/>
  <c r="DV96" i="104"/>
  <c r="DW96" i="104"/>
  <c r="DX96" i="104"/>
  <c r="DY96" i="104"/>
  <c r="DZ96" i="104"/>
  <c r="EA96" i="104"/>
  <c r="EI96" i="104"/>
  <c r="EJ96" i="104"/>
  <c r="EK96" i="104"/>
  <c r="EL96" i="104"/>
  <c r="EM96" i="104"/>
  <c r="EN96" i="104"/>
  <c r="EP96" i="104"/>
  <c r="EW96" i="104"/>
  <c r="EX96" i="104"/>
  <c r="EY96" i="104"/>
  <c r="EZ96" i="104"/>
  <c r="FA96" i="104"/>
  <c r="FB96" i="104"/>
  <c r="FD96" i="104"/>
  <c r="FL96" i="104"/>
  <c r="FM96" i="104"/>
  <c r="FN96" i="104"/>
  <c r="FO96" i="104"/>
  <c r="FP96" i="104"/>
  <c r="FQ96" i="104"/>
  <c r="FS96" i="104"/>
  <c r="GA96" i="104"/>
  <c r="GB96" i="104"/>
  <c r="GC96" i="104"/>
  <c r="GD96" i="104"/>
  <c r="GE96" i="104"/>
  <c r="GF96" i="104"/>
  <c r="GH96" i="104"/>
  <c r="B97" i="104"/>
  <c r="C97" i="104"/>
  <c r="F97" i="104"/>
  <c r="I97" i="104"/>
  <c r="L97" i="104"/>
  <c r="O97" i="104"/>
  <c r="Q97" i="104"/>
  <c r="T97" i="104"/>
  <c r="V97" i="104"/>
  <c r="Y97" i="104"/>
  <c r="AM97" i="104"/>
  <c r="AX97" i="104"/>
  <c r="AY97" i="104"/>
  <c r="AZ97" i="104"/>
  <c r="BA97" i="104"/>
  <c r="BB97" i="104"/>
  <c r="BC97" i="104"/>
  <c r="BD97" i="104"/>
  <c r="BE97" i="104"/>
  <c r="BI97" i="104"/>
  <c r="BJ97" i="104"/>
  <c r="BK97" i="104"/>
  <c r="BL97" i="104"/>
  <c r="BM97" i="104"/>
  <c r="BN97" i="104"/>
  <c r="BO97" i="104"/>
  <c r="BP97" i="104"/>
  <c r="BW97" i="104"/>
  <c r="BX97" i="104"/>
  <c r="BY97" i="104"/>
  <c r="BZ97" i="104"/>
  <c r="CA97" i="104"/>
  <c r="CB97" i="104"/>
  <c r="CC97" i="104"/>
  <c r="CD97" i="104"/>
  <c r="CE97" i="104"/>
  <c r="CF97" i="104"/>
  <c r="CG97" i="104"/>
  <c r="CH97" i="104"/>
  <c r="CI97" i="104"/>
  <c r="CN97" i="104"/>
  <c r="CO97" i="104"/>
  <c r="CP97" i="104"/>
  <c r="CQ97" i="104"/>
  <c r="CX97" i="104"/>
  <c r="CY97" i="104"/>
  <c r="CZ97" i="104"/>
  <c r="DA97" i="104"/>
  <c r="DB97" i="104"/>
  <c r="DC97" i="104"/>
  <c r="DD97" i="104"/>
  <c r="DL97" i="104"/>
  <c r="DM97" i="104"/>
  <c r="DN97" i="104"/>
  <c r="DO97" i="104"/>
  <c r="DS97" i="104"/>
  <c r="DT97" i="104"/>
  <c r="DU97" i="104"/>
  <c r="DV97" i="104"/>
  <c r="DW97" i="104"/>
  <c r="DX97" i="104"/>
  <c r="DY97" i="104"/>
  <c r="DZ97" i="104"/>
  <c r="EA97" i="104"/>
  <c r="EB97" i="104"/>
  <c r="EI97" i="104"/>
  <c r="EJ97" i="104"/>
  <c r="EK97" i="104"/>
  <c r="EL97" i="104"/>
  <c r="EM97" i="104"/>
  <c r="EN97" i="104"/>
  <c r="EW97" i="104"/>
  <c r="EX97" i="104"/>
  <c r="EY97" i="104"/>
  <c r="EZ97" i="104"/>
  <c r="FA97" i="104"/>
  <c r="FB97" i="104"/>
  <c r="FL97" i="104"/>
  <c r="FM97" i="104"/>
  <c r="FN97" i="104"/>
  <c r="FO97" i="104"/>
  <c r="FP97" i="104"/>
  <c r="FQ97" i="104"/>
  <c r="GA97" i="104"/>
  <c r="GB97" i="104"/>
  <c r="GC97" i="104"/>
  <c r="GD97" i="104"/>
  <c r="GE97" i="104"/>
  <c r="GF97" i="104"/>
  <c r="B98" i="104"/>
  <c r="C98" i="104"/>
  <c r="F98" i="104"/>
  <c r="I98" i="104"/>
  <c r="L98" i="104"/>
  <c r="O98" i="104"/>
  <c r="Q98" i="104"/>
  <c r="T98" i="104"/>
  <c r="V98" i="104"/>
  <c r="Y98" i="104"/>
  <c r="AM98" i="104"/>
  <c r="AX98" i="104"/>
  <c r="AY98" i="104"/>
  <c r="AZ98" i="104"/>
  <c r="BA98" i="104"/>
  <c r="BB98" i="104"/>
  <c r="BC98" i="104"/>
  <c r="BD98" i="104"/>
  <c r="BI98" i="104"/>
  <c r="BJ98" i="104"/>
  <c r="BK98" i="104"/>
  <c r="BL98" i="104"/>
  <c r="BM98" i="104"/>
  <c r="BN98" i="104"/>
  <c r="BO98" i="104"/>
  <c r="BP98" i="104"/>
  <c r="BW98" i="104"/>
  <c r="BX98" i="104"/>
  <c r="BY98" i="104"/>
  <c r="BZ98" i="104"/>
  <c r="CA98" i="104"/>
  <c r="CB98" i="104"/>
  <c r="CC98" i="104"/>
  <c r="CD98" i="104"/>
  <c r="CE98" i="104"/>
  <c r="CF98" i="104"/>
  <c r="CG98" i="104"/>
  <c r="CH98" i="104"/>
  <c r="CI98" i="104"/>
  <c r="CN98" i="104"/>
  <c r="CO98" i="104"/>
  <c r="CP98" i="104"/>
  <c r="CQ98" i="104"/>
  <c r="CX98" i="104"/>
  <c r="CY98" i="104"/>
  <c r="CZ98" i="104"/>
  <c r="DA98" i="104"/>
  <c r="DB98" i="104"/>
  <c r="DC98" i="104"/>
  <c r="DD98" i="104"/>
  <c r="DF98" i="104"/>
  <c r="DL98" i="104"/>
  <c r="DM98" i="104"/>
  <c r="DN98" i="104"/>
  <c r="DO98" i="104"/>
  <c r="DS98" i="104"/>
  <c r="DT98" i="104"/>
  <c r="DU98" i="104"/>
  <c r="DV98" i="104"/>
  <c r="DW98" i="104"/>
  <c r="DX98" i="104"/>
  <c r="DY98" i="104"/>
  <c r="DZ98" i="104"/>
  <c r="EA98" i="104"/>
  <c r="EI98" i="104"/>
  <c r="EJ98" i="104"/>
  <c r="EK98" i="104"/>
  <c r="EL98" i="104"/>
  <c r="EM98" i="104"/>
  <c r="EN98" i="104"/>
  <c r="EW98" i="104"/>
  <c r="EX98" i="104"/>
  <c r="EY98" i="104"/>
  <c r="EZ98" i="104"/>
  <c r="FA98" i="104"/>
  <c r="FB98" i="104"/>
  <c r="FL98" i="104"/>
  <c r="FS98" i="104" s="1"/>
  <c r="FT98" i="104" s="1"/>
  <c r="FM98" i="104"/>
  <c r="FN98" i="104"/>
  <c r="FO98" i="104"/>
  <c r="FP98" i="104"/>
  <c r="FQ98" i="104"/>
  <c r="GA98" i="104"/>
  <c r="GH98" i="104" s="1"/>
  <c r="GI98" i="104" s="1"/>
  <c r="H98" i="104" s="1"/>
  <c r="GB98" i="104"/>
  <c r="GC98" i="104"/>
  <c r="GD98" i="104"/>
  <c r="GE98" i="104"/>
  <c r="GF98" i="104"/>
  <c r="B99" i="104"/>
  <c r="C99" i="104"/>
  <c r="F99" i="104"/>
  <c r="I99" i="104"/>
  <c r="L99" i="104"/>
  <c r="O99" i="104"/>
  <c r="Q99" i="104"/>
  <c r="R101" i="104" s="1"/>
  <c r="T99" i="104"/>
  <c r="V99" i="104"/>
  <c r="Y99" i="104"/>
  <c r="AM99" i="104"/>
  <c r="AX99" i="104"/>
  <c r="AY99" i="104"/>
  <c r="AZ99" i="104"/>
  <c r="BA99" i="104"/>
  <c r="BB99" i="104"/>
  <c r="BC99" i="104"/>
  <c r="BD99" i="104"/>
  <c r="BI99" i="104"/>
  <c r="BJ99" i="104"/>
  <c r="BK99" i="104"/>
  <c r="BL99" i="104"/>
  <c r="BM99" i="104"/>
  <c r="BN99" i="104"/>
  <c r="BO99" i="104"/>
  <c r="BP99" i="104"/>
  <c r="BW99" i="104"/>
  <c r="BX99" i="104"/>
  <c r="BY99" i="104"/>
  <c r="BZ99" i="104"/>
  <c r="CA99" i="104"/>
  <c r="CB99" i="104"/>
  <c r="CC99" i="104"/>
  <c r="CD99" i="104"/>
  <c r="CE99" i="104"/>
  <c r="CF99" i="104"/>
  <c r="CG99" i="104"/>
  <c r="CH99" i="104"/>
  <c r="CI99" i="104"/>
  <c r="CN99" i="104"/>
  <c r="CO99" i="104"/>
  <c r="CP99" i="104"/>
  <c r="CQ99" i="104"/>
  <c r="CX99" i="104"/>
  <c r="CY99" i="104"/>
  <c r="CZ99" i="104"/>
  <c r="DA99" i="104"/>
  <c r="DB99" i="104"/>
  <c r="DC99" i="104"/>
  <c r="DD99" i="104"/>
  <c r="DL99" i="104"/>
  <c r="DM99" i="104"/>
  <c r="DN99" i="104"/>
  <c r="DO99" i="104"/>
  <c r="DS99" i="104"/>
  <c r="DT99" i="104"/>
  <c r="DU99" i="104"/>
  <c r="DV99" i="104"/>
  <c r="DW99" i="104"/>
  <c r="DX99" i="104"/>
  <c r="DY99" i="104"/>
  <c r="DZ99" i="104"/>
  <c r="EA99" i="104"/>
  <c r="EI99" i="104"/>
  <c r="EJ99" i="104"/>
  <c r="EK99" i="104"/>
  <c r="EL99" i="104"/>
  <c r="EM99" i="104"/>
  <c r="EN99" i="104"/>
  <c r="EP99" i="104"/>
  <c r="EQ99" i="104" s="1"/>
  <c r="E99" i="104" s="1"/>
  <c r="EW99" i="104"/>
  <c r="EX99" i="104"/>
  <c r="EY99" i="104"/>
  <c r="EZ99" i="104"/>
  <c r="FA99" i="104"/>
  <c r="FB99" i="104"/>
  <c r="FD99" i="104"/>
  <c r="FE99" i="104" s="1"/>
  <c r="K99" i="104" s="1"/>
  <c r="FL99" i="104"/>
  <c r="FM99" i="104"/>
  <c r="FS99" i="104" s="1"/>
  <c r="FT99" i="104" s="1"/>
  <c r="FN99" i="104"/>
  <c r="FO99" i="104"/>
  <c r="FP99" i="104"/>
  <c r="FQ99" i="104"/>
  <c r="GA99" i="104"/>
  <c r="GB99" i="104"/>
  <c r="GH99" i="104" s="1"/>
  <c r="GI99" i="104" s="1"/>
  <c r="H99" i="104" s="1"/>
  <c r="GC99" i="104"/>
  <c r="GD99" i="104"/>
  <c r="GE99" i="104"/>
  <c r="GF99" i="104"/>
  <c r="B100" i="104"/>
  <c r="C100" i="104"/>
  <c r="F100" i="104"/>
  <c r="I100" i="104"/>
  <c r="L100" i="104"/>
  <c r="O100" i="104"/>
  <c r="Q100" i="104"/>
  <c r="T100" i="104"/>
  <c r="V100" i="104"/>
  <c r="Y100" i="104"/>
  <c r="AK100" i="104"/>
  <c r="AM100" i="104"/>
  <c r="AX100" i="104"/>
  <c r="AY100" i="104"/>
  <c r="AZ100" i="104"/>
  <c r="BA100" i="104"/>
  <c r="BB100" i="104"/>
  <c r="BC100" i="104"/>
  <c r="BD100" i="104"/>
  <c r="BI100" i="104"/>
  <c r="BJ100" i="104"/>
  <c r="BR100" i="104" s="1"/>
  <c r="AO100" i="104" s="1"/>
  <c r="BK100" i="104"/>
  <c r="BL100" i="104"/>
  <c r="BM100" i="104"/>
  <c r="BN100" i="104"/>
  <c r="BO100" i="104"/>
  <c r="BP100" i="104"/>
  <c r="BW100" i="104"/>
  <c r="BX100" i="104"/>
  <c r="BY100" i="104"/>
  <c r="BZ100" i="104"/>
  <c r="CA100" i="104"/>
  <c r="CB100" i="104"/>
  <c r="CC100" i="104"/>
  <c r="CD100" i="104"/>
  <c r="CE100" i="104"/>
  <c r="CF100" i="104"/>
  <c r="CG100" i="104"/>
  <c r="CH100" i="104"/>
  <c r="CI100" i="104"/>
  <c r="CN100" i="104"/>
  <c r="CO100" i="104"/>
  <c r="CP100" i="104"/>
  <c r="CQ100" i="104"/>
  <c r="CX100" i="104"/>
  <c r="CY100" i="104"/>
  <c r="CZ100" i="104"/>
  <c r="DA100" i="104"/>
  <c r="DB100" i="104"/>
  <c r="DC100" i="104"/>
  <c r="DD100" i="104"/>
  <c r="DL100" i="104"/>
  <c r="DM100" i="104"/>
  <c r="DN100" i="104"/>
  <c r="DO100" i="104"/>
  <c r="DS100" i="104"/>
  <c r="DT100" i="104"/>
  <c r="DU100" i="104"/>
  <c r="DV100" i="104"/>
  <c r="DW100" i="104"/>
  <c r="DX100" i="104"/>
  <c r="DY100" i="104"/>
  <c r="DZ100" i="104"/>
  <c r="EA100" i="104"/>
  <c r="EB100" i="104"/>
  <c r="EI100" i="104"/>
  <c r="EJ100" i="104"/>
  <c r="EK100" i="104"/>
  <c r="EL100" i="104"/>
  <c r="EM100" i="104"/>
  <c r="EN100" i="104"/>
  <c r="EW100" i="104"/>
  <c r="EX100" i="104"/>
  <c r="EY100" i="104"/>
  <c r="EZ100" i="104"/>
  <c r="FA100" i="104"/>
  <c r="FB100" i="104"/>
  <c r="FL100" i="104"/>
  <c r="FM100" i="104"/>
  <c r="FN100" i="104"/>
  <c r="FO100" i="104"/>
  <c r="FP100" i="104"/>
  <c r="FQ100" i="104"/>
  <c r="GA100" i="104"/>
  <c r="GB100" i="104"/>
  <c r="GC100" i="104"/>
  <c r="GH100" i="104" s="1"/>
  <c r="GI100" i="104" s="1"/>
  <c r="H100" i="104" s="1"/>
  <c r="GD100" i="104"/>
  <c r="GE100" i="104"/>
  <c r="GF100" i="104"/>
  <c r="B101" i="104"/>
  <c r="C101" i="104"/>
  <c r="F101" i="104"/>
  <c r="I101" i="104"/>
  <c r="L101" i="104"/>
  <c r="O101" i="104"/>
  <c r="Q101" i="104"/>
  <c r="T101" i="104"/>
  <c r="V101" i="104"/>
  <c r="W101" i="104"/>
  <c r="Y101" i="104"/>
  <c r="AM101" i="104"/>
  <c r="AX101" i="104"/>
  <c r="AY101" i="104"/>
  <c r="AZ101" i="104"/>
  <c r="BA101" i="104"/>
  <c r="BB101" i="104"/>
  <c r="BC101" i="104"/>
  <c r="BD101" i="104"/>
  <c r="BI101" i="104"/>
  <c r="BJ101" i="104"/>
  <c r="BK101" i="104"/>
  <c r="BL101" i="104"/>
  <c r="BM101" i="104"/>
  <c r="BN101" i="104"/>
  <c r="BO101" i="104"/>
  <c r="BP101" i="104"/>
  <c r="BW101" i="104"/>
  <c r="BX101" i="104"/>
  <c r="BY101" i="104"/>
  <c r="BZ101" i="104"/>
  <c r="CA101" i="104"/>
  <c r="CB101" i="104"/>
  <c r="CC101" i="104"/>
  <c r="CD101" i="104"/>
  <c r="CE101" i="104"/>
  <c r="CF101" i="104"/>
  <c r="CG101" i="104"/>
  <c r="CH101" i="104"/>
  <c r="CI101" i="104"/>
  <c r="CN101" i="104"/>
  <c r="CO101" i="104"/>
  <c r="CP101" i="104"/>
  <c r="CQ101" i="104"/>
  <c r="CX101" i="104"/>
  <c r="CY101" i="104"/>
  <c r="DF101" i="104" s="1"/>
  <c r="CZ101" i="104"/>
  <c r="DA101" i="104"/>
  <c r="DB101" i="104"/>
  <c r="DC101" i="104"/>
  <c r="DD101" i="104"/>
  <c r="DL101" i="104"/>
  <c r="DM101" i="104"/>
  <c r="DN101" i="104"/>
  <c r="DO101" i="104"/>
  <c r="DS101" i="104"/>
  <c r="DT101" i="104"/>
  <c r="DU101" i="104"/>
  <c r="DV101" i="104"/>
  <c r="DW101" i="104"/>
  <c r="DX101" i="104"/>
  <c r="DY101" i="104"/>
  <c r="DZ101" i="104"/>
  <c r="EA101" i="104"/>
  <c r="EI101" i="104"/>
  <c r="EJ101" i="104"/>
  <c r="EK101" i="104"/>
  <c r="EL101" i="104"/>
  <c r="EM101" i="104"/>
  <c r="EN101" i="104"/>
  <c r="EW101" i="104"/>
  <c r="EX101" i="104"/>
  <c r="EY101" i="104"/>
  <c r="EZ101" i="104"/>
  <c r="FA101" i="104"/>
  <c r="FB101" i="104"/>
  <c r="FL101" i="104"/>
  <c r="FM101" i="104"/>
  <c r="FN101" i="104"/>
  <c r="FO101" i="104"/>
  <c r="FP101" i="104"/>
  <c r="FQ101" i="104"/>
  <c r="GA101" i="104"/>
  <c r="GB101" i="104"/>
  <c r="GC101" i="104"/>
  <c r="GD101" i="104"/>
  <c r="GE101" i="104"/>
  <c r="GF101" i="104"/>
  <c r="B102" i="104"/>
  <c r="C102" i="104"/>
  <c r="F102" i="104"/>
  <c r="I102" i="104"/>
  <c r="L102" i="104"/>
  <c r="O102" i="104"/>
  <c r="Q102" i="104"/>
  <c r="T102" i="104"/>
  <c r="V102" i="104"/>
  <c r="Y102" i="104"/>
  <c r="AM102" i="104"/>
  <c r="AX102" i="104"/>
  <c r="AY102" i="104"/>
  <c r="AZ102" i="104"/>
  <c r="BA102" i="104"/>
  <c r="BB102" i="104"/>
  <c r="BC102" i="104"/>
  <c r="BD102" i="104"/>
  <c r="BI102" i="104"/>
  <c r="BJ102" i="104"/>
  <c r="BR102" i="104" s="1"/>
  <c r="AO102" i="104" s="1"/>
  <c r="AK102" i="104" s="1"/>
  <c r="BK102" i="104"/>
  <c r="BL102" i="104"/>
  <c r="BM102" i="104"/>
  <c r="BN102" i="104"/>
  <c r="BO102" i="104"/>
  <c r="BP102" i="104"/>
  <c r="BW102" i="104"/>
  <c r="BX102" i="104"/>
  <c r="BY102" i="104"/>
  <c r="BZ102" i="104"/>
  <c r="CA102" i="104"/>
  <c r="CB102" i="104"/>
  <c r="CC102" i="104"/>
  <c r="CD102" i="104"/>
  <c r="CE102" i="104"/>
  <c r="CF102" i="104"/>
  <c r="CG102" i="104"/>
  <c r="CH102" i="104"/>
  <c r="CI102" i="104"/>
  <c r="CN102" i="104"/>
  <c r="CO102" i="104"/>
  <c r="CP102" i="104"/>
  <c r="CQ102" i="104"/>
  <c r="CX102" i="104"/>
  <c r="DF102" i="104" s="1"/>
  <c r="CY102" i="104"/>
  <c r="CZ102" i="104"/>
  <c r="DA102" i="104"/>
  <c r="DB102" i="104"/>
  <c r="DC102" i="104"/>
  <c r="DD102" i="104"/>
  <c r="DL102" i="104"/>
  <c r="DM102" i="104"/>
  <c r="DN102" i="104"/>
  <c r="DO102" i="104"/>
  <c r="DS102" i="104"/>
  <c r="DT102" i="104"/>
  <c r="DU102" i="104"/>
  <c r="DV102" i="104"/>
  <c r="DW102" i="104"/>
  <c r="DX102" i="104"/>
  <c r="DY102" i="104"/>
  <c r="DZ102" i="104"/>
  <c r="EA102" i="104"/>
  <c r="EI102" i="104"/>
  <c r="EJ102" i="104"/>
  <c r="EK102" i="104"/>
  <c r="EL102" i="104"/>
  <c r="EM102" i="104"/>
  <c r="EN102" i="104"/>
  <c r="EW102" i="104"/>
  <c r="EX102" i="104"/>
  <c r="EY102" i="104"/>
  <c r="EZ102" i="104"/>
  <c r="FA102" i="104"/>
  <c r="FB102" i="104"/>
  <c r="FD102" i="104"/>
  <c r="FE102" i="104" s="1"/>
  <c r="K102" i="104" s="1"/>
  <c r="FL102" i="104"/>
  <c r="FM102" i="104"/>
  <c r="FN102" i="104"/>
  <c r="FO102" i="104"/>
  <c r="FP102" i="104"/>
  <c r="FQ102" i="104"/>
  <c r="FS102" i="104" s="1"/>
  <c r="FT102" i="104" s="1"/>
  <c r="GA102" i="104"/>
  <c r="GB102" i="104"/>
  <c r="GC102" i="104"/>
  <c r="GD102" i="104"/>
  <c r="GE102" i="104"/>
  <c r="GF102" i="104"/>
  <c r="GH102" i="104"/>
  <c r="GI102" i="104" s="1"/>
  <c r="H102" i="104" s="1"/>
  <c r="B103" i="104"/>
  <c r="C103" i="104"/>
  <c r="F103" i="104"/>
  <c r="I103" i="104"/>
  <c r="L103" i="104"/>
  <c r="O103" i="104"/>
  <c r="P101" i="104" s="1"/>
  <c r="Q103" i="104"/>
  <c r="T103" i="104"/>
  <c r="U99" i="104" s="1"/>
  <c r="V103" i="104"/>
  <c r="Y103" i="104"/>
  <c r="AM103" i="104"/>
  <c r="AO103" i="104"/>
  <c r="AK103" i="104" s="1"/>
  <c r="AX103" i="104"/>
  <c r="AY103" i="104"/>
  <c r="AZ103" i="104"/>
  <c r="BA103" i="104"/>
  <c r="BB103" i="104"/>
  <c r="BC103" i="104"/>
  <c r="BD103" i="104"/>
  <c r="BI103" i="104"/>
  <c r="BJ103" i="104"/>
  <c r="BR103" i="104" s="1"/>
  <c r="BK103" i="104"/>
  <c r="BL103" i="104"/>
  <c r="BM103" i="104"/>
  <c r="BN103" i="104"/>
  <c r="BO103" i="104"/>
  <c r="BP103" i="104"/>
  <c r="BW103" i="104"/>
  <c r="BX103" i="104"/>
  <c r="BY103" i="104"/>
  <c r="BZ103" i="104"/>
  <c r="CA103" i="104"/>
  <c r="CB103" i="104"/>
  <c r="CC103" i="104"/>
  <c r="CD103" i="104"/>
  <c r="CE103" i="104"/>
  <c r="CF103" i="104"/>
  <c r="CG103" i="104"/>
  <c r="CH103" i="104"/>
  <c r="CI103" i="104"/>
  <c r="CN103" i="104"/>
  <c r="CO103" i="104"/>
  <c r="CP103" i="104"/>
  <c r="CQ103" i="104"/>
  <c r="CX103" i="104"/>
  <c r="CY103" i="104"/>
  <c r="DF103" i="104" s="1"/>
  <c r="CZ103" i="104"/>
  <c r="DA103" i="104"/>
  <c r="DB103" i="104"/>
  <c r="DC103" i="104"/>
  <c r="DD103" i="104"/>
  <c r="DL103" i="104"/>
  <c r="DM103" i="104"/>
  <c r="DN103" i="104"/>
  <c r="DO103" i="104"/>
  <c r="DS103" i="104"/>
  <c r="DT103" i="104"/>
  <c r="DU103" i="104"/>
  <c r="DV103" i="104"/>
  <c r="DW103" i="104"/>
  <c r="DX103" i="104"/>
  <c r="DY103" i="104"/>
  <c r="DZ103" i="104"/>
  <c r="EA103" i="104"/>
  <c r="EI103" i="104"/>
  <c r="EP103" i="104" s="1"/>
  <c r="EQ103" i="104" s="1"/>
  <c r="E103" i="104" s="1"/>
  <c r="EJ103" i="104"/>
  <c r="EK103" i="104"/>
  <c r="EL103" i="104"/>
  <c r="EM103" i="104"/>
  <c r="EN103" i="104"/>
  <c r="EW103" i="104"/>
  <c r="EX103" i="104"/>
  <c r="EY103" i="104"/>
  <c r="EZ103" i="104"/>
  <c r="FA103" i="104"/>
  <c r="FB103" i="104"/>
  <c r="FL103" i="104"/>
  <c r="FS103" i="104" s="1"/>
  <c r="FT103" i="104" s="1"/>
  <c r="FM103" i="104"/>
  <c r="FN103" i="104"/>
  <c r="FO103" i="104"/>
  <c r="FP103" i="104"/>
  <c r="FQ103" i="104"/>
  <c r="GA103" i="104"/>
  <c r="GB103" i="104"/>
  <c r="GC103" i="104"/>
  <c r="GD103" i="104"/>
  <c r="GE103" i="104"/>
  <c r="GF103" i="104"/>
  <c r="B104" i="104"/>
  <c r="C104" i="104"/>
  <c r="F104" i="104"/>
  <c r="I104" i="104"/>
  <c r="L104" i="104"/>
  <c r="O104" i="104"/>
  <c r="Q104" i="104"/>
  <c r="R107" i="104" s="1"/>
  <c r="T104" i="104"/>
  <c r="V104" i="104"/>
  <c r="Y104" i="104"/>
  <c r="AK104" i="104"/>
  <c r="AM104" i="104"/>
  <c r="AX104" i="104"/>
  <c r="AY104" i="104"/>
  <c r="AZ104" i="104"/>
  <c r="BA104" i="104"/>
  <c r="BB104" i="104"/>
  <c r="BC104" i="104"/>
  <c r="BD104" i="104"/>
  <c r="BI104" i="104"/>
  <c r="BJ104" i="104"/>
  <c r="BK104" i="104"/>
  <c r="BL104" i="104"/>
  <c r="BM104" i="104"/>
  <c r="BN104" i="104"/>
  <c r="BO104" i="104"/>
  <c r="BP104" i="104"/>
  <c r="BR104" i="104"/>
  <c r="AO104" i="104" s="1"/>
  <c r="BW104" i="104"/>
  <c r="BX104" i="104"/>
  <c r="BY104" i="104"/>
  <c r="BZ104" i="104"/>
  <c r="CA104" i="104"/>
  <c r="CB104" i="104"/>
  <c r="CC104" i="104"/>
  <c r="CD104" i="104"/>
  <c r="CE104" i="104"/>
  <c r="CF104" i="104"/>
  <c r="CG104" i="104"/>
  <c r="CH104" i="104"/>
  <c r="CI104" i="104"/>
  <c r="CN104" i="104"/>
  <c r="CO104" i="104"/>
  <c r="CP104" i="104"/>
  <c r="CQ104" i="104"/>
  <c r="CX104" i="104"/>
  <c r="CY104" i="104"/>
  <c r="CZ104" i="104"/>
  <c r="DA104" i="104"/>
  <c r="DB104" i="104"/>
  <c r="DC104" i="104"/>
  <c r="DD104" i="104"/>
  <c r="DL104" i="104"/>
  <c r="DM104" i="104"/>
  <c r="DN104" i="104"/>
  <c r="DO104" i="104"/>
  <c r="DS104" i="104"/>
  <c r="EB104" i="104" s="1"/>
  <c r="DT104" i="104"/>
  <c r="DU104" i="104"/>
  <c r="DV104" i="104"/>
  <c r="DW104" i="104"/>
  <c r="DX104" i="104"/>
  <c r="DY104" i="104"/>
  <c r="DZ104" i="104"/>
  <c r="EA104" i="104"/>
  <c r="EI104" i="104"/>
  <c r="EJ104" i="104"/>
  <c r="EK104" i="104"/>
  <c r="EL104" i="104"/>
  <c r="EM104" i="104"/>
  <c r="EP104" i="104" s="1"/>
  <c r="EQ104" i="104" s="1"/>
  <c r="E104" i="104" s="1"/>
  <c r="EN104" i="104"/>
  <c r="EW104" i="104"/>
  <c r="EX104" i="104"/>
  <c r="EY104" i="104"/>
  <c r="EZ104" i="104"/>
  <c r="FA104" i="104"/>
  <c r="FB104" i="104"/>
  <c r="FL104" i="104"/>
  <c r="FM104" i="104"/>
  <c r="FS104" i="104" s="1"/>
  <c r="FT104" i="104" s="1"/>
  <c r="FN104" i="104"/>
  <c r="FO104" i="104"/>
  <c r="FP104" i="104"/>
  <c r="FQ104" i="104"/>
  <c r="GA104" i="104"/>
  <c r="GB104" i="104"/>
  <c r="GH104" i="104" s="1"/>
  <c r="GI104" i="104" s="1"/>
  <c r="H104" i="104" s="1"/>
  <c r="GC104" i="104"/>
  <c r="GD104" i="104"/>
  <c r="GE104" i="104"/>
  <c r="GF104" i="104"/>
  <c r="B105" i="104"/>
  <c r="C105" i="104"/>
  <c r="F105" i="104"/>
  <c r="I105" i="104"/>
  <c r="L105" i="104"/>
  <c r="O105" i="104"/>
  <c r="Q105" i="104"/>
  <c r="T105" i="104"/>
  <c r="V105" i="104"/>
  <c r="Y105" i="104"/>
  <c r="Z107" i="104" s="1"/>
  <c r="AM105" i="104"/>
  <c r="AX105" i="104"/>
  <c r="AY105" i="104"/>
  <c r="AZ105" i="104"/>
  <c r="BA105" i="104"/>
  <c r="BB105" i="104"/>
  <c r="BC105" i="104"/>
  <c r="BD105" i="104"/>
  <c r="BI105" i="104"/>
  <c r="BJ105" i="104"/>
  <c r="BK105" i="104"/>
  <c r="BL105" i="104"/>
  <c r="BM105" i="104"/>
  <c r="BN105" i="104"/>
  <c r="BO105" i="104"/>
  <c r="BP105" i="104"/>
  <c r="BW105" i="104"/>
  <c r="BX105" i="104"/>
  <c r="BY105" i="104"/>
  <c r="BZ105" i="104"/>
  <c r="CA105" i="104"/>
  <c r="CB105" i="104"/>
  <c r="CC105" i="104"/>
  <c r="CD105" i="104"/>
  <c r="CE105" i="104"/>
  <c r="CF105" i="104"/>
  <c r="CG105" i="104"/>
  <c r="CH105" i="104"/>
  <c r="CI105" i="104"/>
  <c r="CN105" i="104"/>
  <c r="CO105" i="104"/>
  <c r="CP105" i="104"/>
  <c r="CQ105" i="104"/>
  <c r="CX105" i="104"/>
  <c r="DF105" i="104" s="1"/>
  <c r="CY105" i="104"/>
  <c r="CZ105" i="104"/>
  <c r="DA105" i="104"/>
  <c r="DB105" i="104"/>
  <c r="DC105" i="104"/>
  <c r="DD105" i="104"/>
  <c r="DL105" i="104"/>
  <c r="DM105" i="104"/>
  <c r="DN105" i="104"/>
  <c r="DO105" i="104"/>
  <c r="DS105" i="104"/>
  <c r="DT105" i="104"/>
  <c r="DU105" i="104"/>
  <c r="DV105" i="104"/>
  <c r="DW105" i="104"/>
  <c r="DX105" i="104"/>
  <c r="DY105" i="104"/>
  <c r="DZ105" i="104"/>
  <c r="EA105" i="104"/>
  <c r="EI105" i="104"/>
  <c r="EJ105" i="104"/>
  <c r="EK105" i="104"/>
  <c r="EL105" i="104"/>
  <c r="EM105" i="104"/>
  <c r="EN105" i="104"/>
  <c r="EW105" i="104"/>
  <c r="EX105" i="104"/>
  <c r="EY105" i="104"/>
  <c r="EZ105" i="104"/>
  <c r="FA105" i="104"/>
  <c r="FB105" i="104"/>
  <c r="FL105" i="104"/>
  <c r="FM105" i="104"/>
  <c r="FN105" i="104"/>
  <c r="FO105" i="104"/>
  <c r="FP105" i="104"/>
  <c r="FQ105" i="104"/>
  <c r="GA105" i="104"/>
  <c r="GB105" i="104"/>
  <c r="GC105" i="104"/>
  <c r="GD105" i="104"/>
  <c r="GE105" i="104"/>
  <c r="GF105" i="104"/>
  <c r="B106" i="104"/>
  <c r="C106" i="104"/>
  <c r="F106" i="104"/>
  <c r="I106" i="104"/>
  <c r="L106" i="104"/>
  <c r="O106" i="104"/>
  <c r="Q106" i="104"/>
  <c r="T106" i="104"/>
  <c r="V106" i="104"/>
  <c r="Y106" i="104"/>
  <c r="AM106" i="104"/>
  <c r="AX106" i="104"/>
  <c r="AY106" i="104"/>
  <c r="AZ106" i="104"/>
  <c r="BA106" i="104"/>
  <c r="BB106" i="104"/>
  <c r="BC106" i="104"/>
  <c r="BD106" i="104"/>
  <c r="BI106" i="104"/>
  <c r="BJ106" i="104"/>
  <c r="BK106" i="104"/>
  <c r="BL106" i="104"/>
  <c r="BM106" i="104"/>
  <c r="BN106" i="104"/>
  <c r="BO106" i="104"/>
  <c r="BP106" i="104"/>
  <c r="BW106" i="104"/>
  <c r="BX106" i="104"/>
  <c r="BY106" i="104"/>
  <c r="BZ106" i="104"/>
  <c r="CA106" i="104"/>
  <c r="CB106" i="104"/>
  <c r="CC106" i="104"/>
  <c r="CD106" i="104"/>
  <c r="CE106" i="104"/>
  <c r="CF106" i="104"/>
  <c r="CG106" i="104"/>
  <c r="CH106" i="104"/>
  <c r="CI106" i="104"/>
  <c r="CN106" i="104"/>
  <c r="CO106" i="104"/>
  <c r="CP106" i="104"/>
  <c r="CQ106" i="104"/>
  <c r="CX106" i="104"/>
  <c r="DF106" i="104" s="1"/>
  <c r="CY106" i="104"/>
  <c r="CZ106" i="104"/>
  <c r="DA106" i="104"/>
  <c r="DB106" i="104"/>
  <c r="DC106" i="104"/>
  <c r="DD106" i="104"/>
  <c r="DL106" i="104"/>
  <c r="DM106" i="104"/>
  <c r="DN106" i="104"/>
  <c r="DO106" i="104"/>
  <c r="DS106" i="104"/>
  <c r="EB106" i="104" s="1"/>
  <c r="DT106" i="104"/>
  <c r="DU106" i="104"/>
  <c r="DV106" i="104"/>
  <c r="DW106" i="104"/>
  <c r="DX106" i="104"/>
  <c r="DY106" i="104"/>
  <c r="DZ106" i="104"/>
  <c r="EA106" i="104"/>
  <c r="EI106" i="104"/>
  <c r="EJ106" i="104"/>
  <c r="EP106" i="104" s="1"/>
  <c r="EQ106" i="104" s="1"/>
  <c r="E106" i="104" s="1"/>
  <c r="EK106" i="104"/>
  <c r="EL106" i="104"/>
  <c r="EM106" i="104"/>
  <c r="EN106" i="104"/>
  <c r="EW106" i="104"/>
  <c r="EX106" i="104"/>
  <c r="EY106" i="104"/>
  <c r="EZ106" i="104"/>
  <c r="FA106" i="104"/>
  <c r="FD106" i="104" s="1"/>
  <c r="FE106" i="104" s="1"/>
  <c r="K106" i="104" s="1"/>
  <c r="FB106" i="104"/>
  <c r="FL106" i="104"/>
  <c r="FM106" i="104"/>
  <c r="FS106" i="104" s="1"/>
  <c r="FT106" i="104" s="1"/>
  <c r="FN106" i="104"/>
  <c r="FO106" i="104"/>
  <c r="FP106" i="104"/>
  <c r="FQ106" i="104"/>
  <c r="GA106" i="104"/>
  <c r="GB106" i="104"/>
  <c r="GC106" i="104"/>
  <c r="GD106" i="104"/>
  <c r="GE106" i="104"/>
  <c r="GF106" i="104"/>
  <c r="B107" i="104"/>
  <c r="C107" i="104"/>
  <c r="F107" i="104"/>
  <c r="G107" i="104"/>
  <c r="I107" i="104"/>
  <c r="L107" i="104"/>
  <c r="O107" i="104"/>
  <c r="Q107" i="104"/>
  <c r="T107" i="104"/>
  <c r="V107" i="104"/>
  <c r="W107" i="104"/>
  <c r="Y107" i="104"/>
  <c r="AM107" i="104"/>
  <c r="AX107" i="104"/>
  <c r="AY107" i="104"/>
  <c r="AZ107" i="104"/>
  <c r="BA107" i="104"/>
  <c r="BB107" i="104"/>
  <c r="BC107" i="104"/>
  <c r="BD107" i="104"/>
  <c r="BI107" i="104"/>
  <c r="BJ107" i="104"/>
  <c r="BK107" i="104"/>
  <c r="BL107" i="104"/>
  <c r="BM107" i="104"/>
  <c r="BN107" i="104"/>
  <c r="BO107" i="104"/>
  <c r="BP107" i="104"/>
  <c r="BR107" i="104"/>
  <c r="AO107" i="104" s="1"/>
  <c r="AK107" i="104" s="1"/>
  <c r="BW107" i="104"/>
  <c r="BX107" i="104"/>
  <c r="BY107" i="104"/>
  <c r="BZ107" i="104"/>
  <c r="CA107" i="104"/>
  <c r="CB107" i="104"/>
  <c r="CC107" i="104"/>
  <c r="CD107" i="104"/>
  <c r="CE107" i="104"/>
  <c r="CF107" i="104"/>
  <c r="CG107" i="104"/>
  <c r="CH107" i="104"/>
  <c r="CI107" i="104"/>
  <c r="CN107" i="104"/>
  <c r="CO107" i="104"/>
  <c r="CP107" i="104"/>
  <c r="CQ107" i="104"/>
  <c r="CX107" i="104"/>
  <c r="CY107" i="104"/>
  <c r="CZ107" i="104"/>
  <c r="DA107" i="104"/>
  <c r="DF107" i="104" s="1"/>
  <c r="DB107" i="104"/>
  <c r="DC107" i="104"/>
  <c r="DD107" i="104"/>
  <c r="DL107" i="104"/>
  <c r="DM107" i="104"/>
  <c r="DN107" i="104"/>
  <c r="DO107" i="104"/>
  <c r="DS107" i="104"/>
  <c r="DT107" i="104"/>
  <c r="DU107" i="104"/>
  <c r="EB107" i="104" s="1"/>
  <c r="DV107" i="104"/>
  <c r="DW107" i="104"/>
  <c r="DX107" i="104"/>
  <c r="DY107" i="104"/>
  <c r="DZ107" i="104"/>
  <c r="EA107" i="104"/>
  <c r="EI107" i="104"/>
  <c r="EJ107" i="104"/>
  <c r="EK107" i="104"/>
  <c r="EL107" i="104"/>
  <c r="EM107" i="104"/>
  <c r="EN107" i="104"/>
  <c r="EW107" i="104"/>
  <c r="FD107" i="104" s="1"/>
  <c r="FE107" i="104" s="1"/>
  <c r="K107" i="104" s="1"/>
  <c r="EX107" i="104"/>
  <c r="EY107" i="104"/>
  <c r="EZ107" i="104"/>
  <c r="FA107" i="104"/>
  <c r="FB107" i="104"/>
  <c r="FL107" i="104"/>
  <c r="FM107" i="104"/>
  <c r="FN107" i="104"/>
  <c r="FO107" i="104"/>
  <c r="FP107" i="104"/>
  <c r="FQ107" i="104"/>
  <c r="GA107" i="104"/>
  <c r="GH107" i="104" s="1"/>
  <c r="GI107" i="104" s="1"/>
  <c r="H107" i="104" s="1"/>
  <c r="GB107" i="104"/>
  <c r="GC107" i="104"/>
  <c r="GD107" i="104"/>
  <c r="GE107" i="104"/>
  <c r="GF107" i="104"/>
  <c r="B108" i="104"/>
  <c r="C108" i="104"/>
  <c r="F108" i="104"/>
  <c r="I108" i="104"/>
  <c r="L108" i="104"/>
  <c r="O108" i="104"/>
  <c r="Q108" i="104"/>
  <c r="T108" i="104"/>
  <c r="V108" i="104"/>
  <c r="Y108" i="104"/>
  <c r="AM108" i="104"/>
  <c r="BE108" i="104" s="1"/>
  <c r="AX108" i="104"/>
  <c r="AY108" i="104"/>
  <c r="AZ108" i="104"/>
  <c r="BA108" i="104"/>
  <c r="BB108" i="104"/>
  <c r="BC108" i="104"/>
  <c r="BD108" i="104"/>
  <c r="BI108" i="104"/>
  <c r="BJ108" i="104"/>
  <c r="BK108" i="104"/>
  <c r="BL108" i="104"/>
  <c r="BM108" i="104"/>
  <c r="BN108" i="104"/>
  <c r="BO108" i="104"/>
  <c r="BP108" i="104"/>
  <c r="BW108" i="104"/>
  <c r="BX108" i="104"/>
  <c r="BY108" i="104"/>
  <c r="BZ108" i="104"/>
  <c r="CA108" i="104"/>
  <c r="CB108" i="104"/>
  <c r="CC108" i="104"/>
  <c r="CD108" i="104"/>
  <c r="CE108" i="104"/>
  <c r="CF108" i="104"/>
  <c r="CG108" i="104"/>
  <c r="CH108" i="104"/>
  <c r="CI108" i="104"/>
  <c r="CN108" i="104"/>
  <c r="CO108" i="104"/>
  <c r="CP108" i="104"/>
  <c r="CQ108" i="104"/>
  <c r="CX108" i="104"/>
  <c r="CY108" i="104"/>
  <c r="CZ108" i="104"/>
  <c r="DA108" i="104"/>
  <c r="DB108" i="104"/>
  <c r="DF108" i="104" s="1"/>
  <c r="BS108" i="104" s="1"/>
  <c r="AN108" i="104" s="1"/>
  <c r="DC108" i="104"/>
  <c r="DD108" i="104"/>
  <c r="DL108" i="104"/>
  <c r="DM108" i="104"/>
  <c r="DN108" i="104"/>
  <c r="DO108" i="104"/>
  <c r="DS108" i="104"/>
  <c r="DT108" i="104"/>
  <c r="DU108" i="104"/>
  <c r="DV108" i="104"/>
  <c r="DW108" i="104"/>
  <c r="DX108" i="104"/>
  <c r="DY108" i="104"/>
  <c r="DZ108" i="104"/>
  <c r="EA108" i="104"/>
  <c r="EI108" i="104"/>
  <c r="EP108" i="104" s="1"/>
  <c r="EQ108" i="104" s="1"/>
  <c r="E108" i="104" s="1"/>
  <c r="EJ108" i="104"/>
  <c r="EK108" i="104"/>
  <c r="EL108" i="104"/>
  <c r="EM108" i="104"/>
  <c r="EN108" i="104"/>
  <c r="EW108" i="104"/>
  <c r="FD108" i="104" s="1"/>
  <c r="FE108" i="104" s="1"/>
  <c r="K108" i="104" s="1"/>
  <c r="EX108" i="104"/>
  <c r="EY108" i="104"/>
  <c r="EZ108" i="104"/>
  <c r="FA108" i="104"/>
  <c r="FB108" i="104"/>
  <c r="FL108" i="104"/>
  <c r="FM108" i="104"/>
  <c r="FN108" i="104"/>
  <c r="FO108" i="104"/>
  <c r="FP108" i="104"/>
  <c r="FQ108" i="104"/>
  <c r="GA108" i="104"/>
  <c r="GB108" i="104"/>
  <c r="GC108" i="104"/>
  <c r="GD108" i="104"/>
  <c r="GE108" i="104"/>
  <c r="GF108" i="104"/>
  <c r="B109" i="104"/>
  <c r="C109" i="104"/>
  <c r="F109" i="104"/>
  <c r="I109" i="104"/>
  <c r="L109" i="104"/>
  <c r="O109" i="104"/>
  <c r="Q109" i="104"/>
  <c r="T109" i="104"/>
  <c r="V109" i="104"/>
  <c r="Y109" i="104"/>
  <c r="AM109" i="104"/>
  <c r="AX109" i="104"/>
  <c r="AY109" i="104"/>
  <c r="AZ109" i="104"/>
  <c r="BA109" i="104"/>
  <c r="BB109" i="104"/>
  <c r="BC109" i="104"/>
  <c r="BD109" i="104"/>
  <c r="BI109" i="104"/>
  <c r="BJ109" i="104"/>
  <c r="BK109" i="104"/>
  <c r="BL109" i="104"/>
  <c r="BM109" i="104"/>
  <c r="BN109" i="104"/>
  <c r="BO109" i="104"/>
  <c r="BP109" i="104"/>
  <c r="BR109" i="104"/>
  <c r="AO109" i="104" s="1"/>
  <c r="AK109" i="104" s="1"/>
  <c r="BW109" i="104"/>
  <c r="BX109" i="104"/>
  <c r="BY109" i="104"/>
  <c r="BZ109" i="104"/>
  <c r="CA109" i="104"/>
  <c r="CB109" i="104"/>
  <c r="CC109" i="104"/>
  <c r="CD109" i="104"/>
  <c r="CE109" i="104"/>
  <c r="CF109" i="104"/>
  <c r="CG109" i="104"/>
  <c r="CH109" i="104"/>
  <c r="CI109" i="104"/>
  <c r="CN109" i="104"/>
  <c r="CO109" i="104"/>
  <c r="CP109" i="104"/>
  <c r="CQ109" i="104"/>
  <c r="CX109" i="104"/>
  <c r="CY109" i="104"/>
  <c r="CZ109" i="104"/>
  <c r="DA109" i="104"/>
  <c r="DF109" i="104" s="1"/>
  <c r="DB109" i="104"/>
  <c r="DC109" i="104"/>
  <c r="DD109" i="104"/>
  <c r="DL109" i="104"/>
  <c r="DM109" i="104"/>
  <c r="DN109" i="104"/>
  <c r="DO109" i="104"/>
  <c r="DS109" i="104"/>
  <c r="DT109" i="104"/>
  <c r="DU109" i="104"/>
  <c r="DV109" i="104"/>
  <c r="DW109" i="104"/>
  <c r="DX109" i="104"/>
  <c r="DY109" i="104"/>
  <c r="DZ109" i="104"/>
  <c r="EA109" i="104"/>
  <c r="EB109" i="104"/>
  <c r="EI109" i="104"/>
  <c r="EP109" i="104" s="1"/>
  <c r="EQ109" i="104" s="1"/>
  <c r="E109" i="104" s="1"/>
  <c r="EJ109" i="104"/>
  <c r="EK109" i="104"/>
  <c r="EL109" i="104"/>
  <c r="EM109" i="104"/>
  <c r="EN109" i="104"/>
  <c r="EW109" i="104"/>
  <c r="EX109" i="104"/>
  <c r="EY109" i="104"/>
  <c r="EZ109" i="104"/>
  <c r="FA109" i="104"/>
  <c r="FB109" i="104"/>
  <c r="FL109" i="104"/>
  <c r="FM109" i="104"/>
  <c r="FN109" i="104"/>
  <c r="FO109" i="104"/>
  <c r="FP109" i="104"/>
  <c r="FQ109" i="104"/>
  <c r="GA109" i="104"/>
  <c r="GB109" i="104"/>
  <c r="GC109" i="104"/>
  <c r="GD109" i="104"/>
  <c r="GE109" i="104"/>
  <c r="GF109" i="104"/>
  <c r="B110" i="104"/>
  <c r="C110" i="104"/>
  <c r="F110" i="104"/>
  <c r="I110" i="104"/>
  <c r="L110" i="104"/>
  <c r="O110" i="104"/>
  <c r="Q110" i="104"/>
  <c r="T110" i="104"/>
  <c r="V110" i="104"/>
  <c r="Y110" i="104"/>
  <c r="AM110" i="104"/>
  <c r="BE110" i="104" s="1"/>
  <c r="AX110" i="104"/>
  <c r="AY110" i="104"/>
  <c r="AZ110" i="104"/>
  <c r="BA110" i="104"/>
  <c r="BB110" i="104"/>
  <c r="BC110" i="104"/>
  <c r="BD110" i="104"/>
  <c r="BI110" i="104"/>
  <c r="BJ110" i="104"/>
  <c r="BR110" i="104" s="1"/>
  <c r="AO110" i="104" s="1"/>
  <c r="AK110" i="104" s="1"/>
  <c r="BK110" i="104"/>
  <c r="BL110" i="104"/>
  <c r="BM110" i="104"/>
  <c r="BN110" i="104"/>
  <c r="BO110" i="104"/>
  <c r="BP110" i="104"/>
  <c r="BS110" i="104"/>
  <c r="AN110" i="104" s="1"/>
  <c r="AL110" i="104" s="1"/>
  <c r="CS110" i="104" s="1"/>
  <c r="BW110" i="104"/>
  <c r="BX110" i="104"/>
  <c r="BY110" i="104"/>
  <c r="BZ110" i="104"/>
  <c r="CA110" i="104"/>
  <c r="CB110" i="104"/>
  <c r="CC110" i="104"/>
  <c r="CD110" i="104"/>
  <c r="CE110" i="104"/>
  <c r="CF110" i="104"/>
  <c r="CG110" i="104"/>
  <c r="CH110" i="104"/>
  <c r="CI110" i="104"/>
  <c r="CN110" i="104"/>
  <c r="CO110" i="104"/>
  <c r="CP110" i="104"/>
  <c r="CQ110" i="104"/>
  <c r="CX110" i="104"/>
  <c r="CY110" i="104"/>
  <c r="CZ110" i="104"/>
  <c r="DA110" i="104"/>
  <c r="DB110" i="104"/>
  <c r="DF110" i="104" s="1"/>
  <c r="DC110" i="104"/>
  <c r="DD110" i="104"/>
  <c r="DL110" i="104"/>
  <c r="DM110" i="104"/>
  <c r="DN110" i="104"/>
  <c r="DO110" i="104"/>
  <c r="DS110" i="104"/>
  <c r="DT110" i="104"/>
  <c r="DU110" i="104"/>
  <c r="DV110" i="104"/>
  <c r="DW110" i="104"/>
  <c r="DX110" i="104"/>
  <c r="DY110" i="104"/>
  <c r="DZ110" i="104"/>
  <c r="EA110" i="104"/>
  <c r="EI110" i="104"/>
  <c r="EP110" i="104" s="1"/>
  <c r="EQ110" i="104" s="1"/>
  <c r="E110" i="104" s="1"/>
  <c r="EJ110" i="104"/>
  <c r="EK110" i="104"/>
  <c r="EL110" i="104"/>
  <c r="EM110" i="104"/>
  <c r="EN110" i="104"/>
  <c r="EW110" i="104"/>
  <c r="FD110" i="104" s="1"/>
  <c r="FE110" i="104" s="1"/>
  <c r="K110" i="104" s="1"/>
  <c r="EX110" i="104"/>
  <c r="EY110" i="104"/>
  <c r="EZ110" i="104"/>
  <c r="FA110" i="104"/>
  <c r="FB110" i="104"/>
  <c r="FL110" i="104"/>
  <c r="FM110" i="104"/>
  <c r="FN110" i="104"/>
  <c r="FO110" i="104"/>
  <c r="FP110" i="104"/>
  <c r="FQ110" i="104"/>
  <c r="GA110" i="104"/>
  <c r="GB110" i="104"/>
  <c r="GC110" i="104"/>
  <c r="GD110" i="104"/>
  <c r="GE110" i="104"/>
  <c r="GF110" i="104"/>
  <c r="B111" i="104"/>
  <c r="C111" i="104"/>
  <c r="F111" i="104"/>
  <c r="I111" i="104"/>
  <c r="L111" i="104"/>
  <c r="O111" i="104"/>
  <c r="Q111" i="104"/>
  <c r="T111" i="104"/>
  <c r="V111" i="104"/>
  <c r="W111" i="104"/>
  <c r="Y111" i="104"/>
  <c r="AM111" i="104"/>
  <c r="EB111" i="104" s="1"/>
  <c r="AX111" i="104"/>
  <c r="AY111" i="104"/>
  <c r="AZ111" i="104"/>
  <c r="BA111" i="104"/>
  <c r="BB111" i="104"/>
  <c r="BC111" i="104"/>
  <c r="BD111" i="104"/>
  <c r="BI111" i="104"/>
  <c r="BJ111" i="104"/>
  <c r="BK111" i="104"/>
  <c r="BL111" i="104"/>
  <c r="BM111" i="104"/>
  <c r="BN111" i="104"/>
  <c r="BO111" i="104"/>
  <c r="BP111" i="104"/>
  <c r="BW111" i="104"/>
  <c r="BX111" i="104"/>
  <c r="BY111" i="104"/>
  <c r="BZ111" i="104"/>
  <c r="CA111" i="104"/>
  <c r="CB111" i="104"/>
  <c r="CC111" i="104"/>
  <c r="CD111" i="104"/>
  <c r="CE111" i="104"/>
  <c r="CF111" i="104"/>
  <c r="CG111" i="104"/>
  <c r="CH111" i="104"/>
  <c r="CI111" i="104"/>
  <c r="CN111" i="104"/>
  <c r="CO111" i="104"/>
  <c r="CP111" i="104"/>
  <c r="CQ111" i="104"/>
  <c r="CX111" i="104"/>
  <c r="CY111" i="104"/>
  <c r="CZ111" i="104"/>
  <c r="DA111" i="104"/>
  <c r="DB111" i="104"/>
  <c r="DC111" i="104"/>
  <c r="DD111" i="104"/>
  <c r="DF111" i="104"/>
  <c r="DL111" i="104"/>
  <c r="DM111" i="104"/>
  <c r="DN111" i="104"/>
  <c r="DO111" i="104"/>
  <c r="DS111" i="104"/>
  <c r="DT111" i="104"/>
  <c r="DU111" i="104"/>
  <c r="DV111" i="104"/>
  <c r="DW111" i="104"/>
  <c r="DX111" i="104"/>
  <c r="DY111" i="104"/>
  <c r="DZ111" i="104"/>
  <c r="EA111" i="104"/>
  <c r="EI111" i="104"/>
  <c r="EJ111" i="104"/>
  <c r="EK111" i="104"/>
  <c r="EL111" i="104"/>
  <c r="EM111" i="104"/>
  <c r="EN111" i="104"/>
  <c r="EP111" i="104"/>
  <c r="EQ111" i="104" s="1"/>
  <c r="E111" i="104" s="1"/>
  <c r="EW111" i="104"/>
  <c r="EX111" i="104"/>
  <c r="EY111" i="104"/>
  <c r="EZ111" i="104"/>
  <c r="FA111" i="104"/>
  <c r="FB111" i="104"/>
  <c r="FD111" i="104"/>
  <c r="FE111" i="104" s="1"/>
  <c r="K111" i="104" s="1"/>
  <c r="FL111" i="104"/>
  <c r="FM111" i="104"/>
  <c r="FN111" i="104"/>
  <c r="FO111" i="104"/>
  <c r="FP111" i="104"/>
  <c r="FQ111" i="104"/>
  <c r="FS111" i="104"/>
  <c r="FT111" i="104" s="1"/>
  <c r="GA111" i="104"/>
  <c r="GH111" i="104" s="1"/>
  <c r="GI111" i="104" s="1"/>
  <c r="H111" i="104" s="1"/>
  <c r="GB111" i="104"/>
  <c r="GC111" i="104"/>
  <c r="GD111" i="104"/>
  <c r="GE111" i="104"/>
  <c r="GF111" i="104"/>
  <c r="B112" i="104"/>
  <c r="C112" i="104"/>
  <c r="D113" i="104" s="1"/>
  <c r="F112" i="104"/>
  <c r="I112" i="104"/>
  <c r="L112" i="104"/>
  <c r="O112" i="104"/>
  <c r="Q112" i="104"/>
  <c r="T112" i="104"/>
  <c r="V112" i="104"/>
  <c r="Y112" i="104"/>
  <c r="AM112" i="104"/>
  <c r="AX112" i="104"/>
  <c r="AY112" i="104"/>
  <c r="AZ112" i="104"/>
  <c r="BA112" i="104"/>
  <c r="BB112" i="104"/>
  <c r="BC112" i="104"/>
  <c r="BD112" i="104"/>
  <c r="BI112" i="104"/>
  <c r="BJ112" i="104"/>
  <c r="BR112" i="104" s="1"/>
  <c r="AO112" i="104" s="1"/>
  <c r="AK112" i="104" s="1"/>
  <c r="BK112" i="104"/>
  <c r="BL112" i="104"/>
  <c r="BM112" i="104"/>
  <c r="BN112" i="104"/>
  <c r="BO112" i="104"/>
  <c r="BP112" i="104"/>
  <c r="BW112" i="104"/>
  <c r="BX112" i="104"/>
  <c r="BY112" i="104"/>
  <c r="BZ112" i="104"/>
  <c r="CA112" i="104"/>
  <c r="CB112" i="104"/>
  <c r="CC112" i="104"/>
  <c r="CD112" i="104"/>
  <c r="CE112" i="104"/>
  <c r="CF112" i="104"/>
  <c r="CG112" i="104"/>
  <c r="CH112" i="104"/>
  <c r="CI112" i="104"/>
  <c r="CN112" i="104"/>
  <c r="CO112" i="104"/>
  <c r="CP112" i="104"/>
  <c r="CQ112" i="104"/>
  <c r="CX112" i="104"/>
  <c r="DF112" i="104" s="1"/>
  <c r="CY112" i="104"/>
  <c r="CZ112" i="104"/>
  <c r="DA112" i="104"/>
  <c r="DB112" i="104"/>
  <c r="DC112" i="104"/>
  <c r="DD112" i="104"/>
  <c r="DL112" i="104"/>
  <c r="DM112" i="104"/>
  <c r="DN112" i="104"/>
  <c r="DO112" i="104"/>
  <c r="DS112" i="104"/>
  <c r="DT112" i="104"/>
  <c r="DU112" i="104"/>
  <c r="DV112" i="104"/>
  <c r="DW112" i="104"/>
  <c r="DX112" i="104"/>
  <c r="DY112" i="104"/>
  <c r="DZ112" i="104"/>
  <c r="EA112" i="104"/>
  <c r="EI112" i="104"/>
  <c r="EJ112" i="104"/>
  <c r="EK112" i="104"/>
  <c r="EL112" i="104"/>
  <c r="EM112" i="104"/>
  <c r="EN112" i="104"/>
  <c r="EW112" i="104"/>
  <c r="EX112" i="104"/>
  <c r="EY112" i="104"/>
  <c r="EZ112" i="104"/>
  <c r="FA112" i="104"/>
  <c r="FB112" i="104"/>
  <c r="FL112" i="104"/>
  <c r="FM112" i="104"/>
  <c r="FN112" i="104"/>
  <c r="FO112" i="104"/>
  <c r="FP112" i="104"/>
  <c r="FQ112" i="104"/>
  <c r="GA112" i="104"/>
  <c r="GB112" i="104"/>
  <c r="GC112" i="104"/>
  <c r="GD112" i="104"/>
  <c r="GE112" i="104"/>
  <c r="GF112" i="104"/>
  <c r="B113" i="104"/>
  <c r="C113" i="104"/>
  <c r="F113" i="104"/>
  <c r="I113" i="104"/>
  <c r="L113" i="104"/>
  <c r="M113" i="104" s="1"/>
  <c r="O113" i="104"/>
  <c r="Q113" i="104"/>
  <c r="T113" i="104"/>
  <c r="U113" i="104" s="1"/>
  <c r="V113" i="104"/>
  <c r="W113" i="104"/>
  <c r="Y113" i="104"/>
  <c r="AM113" i="104"/>
  <c r="AX113" i="104"/>
  <c r="AY113" i="104"/>
  <c r="AZ113" i="104"/>
  <c r="BA113" i="104"/>
  <c r="BB113" i="104"/>
  <c r="BC113" i="104"/>
  <c r="BD113" i="104"/>
  <c r="BI113" i="104"/>
  <c r="BJ113" i="104"/>
  <c r="BR113" i="104" s="1"/>
  <c r="AO113" i="104" s="1"/>
  <c r="BK113" i="104"/>
  <c r="BL113" i="104"/>
  <c r="BM113" i="104"/>
  <c r="BN113" i="104"/>
  <c r="BO113" i="104"/>
  <c r="BP113" i="104"/>
  <c r="BW113" i="104"/>
  <c r="BX113" i="104"/>
  <c r="BY113" i="104"/>
  <c r="BZ113" i="104"/>
  <c r="CA113" i="104"/>
  <c r="CB113" i="104"/>
  <c r="CC113" i="104"/>
  <c r="CD113" i="104"/>
  <c r="CE113" i="104"/>
  <c r="CF113" i="104"/>
  <c r="CG113" i="104"/>
  <c r="CH113" i="104"/>
  <c r="CI113" i="104"/>
  <c r="CN113" i="104"/>
  <c r="CO113" i="104"/>
  <c r="CP113" i="104"/>
  <c r="CQ113" i="104"/>
  <c r="CX113" i="104"/>
  <c r="CY113" i="104"/>
  <c r="CZ113" i="104"/>
  <c r="DA113" i="104"/>
  <c r="DB113" i="104"/>
  <c r="DF113" i="104" s="1"/>
  <c r="DC113" i="104"/>
  <c r="DD113" i="104"/>
  <c r="DL113" i="104"/>
  <c r="DM113" i="104"/>
  <c r="DN113" i="104"/>
  <c r="DO113" i="104"/>
  <c r="DS113" i="104"/>
  <c r="DT113" i="104"/>
  <c r="DU113" i="104"/>
  <c r="DV113" i="104"/>
  <c r="DW113" i="104"/>
  <c r="DX113" i="104"/>
  <c r="DY113" i="104"/>
  <c r="DZ113" i="104"/>
  <c r="EB113" i="104" s="1"/>
  <c r="EA113" i="104"/>
  <c r="EI113" i="104"/>
  <c r="EJ113" i="104"/>
  <c r="EK113" i="104"/>
  <c r="EL113" i="104"/>
  <c r="EM113" i="104"/>
  <c r="EN113" i="104"/>
  <c r="EW113" i="104"/>
  <c r="FD113" i="104" s="1"/>
  <c r="EX113" i="104"/>
  <c r="EY113" i="104"/>
  <c r="EZ113" i="104"/>
  <c r="FA113" i="104"/>
  <c r="FB113" i="104"/>
  <c r="FE113" i="104"/>
  <c r="K113" i="104" s="1"/>
  <c r="FL113" i="104"/>
  <c r="FS113" i="104" s="1"/>
  <c r="FT113" i="104" s="1"/>
  <c r="FM113" i="104"/>
  <c r="FN113" i="104"/>
  <c r="FO113" i="104"/>
  <c r="FP113" i="104"/>
  <c r="FQ113" i="104"/>
  <c r="GA113" i="104"/>
  <c r="GH113" i="104" s="1"/>
  <c r="GI113" i="104" s="1"/>
  <c r="H113" i="104" s="1"/>
  <c r="GB113" i="104"/>
  <c r="GC113" i="104"/>
  <c r="GD113" i="104"/>
  <c r="GE113" i="104"/>
  <c r="GF113" i="104"/>
  <c r="B114" i="104"/>
  <c r="C114" i="104"/>
  <c r="F114" i="104"/>
  <c r="I114" i="104"/>
  <c r="K114" i="104"/>
  <c r="L114" i="104"/>
  <c r="O114" i="104"/>
  <c r="Q114" i="104"/>
  <c r="T114" i="104"/>
  <c r="V114" i="104"/>
  <c r="Y114" i="104"/>
  <c r="AK114" i="104"/>
  <c r="AM114" i="104"/>
  <c r="AX114" i="104"/>
  <c r="AY114" i="104"/>
  <c r="AZ114" i="104"/>
  <c r="BA114" i="104"/>
  <c r="BB114" i="104"/>
  <c r="BC114" i="104"/>
  <c r="BD114" i="104"/>
  <c r="BI114" i="104"/>
  <c r="BJ114" i="104"/>
  <c r="BK114" i="104"/>
  <c r="BL114" i="104"/>
  <c r="BM114" i="104"/>
  <c r="BN114" i="104"/>
  <c r="BR114" i="104" s="1"/>
  <c r="AO114" i="104" s="1"/>
  <c r="BO114" i="104"/>
  <c r="BP114" i="104"/>
  <c r="BW114" i="104"/>
  <c r="BX114" i="104"/>
  <c r="BY114" i="104"/>
  <c r="BZ114" i="104"/>
  <c r="CA114" i="104"/>
  <c r="CB114" i="104"/>
  <c r="CC114" i="104"/>
  <c r="CD114" i="104"/>
  <c r="CE114" i="104"/>
  <c r="CF114" i="104"/>
  <c r="CG114" i="104"/>
  <c r="CH114" i="104"/>
  <c r="CI114" i="104"/>
  <c r="CN114" i="104"/>
  <c r="CO114" i="104"/>
  <c r="CP114" i="104"/>
  <c r="CQ114" i="104"/>
  <c r="CX114" i="104"/>
  <c r="CY114" i="104"/>
  <c r="CZ114" i="104"/>
  <c r="DA114" i="104"/>
  <c r="DB114" i="104"/>
  <c r="DC114" i="104"/>
  <c r="DD114" i="104"/>
  <c r="DL114" i="104"/>
  <c r="DM114" i="104"/>
  <c r="DN114" i="104"/>
  <c r="DO114" i="104"/>
  <c r="DS114" i="104"/>
  <c r="DT114" i="104"/>
  <c r="DU114" i="104"/>
  <c r="DV114" i="104"/>
  <c r="DW114" i="104"/>
  <c r="DX114" i="104"/>
  <c r="DY114" i="104"/>
  <c r="DZ114" i="104"/>
  <c r="EA114" i="104"/>
  <c r="EI114" i="104"/>
  <c r="EJ114" i="104"/>
  <c r="EK114" i="104"/>
  <c r="EL114" i="104"/>
  <c r="EM114" i="104"/>
  <c r="EN114" i="104"/>
  <c r="EP114" i="104"/>
  <c r="EQ114" i="104" s="1"/>
  <c r="E114" i="104" s="1"/>
  <c r="EW114" i="104"/>
  <c r="EX114" i="104"/>
  <c r="EY114" i="104"/>
  <c r="EZ114" i="104"/>
  <c r="FA114" i="104"/>
  <c r="FB114" i="104"/>
  <c r="FD114" i="104"/>
  <c r="FE114" i="104" s="1"/>
  <c r="FL114" i="104"/>
  <c r="FM114" i="104"/>
  <c r="FN114" i="104"/>
  <c r="FO114" i="104"/>
  <c r="FP114" i="104"/>
  <c r="FQ114" i="104"/>
  <c r="FS114" i="104"/>
  <c r="FT114" i="104" s="1"/>
  <c r="GA114" i="104"/>
  <c r="GB114" i="104"/>
  <c r="GH114" i="104" s="1"/>
  <c r="GI114" i="104" s="1"/>
  <c r="H114" i="104" s="1"/>
  <c r="GC114" i="104"/>
  <c r="GD114" i="104"/>
  <c r="GE114" i="104"/>
  <c r="GF114" i="104"/>
  <c r="B115" i="104"/>
  <c r="C115" i="104"/>
  <c r="F115" i="104"/>
  <c r="I115" i="104"/>
  <c r="K115" i="104"/>
  <c r="L115" i="104"/>
  <c r="O115" i="104"/>
  <c r="Q115" i="104"/>
  <c r="T115" i="104"/>
  <c r="V115" i="104"/>
  <c r="Y115" i="104"/>
  <c r="AM115" i="104"/>
  <c r="AX115" i="104"/>
  <c r="AY115" i="104"/>
  <c r="AZ115" i="104"/>
  <c r="BA115" i="104"/>
  <c r="BB115" i="104"/>
  <c r="BC115" i="104"/>
  <c r="BD115" i="104"/>
  <c r="BI115" i="104"/>
  <c r="BJ115" i="104"/>
  <c r="BK115" i="104"/>
  <c r="BL115" i="104"/>
  <c r="BM115" i="104"/>
  <c r="BN115" i="104"/>
  <c r="BO115" i="104"/>
  <c r="BP115" i="104"/>
  <c r="BW115" i="104"/>
  <c r="BX115" i="104"/>
  <c r="BY115" i="104"/>
  <c r="BZ115" i="104"/>
  <c r="CA115" i="104"/>
  <c r="CB115" i="104"/>
  <c r="CC115" i="104"/>
  <c r="CD115" i="104"/>
  <c r="CE115" i="104"/>
  <c r="CF115" i="104"/>
  <c r="CG115" i="104"/>
  <c r="CH115" i="104"/>
  <c r="CI115" i="104"/>
  <c r="CN115" i="104"/>
  <c r="CO115" i="104"/>
  <c r="CP115" i="104"/>
  <c r="CQ115" i="104"/>
  <c r="CX115" i="104"/>
  <c r="CY115" i="104"/>
  <c r="CZ115" i="104"/>
  <c r="DA115" i="104"/>
  <c r="DB115" i="104"/>
  <c r="DF115" i="104" s="1"/>
  <c r="DC115" i="104"/>
  <c r="DD115" i="104"/>
  <c r="DL115" i="104"/>
  <c r="DM115" i="104"/>
  <c r="DN115" i="104"/>
  <c r="DO115" i="104"/>
  <c r="DS115" i="104"/>
  <c r="DT115" i="104"/>
  <c r="DU115" i="104"/>
  <c r="DV115" i="104"/>
  <c r="DW115" i="104"/>
  <c r="DX115" i="104"/>
  <c r="DY115" i="104"/>
  <c r="DZ115" i="104"/>
  <c r="EA115" i="104"/>
  <c r="EI115" i="104"/>
  <c r="EP115" i="104" s="1"/>
  <c r="EQ115" i="104" s="1"/>
  <c r="E115" i="104" s="1"/>
  <c r="EJ115" i="104"/>
  <c r="EK115" i="104"/>
  <c r="EL115" i="104"/>
  <c r="EM115" i="104"/>
  <c r="EN115" i="104"/>
  <c r="EW115" i="104"/>
  <c r="FD115" i="104" s="1"/>
  <c r="FE115" i="104" s="1"/>
  <c r="EX115" i="104"/>
  <c r="EY115" i="104"/>
  <c r="EZ115" i="104"/>
  <c r="FA115" i="104"/>
  <c r="FB115" i="104"/>
  <c r="FL115" i="104"/>
  <c r="FM115" i="104"/>
  <c r="FN115" i="104"/>
  <c r="FO115" i="104"/>
  <c r="FP115" i="104"/>
  <c r="FQ115" i="104"/>
  <c r="GA115" i="104"/>
  <c r="GB115" i="104"/>
  <c r="GC115" i="104"/>
  <c r="GD115" i="104"/>
  <c r="GE115" i="104"/>
  <c r="GF115" i="104"/>
  <c r="B116" i="104"/>
  <c r="C116" i="104"/>
  <c r="F116" i="104"/>
  <c r="I116" i="104"/>
  <c r="L116" i="104"/>
  <c r="O116" i="104"/>
  <c r="Q116" i="104"/>
  <c r="T116" i="104"/>
  <c r="V116" i="104"/>
  <c r="Y116" i="104"/>
  <c r="AM116" i="104"/>
  <c r="AX116" i="104"/>
  <c r="AY116" i="104"/>
  <c r="AZ116" i="104"/>
  <c r="BA116" i="104"/>
  <c r="BB116" i="104"/>
  <c r="BC116" i="104"/>
  <c r="BD116" i="104"/>
  <c r="BE116" i="104"/>
  <c r="BI116" i="104"/>
  <c r="BJ116" i="104"/>
  <c r="BK116" i="104"/>
  <c r="BL116" i="104"/>
  <c r="BM116" i="104"/>
  <c r="BN116" i="104"/>
  <c r="BO116" i="104"/>
  <c r="BP116" i="104"/>
  <c r="BR116" i="104" s="1"/>
  <c r="AO116" i="104" s="1"/>
  <c r="AK116" i="104" s="1"/>
  <c r="BW116" i="104"/>
  <c r="BX116" i="104"/>
  <c r="BY116" i="104"/>
  <c r="BZ116" i="104"/>
  <c r="CA116" i="104"/>
  <c r="CB116" i="104"/>
  <c r="CC116" i="104"/>
  <c r="CD116" i="104"/>
  <c r="CE116" i="104"/>
  <c r="CF116" i="104"/>
  <c r="CG116" i="104"/>
  <c r="CH116" i="104"/>
  <c r="CI116" i="104"/>
  <c r="CN116" i="104"/>
  <c r="CO116" i="104"/>
  <c r="CP116" i="104"/>
  <c r="CQ116" i="104"/>
  <c r="CX116" i="104"/>
  <c r="CY116" i="104"/>
  <c r="CZ116" i="104"/>
  <c r="DA116" i="104"/>
  <c r="DB116" i="104"/>
  <c r="DC116" i="104"/>
  <c r="DD116" i="104"/>
  <c r="DL116" i="104"/>
  <c r="DM116" i="104"/>
  <c r="DN116" i="104"/>
  <c r="DO116" i="104"/>
  <c r="DS116" i="104"/>
  <c r="DT116" i="104"/>
  <c r="DU116" i="104"/>
  <c r="DV116" i="104"/>
  <c r="DW116" i="104"/>
  <c r="DX116" i="104"/>
  <c r="DY116" i="104"/>
  <c r="DZ116" i="104"/>
  <c r="EA116" i="104"/>
  <c r="EI116" i="104"/>
  <c r="EJ116" i="104"/>
  <c r="EP116" i="104" s="1"/>
  <c r="EQ116" i="104" s="1"/>
  <c r="E116" i="104" s="1"/>
  <c r="EK116" i="104"/>
  <c r="EL116" i="104"/>
  <c r="EM116" i="104"/>
  <c r="EN116" i="104"/>
  <c r="EW116" i="104"/>
  <c r="EX116" i="104"/>
  <c r="EY116" i="104"/>
  <c r="EZ116" i="104"/>
  <c r="FA116" i="104"/>
  <c r="FB116" i="104"/>
  <c r="FL116" i="104"/>
  <c r="FM116" i="104"/>
  <c r="FN116" i="104"/>
  <c r="FO116" i="104"/>
  <c r="FP116" i="104"/>
  <c r="FQ116" i="104"/>
  <c r="GA116" i="104"/>
  <c r="GB116" i="104"/>
  <c r="GH116" i="104" s="1"/>
  <c r="GI116" i="104" s="1"/>
  <c r="H116" i="104" s="1"/>
  <c r="GC116" i="104"/>
  <c r="GD116" i="104"/>
  <c r="GE116" i="104"/>
  <c r="GF116" i="104"/>
  <c r="B117" i="104"/>
  <c r="C117" i="104"/>
  <c r="E117" i="104"/>
  <c r="F117" i="104"/>
  <c r="I117" i="104"/>
  <c r="L117" i="104"/>
  <c r="O117" i="104"/>
  <c r="Q117" i="104"/>
  <c r="T117" i="104"/>
  <c r="V117" i="104"/>
  <c r="Y117" i="104"/>
  <c r="AM117" i="104"/>
  <c r="AX117" i="104"/>
  <c r="AY117" i="104"/>
  <c r="AZ117" i="104"/>
  <c r="BA117" i="104"/>
  <c r="BB117" i="104"/>
  <c r="BC117" i="104"/>
  <c r="BD117" i="104"/>
  <c r="BI117" i="104"/>
  <c r="BJ117" i="104"/>
  <c r="BK117" i="104"/>
  <c r="BL117" i="104"/>
  <c r="BM117" i="104"/>
  <c r="BN117" i="104"/>
  <c r="BO117" i="104"/>
  <c r="BP117" i="104"/>
  <c r="BW117" i="104"/>
  <c r="BX117" i="104"/>
  <c r="BY117" i="104"/>
  <c r="BZ117" i="104"/>
  <c r="CA117" i="104"/>
  <c r="CB117" i="104"/>
  <c r="CC117" i="104"/>
  <c r="CD117" i="104"/>
  <c r="CE117" i="104"/>
  <c r="CF117" i="104"/>
  <c r="CG117" i="104"/>
  <c r="CH117" i="104"/>
  <c r="CI117" i="104"/>
  <c r="CN117" i="104"/>
  <c r="CO117" i="104"/>
  <c r="CP117" i="104"/>
  <c r="CQ117" i="104"/>
  <c r="CX117" i="104"/>
  <c r="CY117" i="104"/>
  <c r="CZ117" i="104"/>
  <c r="DA117" i="104"/>
  <c r="DB117" i="104"/>
  <c r="DC117" i="104"/>
  <c r="DD117" i="104"/>
  <c r="DF117" i="104"/>
  <c r="DL117" i="104"/>
  <c r="DM117" i="104"/>
  <c r="DN117" i="104"/>
  <c r="DO117" i="104"/>
  <c r="DS117" i="104"/>
  <c r="DT117" i="104"/>
  <c r="DU117" i="104"/>
  <c r="EB117" i="104" s="1"/>
  <c r="DV117" i="104"/>
  <c r="DW117" i="104"/>
  <c r="DX117" i="104"/>
  <c r="DY117" i="104"/>
  <c r="DZ117" i="104"/>
  <c r="EA117" i="104"/>
  <c r="EI117" i="104"/>
  <c r="EP117" i="104" s="1"/>
  <c r="EQ117" i="104" s="1"/>
  <c r="EJ117" i="104"/>
  <c r="EK117" i="104"/>
  <c r="EL117" i="104"/>
  <c r="EM117" i="104"/>
  <c r="EN117" i="104"/>
  <c r="EW117" i="104"/>
  <c r="FD117" i="104" s="1"/>
  <c r="FE117" i="104" s="1"/>
  <c r="K117" i="104" s="1"/>
  <c r="EX117" i="104"/>
  <c r="EY117" i="104"/>
  <c r="EZ117" i="104"/>
  <c r="FA117" i="104"/>
  <c r="FB117" i="104"/>
  <c r="FL117" i="104"/>
  <c r="FM117" i="104"/>
  <c r="FN117" i="104"/>
  <c r="FO117" i="104"/>
  <c r="FP117" i="104"/>
  <c r="FQ117" i="104"/>
  <c r="GA117" i="104"/>
  <c r="GB117" i="104"/>
  <c r="GC117" i="104"/>
  <c r="GD117" i="104"/>
  <c r="GE117" i="104"/>
  <c r="GF117" i="104"/>
  <c r="B118" i="104"/>
  <c r="C118" i="104"/>
  <c r="F118" i="104"/>
  <c r="I118" i="104"/>
  <c r="L118" i="104"/>
  <c r="O118" i="104"/>
  <c r="Q118" i="104"/>
  <c r="T118" i="104"/>
  <c r="V118" i="104"/>
  <c r="Y118" i="104"/>
  <c r="AM118" i="104"/>
  <c r="AX118" i="104"/>
  <c r="AY118" i="104"/>
  <c r="AZ118" i="104"/>
  <c r="BA118" i="104"/>
  <c r="BB118" i="104"/>
  <c r="BC118" i="104"/>
  <c r="BD118" i="104"/>
  <c r="BI118" i="104"/>
  <c r="BJ118" i="104"/>
  <c r="BK118" i="104"/>
  <c r="BL118" i="104"/>
  <c r="BM118" i="104"/>
  <c r="BN118" i="104"/>
  <c r="BO118" i="104"/>
  <c r="BP118" i="104"/>
  <c r="BR118" i="104"/>
  <c r="AO118" i="104" s="1"/>
  <c r="AK118" i="104" s="1"/>
  <c r="BW118" i="104"/>
  <c r="BX118" i="104"/>
  <c r="BY118" i="104"/>
  <c r="BZ118" i="104"/>
  <c r="CA118" i="104"/>
  <c r="CB118" i="104"/>
  <c r="CC118" i="104"/>
  <c r="CD118" i="104"/>
  <c r="CE118" i="104"/>
  <c r="CF118" i="104"/>
  <c r="CG118" i="104"/>
  <c r="CH118" i="104"/>
  <c r="CI118" i="104"/>
  <c r="CN118" i="104"/>
  <c r="CO118" i="104"/>
  <c r="CP118" i="104"/>
  <c r="CQ118" i="104"/>
  <c r="CX118" i="104"/>
  <c r="CY118" i="104"/>
  <c r="CZ118" i="104"/>
  <c r="DA118" i="104"/>
  <c r="DB118" i="104"/>
  <c r="DC118" i="104"/>
  <c r="DD118" i="104"/>
  <c r="DL118" i="104"/>
  <c r="DM118" i="104"/>
  <c r="DN118" i="104"/>
  <c r="DO118" i="104"/>
  <c r="DS118" i="104"/>
  <c r="DT118" i="104"/>
  <c r="DU118" i="104"/>
  <c r="DV118" i="104"/>
  <c r="DW118" i="104"/>
  <c r="DX118" i="104"/>
  <c r="DY118" i="104"/>
  <c r="DZ118" i="104"/>
  <c r="EA118" i="104"/>
  <c r="EI118" i="104"/>
  <c r="EJ118" i="104"/>
  <c r="EK118" i="104"/>
  <c r="EL118" i="104"/>
  <c r="EM118" i="104"/>
  <c r="EN118" i="104"/>
  <c r="EW118" i="104"/>
  <c r="EX118" i="104"/>
  <c r="EY118" i="104"/>
  <c r="FD118" i="104" s="1"/>
  <c r="FE118" i="104" s="1"/>
  <c r="K118" i="104" s="1"/>
  <c r="EZ118" i="104"/>
  <c r="FA118" i="104"/>
  <c r="FB118" i="104"/>
  <c r="FL118" i="104"/>
  <c r="FM118" i="104"/>
  <c r="FN118" i="104"/>
  <c r="FO118" i="104"/>
  <c r="FP118" i="104"/>
  <c r="FQ118" i="104"/>
  <c r="GA118" i="104"/>
  <c r="GB118" i="104"/>
  <c r="GC118" i="104"/>
  <c r="GD118" i="104"/>
  <c r="GE118" i="104"/>
  <c r="GF118" i="104"/>
  <c r="GH118" i="104"/>
  <c r="GI118" i="104" s="1"/>
  <c r="H118" i="104" s="1"/>
  <c r="B119" i="104"/>
  <c r="C119" i="104"/>
  <c r="E119" i="104"/>
  <c r="F119" i="104"/>
  <c r="G119" i="104"/>
  <c r="I119" i="104"/>
  <c r="L119" i="104"/>
  <c r="M119" i="104"/>
  <c r="O119" i="104"/>
  <c r="Q119" i="104"/>
  <c r="T119" i="104"/>
  <c r="V119" i="104"/>
  <c r="W119" i="104"/>
  <c r="Y119" i="104"/>
  <c r="AM119" i="104"/>
  <c r="AX119" i="104"/>
  <c r="AY119" i="104"/>
  <c r="AZ119" i="104"/>
  <c r="BA119" i="104"/>
  <c r="BB119" i="104"/>
  <c r="BC119" i="104"/>
  <c r="BD119" i="104"/>
  <c r="BI119" i="104"/>
  <c r="BJ119" i="104"/>
  <c r="BK119" i="104"/>
  <c r="BL119" i="104"/>
  <c r="BM119" i="104"/>
  <c r="BN119" i="104"/>
  <c r="BO119" i="104"/>
  <c r="BP119" i="104"/>
  <c r="BW119" i="104"/>
  <c r="BX119" i="104"/>
  <c r="BY119" i="104"/>
  <c r="BZ119" i="104"/>
  <c r="CA119" i="104"/>
  <c r="CB119" i="104"/>
  <c r="CC119" i="104"/>
  <c r="CD119" i="104"/>
  <c r="CE119" i="104"/>
  <c r="CF119" i="104"/>
  <c r="CG119" i="104"/>
  <c r="CH119" i="104"/>
  <c r="CI119" i="104"/>
  <c r="CN119" i="104"/>
  <c r="CO119" i="104"/>
  <c r="CP119" i="104"/>
  <c r="CQ119" i="104"/>
  <c r="CX119" i="104"/>
  <c r="DF119" i="104" s="1"/>
  <c r="CY119" i="104"/>
  <c r="CZ119" i="104"/>
  <c r="DA119" i="104"/>
  <c r="DB119" i="104"/>
  <c r="DC119" i="104"/>
  <c r="DD119" i="104"/>
  <c r="DL119" i="104"/>
  <c r="DM119" i="104"/>
  <c r="DN119" i="104"/>
  <c r="DO119" i="104"/>
  <c r="DS119" i="104"/>
  <c r="DT119" i="104"/>
  <c r="DU119" i="104"/>
  <c r="DV119" i="104"/>
  <c r="DW119" i="104"/>
  <c r="DX119" i="104"/>
  <c r="DY119" i="104"/>
  <c r="DZ119" i="104"/>
  <c r="EA119" i="104"/>
  <c r="EI119" i="104"/>
  <c r="EJ119" i="104"/>
  <c r="EK119" i="104"/>
  <c r="EL119" i="104"/>
  <c r="EM119" i="104"/>
  <c r="EN119" i="104"/>
  <c r="EP119" i="104"/>
  <c r="EQ119" i="104" s="1"/>
  <c r="EW119" i="104"/>
  <c r="EX119" i="104"/>
  <c r="EY119" i="104"/>
  <c r="EZ119" i="104"/>
  <c r="FA119" i="104"/>
  <c r="FB119" i="104"/>
  <c r="FD119" i="104"/>
  <c r="FE119" i="104" s="1"/>
  <c r="K119" i="104" s="1"/>
  <c r="FL119" i="104"/>
  <c r="FM119" i="104"/>
  <c r="FN119" i="104"/>
  <c r="FO119" i="104"/>
  <c r="FP119" i="104"/>
  <c r="FQ119" i="104"/>
  <c r="FS119" i="104"/>
  <c r="FT119" i="104" s="1"/>
  <c r="GA119" i="104"/>
  <c r="GB119" i="104"/>
  <c r="GC119" i="104"/>
  <c r="GD119" i="104"/>
  <c r="GE119" i="104"/>
  <c r="GF119" i="104"/>
  <c r="GH119" i="104"/>
  <c r="GI119" i="104" s="1"/>
  <c r="H119" i="104" s="1"/>
  <c r="B120" i="104"/>
  <c r="C120" i="104"/>
  <c r="D119" i="104" s="1"/>
  <c r="F120" i="104"/>
  <c r="I120" i="104"/>
  <c r="L120" i="104"/>
  <c r="O120" i="104"/>
  <c r="P119" i="104" s="1"/>
  <c r="Q120" i="104"/>
  <c r="T120" i="104"/>
  <c r="V120" i="104"/>
  <c r="Y120" i="104"/>
  <c r="AM120" i="104"/>
  <c r="AX120" i="104"/>
  <c r="AY120" i="104"/>
  <c r="AZ120" i="104"/>
  <c r="BA120" i="104"/>
  <c r="BB120" i="104"/>
  <c r="BC120" i="104"/>
  <c r="BD120" i="104"/>
  <c r="BI120" i="104"/>
  <c r="BJ120" i="104"/>
  <c r="BK120" i="104"/>
  <c r="BL120" i="104"/>
  <c r="BM120" i="104"/>
  <c r="BN120" i="104"/>
  <c r="BO120" i="104"/>
  <c r="BP120" i="104"/>
  <c r="BR120" i="104"/>
  <c r="AO120" i="104" s="1"/>
  <c r="AK120" i="104" s="1"/>
  <c r="BW120" i="104"/>
  <c r="BX120" i="104"/>
  <c r="BY120" i="104"/>
  <c r="BZ120" i="104"/>
  <c r="CA120" i="104"/>
  <c r="CB120" i="104"/>
  <c r="CC120" i="104"/>
  <c r="CD120" i="104"/>
  <c r="CE120" i="104"/>
  <c r="CF120" i="104"/>
  <c r="CG120" i="104"/>
  <c r="CH120" i="104"/>
  <c r="CI120" i="104"/>
  <c r="CN120" i="104"/>
  <c r="CO120" i="104"/>
  <c r="CP120" i="104"/>
  <c r="CQ120" i="104"/>
  <c r="CX120" i="104"/>
  <c r="CY120" i="104"/>
  <c r="CZ120" i="104"/>
  <c r="DA120" i="104"/>
  <c r="DB120" i="104"/>
  <c r="DC120" i="104"/>
  <c r="DD120" i="104"/>
  <c r="DL120" i="104"/>
  <c r="DM120" i="104"/>
  <c r="DN120" i="104"/>
  <c r="DO120" i="104"/>
  <c r="DS120" i="104"/>
  <c r="DT120" i="104"/>
  <c r="DU120" i="104"/>
  <c r="DV120" i="104"/>
  <c r="DW120" i="104"/>
  <c r="DX120" i="104"/>
  <c r="DY120" i="104"/>
  <c r="DZ120" i="104"/>
  <c r="EA120" i="104"/>
  <c r="EI120" i="104"/>
  <c r="EJ120" i="104"/>
  <c r="EK120" i="104"/>
  <c r="EL120" i="104"/>
  <c r="EM120" i="104"/>
  <c r="EN120" i="104"/>
  <c r="EP120" i="104"/>
  <c r="EQ120" i="104" s="1"/>
  <c r="E120" i="104" s="1"/>
  <c r="EW120" i="104"/>
  <c r="EX120" i="104"/>
  <c r="EY120" i="104"/>
  <c r="EZ120" i="104"/>
  <c r="FA120" i="104"/>
  <c r="FB120" i="104"/>
  <c r="FD120" i="104"/>
  <c r="FE120" i="104" s="1"/>
  <c r="K120" i="104" s="1"/>
  <c r="FL120" i="104"/>
  <c r="FM120" i="104"/>
  <c r="FN120" i="104"/>
  <c r="FS120" i="104" s="1"/>
  <c r="FT120" i="104" s="1"/>
  <c r="FO120" i="104"/>
  <c r="FP120" i="104"/>
  <c r="FQ120" i="104"/>
  <c r="GA120" i="104"/>
  <c r="GB120" i="104"/>
  <c r="GC120" i="104"/>
  <c r="GH120" i="104" s="1"/>
  <c r="GI120" i="104" s="1"/>
  <c r="H120" i="104" s="1"/>
  <c r="GD120" i="104"/>
  <c r="GE120" i="104"/>
  <c r="GF120" i="104"/>
  <c r="B121" i="104"/>
  <c r="C121" i="104"/>
  <c r="F121" i="104"/>
  <c r="I121" i="104"/>
  <c r="L121" i="104"/>
  <c r="O121" i="104"/>
  <c r="Q121" i="104"/>
  <c r="T121" i="104"/>
  <c r="U119" i="104" s="1"/>
  <c r="V121" i="104"/>
  <c r="Y121" i="104"/>
  <c r="AM121" i="104"/>
  <c r="AO121" i="104"/>
  <c r="AK121" i="104" s="1"/>
  <c r="AX121" i="104"/>
  <c r="AY121" i="104"/>
  <c r="AZ121" i="104"/>
  <c r="BA121" i="104"/>
  <c r="BB121" i="104"/>
  <c r="BC121" i="104"/>
  <c r="BD121" i="104"/>
  <c r="BI121" i="104"/>
  <c r="BJ121" i="104"/>
  <c r="BR121" i="104" s="1"/>
  <c r="BK121" i="104"/>
  <c r="BL121" i="104"/>
  <c r="BM121" i="104"/>
  <c r="BN121" i="104"/>
  <c r="BO121" i="104"/>
  <c r="BP121" i="104"/>
  <c r="BW121" i="104"/>
  <c r="BX121" i="104"/>
  <c r="BY121" i="104"/>
  <c r="BZ121" i="104"/>
  <c r="CA121" i="104"/>
  <c r="CB121" i="104"/>
  <c r="CC121" i="104"/>
  <c r="CD121" i="104"/>
  <c r="CE121" i="104"/>
  <c r="CF121" i="104"/>
  <c r="CG121" i="104"/>
  <c r="CH121" i="104"/>
  <c r="CI121" i="104"/>
  <c r="CN121" i="104"/>
  <c r="CO121" i="104"/>
  <c r="CP121" i="104"/>
  <c r="CQ121" i="104"/>
  <c r="CX121" i="104"/>
  <c r="CY121" i="104"/>
  <c r="CZ121" i="104"/>
  <c r="DA121" i="104"/>
  <c r="DB121" i="104"/>
  <c r="DC121" i="104"/>
  <c r="DD121" i="104"/>
  <c r="DF121" i="104"/>
  <c r="DL121" i="104"/>
  <c r="DM121" i="104"/>
  <c r="DN121" i="104"/>
  <c r="DO121" i="104"/>
  <c r="DS121" i="104"/>
  <c r="DT121" i="104"/>
  <c r="DU121" i="104"/>
  <c r="DV121" i="104"/>
  <c r="DW121" i="104"/>
  <c r="DX121" i="104"/>
  <c r="DY121" i="104"/>
  <c r="DZ121" i="104"/>
  <c r="EA121" i="104"/>
  <c r="EI121" i="104"/>
  <c r="EJ121" i="104"/>
  <c r="EK121" i="104"/>
  <c r="EL121" i="104"/>
  <c r="EM121" i="104"/>
  <c r="EN121" i="104"/>
  <c r="EW121" i="104"/>
  <c r="EX121" i="104"/>
  <c r="EY121" i="104"/>
  <c r="EZ121" i="104"/>
  <c r="FA121" i="104"/>
  <c r="FB121" i="104"/>
  <c r="FL121" i="104"/>
  <c r="FM121" i="104"/>
  <c r="FN121" i="104"/>
  <c r="FO121" i="104"/>
  <c r="FP121" i="104"/>
  <c r="FQ121" i="104"/>
  <c r="FS121" i="104"/>
  <c r="FT121" i="104" s="1"/>
  <c r="GA121" i="104"/>
  <c r="GB121" i="104"/>
  <c r="GC121" i="104"/>
  <c r="GD121" i="104"/>
  <c r="GE121" i="104"/>
  <c r="GF121" i="104"/>
  <c r="GH121" i="104"/>
  <c r="GI121" i="104" s="1"/>
  <c r="H121" i="104" s="1"/>
  <c r="B122" i="104"/>
  <c r="C122" i="104"/>
  <c r="F122" i="104"/>
  <c r="I122" i="104"/>
  <c r="L122" i="104"/>
  <c r="O122" i="104"/>
  <c r="Q122" i="104"/>
  <c r="T122" i="104"/>
  <c r="V122" i="104"/>
  <c r="Y122" i="104"/>
  <c r="AM122" i="104"/>
  <c r="AX122" i="104"/>
  <c r="AY122" i="104"/>
  <c r="AZ122" i="104"/>
  <c r="BA122" i="104"/>
  <c r="BB122" i="104"/>
  <c r="BC122" i="104"/>
  <c r="BD122" i="104"/>
  <c r="BI122" i="104"/>
  <c r="BJ122" i="104"/>
  <c r="BK122" i="104"/>
  <c r="BL122" i="104"/>
  <c r="BM122" i="104"/>
  <c r="BN122" i="104"/>
  <c r="BO122" i="104"/>
  <c r="BP122" i="104"/>
  <c r="BW122" i="104"/>
  <c r="BX122" i="104"/>
  <c r="BY122" i="104"/>
  <c r="BZ122" i="104"/>
  <c r="CA122" i="104"/>
  <c r="CB122" i="104"/>
  <c r="CC122" i="104"/>
  <c r="CD122" i="104"/>
  <c r="CE122" i="104"/>
  <c r="CF122" i="104"/>
  <c r="CG122" i="104"/>
  <c r="CH122" i="104"/>
  <c r="CI122" i="104"/>
  <c r="CN122" i="104"/>
  <c r="CO122" i="104"/>
  <c r="CP122" i="104"/>
  <c r="CQ122" i="104"/>
  <c r="CX122" i="104"/>
  <c r="DF122" i="104" s="1"/>
  <c r="CY122" i="104"/>
  <c r="CZ122" i="104"/>
  <c r="DA122" i="104"/>
  <c r="DB122" i="104"/>
  <c r="DC122" i="104"/>
  <c r="DD122" i="104"/>
  <c r="DL122" i="104"/>
  <c r="DM122" i="104"/>
  <c r="DN122" i="104"/>
  <c r="DO122" i="104"/>
  <c r="DS122" i="104"/>
  <c r="DT122" i="104"/>
  <c r="DU122" i="104"/>
  <c r="DV122" i="104"/>
  <c r="DW122" i="104"/>
  <c r="DX122" i="104"/>
  <c r="DY122" i="104"/>
  <c r="DZ122" i="104"/>
  <c r="EA122" i="104"/>
  <c r="EI122" i="104"/>
  <c r="EJ122" i="104"/>
  <c r="EK122" i="104"/>
  <c r="EL122" i="104"/>
  <c r="EM122" i="104"/>
  <c r="EP122" i="104" s="1"/>
  <c r="EQ122" i="104" s="1"/>
  <c r="E122" i="104" s="1"/>
  <c r="EN122" i="104"/>
  <c r="EW122" i="104"/>
  <c r="EX122" i="104"/>
  <c r="EY122" i="104"/>
  <c r="EZ122" i="104"/>
  <c r="FA122" i="104"/>
  <c r="FD122" i="104" s="1"/>
  <c r="FE122" i="104" s="1"/>
  <c r="K122" i="104" s="1"/>
  <c r="FB122" i="104"/>
  <c r="FL122" i="104"/>
  <c r="FM122" i="104"/>
  <c r="FN122" i="104"/>
  <c r="FO122" i="104"/>
  <c r="FP122" i="104"/>
  <c r="FQ122" i="104"/>
  <c r="FS122" i="104" s="1"/>
  <c r="FT122" i="104" s="1"/>
  <c r="GA122" i="104"/>
  <c r="GB122" i="104"/>
  <c r="GC122" i="104"/>
  <c r="GD122" i="104"/>
  <c r="GE122" i="104"/>
  <c r="GF122" i="104"/>
  <c r="GH122" i="104"/>
  <c r="GI122" i="104" s="1"/>
  <c r="H122" i="104" s="1"/>
  <c r="B123" i="104"/>
  <c r="C123" i="104"/>
  <c r="D125" i="104" s="1"/>
  <c r="D123" i="104"/>
  <c r="F123" i="104"/>
  <c r="I123" i="104"/>
  <c r="L123" i="104"/>
  <c r="O123" i="104"/>
  <c r="Q123" i="104"/>
  <c r="T123" i="104"/>
  <c r="V123" i="104"/>
  <c r="Y123" i="104"/>
  <c r="Z123" i="104" s="1"/>
  <c r="AM123" i="104"/>
  <c r="AX123" i="104"/>
  <c r="AY123" i="104"/>
  <c r="AZ123" i="104"/>
  <c r="BA123" i="104"/>
  <c r="BB123" i="104"/>
  <c r="BC123" i="104"/>
  <c r="BD123" i="104"/>
  <c r="BI123" i="104"/>
  <c r="BJ123" i="104"/>
  <c r="BK123" i="104"/>
  <c r="BL123" i="104"/>
  <c r="BM123" i="104"/>
  <c r="BN123" i="104"/>
  <c r="BO123" i="104"/>
  <c r="BP123" i="104"/>
  <c r="BW123" i="104"/>
  <c r="BX123" i="104"/>
  <c r="BY123" i="104"/>
  <c r="BZ123" i="104"/>
  <c r="CA123" i="104"/>
  <c r="CB123" i="104"/>
  <c r="CC123" i="104"/>
  <c r="CD123" i="104"/>
  <c r="CE123" i="104"/>
  <c r="CF123" i="104"/>
  <c r="CG123" i="104"/>
  <c r="CH123" i="104"/>
  <c r="CI123" i="104"/>
  <c r="CN123" i="104"/>
  <c r="CO123" i="104"/>
  <c r="CP123" i="104"/>
  <c r="CQ123" i="104"/>
  <c r="CX123" i="104"/>
  <c r="DF123" i="104" s="1"/>
  <c r="CY123" i="104"/>
  <c r="CZ123" i="104"/>
  <c r="DA123" i="104"/>
  <c r="DB123" i="104"/>
  <c r="DC123" i="104"/>
  <c r="DD123" i="104"/>
  <c r="DL123" i="104"/>
  <c r="DM123" i="104"/>
  <c r="DN123" i="104"/>
  <c r="DO123" i="104"/>
  <c r="DS123" i="104"/>
  <c r="DT123" i="104"/>
  <c r="DU123" i="104"/>
  <c r="DV123" i="104"/>
  <c r="EB123" i="104" s="1"/>
  <c r="DW123" i="104"/>
  <c r="DX123" i="104"/>
  <c r="DY123" i="104"/>
  <c r="DZ123" i="104"/>
  <c r="EA123" i="104"/>
  <c r="EI123" i="104"/>
  <c r="EJ123" i="104"/>
  <c r="EK123" i="104"/>
  <c r="EL123" i="104"/>
  <c r="EM123" i="104"/>
  <c r="EN123" i="104"/>
  <c r="EW123" i="104"/>
  <c r="EX123" i="104"/>
  <c r="EY123" i="104"/>
  <c r="EZ123" i="104"/>
  <c r="FA123" i="104"/>
  <c r="FB123" i="104"/>
  <c r="FL123" i="104"/>
  <c r="FM123" i="104"/>
  <c r="FN123" i="104"/>
  <c r="FO123" i="104"/>
  <c r="FP123" i="104"/>
  <c r="FQ123" i="104"/>
  <c r="GA123" i="104"/>
  <c r="GB123" i="104"/>
  <c r="GC123" i="104"/>
  <c r="GD123" i="104"/>
  <c r="GE123" i="104"/>
  <c r="GF123" i="104"/>
  <c r="B124" i="104"/>
  <c r="C124" i="104"/>
  <c r="F124" i="104"/>
  <c r="I124" i="104"/>
  <c r="J125" i="104" s="1"/>
  <c r="L124" i="104"/>
  <c r="O124" i="104"/>
  <c r="Q124" i="104"/>
  <c r="T124" i="104"/>
  <c r="V124" i="104"/>
  <c r="Y124" i="104"/>
  <c r="AM124" i="104"/>
  <c r="AX124" i="104"/>
  <c r="AY124" i="104"/>
  <c r="AZ124" i="104"/>
  <c r="BA124" i="104"/>
  <c r="BB124" i="104"/>
  <c r="BC124" i="104"/>
  <c r="BD124" i="104"/>
  <c r="BI124" i="104"/>
  <c r="BJ124" i="104"/>
  <c r="BK124" i="104"/>
  <c r="BL124" i="104"/>
  <c r="BM124" i="104"/>
  <c r="BN124" i="104"/>
  <c r="BO124" i="104"/>
  <c r="BP124" i="104"/>
  <c r="BR124" i="104"/>
  <c r="AO124" i="104" s="1"/>
  <c r="AK124" i="104" s="1"/>
  <c r="BW124" i="104"/>
  <c r="BX124" i="104"/>
  <c r="BY124" i="104"/>
  <c r="BZ124" i="104"/>
  <c r="CA124" i="104"/>
  <c r="CB124" i="104"/>
  <c r="CC124" i="104"/>
  <c r="CD124" i="104"/>
  <c r="CE124" i="104"/>
  <c r="CF124" i="104"/>
  <c r="CG124" i="104"/>
  <c r="CH124" i="104"/>
  <c r="CI124" i="104"/>
  <c r="CN124" i="104"/>
  <c r="CO124" i="104"/>
  <c r="CP124" i="104"/>
  <c r="CQ124" i="104"/>
  <c r="CX124" i="104"/>
  <c r="CY124" i="104"/>
  <c r="CZ124" i="104"/>
  <c r="DA124" i="104"/>
  <c r="DB124" i="104"/>
  <c r="DC124" i="104"/>
  <c r="DD124" i="104"/>
  <c r="DL124" i="104"/>
  <c r="DM124" i="104"/>
  <c r="DN124" i="104"/>
  <c r="DO124" i="104"/>
  <c r="DS124" i="104"/>
  <c r="DT124" i="104"/>
  <c r="DU124" i="104"/>
  <c r="DV124" i="104"/>
  <c r="DW124" i="104"/>
  <c r="DX124" i="104"/>
  <c r="DY124" i="104"/>
  <c r="DZ124" i="104"/>
  <c r="EA124" i="104"/>
  <c r="EI124" i="104"/>
  <c r="EJ124" i="104"/>
  <c r="EK124" i="104"/>
  <c r="EL124" i="104"/>
  <c r="EM124" i="104"/>
  <c r="EN124" i="104"/>
  <c r="EW124" i="104"/>
  <c r="EX124" i="104"/>
  <c r="EY124" i="104"/>
  <c r="EZ124" i="104"/>
  <c r="FA124" i="104"/>
  <c r="FB124" i="104"/>
  <c r="FL124" i="104"/>
  <c r="FM124" i="104"/>
  <c r="FN124" i="104"/>
  <c r="FO124" i="104"/>
  <c r="FP124" i="104"/>
  <c r="FQ124" i="104"/>
  <c r="GA124" i="104"/>
  <c r="GB124" i="104"/>
  <c r="GC124" i="104"/>
  <c r="GD124" i="104"/>
  <c r="GE124" i="104"/>
  <c r="GF124" i="104"/>
  <c r="B125" i="104"/>
  <c r="C125" i="104"/>
  <c r="F125" i="104"/>
  <c r="I125" i="104"/>
  <c r="L125" i="104"/>
  <c r="O125" i="104"/>
  <c r="Q125" i="104"/>
  <c r="T125" i="104"/>
  <c r="U125" i="104"/>
  <c r="V125" i="104"/>
  <c r="Y125" i="104"/>
  <c r="AM125" i="104"/>
  <c r="AX125" i="104"/>
  <c r="AY125" i="104"/>
  <c r="AZ125" i="104"/>
  <c r="BA125" i="104"/>
  <c r="BB125" i="104"/>
  <c r="BC125" i="104"/>
  <c r="BD125" i="104"/>
  <c r="BI125" i="104"/>
  <c r="BJ125" i="104"/>
  <c r="BK125" i="104"/>
  <c r="BR125" i="104" s="1"/>
  <c r="AO125" i="104" s="1"/>
  <c r="AK125" i="104" s="1"/>
  <c r="BL125" i="104"/>
  <c r="BM125" i="104"/>
  <c r="BN125" i="104"/>
  <c r="BO125" i="104"/>
  <c r="BP125" i="104"/>
  <c r="BW125" i="104"/>
  <c r="BX125" i="104"/>
  <c r="BY125" i="104"/>
  <c r="BZ125" i="104"/>
  <c r="CA125" i="104"/>
  <c r="CB125" i="104"/>
  <c r="CC125" i="104"/>
  <c r="CD125" i="104"/>
  <c r="CE125" i="104"/>
  <c r="CF125" i="104"/>
  <c r="CG125" i="104"/>
  <c r="CH125" i="104"/>
  <c r="CI125" i="104"/>
  <c r="CN125" i="104"/>
  <c r="CO125" i="104"/>
  <c r="CP125" i="104"/>
  <c r="CQ125" i="104"/>
  <c r="CX125" i="104"/>
  <c r="CY125" i="104"/>
  <c r="CZ125" i="104"/>
  <c r="DA125" i="104"/>
  <c r="DB125" i="104"/>
  <c r="DC125" i="104"/>
  <c r="DD125" i="104"/>
  <c r="DF125" i="104"/>
  <c r="DL125" i="104"/>
  <c r="DM125" i="104"/>
  <c r="DN125" i="104"/>
  <c r="DO125" i="104"/>
  <c r="DS125" i="104"/>
  <c r="DT125" i="104"/>
  <c r="DU125" i="104"/>
  <c r="EB125" i="104" s="1"/>
  <c r="DV125" i="104"/>
  <c r="DW125" i="104"/>
  <c r="DX125" i="104"/>
  <c r="DY125" i="104"/>
  <c r="DZ125" i="104"/>
  <c r="EA125" i="104"/>
  <c r="EI125" i="104"/>
  <c r="EP125" i="104" s="1"/>
  <c r="EQ125" i="104" s="1"/>
  <c r="E125" i="104" s="1"/>
  <c r="EJ125" i="104"/>
  <c r="EK125" i="104"/>
  <c r="EL125" i="104"/>
  <c r="EM125" i="104"/>
  <c r="EN125" i="104"/>
  <c r="EW125" i="104"/>
  <c r="FD125" i="104" s="1"/>
  <c r="EX125" i="104"/>
  <c r="EY125" i="104"/>
  <c r="EZ125" i="104"/>
  <c r="FA125" i="104"/>
  <c r="FB125" i="104"/>
  <c r="FE125" i="104"/>
  <c r="K125" i="104" s="1"/>
  <c r="FL125" i="104"/>
  <c r="FS125" i="104" s="1"/>
  <c r="FT125" i="104" s="1"/>
  <c r="FM125" i="104"/>
  <c r="FN125" i="104"/>
  <c r="FO125" i="104"/>
  <c r="FP125" i="104"/>
  <c r="FQ125" i="104"/>
  <c r="GA125" i="104"/>
  <c r="GH125" i="104" s="1"/>
  <c r="GB125" i="104"/>
  <c r="GC125" i="104"/>
  <c r="GD125" i="104"/>
  <c r="GE125" i="104"/>
  <c r="GF125" i="104"/>
  <c r="GI125" i="104"/>
  <c r="H125" i="104" s="1"/>
  <c r="B126" i="104"/>
  <c r="C126" i="104"/>
  <c r="F126" i="104"/>
  <c r="I126" i="104"/>
  <c r="L126" i="104"/>
  <c r="O126" i="104"/>
  <c r="Q126" i="104"/>
  <c r="T126" i="104"/>
  <c r="V126" i="104"/>
  <c r="Y126" i="104"/>
  <c r="AM126" i="104"/>
  <c r="BE126" i="104" s="1"/>
  <c r="AX126" i="104"/>
  <c r="AY126" i="104"/>
  <c r="AZ126" i="104"/>
  <c r="BA126" i="104"/>
  <c r="BB126" i="104"/>
  <c r="AR126" i="104" s="1"/>
  <c r="BC126" i="104"/>
  <c r="BD126" i="104"/>
  <c r="BI126" i="104"/>
  <c r="BJ126" i="104"/>
  <c r="BK126" i="104"/>
  <c r="BL126" i="104"/>
  <c r="BM126" i="104"/>
  <c r="BR126" i="104" s="1"/>
  <c r="AO126" i="104" s="1"/>
  <c r="AK126" i="104" s="1"/>
  <c r="BN126" i="104"/>
  <c r="BO126" i="104"/>
  <c r="BP126" i="104"/>
  <c r="BW126" i="104"/>
  <c r="BX126" i="104"/>
  <c r="BY126" i="104"/>
  <c r="BZ126" i="104"/>
  <c r="CA126" i="104"/>
  <c r="CB126" i="104"/>
  <c r="CC126" i="104"/>
  <c r="CD126" i="104"/>
  <c r="CE126" i="104"/>
  <c r="CF126" i="104"/>
  <c r="CG126" i="104"/>
  <c r="CH126" i="104"/>
  <c r="CI126" i="104"/>
  <c r="CN126" i="104"/>
  <c r="CO126" i="104"/>
  <c r="CP126" i="104"/>
  <c r="CQ126" i="104"/>
  <c r="CX126" i="104"/>
  <c r="CY126" i="104"/>
  <c r="DF126" i="104" s="1"/>
  <c r="CZ126" i="104"/>
  <c r="DA126" i="104"/>
  <c r="DB126" i="104"/>
  <c r="DC126" i="104"/>
  <c r="DD126" i="104"/>
  <c r="DL126" i="104"/>
  <c r="DM126" i="104"/>
  <c r="DN126" i="104"/>
  <c r="DO126" i="104"/>
  <c r="DS126" i="104"/>
  <c r="DT126" i="104"/>
  <c r="DU126" i="104"/>
  <c r="DV126" i="104"/>
  <c r="DW126" i="104"/>
  <c r="DX126" i="104"/>
  <c r="DY126" i="104"/>
  <c r="DZ126" i="104"/>
  <c r="EA126" i="104"/>
  <c r="EI126" i="104"/>
  <c r="EJ126" i="104"/>
  <c r="EK126" i="104"/>
  <c r="EL126" i="104"/>
  <c r="EM126" i="104"/>
  <c r="EN126" i="104"/>
  <c r="EW126" i="104"/>
  <c r="FD126" i="104" s="1"/>
  <c r="FE126" i="104" s="1"/>
  <c r="K126" i="104" s="1"/>
  <c r="EX126" i="104"/>
  <c r="EY126" i="104"/>
  <c r="EZ126" i="104"/>
  <c r="FA126" i="104"/>
  <c r="FB126" i="104"/>
  <c r="FL126" i="104"/>
  <c r="FS126" i="104" s="1"/>
  <c r="FT126" i="104" s="1"/>
  <c r="FM126" i="104"/>
  <c r="FN126" i="104"/>
  <c r="FO126" i="104"/>
  <c r="FP126" i="104"/>
  <c r="FQ126" i="104"/>
  <c r="GA126" i="104"/>
  <c r="GB126" i="104"/>
  <c r="GC126" i="104"/>
  <c r="GD126" i="104"/>
  <c r="GE126" i="104"/>
  <c r="GF126" i="104"/>
  <c r="B127" i="104"/>
  <c r="C127" i="104"/>
  <c r="F127" i="104"/>
  <c r="G125" i="104" s="1"/>
  <c r="H127" i="104"/>
  <c r="I127" i="104"/>
  <c r="L127" i="104"/>
  <c r="O127" i="104"/>
  <c r="Q127" i="104"/>
  <c r="R125" i="104" s="1"/>
  <c r="T127" i="104"/>
  <c r="V127" i="104"/>
  <c r="Y127" i="104"/>
  <c r="AM127" i="104"/>
  <c r="AX127" i="104"/>
  <c r="AY127" i="104"/>
  <c r="AZ127" i="104"/>
  <c r="BA127" i="104"/>
  <c r="BB127" i="104"/>
  <c r="BC127" i="104"/>
  <c r="BD127" i="104"/>
  <c r="BI127" i="104"/>
  <c r="BJ127" i="104"/>
  <c r="BK127" i="104"/>
  <c r="BR127" i="104" s="1"/>
  <c r="AO127" i="104" s="1"/>
  <c r="AK127" i="104" s="1"/>
  <c r="BL127" i="104"/>
  <c r="BM127" i="104"/>
  <c r="BN127" i="104"/>
  <c r="BO127" i="104"/>
  <c r="BP127" i="104"/>
  <c r="BW127" i="104"/>
  <c r="BX127" i="104"/>
  <c r="BY127" i="104"/>
  <c r="BZ127" i="104"/>
  <c r="CA127" i="104"/>
  <c r="CB127" i="104"/>
  <c r="CC127" i="104"/>
  <c r="CD127" i="104"/>
  <c r="CE127" i="104"/>
  <c r="CF127" i="104"/>
  <c r="CG127" i="104"/>
  <c r="CH127" i="104"/>
  <c r="CI127" i="104"/>
  <c r="CN127" i="104"/>
  <c r="CO127" i="104"/>
  <c r="CP127" i="104"/>
  <c r="CQ127" i="104"/>
  <c r="CX127" i="104"/>
  <c r="CY127" i="104"/>
  <c r="CZ127" i="104"/>
  <c r="DA127" i="104"/>
  <c r="DB127" i="104"/>
  <c r="DC127" i="104"/>
  <c r="DD127" i="104"/>
  <c r="DF127" i="104"/>
  <c r="DL127" i="104"/>
  <c r="DM127" i="104"/>
  <c r="DN127" i="104"/>
  <c r="DO127" i="104"/>
  <c r="DS127" i="104"/>
  <c r="DT127" i="104"/>
  <c r="DU127" i="104"/>
  <c r="DV127" i="104"/>
  <c r="DW127" i="104"/>
  <c r="DX127" i="104"/>
  <c r="DY127" i="104"/>
  <c r="EB127" i="104" s="1"/>
  <c r="DZ127" i="104"/>
  <c r="EA127" i="104"/>
  <c r="EI127" i="104"/>
  <c r="EP127" i="104" s="1"/>
  <c r="EQ127" i="104" s="1"/>
  <c r="E127" i="104" s="1"/>
  <c r="EJ127" i="104"/>
  <c r="EK127" i="104"/>
  <c r="EL127" i="104"/>
  <c r="EM127" i="104"/>
  <c r="EN127" i="104"/>
  <c r="EW127" i="104"/>
  <c r="EX127" i="104"/>
  <c r="EY127" i="104"/>
  <c r="EZ127" i="104"/>
  <c r="FA127" i="104"/>
  <c r="FB127" i="104"/>
  <c r="FL127" i="104"/>
  <c r="FM127" i="104"/>
  <c r="FN127" i="104"/>
  <c r="FO127" i="104"/>
  <c r="FP127" i="104"/>
  <c r="FQ127" i="104"/>
  <c r="GA127" i="104"/>
  <c r="GH127" i="104" s="1"/>
  <c r="GI127" i="104" s="1"/>
  <c r="GB127" i="104"/>
  <c r="GC127" i="104"/>
  <c r="GD127" i="104"/>
  <c r="GE127" i="104"/>
  <c r="GF127" i="104"/>
  <c r="B128" i="104"/>
  <c r="C128" i="104"/>
  <c r="F128" i="104"/>
  <c r="G131" i="104" s="1"/>
  <c r="I128" i="104"/>
  <c r="L128" i="104"/>
  <c r="O128" i="104"/>
  <c r="P131" i="104" s="1"/>
  <c r="Q128" i="104"/>
  <c r="T128" i="104"/>
  <c r="V128" i="104"/>
  <c r="Y128" i="104"/>
  <c r="AM128" i="104"/>
  <c r="AX128" i="104"/>
  <c r="AY128" i="104"/>
  <c r="AZ128" i="104"/>
  <c r="BA128" i="104"/>
  <c r="BB128" i="104"/>
  <c r="BC128" i="104"/>
  <c r="BD128" i="104"/>
  <c r="BI128" i="104"/>
  <c r="BJ128" i="104"/>
  <c r="BK128" i="104"/>
  <c r="BL128" i="104"/>
  <c r="BM128" i="104"/>
  <c r="BN128" i="104"/>
  <c r="BO128" i="104"/>
  <c r="BP128" i="104"/>
  <c r="BR128" i="104"/>
  <c r="AO128" i="104" s="1"/>
  <c r="AK128" i="104" s="1"/>
  <c r="BW128" i="104"/>
  <c r="BX128" i="104"/>
  <c r="BY128" i="104"/>
  <c r="BZ128" i="104"/>
  <c r="CA128" i="104"/>
  <c r="CB128" i="104"/>
  <c r="CC128" i="104"/>
  <c r="CD128" i="104"/>
  <c r="CE128" i="104"/>
  <c r="CF128" i="104"/>
  <c r="CG128" i="104"/>
  <c r="CH128" i="104"/>
  <c r="CI128" i="104"/>
  <c r="CN128" i="104"/>
  <c r="CO128" i="104"/>
  <c r="CP128" i="104"/>
  <c r="CQ128" i="104"/>
  <c r="CX128" i="104"/>
  <c r="CY128" i="104"/>
  <c r="DF128" i="104" s="1"/>
  <c r="CZ128" i="104"/>
  <c r="DA128" i="104"/>
  <c r="DB128" i="104"/>
  <c r="DC128" i="104"/>
  <c r="DD128" i="104"/>
  <c r="DL128" i="104"/>
  <c r="DM128" i="104"/>
  <c r="DN128" i="104"/>
  <c r="DO128" i="104"/>
  <c r="DS128" i="104"/>
  <c r="DT128" i="104"/>
  <c r="DU128" i="104"/>
  <c r="DV128" i="104"/>
  <c r="DW128" i="104"/>
  <c r="DX128" i="104"/>
  <c r="DY128" i="104"/>
  <c r="DZ128" i="104"/>
  <c r="EA128" i="104"/>
  <c r="EI128" i="104"/>
  <c r="EP128" i="104" s="1"/>
  <c r="EQ128" i="104" s="1"/>
  <c r="E128" i="104" s="1"/>
  <c r="EJ128" i="104"/>
  <c r="EK128" i="104"/>
  <c r="EL128" i="104"/>
  <c r="EM128" i="104"/>
  <c r="EN128" i="104"/>
  <c r="EW128" i="104"/>
  <c r="FD128" i="104" s="1"/>
  <c r="FE128" i="104" s="1"/>
  <c r="K128" i="104" s="1"/>
  <c r="EX128" i="104"/>
  <c r="EY128" i="104"/>
  <c r="EZ128" i="104"/>
  <c r="FA128" i="104"/>
  <c r="FB128" i="104"/>
  <c r="FL128" i="104"/>
  <c r="FM128" i="104"/>
  <c r="FN128" i="104"/>
  <c r="FO128" i="104"/>
  <c r="FP128" i="104"/>
  <c r="FQ128" i="104"/>
  <c r="GA128" i="104"/>
  <c r="GB128" i="104"/>
  <c r="GC128" i="104"/>
  <c r="GD128" i="104"/>
  <c r="GE128" i="104"/>
  <c r="GF128" i="104"/>
  <c r="B129" i="104"/>
  <c r="C129" i="104"/>
  <c r="F129" i="104"/>
  <c r="H129" i="104"/>
  <c r="I129" i="104"/>
  <c r="L129" i="104"/>
  <c r="O129" i="104"/>
  <c r="Q129" i="104"/>
  <c r="T129" i="104"/>
  <c r="V129" i="104"/>
  <c r="Y129" i="104"/>
  <c r="AM129" i="104"/>
  <c r="AX129" i="104"/>
  <c r="AY129" i="104"/>
  <c r="AZ129" i="104"/>
  <c r="BA129" i="104"/>
  <c r="BB129" i="104"/>
  <c r="BC129" i="104"/>
  <c r="BD129" i="104"/>
  <c r="BI129" i="104"/>
  <c r="BJ129" i="104"/>
  <c r="BK129" i="104"/>
  <c r="BL129" i="104"/>
  <c r="BM129" i="104"/>
  <c r="BN129" i="104"/>
  <c r="BO129" i="104"/>
  <c r="BP129" i="104"/>
  <c r="BW129" i="104"/>
  <c r="BX129" i="104"/>
  <c r="BY129" i="104"/>
  <c r="BZ129" i="104"/>
  <c r="CA129" i="104"/>
  <c r="CB129" i="104"/>
  <c r="CC129" i="104"/>
  <c r="CD129" i="104"/>
  <c r="CE129" i="104"/>
  <c r="CF129" i="104"/>
  <c r="CG129" i="104"/>
  <c r="CH129" i="104"/>
  <c r="CI129" i="104"/>
  <c r="CN129" i="104"/>
  <c r="CO129" i="104"/>
  <c r="CP129" i="104"/>
  <c r="CQ129" i="104"/>
  <c r="CX129" i="104"/>
  <c r="CY129" i="104"/>
  <c r="CZ129" i="104"/>
  <c r="DA129" i="104"/>
  <c r="DB129" i="104"/>
  <c r="DC129" i="104"/>
  <c r="DF129" i="104" s="1"/>
  <c r="DD129" i="104"/>
  <c r="DL129" i="104"/>
  <c r="DM129" i="104"/>
  <c r="DN129" i="104"/>
  <c r="DO129" i="104"/>
  <c r="DS129" i="104"/>
  <c r="DT129" i="104"/>
  <c r="DU129" i="104"/>
  <c r="DV129" i="104"/>
  <c r="DW129" i="104"/>
  <c r="DX129" i="104"/>
  <c r="DY129" i="104"/>
  <c r="DZ129" i="104"/>
  <c r="EA129" i="104"/>
  <c r="EB129" i="104"/>
  <c r="EI129" i="104"/>
  <c r="EP129" i="104" s="1"/>
  <c r="EJ129" i="104"/>
  <c r="EK129" i="104"/>
  <c r="EL129" i="104"/>
  <c r="EM129" i="104"/>
  <c r="EN129" i="104"/>
  <c r="EQ129" i="104"/>
  <c r="E129" i="104" s="1"/>
  <c r="EW129" i="104"/>
  <c r="FD129" i="104" s="1"/>
  <c r="FE129" i="104" s="1"/>
  <c r="K129" i="104" s="1"/>
  <c r="EX129" i="104"/>
  <c r="EY129" i="104"/>
  <c r="EZ129" i="104"/>
  <c r="FA129" i="104"/>
  <c r="FB129" i="104"/>
  <c r="FL129" i="104"/>
  <c r="FS129" i="104" s="1"/>
  <c r="FM129" i="104"/>
  <c r="FN129" i="104"/>
  <c r="FO129" i="104"/>
  <c r="FP129" i="104"/>
  <c r="FQ129" i="104"/>
  <c r="FT129" i="104"/>
  <c r="GA129" i="104"/>
  <c r="GH129" i="104" s="1"/>
  <c r="GI129" i="104" s="1"/>
  <c r="GB129" i="104"/>
  <c r="GC129" i="104"/>
  <c r="GD129" i="104"/>
  <c r="GE129" i="104"/>
  <c r="GF129" i="104"/>
  <c r="B130" i="104"/>
  <c r="C130" i="104"/>
  <c r="F130" i="104"/>
  <c r="I130" i="104"/>
  <c r="L130" i="104"/>
  <c r="O130" i="104"/>
  <c r="Q130" i="104"/>
  <c r="T130" i="104"/>
  <c r="V130" i="104"/>
  <c r="Y130" i="104"/>
  <c r="AM130" i="104"/>
  <c r="AX130" i="104"/>
  <c r="AY130" i="104"/>
  <c r="AZ130" i="104"/>
  <c r="BA130" i="104"/>
  <c r="BB130" i="104"/>
  <c r="BC130" i="104"/>
  <c r="BD130" i="104"/>
  <c r="BI130" i="104"/>
  <c r="BJ130" i="104"/>
  <c r="BK130" i="104"/>
  <c r="BL130" i="104"/>
  <c r="BR130" i="104" s="1"/>
  <c r="AO130" i="104" s="1"/>
  <c r="AK130" i="104" s="1"/>
  <c r="BM130" i="104"/>
  <c r="BN130" i="104"/>
  <c r="BO130" i="104"/>
  <c r="BP130" i="104"/>
  <c r="BW130" i="104"/>
  <c r="BX130" i="104"/>
  <c r="BY130" i="104"/>
  <c r="BZ130" i="104"/>
  <c r="CA130" i="104"/>
  <c r="CB130" i="104"/>
  <c r="CC130" i="104"/>
  <c r="CD130" i="104"/>
  <c r="CE130" i="104"/>
  <c r="CF130" i="104"/>
  <c r="CG130" i="104"/>
  <c r="CH130" i="104"/>
  <c r="CI130" i="104"/>
  <c r="CN130" i="104"/>
  <c r="CO130" i="104"/>
  <c r="CP130" i="104"/>
  <c r="CQ130" i="104"/>
  <c r="CX130" i="104"/>
  <c r="CY130" i="104"/>
  <c r="CZ130" i="104"/>
  <c r="DA130" i="104"/>
  <c r="DB130" i="104"/>
  <c r="DC130" i="104"/>
  <c r="DD130" i="104"/>
  <c r="DF130" i="104"/>
  <c r="DL130" i="104"/>
  <c r="DM130" i="104"/>
  <c r="DN130" i="104"/>
  <c r="DO130" i="104"/>
  <c r="DS130" i="104"/>
  <c r="DT130" i="104"/>
  <c r="DU130" i="104"/>
  <c r="DV130" i="104"/>
  <c r="DW130" i="104"/>
  <c r="DX130" i="104"/>
  <c r="DY130" i="104"/>
  <c r="DZ130" i="104"/>
  <c r="EA130" i="104"/>
  <c r="EI130" i="104"/>
  <c r="EJ130" i="104"/>
  <c r="EK130" i="104"/>
  <c r="EL130" i="104"/>
  <c r="EM130" i="104"/>
  <c r="EN130" i="104"/>
  <c r="EW130" i="104"/>
  <c r="EX130" i="104"/>
  <c r="EY130" i="104"/>
  <c r="EZ130" i="104"/>
  <c r="FA130" i="104"/>
  <c r="FB130" i="104"/>
  <c r="FL130" i="104"/>
  <c r="FM130" i="104"/>
  <c r="FN130" i="104"/>
  <c r="FO130" i="104"/>
  <c r="FP130" i="104"/>
  <c r="FQ130" i="104"/>
  <c r="GA130" i="104"/>
  <c r="GB130" i="104"/>
  <c r="GC130" i="104"/>
  <c r="GD130" i="104"/>
  <c r="GE130" i="104"/>
  <c r="GF130" i="104"/>
  <c r="B131" i="104"/>
  <c r="C131" i="104"/>
  <c r="F131" i="104"/>
  <c r="I131" i="104"/>
  <c r="L131" i="104"/>
  <c r="O131" i="104"/>
  <c r="Q131" i="104"/>
  <c r="T131" i="104"/>
  <c r="U131" i="104" s="1"/>
  <c r="V131" i="104"/>
  <c r="W131" i="104" s="1"/>
  <c r="Y131" i="104"/>
  <c r="AM131" i="104"/>
  <c r="EB131" i="104" s="1"/>
  <c r="AX131" i="104"/>
  <c r="AY131" i="104"/>
  <c r="AZ131" i="104"/>
  <c r="BA131" i="104"/>
  <c r="BB131" i="104"/>
  <c r="BC131" i="104"/>
  <c r="BD131" i="104"/>
  <c r="BE131" i="104"/>
  <c r="BI131" i="104"/>
  <c r="BJ131" i="104"/>
  <c r="BK131" i="104"/>
  <c r="BL131" i="104"/>
  <c r="BM131" i="104"/>
  <c r="BN131" i="104"/>
  <c r="BO131" i="104"/>
  <c r="BP131" i="104"/>
  <c r="BW131" i="104"/>
  <c r="BX131" i="104"/>
  <c r="BY131" i="104"/>
  <c r="BZ131" i="104"/>
  <c r="CA131" i="104"/>
  <c r="CB131" i="104"/>
  <c r="CC131" i="104"/>
  <c r="CD131" i="104"/>
  <c r="CE131" i="104"/>
  <c r="CF131" i="104"/>
  <c r="CG131" i="104"/>
  <c r="CH131" i="104"/>
  <c r="CI131" i="104"/>
  <c r="CN131" i="104"/>
  <c r="CO131" i="104"/>
  <c r="CP131" i="104"/>
  <c r="CQ131" i="104"/>
  <c r="CX131" i="104"/>
  <c r="CY131" i="104"/>
  <c r="CZ131" i="104"/>
  <c r="DA131" i="104"/>
  <c r="DB131" i="104"/>
  <c r="DC131" i="104"/>
  <c r="DD131" i="104"/>
  <c r="DL131" i="104"/>
  <c r="DM131" i="104"/>
  <c r="DN131" i="104"/>
  <c r="DO131" i="104"/>
  <c r="DS131" i="104"/>
  <c r="DT131" i="104"/>
  <c r="DU131" i="104"/>
  <c r="DV131" i="104"/>
  <c r="DW131" i="104"/>
  <c r="DX131" i="104"/>
  <c r="DY131" i="104"/>
  <c r="DZ131" i="104"/>
  <c r="EA131" i="104"/>
  <c r="EI131" i="104"/>
  <c r="EP131" i="104" s="1"/>
  <c r="EQ131" i="104" s="1"/>
  <c r="E131" i="104" s="1"/>
  <c r="EJ131" i="104"/>
  <c r="EK131" i="104"/>
  <c r="EL131" i="104"/>
  <c r="EM131" i="104"/>
  <c r="EN131" i="104"/>
  <c r="EW131" i="104"/>
  <c r="EX131" i="104"/>
  <c r="EY131" i="104"/>
  <c r="EZ131" i="104"/>
  <c r="FA131" i="104"/>
  <c r="FB131" i="104"/>
  <c r="FL131" i="104"/>
  <c r="FM131" i="104"/>
  <c r="FN131" i="104"/>
  <c r="FO131" i="104"/>
  <c r="FP131" i="104"/>
  <c r="FQ131" i="104"/>
  <c r="GA131" i="104"/>
  <c r="GH131" i="104" s="1"/>
  <c r="GB131" i="104"/>
  <c r="GC131" i="104"/>
  <c r="GD131" i="104"/>
  <c r="GE131" i="104"/>
  <c r="GF131" i="104"/>
  <c r="B132" i="104"/>
  <c r="C132" i="104"/>
  <c r="F132" i="104"/>
  <c r="I132" i="104"/>
  <c r="L132" i="104"/>
  <c r="O132" i="104"/>
  <c r="Q132" i="104"/>
  <c r="R131" i="104" s="1"/>
  <c r="T132" i="104"/>
  <c r="V132" i="104"/>
  <c r="Y132" i="104"/>
  <c r="AM132" i="104"/>
  <c r="AX132" i="104"/>
  <c r="AY132" i="104"/>
  <c r="AZ132" i="104"/>
  <c r="BA132" i="104"/>
  <c r="BB132" i="104"/>
  <c r="BC132" i="104"/>
  <c r="BD132" i="104"/>
  <c r="BI132" i="104"/>
  <c r="BJ132" i="104"/>
  <c r="BK132" i="104"/>
  <c r="BL132" i="104"/>
  <c r="BM132" i="104"/>
  <c r="BN132" i="104"/>
  <c r="BO132" i="104"/>
  <c r="BP132" i="104"/>
  <c r="BW132" i="104"/>
  <c r="BX132" i="104"/>
  <c r="BY132" i="104"/>
  <c r="BZ132" i="104"/>
  <c r="CA132" i="104"/>
  <c r="CB132" i="104"/>
  <c r="CC132" i="104"/>
  <c r="CD132" i="104"/>
  <c r="CE132" i="104"/>
  <c r="CF132" i="104"/>
  <c r="CG132" i="104"/>
  <c r="CH132" i="104"/>
  <c r="CI132" i="104"/>
  <c r="CN132" i="104"/>
  <c r="CO132" i="104"/>
  <c r="CP132" i="104"/>
  <c r="CQ132" i="104"/>
  <c r="CX132" i="104"/>
  <c r="DF132" i="104" s="1"/>
  <c r="CY132" i="104"/>
  <c r="CZ132" i="104"/>
  <c r="DA132" i="104"/>
  <c r="DB132" i="104"/>
  <c r="DC132" i="104"/>
  <c r="DD132" i="104"/>
  <c r="DL132" i="104"/>
  <c r="DM132" i="104"/>
  <c r="DN132" i="104"/>
  <c r="DO132" i="104"/>
  <c r="DS132" i="104"/>
  <c r="DT132" i="104"/>
  <c r="DU132" i="104"/>
  <c r="DV132" i="104"/>
  <c r="DW132" i="104"/>
  <c r="DX132" i="104"/>
  <c r="DY132" i="104"/>
  <c r="DZ132" i="104"/>
  <c r="EA132" i="104"/>
  <c r="EI132" i="104"/>
  <c r="EJ132" i="104"/>
  <c r="EK132" i="104"/>
  <c r="EL132" i="104"/>
  <c r="EM132" i="104"/>
  <c r="EN132" i="104"/>
  <c r="EW132" i="104"/>
  <c r="EX132" i="104"/>
  <c r="EY132" i="104"/>
  <c r="EZ132" i="104"/>
  <c r="FA132" i="104"/>
  <c r="FB132" i="104"/>
  <c r="FD132" i="104"/>
  <c r="FE132" i="104" s="1"/>
  <c r="K132" i="104" s="1"/>
  <c r="FL132" i="104"/>
  <c r="FM132" i="104"/>
  <c r="FN132" i="104"/>
  <c r="FO132" i="104"/>
  <c r="FP132" i="104"/>
  <c r="FQ132" i="104"/>
  <c r="FS132" i="104"/>
  <c r="FT132" i="104" s="1"/>
  <c r="GA132" i="104"/>
  <c r="GB132" i="104"/>
  <c r="GC132" i="104"/>
  <c r="GD132" i="104"/>
  <c r="GE132" i="104"/>
  <c r="GF132" i="104"/>
  <c r="GH132" i="104"/>
  <c r="GI132" i="104" s="1"/>
  <c r="H132" i="104" s="1"/>
  <c r="B133" i="104"/>
  <c r="C133" i="104"/>
  <c r="D131" i="104" s="1"/>
  <c r="F133" i="104"/>
  <c r="I133" i="104"/>
  <c r="L133" i="104"/>
  <c r="O133" i="104"/>
  <c r="Q133" i="104"/>
  <c r="T133" i="104"/>
  <c r="V133" i="104"/>
  <c r="Y133" i="104"/>
  <c r="AM133" i="104"/>
  <c r="AX133" i="104"/>
  <c r="AY133" i="104"/>
  <c r="AZ133" i="104"/>
  <c r="BA133" i="104"/>
  <c r="BB133" i="104"/>
  <c r="BC133" i="104"/>
  <c r="BD133" i="104"/>
  <c r="BE133" i="104"/>
  <c r="BI133" i="104"/>
  <c r="BJ133" i="104"/>
  <c r="BK133" i="104"/>
  <c r="BL133" i="104"/>
  <c r="BM133" i="104"/>
  <c r="BN133" i="104"/>
  <c r="BO133" i="104"/>
  <c r="BP133" i="104"/>
  <c r="BW133" i="104"/>
  <c r="BX133" i="104"/>
  <c r="BY133" i="104"/>
  <c r="BZ133" i="104"/>
  <c r="CA133" i="104"/>
  <c r="CB133" i="104"/>
  <c r="CC133" i="104"/>
  <c r="CD133" i="104"/>
  <c r="CE133" i="104"/>
  <c r="CF133" i="104"/>
  <c r="CG133" i="104"/>
  <c r="CH133" i="104"/>
  <c r="CI133" i="104"/>
  <c r="CN133" i="104"/>
  <c r="CO133" i="104"/>
  <c r="CP133" i="104"/>
  <c r="CQ133" i="104"/>
  <c r="CX133" i="104"/>
  <c r="CY133" i="104"/>
  <c r="CZ133" i="104"/>
  <c r="DA133" i="104"/>
  <c r="DB133" i="104"/>
  <c r="DC133" i="104"/>
  <c r="DD133" i="104"/>
  <c r="DL133" i="104"/>
  <c r="DM133" i="104"/>
  <c r="DN133" i="104"/>
  <c r="DO133" i="104"/>
  <c r="DS133" i="104"/>
  <c r="DT133" i="104"/>
  <c r="DU133" i="104"/>
  <c r="DV133" i="104"/>
  <c r="DW133" i="104"/>
  <c r="DX133" i="104"/>
  <c r="DY133" i="104"/>
  <c r="DZ133" i="104"/>
  <c r="EA133" i="104"/>
  <c r="EI133" i="104"/>
  <c r="EJ133" i="104"/>
  <c r="EK133" i="104"/>
  <c r="EL133" i="104"/>
  <c r="EM133" i="104"/>
  <c r="EN133" i="104"/>
  <c r="EP133" i="104"/>
  <c r="EQ133" i="104" s="1"/>
  <c r="E133" i="104" s="1"/>
  <c r="EW133" i="104"/>
  <c r="EX133" i="104"/>
  <c r="EY133" i="104"/>
  <c r="EZ133" i="104"/>
  <c r="FD133" i="104" s="1"/>
  <c r="FE133" i="104" s="1"/>
  <c r="K133" i="104" s="1"/>
  <c r="FA133" i="104"/>
  <c r="FB133" i="104"/>
  <c r="FL133" i="104"/>
  <c r="FM133" i="104"/>
  <c r="FN133" i="104"/>
  <c r="FO133" i="104"/>
  <c r="FS133" i="104" s="1"/>
  <c r="FT133" i="104" s="1"/>
  <c r="FP133" i="104"/>
  <c r="FQ133" i="104"/>
  <c r="GA133" i="104"/>
  <c r="GB133" i="104"/>
  <c r="GC133" i="104"/>
  <c r="GD133" i="104"/>
  <c r="GH133" i="104" s="1"/>
  <c r="GI133" i="104" s="1"/>
  <c r="H133" i="104" s="1"/>
  <c r="GE133" i="104"/>
  <c r="GF133" i="104"/>
  <c r="B134" i="104"/>
  <c r="C134" i="104"/>
  <c r="F134" i="104"/>
  <c r="I134" i="104"/>
  <c r="K134" i="104"/>
  <c r="L134" i="104"/>
  <c r="O134" i="104"/>
  <c r="Q134" i="104"/>
  <c r="T134" i="104"/>
  <c r="V134" i="104"/>
  <c r="Y134" i="104"/>
  <c r="AM134" i="104"/>
  <c r="AX134" i="104"/>
  <c r="AY134" i="104"/>
  <c r="AZ134" i="104"/>
  <c r="BA134" i="104"/>
  <c r="BB134" i="104"/>
  <c r="BC134" i="104"/>
  <c r="BD134" i="104"/>
  <c r="BI134" i="104"/>
  <c r="BJ134" i="104"/>
  <c r="BK134" i="104"/>
  <c r="BL134" i="104"/>
  <c r="BM134" i="104"/>
  <c r="BN134" i="104"/>
  <c r="BR134" i="104" s="1"/>
  <c r="AO134" i="104" s="1"/>
  <c r="AK134" i="104" s="1"/>
  <c r="BO134" i="104"/>
  <c r="BP134" i="104"/>
  <c r="BW134" i="104"/>
  <c r="BX134" i="104"/>
  <c r="BY134" i="104"/>
  <c r="BZ134" i="104"/>
  <c r="CA134" i="104"/>
  <c r="CB134" i="104"/>
  <c r="CC134" i="104"/>
  <c r="CD134" i="104"/>
  <c r="CE134" i="104"/>
  <c r="CF134" i="104"/>
  <c r="CG134" i="104"/>
  <c r="CH134" i="104"/>
  <c r="CI134" i="104"/>
  <c r="CN134" i="104"/>
  <c r="CO134" i="104"/>
  <c r="CP134" i="104"/>
  <c r="CQ134" i="104"/>
  <c r="CX134" i="104"/>
  <c r="CY134" i="104"/>
  <c r="CZ134" i="104"/>
  <c r="DA134" i="104"/>
  <c r="DB134" i="104"/>
  <c r="DC134" i="104"/>
  <c r="DD134" i="104"/>
  <c r="DL134" i="104"/>
  <c r="DM134" i="104"/>
  <c r="DN134" i="104"/>
  <c r="DO134" i="104"/>
  <c r="DS134" i="104"/>
  <c r="EB134" i="104" s="1"/>
  <c r="DT134" i="104"/>
  <c r="DU134" i="104"/>
  <c r="DV134" i="104"/>
  <c r="DW134" i="104"/>
  <c r="DX134" i="104"/>
  <c r="DY134" i="104"/>
  <c r="DZ134" i="104"/>
  <c r="EA134" i="104"/>
  <c r="EI134" i="104"/>
  <c r="EJ134" i="104"/>
  <c r="EK134" i="104"/>
  <c r="EL134" i="104"/>
  <c r="EM134" i="104"/>
  <c r="EN134" i="104"/>
  <c r="EP134" i="104"/>
  <c r="EQ134" i="104" s="1"/>
  <c r="E134" i="104" s="1"/>
  <c r="EW134" i="104"/>
  <c r="EX134" i="104"/>
  <c r="EY134" i="104"/>
  <c r="EZ134" i="104"/>
  <c r="FA134" i="104"/>
  <c r="FB134" i="104"/>
  <c r="FD134" i="104"/>
  <c r="FE134" i="104" s="1"/>
  <c r="FL134" i="104"/>
  <c r="FM134" i="104"/>
  <c r="FN134" i="104"/>
  <c r="FO134" i="104"/>
  <c r="FP134" i="104"/>
  <c r="FQ134" i="104"/>
  <c r="FS134" i="104"/>
  <c r="FT134" i="104" s="1"/>
  <c r="GA134" i="104"/>
  <c r="GB134" i="104"/>
  <c r="GC134" i="104"/>
  <c r="GD134" i="104"/>
  <c r="GE134" i="104"/>
  <c r="GF134" i="104"/>
  <c r="GH134" i="104"/>
  <c r="GI134" i="104" s="1"/>
  <c r="H134" i="104" s="1"/>
  <c r="B135" i="104"/>
  <c r="C135" i="104"/>
  <c r="F135" i="104"/>
  <c r="I135" i="104"/>
  <c r="L135" i="104"/>
  <c r="O135" i="104"/>
  <c r="Q135" i="104"/>
  <c r="T135" i="104"/>
  <c r="V135" i="104"/>
  <c r="Y135" i="104"/>
  <c r="AM135" i="104"/>
  <c r="AX135" i="104"/>
  <c r="AY135" i="104"/>
  <c r="AZ135" i="104"/>
  <c r="BA135" i="104"/>
  <c r="BB135" i="104"/>
  <c r="BC135" i="104"/>
  <c r="BD135" i="104"/>
  <c r="BI135" i="104"/>
  <c r="BJ135" i="104"/>
  <c r="BK135" i="104"/>
  <c r="BL135" i="104"/>
  <c r="BM135" i="104"/>
  <c r="BN135" i="104"/>
  <c r="BO135" i="104"/>
  <c r="BP135" i="104"/>
  <c r="BW135" i="104"/>
  <c r="BX135" i="104"/>
  <c r="BY135" i="104"/>
  <c r="BZ135" i="104"/>
  <c r="CA135" i="104"/>
  <c r="CB135" i="104"/>
  <c r="CC135" i="104"/>
  <c r="CD135" i="104"/>
  <c r="CE135" i="104"/>
  <c r="CF135" i="104"/>
  <c r="CG135" i="104"/>
  <c r="CH135" i="104"/>
  <c r="CI135" i="104"/>
  <c r="CN135" i="104"/>
  <c r="CO135" i="104"/>
  <c r="CP135" i="104"/>
  <c r="CQ135" i="104"/>
  <c r="CX135" i="104"/>
  <c r="DF135" i="104" s="1"/>
  <c r="CY135" i="104"/>
  <c r="CZ135" i="104"/>
  <c r="DA135" i="104"/>
  <c r="DB135" i="104"/>
  <c r="DC135" i="104"/>
  <c r="DD135" i="104"/>
  <c r="DL135" i="104"/>
  <c r="DM135" i="104"/>
  <c r="DN135" i="104"/>
  <c r="DO135" i="104"/>
  <c r="DS135" i="104"/>
  <c r="DT135" i="104"/>
  <c r="DU135" i="104"/>
  <c r="DV135" i="104"/>
  <c r="DW135" i="104"/>
  <c r="DX135" i="104"/>
  <c r="DY135" i="104"/>
  <c r="DZ135" i="104"/>
  <c r="EA135" i="104"/>
  <c r="EI135" i="104"/>
  <c r="EJ135" i="104"/>
  <c r="EK135" i="104"/>
  <c r="EL135" i="104"/>
  <c r="EM135" i="104"/>
  <c r="EN135" i="104"/>
  <c r="EW135" i="104"/>
  <c r="FD135" i="104" s="1"/>
  <c r="FE135" i="104" s="1"/>
  <c r="K135" i="104" s="1"/>
  <c r="EX135" i="104"/>
  <c r="EY135" i="104"/>
  <c r="EZ135" i="104"/>
  <c r="FA135" i="104"/>
  <c r="FB135" i="104"/>
  <c r="FL135" i="104"/>
  <c r="FS135" i="104" s="1"/>
  <c r="FT135" i="104" s="1"/>
  <c r="FM135" i="104"/>
  <c r="FN135" i="104"/>
  <c r="FO135" i="104"/>
  <c r="FP135" i="104"/>
  <c r="FQ135" i="104"/>
  <c r="GA135" i="104"/>
  <c r="GB135" i="104"/>
  <c r="GC135" i="104"/>
  <c r="GD135" i="104"/>
  <c r="GE135" i="104"/>
  <c r="GF135" i="104"/>
  <c r="B136" i="104"/>
  <c r="C136" i="104"/>
  <c r="F136" i="104"/>
  <c r="H136" i="104"/>
  <c r="I136" i="104"/>
  <c r="L136" i="104"/>
  <c r="O136" i="104"/>
  <c r="Q136" i="104"/>
  <c r="T136" i="104"/>
  <c r="V136" i="104"/>
  <c r="Y136" i="104"/>
  <c r="AM136" i="104"/>
  <c r="EB136" i="104" s="1"/>
  <c r="AX136" i="104"/>
  <c r="AY136" i="104"/>
  <c r="AZ136" i="104"/>
  <c r="BA136" i="104"/>
  <c r="BB136" i="104"/>
  <c r="BC136" i="104"/>
  <c r="BD136" i="104"/>
  <c r="BI136" i="104"/>
  <c r="BJ136" i="104"/>
  <c r="BK136" i="104"/>
  <c r="BL136" i="104"/>
  <c r="BM136" i="104"/>
  <c r="BN136" i="104"/>
  <c r="BO136" i="104"/>
  <c r="BP136" i="104"/>
  <c r="BW136" i="104"/>
  <c r="BX136" i="104"/>
  <c r="BY136" i="104"/>
  <c r="BZ136" i="104"/>
  <c r="CA136" i="104"/>
  <c r="CB136" i="104"/>
  <c r="CC136" i="104"/>
  <c r="CD136" i="104"/>
  <c r="CE136" i="104"/>
  <c r="CF136" i="104"/>
  <c r="CG136" i="104"/>
  <c r="CH136" i="104"/>
  <c r="CI136" i="104"/>
  <c r="CN136" i="104"/>
  <c r="CO136" i="104"/>
  <c r="CP136" i="104"/>
  <c r="CQ136" i="104"/>
  <c r="CX136" i="104"/>
  <c r="CY136" i="104"/>
  <c r="CZ136" i="104"/>
  <c r="DA136" i="104"/>
  <c r="DB136" i="104"/>
  <c r="DF136" i="104" s="1"/>
  <c r="DC136" i="104"/>
  <c r="DD136" i="104"/>
  <c r="DL136" i="104"/>
  <c r="DM136" i="104"/>
  <c r="DN136" i="104"/>
  <c r="DO136" i="104"/>
  <c r="DS136" i="104"/>
  <c r="DT136" i="104"/>
  <c r="DU136" i="104"/>
  <c r="DV136" i="104"/>
  <c r="DW136" i="104"/>
  <c r="DX136" i="104"/>
  <c r="DY136" i="104"/>
  <c r="DZ136" i="104"/>
  <c r="EA136" i="104"/>
  <c r="EI136" i="104"/>
  <c r="EJ136" i="104"/>
  <c r="EK136" i="104"/>
  <c r="EL136" i="104"/>
  <c r="EM136" i="104"/>
  <c r="EN136" i="104"/>
  <c r="EP136" i="104" s="1"/>
  <c r="EQ136" i="104" s="1"/>
  <c r="E136" i="104" s="1"/>
  <c r="EW136" i="104"/>
  <c r="EX136" i="104"/>
  <c r="EY136" i="104"/>
  <c r="EZ136" i="104"/>
  <c r="FA136" i="104"/>
  <c r="FB136" i="104"/>
  <c r="FD136" i="104" s="1"/>
  <c r="FE136" i="104" s="1"/>
  <c r="K136" i="104" s="1"/>
  <c r="FL136" i="104"/>
  <c r="FM136" i="104"/>
  <c r="FN136" i="104"/>
  <c r="FO136" i="104"/>
  <c r="FP136" i="104"/>
  <c r="FQ136" i="104"/>
  <c r="FS136" i="104" s="1"/>
  <c r="FT136" i="104" s="1"/>
  <c r="GA136" i="104"/>
  <c r="GB136" i="104"/>
  <c r="GC136" i="104"/>
  <c r="GD136" i="104"/>
  <c r="GE136" i="104"/>
  <c r="GF136" i="104"/>
  <c r="GH136" i="104" s="1"/>
  <c r="GI136" i="104" s="1"/>
  <c r="B137" i="104"/>
  <c r="C137" i="104"/>
  <c r="F137" i="104"/>
  <c r="G137" i="104"/>
  <c r="I137" i="104"/>
  <c r="L137" i="104"/>
  <c r="O137" i="104"/>
  <c r="Q137" i="104"/>
  <c r="R137" i="104"/>
  <c r="T137" i="104"/>
  <c r="V137" i="104"/>
  <c r="Y137" i="104"/>
  <c r="AM137" i="104"/>
  <c r="EB137" i="104" s="1"/>
  <c r="AX137" i="104"/>
  <c r="AY137" i="104"/>
  <c r="AZ137" i="104"/>
  <c r="BA137" i="104"/>
  <c r="BB137" i="104"/>
  <c r="BC137" i="104"/>
  <c r="BD137" i="104"/>
  <c r="BI137" i="104"/>
  <c r="BJ137" i="104"/>
  <c r="BK137" i="104"/>
  <c r="BL137" i="104"/>
  <c r="BM137" i="104"/>
  <c r="BN137" i="104"/>
  <c r="BO137" i="104"/>
  <c r="BP137" i="104"/>
  <c r="BW137" i="104"/>
  <c r="BX137" i="104"/>
  <c r="BY137" i="104"/>
  <c r="BZ137" i="104"/>
  <c r="CA137" i="104"/>
  <c r="CB137" i="104"/>
  <c r="CC137" i="104"/>
  <c r="CD137" i="104"/>
  <c r="CE137" i="104"/>
  <c r="CF137" i="104"/>
  <c r="CG137" i="104"/>
  <c r="CH137" i="104"/>
  <c r="CI137" i="104"/>
  <c r="CN137" i="104"/>
  <c r="CO137" i="104"/>
  <c r="CP137" i="104"/>
  <c r="CQ137" i="104"/>
  <c r="CX137" i="104"/>
  <c r="CY137" i="104"/>
  <c r="CZ137" i="104"/>
  <c r="DA137" i="104"/>
  <c r="DB137" i="104"/>
  <c r="DC137" i="104"/>
  <c r="DD137" i="104"/>
  <c r="DL137" i="104"/>
  <c r="DM137" i="104"/>
  <c r="DN137" i="104"/>
  <c r="DO137" i="104"/>
  <c r="DS137" i="104"/>
  <c r="DT137" i="104"/>
  <c r="DU137" i="104"/>
  <c r="DV137" i="104"/>
  <c r="DW137" i="104"/>
  <c r="DX137" i="104"/>
  <c r="DY137" i="104"/>
  <c r="DZ137" i="104"/>
  <c r="EA137" i="104"/>
  <c r="EI137" i="104"/>
  <c r="EP137" i="104" s="1"/>
  <c r="EJ137" i="104"/>
  <c r="EK137" i="104"/>
  <c r="EL137" i="104"/>
  <c r="EM137" i="104"/>
  <c r="EN137" i="104"/>
  <c r="EW137" i="104"/>
  <c r="FD137" i="104" s="1"/>
  <c r="EX137" i="104"/>
  <c r="EY137" i="104"/>
  <c r="EZ137" i="104"/>
  <c r="FA137" i="104"/>
  <c r="FB137" i="104"/>
  <c r="FL137" i="104"/>
  <c r="FM137" i="104"/>
  <c r="FN137" i="104"/>
  <c r="FO137" i="104"/>
  <c r="FP137" i="104"/>
  <c r="FQ137" i="104"/>
  <c r="GA137" i="104"/>
  <c r="GB137" i="104"/>
  <c r="GC137" i="104"/>
  <c r="GD137" i="104"/>
  <c r="GE137" i="104"/>
  <c r="GF137" i="104"/>
  <c r="B138" i="104"/>
  <c r="C138" i="104"/>
  <c r="F138" i="104"/>
  <c r="I138" i="104"/>
  <c r="L138" i="104"/>
  <c r="M137" i="104" s="1"/>
  <c r="O138" i="104"/>
  <c r="Q138" i="104"/>
  <c r="T138" i="104"/>
  <c r="V138" i="104"/>
  <c r="Y138" i="104"/>
  <c r="AM138" i="104"/>
  <c r="AX138" i="104"/>
  <c r="AY138" i="104"/>
  <c r="AZ138" i="104"/>
  <c r="BA138" i="104"/>
  <c r="BB138" i="104"/>
  <c r="BC138" i="104"/>
  <c r="BD138" i="104"/>
  <c r="BI138" i="104"/>
  <c r="BJ138" i="104"/>
  <c r="BK138" i="104"/>
  <c r="BL138" i="104"/>
  <c r="BR138" i="104" s="1"/>
  <c r="AO138" i="104" s="1"/>
  <c r="AK138" i="104" s="1"/>
  <c r="BM138" i="104"/>
  <c r="BN138" i="104"/>
  <c r="BO138" i="104"/>
  <c r="BP138" i="104"/>
  <c r="BW138" i="104"/>
  <c r="BX138" i="104"/>
  <c r="BY138" i="104"/>
  <c r="BZ138" i="104"/>
  <c r="CA138" i="104"/>
  <c r="CB138" i="104"/>
  <c r="CC138" i="104"/>
  <c r="CD138" i="104"/>
  <c r="CE138" i="104"/>
  <c r="CF138" i="104"/>
  <c r="CG138" i="104"/>
  <c r="CH138" i="104"/>
  <c r="CI138" i="104"/>
  <c r="CN138" i="104"/>
  <c r="CO138" i="104"/>
  <c r="CP138" i="104"/>
  <c r="CQ138" i="104"/>
  <c r="CX138" i="104"/>
  <c r="CY138" i="104"/>
  <c r="CZ138" i="104"/>
  <c r="DA138" i="104"/>
  <c r="DB138" i="104"/>
  <c r="DC138" i="104"/>
  <c r="DD138" i="104"/>
  <c r="DL138" i="104"/>
  <c r="DM138" i="104"/>
  <c r="DN138" i="104"/>
  <c r="DO138" i="104"/>
  <c r="DS138" i="104"/>
  <c r="DT138" i="104"/>
  <c r="DU138" i="104"/>
  <c r="DV138" i="104"/>
  <c r="DW138" i="104"/>
  <c r="DX138" i="104"/>
  <c r="DY138" i="104"/>
  <c r="DZ138" i="104"/>
  <c r="EA138" i="104"/>
  <c r="EI138" i="104"/>
  <c r="EJ138" i="104"/>
  <c r="EK138" i="104"/>
  <c r="EL138" i="104"/>
  <c r="EM138" i="104"/>
  <c r="EP138" i="104" s="1"/>
  <c r="EQ138" i="104" s="1"/>
  <c r="E138" i="104" s="1"/>
  <c r="EN138" i="104"/>
  <c r="EW138" i="104"/>
  <c r="EX138" i="104"/>
  <c r="EY138" i="104"/>
  <c r="EZ138" i="104"/>
  <c r="FA138" i="104"/>
  <c r="FD138" i="104" s="1"/>
  <c r="FE138" i="104" s="1"/>
  <c r="K138" i="104" s="1"/>
  <c r="FB138" i="104"/>
  <c r="FL138" i="104"/>
  <c r="FM138" i="104"/>
  <c r="FN138" i="104"/>
  <c r="FO138" i="104"/>
  <c r="FP138" i="104"/>
  <c r="FQ138" i="104"/>
  <c r="GA138" i="104"/>
  <c r="GB138" i="104"/>
  <c r="GC138" i="104"/>
  <c r="GD138" i="104"/>
  <c r="GE138" i="104"/>
  <c r="GH138" i="104" s="1"/>
  <c r="GI138" i="104" s="1"/>
  <c r="H138" i="104" s="1"/>
  <c r="GF138" i="104"/>
  <c r="B139" i="104"/>
  <c r="C139" i="104"/>
  <c r="F139" i="104"/>
  <c r="I139" i="104"/>
  <c r="L139" i="104"/>
  <c r="O139" i="104"/>
  <c r="Q139" i="104"/>
  <c r="T139" i="104"/>
  <c r="V139" i="104"/>
  <c r="W137" i="104" s="1"/>
  <c r="Y139" i="104"/>
  <c r="AM139" i="104"/>
  <c r="AX139" i="104"/>
  <c r="AY139" i="104"/>
  <c r="AZ139" i="104"/>
  <c r="BA139" i="104"/>
  <c r="BB139" i="104"/>
  <c r="BC139" i="104"/>
  <c r="BD139" i="104"/>
  <c r="BI139" i="104"/>
  <c r="BJ139" i="104"/>
  <c r="BK139" i="104"/>
  <c r="BR139" i="104" s="1"/>
  <c r="AO139" i="104" s="1"/>
  <c r="BL139" i="104"/>
  <c r="BM139" i="104"/>
  <c r="BN139" i="104"/>
  <c r="BO139" i="104"/>
  <c r="BP139" i="104"/>
  <c r="BW139" i="104"/>
  <c r="BX139" i="104"/>
  <c r="BY139" i="104"/>
  <c r="BZ139" i="104"/>
  <c r="CA139" i="104"/>
  <c r="CB139" i="104"/>
  <c r="CC139" i="104"/>
  <c r="CD139" i="104"/>
  <c r="CE139" i="104"/>
  <c r="CF139" i="104"/>
  <c r="CG139" i="104"/>
  <c r="CH139" i="104"/>
  <c r="CI139" i="104"/>
  <c r="CN139" i="104"/>
  <c r="CO139" i="104"/>
  <c r="CP139" i="104"/>
  <c r="CQ139" i="104"/>
  <c r="CX139" i="104"/>
  <c r="CY139" i="104"/>
  <c r="CZ139" i="104"/>
  <c r="DA139" i="104"/>
  <c r="DB139" i="104"/>
  <c r="DC139" i="104"/>
  <c r="DD139" i="104"/>
  <c r="DF139" i="104"/>
  <c r="DL139" i="104"/>
  <c r="DM139" i="104"/>
  <c r="DN139" i="104"/>
  <c r="DO139" i="104"/>
  <c r="DS139" i="104"/>
  <c r="DT139" i="104"/>
  <c r="DU139" i="104"/>
  <c r="DV139" i="104"/>
  <c r="DW139" i="104"/>
  <c r="DX139" i="104"/>
  <c r="DY139" i="104"/>
  <c r="DZ139" i="104"/>
  <c r="EA139" i="104"/>
  <c r="EI139" i="104"/>
  <c r="EJ139" i="104"/>
  <c r="EK139" i="104"/>
  <c r="EL139" i="104"/>
  <c r="EM139" i="104"/>
  <c r="EN139" i="104"/>
  <c r="EW139" i="104"/>
  <c r="EX139" i="104"/>
  <c r="EY139" i="104"/>
  <c r="EZ139" i="104"/>
  <c r="FA139" i="104"/>
  <c r="FB139" i="104"/>
  <c r="FL139" i="104"/>
  <c r="FS139" i="104" s="1"/>
  <c r="FM139" i="104"/>
  <c r="FN139" i="104"/>
  <c r="FO139" i="104"/>
  <c r="FP139" i="104"/>
  <c r="FQ139" i="104"/>
  <c r="GA139" i="104"/>
  <c r="GH139" i="104" s="1"/>
  <c r="GI139" i="104" s="1"/>
  <c r="H139" i="104" s="1"/>
  <c r="GB139" i="104"/>
  <c r="GC139" i="104"/>
  <c r="GD139" i="104"/>
  <c r="GE139" i="104"/>
  <c r="GF139" i="104"/>
  <c r="B140" i="104"/>
  <c r="C140" i="104"/>
  <c r="D143" i="104" s="1"/>
  <c r="E140" i="104"/>
  <c r="F140" i="104"/>
  <c r="G143" i="104" s="1"/>
  <c r="I140" i="104"/>
  <c r="L140" i="104"/>
  <c r="O140" i="104"/>
  <c r="Q140" i="104"/>
  <c r="T140" i="104"/>
  <c r="V140" i="104"/>
  <c r="Y140" i="104"/>
  <c r="Z143" i="104" s="1"/>
  <c r="AM140" i="104"/>
  <c r="AX140" i="104"/>
  <c r="AY140" i="104"/>
  <c r="AZ140" i="104"/>
  <c r="BA140" i="104"/>
  <c r="BB140" i="104"/>
  <c r="BC140" i="104"/>
  <c r="BD140" i="104"/>
  <c r="BI140" i="104"/>
  <c r="BJ140" i="104"/>
  <c r="BR140" i="104" s="1"/>
  <c r="AO140" i="104" s="1"/>
  <c r="AK140" i="104" s="1"/>
  <c r="BK140" i="104"/>
  <c r="BL140" i="104"/>
  <c r="BM140" i="104"/>
  <c r="BN140" i="104"/>
  <c r="BO140" i="104"/>
  <c r="BP140" i="104"/>
  <c r="BW140" i="104"/>
  <c r="BX140" i="104"/>
  <c r="BY140" i="104"/>
  <c r="BZ140" i="104"/>
  <c r="CA140" i="104"/>
  <c r="CB140" i="104"/>
  <c r="CC140" i="104"/>
  <c r="CD140" i="104"/>
  <c r="CE140" i="104"/>
  <c r="CF140" i="104"/>
  <c r="CG140" i="104"/>
  <c r="CH140" i="104"/>
  <c r="CI140" i="104"/>
  <c r="CN140" i="104"/>
  <c r="CO140" i="104"/>
  <c r="CP140" i="104"/>
  <c r="CQ140" i="104"/>
  <c r="CX140" i="104"/>
  <c r="CY140" i="104"/>
  <c r="CZ140" i="104"/>
  <c r="DA140" i="104"/>
  <c r="DB140" i="104"/>
  <c r="DC140" i="104"/>
  <c r="DD140" i="104"/>
  <c r="DL140" i="104"/>
  <c r="DM140" i="104"/>
  <c r="DN140" i="104"/>
  <c r="DO140" i="104"/>
  <c r="DS140" i="104"/>
  <c r="DT140" i="104"/>
  <c r="DU140" i="104"/>
  <c r="DV140" i="104"/>
  <c r="DW140" i="104"/>
  <c r="DX140" i="104"/>
  <c r="DY140" i="104"/>
  <c r="DZ140" i="104"/>
  <c r="EA140" i="104"/>
  <c r="EB140" i="104"/>
  <c r="EI140" i="104"/>
  <c r="EJ140" i="104"/>
  <c r="EK140" i="104"/>
  <c r="EL140" i="104"/>
  <c r="EM140" i="104"/>
  <c r="EP140" i="104" s="1"/>
  <c r="EQ140" i="104" s="1"/>
  <c r="EN140" i="104"/>
  <c r="EW140" i="104"/>
  <c r="EX140" i="104"/>
  <c r="EY140" i="104"/>
  <c r="EZ140" i="104"/>
  <c r="FA140" i="104"/>
  <c r="FD140" i="104" s="1"/>
  <c r="FB140" i="104"/>
  <c r="FE140" i="104"/>
  <c r="K140" i="104" s="1"/>
  <c r="FL140" i="104"/>
  <c r="FM140" i="104"/>
  <c r="FN140" i="104"/>
  <c r="FO140" i="104"/>
  <c r="FP140" i="104"/>
  <c r="FS140" i="104" s="1"/>
  <c r="FQ140" i="104"/>
  <c r="FT140" i="104"/>
  <c r="GA140" i="104"/>
  <c r="GB140" i="104"/>
  <c r="GC140" i="104"/>
  <c r="GD140" i="104"/>
  <c r="GE140" i="104"/>
  <c r="GH140" i="104" s="1"/>
  <c r="GI140" i="104" s="1"/>
  <c r="H140" i="104" s="1"/>
  <c r="GF140" i="104"/>
  <c r="B141" i="104"/>
  <c r="C141" i="104"/>
  <c r="F141" i="104"/>
  <c r="I141" i="104"/>
  <c r="L141" i="104"/>
  <c r="O141" i="104"/>
  <c r="Q141" i="104"/>
  <c r="T141" i="104"/>
  <c r="V141" i="104"/>
  <c r="W143" i="104" s="1"/>
  <c r="Y141" i="104"/>
  <c r="AM141" i="104"/>
  <c r="AX141" i="104"/>
  <c r="AY141" i="104"/>
  <c r="AZ141" i="104"/>
  <c r="BA141" i="104"/>
  <c r="BB141" i="104"/>
  <c r="BC141" i="104"/>
  <c r="BD141" i="104"/>
  <c r="BI141" i="104"/>
  <c r="BJ141" i="104"/>
  <c r="BK141" i="104"/>
  <c r="BL141" i="104"/>
  <c r="BM141" i="104"/>
  <c r="BN141" i="104"/>
  <c r="BO141" i="104"/>
  <c r="BP141" i="104"/>
  <c r="BW141" i="104"/>
  <c r="BX141" i="104"/>
  <c r="BY141" i="104"/>
  <c r="BZ141" i="104"/>
  <c r="CA141" i="104"/>
  <c r="CB141" i="104"/>
  <c r="CC141" i="104"/>
  <c r="CD141" i="104"/>
  <c r="CE141" i="104"/>
  <c r="CF141" i="104"/>
  <c r="CG141" i="104"/>
  <c r="CH141" i="104"/>
  <c r="CI141" i="104"/>
  <c r="CN141" i="104"/>
  <c r="CO141" i="104"/>
  <c r="CP141" i="104"/>
  <c r="CQ141" i="104"/>
  <c r="CX141" i="104"/>
  <c r="CY141" i="104"/>
  <c r="CZ141" i="104"/>
  <c r="DA141" i="104"/>
  <c r="DB141" i="104"/>
  <c r="DC141" i="104"/>
  <c r="DD141" i="104"/>
  <c r="DF141" i="104"/>
  <c r="DL141" i="104"/>
  <c r="DM141" i="104"/>
  <c r="DN141" i="104"/>
  <c r="DO141" i="104"/>
  <c r="DS141" i="104"/>
  <c r="DT141" i="104"/>
  <c r="DU141" i="104"/>
  <c r="DV141" i="104"/>
  <c r="DW141" i="104"/>
  <c r="DX141" i="104"/>
  <c r="DY141" i="104"/>
  <c r="DZ141" i="104"/>
  <c r="EA141" i="104"/>
  <c r="EI141" i="104"/>
  <c r="EP141" i="104" s="1"/>
  <c r="EQ141" i="104" s="1"/>
  <c r="E141" i="104" s="1"/>
  <c r="EJ141" i="104"/>
  <c r="EK141" i="104"/>
  <c r="EL141" i="104"/>
  <c r="EM141" i="104"/>
  <c r="EN141" i="104"/>
  <c r="EW141" i="104"/>
  <c r="EX141" i="104"/>
  <c r="EY141" i="104"/>
  <c r="EZ141" i="104"/>
  <c r="FA141" i="104"/>
  <c r="FB141" i="104"/>
  <c r="FL141" i="104"/>
  <c r="FM141" i="104"/>
  <c r="FN141" i="104"/>
  <c r="FO141" i="104"/>
  <c r="FP141" i="104"/>
  <c r="FQ141" i="104"/>
  <c r="GA141" i="104"/>
  <c r="GH141" i="104" s="1"/>
  <c r="GI141" i="104" s="1"/>
  <c r="H141" i="104" s="1"/>
  <c r="GB141" i="104"/>
  <c r="GC141" i="104"/>
  <c r="GD141" i="104"/>
  <c r="GE141" i="104"/>
  <c r="GF141" i="104"/>
  <c r="B142" i="104"/>
  <c r="C142" i="104"/>
  <c r="F142" i="104"/>
  <c r="I142" i="104"/>
  <c r="L142" i="104"/>
  <c r="O142" i="104"/>
  <c r="P143" i="104" s="1"/>
  <c r="Q142" i="104"/>
  <c r="T142" i="104"/>
  <c r="V142" i="104"/>
  <c r="Y142" i="104"/>
  <c r="AM142" i="104"/>
  <c r="AX142" i="104"/>
  <c r="AY142" i="104"/>
  <c r="AZ142" i="104"/>
  <c r="BA142" i="104"/>
  <c r="BB142" i="104"/>
  <c r="BC142" i="104"/>
  <c r="BD142" i="104"/>
  <c r="BI142" i="104"/>
  <c r="BJ142" i="104"/>
  <c r="BK142" i="104"/>
  <c r="BL142" i="104"/>
  <c r="BM142" i="104"/>
  <c r="BN142" i="104"/>
  <c r="BO142" i="104"/>
  <c r="BP142" i="104"/>
  <c r="BR142" i="104"/>
  <c r="AO142" i="104" s="1"/>
  <c r="AK142" i="104" s="1"/>
  <c r="BW142" i="104"/>
  <c r="BX142" i="104"/>
  <c r="BY142" i="104"/>
  <c r="BZ142" i="104"/>
  <c r="CA142" i="104"/>
  <c r="CB142" i="104"/>
  <c r="CC142" i="104"/>
  <c r="CD142" i="104"/>
  <c r="CE142" i="104"/>
  <c r="CF142" i="104"/>
  <c r="CG142" i="104"/>
  <c r="CH142" i="104"/>
  <c r="CI142" i="104"/>
  <c r="CN142" i="104"/>
  <c r="CO142" i="104"/>
  <c r="CP142" i="104"/>
  <c r="CQ142" i="104"/>
  <c r="CX142" i="104"/>
  <c r="CY142" i="104"/>
  <c r="CZ142" i="104"/>
  <c r="DA142" i="104"/>
  <c r="DB142" i="104"/>
  <c r="DC142" i="104"/>
  <c r="DD142" i="104"/>
  <c r="DL142" i="104"/>
  <c r="DM142" i="104"/>
  <c r="DN142" i="104"/>
  <c r="DO142" i="104"/>
  <c r="DS142" i="104"/>
  <c r="DT142" i="104"/>
  <c r="DU142" i="104"/>
  <c r="DV142" i="104"/>
  <c r="DW142" i="104"/>
  <c r="DX142" i="104"/>
  <c r="DY142" i="104"/>
  <c r="EB142" i="104" s="1"/>
  <c r="DZ142" i="104"/>
  <c r="EA142" i="104"/>
  <c r="EI142" i="104"/>
  <c r="EJ142" i="104"/>
  <c r="EK142" i="104"/>
  <c r="EL142" i="104"/>
  <c r="EM142" i="104"/>
  <c r="EP142" i="104" s="1"/>
  <c r="EN142" i="104"/>
  <c r="EQ142" i="104"/>
  <c r="E142" i="104" s="1"/>
  <c r="EW142" i="104"/>
  <c r="EX142" i="104"/>
  <c r="EY142" i="104"/>
  <c r="EZ142" i="104"/>
  <c r="FA142" i="104"/>
  <c r="FD142" i="104" s="1"/>
  <c r="FB142" i="104"/>
  <c r="FE142" i="104"/>
  <c r="K142" i="104" s="1"/>
  <c r="FL142" i="104"/>
  <c r="FM142" i="104"/>
  <c r="FN142" i="104"/>
  <c r="FO142" i="104"/>
  <c r="FP142" i="104"/>
  <c r="FS142" i="104" s="1"/>
  <c r="FQ142" i="104"/>
  <c r="FT142" i="104"/>
  <c r="GA142" i="104"/>
  <c r="GB142" i="104"/>
  <c r="GC142" i="104"/>
  <c r="GD142" i="104"/>
  <c r="GE142" i="104"/>
  <c r="GH142" i="104" s="1"/>
  <c r="GF142" i="104"/>
  <c r="GI142" i="104"/>
  <c r="H142" i="104" s="1"/>
  <c r="B143" i="104"/>
  <c r="C143" i="104"/>
  <c r="F143" i="104"/>
  <c r="I143" i="104"/>
  <c r="L143" i="104"/>
  <c r="O143" i="104"/>
  <c r="Q143" i="104"/>
  <c r="T143" i="104"/>
  <c r="V143" i="104"/>
  <c r="Y143" i="104"/>
  <c r="AM143" i="104"/>
  <c r="EB143" i="104" s="1"/>
  <c r="AX143" i="104"/>
  <c r="AY143" i="104"/>
  <c r="AZ143" i="104"/>
  <c r="BA143" i="104"/>
  <c r="BB143" i="104"/>
  <c r="BC143" i="104"/>
  <c r="BD143" i="104"/>
  <c r="BI143" i="104"/>
  <c r="BJ143" i="104"/>
  <c r="BK143" i="104"/>
  <c r="BL143" i="104"/>
  <c r="BM143" i="104"/>
  <c r="BN143" i="104"/>
  <c r="BO143" i="104"/>
  <c r="BP143" i="104"/>
  <c r="BW143" i="104"/>
  <c r="BX143" i="104"/>
  <c r="BY143" i="104"/>
  <c r="BZ143" i="104"/>
  <c r="CA143" i="104"/>
  <c r="CB143" i="104"/>
  <c r="CC143" i="104"/>
  <c r="CD143" i="104"/>
  <c r="CE143" i="104"/>
  <c r="CF143" i="104"/>
  <c r="CG143" i="104"/>
  <c r="CH143" i="104"/>
  <c r="CI143" i="104"/>
  <c r="CN143" i="104"/>
  <c r="CO143" i="104"/>
  <c r="CP143" i="104"/>
  <c r="CQ143" i="104"/>
  <c r="CX143" i="104"/>
  <c r="CY143" i="104"/>
  <c r="CZ143" i="104"/>
  <c r="DA143" i="104"/>
  <c r="DB143" i="104"/>
  <c r="DC143" i="104"/>
  <c r="DD143" i="104"/>
  <c r="DL143" i="104"/>
  <c r="DM143" i="104"/>
  <c r="DN143" i="104"/>
  <c r="DO143" i="104"/>
  <c r="DS143" i="104"/>
  <c r="DT143" i="104"/>
  <c r="DU143" i="104"/>
  <c r="DV143" i="104"/>
  <c r="DW143" i="104"/>
  <c r="DX143" i="104"/>
  <c r="DY143" i="104"/>
  <c r="DZ143" i="104"/>
  <c r="EA143" i="104"/>
  <c r="EI143" i="104"/>
  <c r="EJ143" i="104"/>
  <c r="EK143" i="104"/>
  <c r="EL143" i="104"/>
  <c r="EM143" i="104"/>
  <c r="EN143" i="104"/>
  <c r="EW143" i="104"/>
  <c r="EX143" i="104"/>
  <c r="EY143" i="104"/>
  <c r="EZ143" i="104"/>
  <c r="FA143" i="104"/>
  <c r="FB143" i="104"/>
  <c r="FL143" i="104"/>
  <c r="FS143" i="104" s="1"/>
  <c r="FM143" i="104"/>
  <c r="FN143" i="104"/>
  <c r="FO143" i="104"/>
  <c r="FP143" i="104"/>
  <c r="FQ143" i="104"/>
  <c r="FT143" i="104"/>
  <c r="GA143" i="104"/>
  <c r="GH143" i="104" s="1"/>
  <c r="GB143" i="104"/>
  <c r="GC143" i="104"/>
  <c r="GD143" i="104"/>
  <c r="GE143" i="104"/>
  <c r="GF143" i="104"/>
  <c r="GI143" i="104"/>
  <c r="H143" i="104" s="1"/>
  <c r="B144" i="104"/>
  <c r="C144" i="104"/>
  <c r="F144" i="104"/>
  <c r="I144" i="104"/>
  <c r="L144" i="104"/>
  <c r="O144" i="104"/>
  <c r="Q144" i="104"/>
  <c r="T144" i="104"/>
  <c r="V144" i="104"/>
  <c r="Y144" i="104"/>
  <c r="AK144" i="104"/>
  <c r="AM144" i="104"/>
  <c r="AX144" i="104"/>
  <c r="AY144" i="104"/>
  <c r="AZ144" i="104"/>
  <c r="BA144" i="104"/>
  <c r="BB144" i="104"/>
  <c r="BC144" i="104"/>
  <c r="BD144" i="104"/>
  <c r="BE144" i="104"/>
  <c r="BI144" i="104"/>
  <c r="BJ144" i="104"/>
  <c r="BK144" i="104"/>
  <c r="BL144" i="104"/>
  <c r="BM144" i="104"/>
  <c r="BN144" i="104"/>
  <c r="BO144" i="104"/>
  <c r="BP144" i="104"/>
  <c r="BR144" i="104" s="1"/>
  <c r="AO144" i="104" s="1"/>
  <c r="BW144" i="104"/>
  <c r="BX144" i="104"/>
  <c r="BY144" i="104"/>
  <c r="BZ144" i="104"/>
  <c r="CA144" i="104"/>
  <c r="CB144" i="104"/>
  <c r="CC144" i="104"/>
  <c r="CD144" i="104"/>
  <c r="CE144" i="104"/>
  <c r="CF144" i="104"/>
  <c r="CG144" i="104"/>
  <c r="CH144" i="104"/>
  <c r="CI144" i="104"/>
  <c r="CN144" i="104"/>
  <c r="CO144" i="104"/>
  <c r="CP144" i="104"/>
  <c r="CQ144" i="104"/>
  <c r="CX144" i="104"/>
  <c r="DF144" i="104" s="1"/>
  <c r="BS144" i="104" s="1"/>
  <c r="AN144" i="104" s="1"/>
  <c r="AL144" i="104" s="1"/>
  <c r="CY144" i="104"/>
  <c r="CZ144" i="104"/>
  <c r="DA144" i="104"/>
  <c r="DB144" i="104"/>
  <c r="DC144" i="104"/>
  <c r="DD144" i="104"/>
  <c r="DL144" i="104"/>
  <c r="DM144" i="104"/>
  <c r="DN144" i="104"/>
  <c r="DO144" i="104"/>
  <c r="DS144" i="104"/>
  <c r="DT144" i="104"/>
  <c r="DU144" i="104"/>
  <c r="DV144" i="104"/>
  <c r="DW144" i="104"/>
  <c r="DX144" i="104"/>
  <c r="DY144" i="104"/>
  <c r="DZ144" i="104"/>
  <c r="EA144" i="104"/>
  <c r="EI144" i="104"/>
  <c r="EJ144" i="104"/>
  <c r="EK144" i="104"/>
  <c r="EL144" i="104"/>
  <c r="EM144" i="104"/>
  <c r="EN144" i="104"/>
  <c r="EW144" i="104"/>
  <c r="EX144" i="104"/>
  <c r="EY144" i="104"/>
  <c r="EZ144" i="104"/>
  <c r="FA144" i="104"/>
  <c r="FB144" i="104"/>
  <c r="FL144" i="104"/>
  <c r="FM144" i="104"/>
  <c r="FN144" i="104"/>
  <c r="FO144" i="104"/>
  <c r="FP144" i="104"/>
  <c r="FQ144" i="104"/>
  <c r="FS144" i="104"/>
  <c r="FT144" i="104" s="1"/>
  <c r="GA144" i="104"/>
  <c r="GB144" i="104"/>
  <c r="GC144" i="104"/>
  <c r="GD144" i="104"/>
  <c r="GE144" i="104"/>
  <c r="GF144" i="104"/>
  <c r="GH144" i="104"/>
  <c r="GI144" i="104" s="1"/>
  <c r="H144" i="104" s="1"/>
  <c r="B145" i="104"/>
  <c r="C145" i="104"/>
  <c r="F145" i="104"/>
  <c r="I145" i="104"/>
  <c r="L145" i="104"/>
  <c r="O145" i="104"/>
  <c r="Q145" i="104"/>
  <c r="T145" i="104"/>
  <c r="V145" i="104"/>
  <c r="Y145" i="104"/>
  <c r="AM145" i="104"/>
  <c r="AX145" i="104"/>
  <c r="AY145" i="104"/>
  <c r="AZ145" i="104"/>
  <c r="BA145" i="104"/>
  <c r="BB145" i="104"/>
  <c r="BC145" i="104"/>
  <c r="BD145" i="104"/>
  <c r="BI145" i="104"/>
  <c r="BJ145" i="104"/>
  <c r="BK145" i="104"/>
  <c r="BL145" i="104"/>
  <c r="BM145" i="104"/>
  <c r="BN145" i="104"/>
  <c r="BO145" i="104"/>
  <c r="BP145" i="104"/>
  <c r="BW145" i="104"/>
  <c r="BX145" i="104"/>
  <c r="BY145" i="104"/>
  <c r="BZ145" i="104"/>
  <c r="CA145" i="104"/>
  <c r="CB145" i="104"/>
  <c r="CC145" i="104"/>
  <c r="CD145" i="104"/>
  <c r="CE145" i="104"/>
  <c r="CF145" i="104"/>
  <c r="CG145" i="104"/>
  <c r="CH145" i="104"/>
  <c r="CI145" i="104"/>
  <c r="CN145" i="104"/>
  <c r="CO145" i="104"/>
  <c r="CP145" i="104"/>
  <c r="CQ145" i="104"/>
  <c r="CX145" i="104"/>
  <c r="CY145" i="104"/>
  <c r="CZ145" i="104"/>
  <c r="DA145" i="104"/>
  <c r="DB145" i="104"/>
  <c r="DC145" i="104"/>
  <c r="DD145" i="104"/>
  <c r="DF145" i="104"/>
  <c r="DL145" i="104"/>
  <c r="DM145" i="104"/>
  <c r="DN145" i="104"/>
  <c r="DO145" i="104"/>
  <c r="DS145" i="104"/>
  <c r="DT145" i="104"/>
  <c r="DU145" i="104"/>
  <c r="DV145" i="104"/>
  <c r="DW145" i="104"/>
  <c r="DX145" i="104"/>
  <c r="DY145" i="104"/>
  <c r="DZ145" i="104"/>
  <c r="EA145" i="104"/>
  <c r="EI145" i="104"/>
  <c r="EP145" i="104" s="1"/>
  <c r="EJ145" i="104"/>
  <c r="EK145" i="104"/>
  <c r="EL145" i="104"/>
  <c r="EM145" i="104"/>
  <c r="EN145" i="104"/>
  <c r="EW145" i="104"/>
  <c r="EX145" i="104"/>
  <c r="EY145" i="104"/>
  <c r="EZ145" i="104"/>
  <c r="FA145" i="104"/>
  <c r="FB145" i="104"/>
  <c r="FL145" i="104"/>
  <c r="FM145" i="104"/>
  <c r="FN145" i="104"/>
  <c r="FO145" i="104"/>
  <c r="FP145" i="104"/>
  <c r="FQ145" i="104"/>
  <c r="GA145" i="104"/>
  <c r="GB145" i="104"/>
  <c r="GC145" i="104"/>
  <c r="GD145" i="104"/>
  <c r="GE145" i="104"/>
  <c r="GF145" i="104"/>
  <c r="B146" i="104"/>
  <c r="C146" i="104"/>
  <c r="E146" i="104"/>
  <c r="F146" i="104"/>
  <c r="I146" i="104"/>
  <c r="L146" i="104"/>
  <c r="O146" i="104"/>
  <c r="Q146" i="104"/>
  <c r="T146" i="104"/>
  <c r="V146" i="104"/>
  <c r="Y146" i="104"/>
  <c r="AM146" i="104"/>
  <c r="AX146" i="104"/>
  <c r="AY146" i="104"/>
  <c r="AZ146" i="104"/>
  <c r="BA146" i="104"/>
  <c r="BB146" i="104"/>
  <c r="BC146" i="104"/>
  <c r="BD146" i="104"/>
  <c r="BI146" i="104"/>
  <c r="BJ146" i="104"/>
  <c r="BR146" i="104" s="1"/>
  <c r="AO146" i="104" s="1"/>
  <c r="AK146" i="104" s="1"/>
  <c r="BK146" i="104"/>
  <c r="BL146" i="104"/>
  <c r="BM146" i="104"/>
  <c r="BN146" i="104"/>
  <c r="BO146" i="104"/>
  <c r="BP146" i="104"/>
  <c r="BW146" i="104"/>
  <c r="BX146" i="104"/>
  <c r="BY146" i="104"/>
  <c r="BZ146" i="104"/>
  <c r="CA146" i="104"/>
  <c r="CB146" i="104"/>
  <c r="CC146" i="104"/>
  <c r="CD146" i="104"/>
  <c r="CE146" i="104"/>
  <c r="CF146" i="104"/>
  <c r="CG146" i="104"/>
  <c r="CH146" i="104"/>
  <c r="CI146" i="104"/>
  <c r="CN146" i="104"/>
  <c r="CO146" i="104"/>
  <c r="CP146" i="104"/>
  <c r="CQ146" i="104"/>
  <c r="CX146" i="104"/>
  <c r="DF146" i="104" s="1"/>
  <c r="CY146" i="104"/>
  <c r="CZ146" i="104"/>
  <c r="DA146" i="104"/>
  <c r="DB146" i="104"/>
  <c r="DC146" i="104"/>
  <c r="DD146" i="104"/>
  <c r="DL146" i="104"/>
  <c r="DM146" i="104"/>
  <c r="DN146" i="104"/>
  <c r="DO146" i="104"/>
  <c r="DS146" i="104"/>
  <c r="DT146" i="104"/>
  <c r="DU146" i="104"/>
  <c r="DV146" i="104"/>
  <c r="DW146" i="104"/>
  <c r="DX146" i="104"/>
  <c r="DY146" i="104"/>
  <c r="DZ146" i="104"/>
  <c r="EA146" i="104"/>
  <c r="EI146" i="104"/>
  <c r="EJ146" i="104"/>
  <c r="EK146" i="104"/>
  <c r="EL146" i="104"/>
  <c r="EP146" i="104" s="1"/>
  <c r="EQ146" i="104" s="1"/>
  <c r="EM146" i="104"/>
  <c r="EN146" i="104"/>
  <c r="EW146" i="104"/>
  <c r="EX146" i="104"/>
  <c r="EY146" i="104"/>
  <c r="EZ146" i="104"/>
  <c r="FA146" i="104"/>
  <c r="FB146" i="104"/>
  <c r="FL146" i="104"/>
  <c r="FM146" i="104"/>
  <c r="FN146" i="104"/>
  <c r="FO146" i="104"/>
  <c r="FP146" i="104"/>
  <c r="FS146" i="104" s="1"/>
  <c r="FT146" i="104" s="1"/>
  <c r="FQ146" i="104"/>
  <c r="GA146" i="104"/>
  <c r="GB146" i="104"/>
  <c r="GC146" i="104"/>
  <c r="GD146" i="104"/>
  <c r="GE146" i="104"/>
  <c r="GF146" i="104"/>
  <c r="B147" i="104"/>
  <c r="C147" i="104"/>
  <c r="F147" i="104"/>
  <c r="G147" i="104"/>
  <c r="I147" i="104"/>
  <c r="L147" i="104"/>
  <c r="O147" i="104"/>
  <c r="Q147" i="104"/>
  <c r="T147" i="104"/>
  <c r="V147" i="104"/>
  <c r="Y147" i="104"/>
  <c r="AM147" i="104"/>
  <c r="BE147" i="104" s="1"/>
  <c r="AX147" i="104"/>
  <c r="AY147" i="104"/>
  <c r="AZ147" i="104"/>
  <c r="BA147" i="104"/>
  <c r="BB147" i="104"/>
  <c r="BC147" i="104"/>
  <c r="BD147" i="104"/>
  <c r="BI147" i="104"/>
  <c r="BJ147" i="104"/>
  <c r="BK147" i="104"/>
  <c r="BL147" i="104"/>
  <c r="BM147" i="104"/>
  <c r="BN147" i="104"/>
  <c r="BO147" i="104"/>
  <c r="BP147" i="104"/>
  <c r="BW147" i="104"/>
  <c r="BX147" i="104"/>
  <c r="BY147" i="104"/>
  <c r="BZ147" i="104"/>
  <c r="CA147" i="104"/>
  <c r="CB147" i="104"/>
  <c r="CC147" i="104"/>
  <c r="CD147" i="104"/>
  <c r="CE147" i="104"/>
  <c r="CF147" i="104"/>
  <c r="CG147" i="104"/>
  <c r="CH147" i="104"/>
  <c r="CI147" i="104"/>
  <c r="CN147" i="104"/>
  <c r="CO147" i="104"/>
  <c r="CP147" i="104"/>
  <c r="CQ147" i="104"/>
  <c r="CX147" i="104"/>
  <c r="CY147" i="104"/>
  <c r="CZ147" i="104"/>
  <c r="DA147" i="104"/>
  <c r="DB147" i="104"/>
  <c r="DC147" i="104"/>
  <c r="DD147" i="104"/>
  <c r="DL147" i="104"/>
  <c r="DM147" i="104"/>
  <c r="DN147" i="104"/>
  <c r="DO147" i="104"/>
  <c r="DS147" i="104"/>
  <c r="DT147" i="104"/>
  <c r="DU147" i="104"/>
  <c r="DV147" i="104"/>
  <c r="DW147" i="104"/>
  <c r="DX147" i="104"/>
  <c r="DY147" i="104"/>
  <c r="DZ147" i="104"/>
  <c r="EA147" i="104"/>
  <c r="EB147" i="104"/>
  <c r="EI147" i="104"/>
  <c r="EJ147" i="104"/>
  <c r="EK147" i="104"/>
  <c r="EL147" i="104"/>
  <c r="EM147" i="104"/>
  <c r="EN147" i="104"/>
  <c r="EW147" i="104"/>
  <c r="FD147" i="104" s="1"/>
  <c r="EX147" i="104"/>
  <c r="EY147" i="104"/>
  <c r="EZ147" i="104"/>
  <c r="FA147" i="104"/>
  <c r="FB147" i="104"/>
  <c r="FE147" i="104"/>
  <c r="K147" i="104" s="1"/>
  <c r="FL147" i="104"/>
  <c r="FM147" i="104"/>
  <c r="FN147" i="104"/>
  <c r="FO147" i="104"/>
  <c r="FP147" i="104"/>
  <c r="FQ147" i="104"/>
  <c r="GA147" i="104"/>
  <c r="GB147" i="104"/>
  <c r="GC147" i="104"/>
  <c r="GD147" i="104"/>
  <c r="GE147" i="104"/>
  <c r="GF147" i="104"/>
  <c r="B148" i="104"/>
  <c r="C148" i="104"/>
  <c r="F148" i="104"/>
  <c r="I148" i="104"/>
  <c r="J149" i="104" s="1"/>
  <c r="L148" i="104"/>
  <c r="O148" i="104"/>
  <c r="Q148" i="104"/>
  <c r="T148" i="104"/>
  <c r="V148" i="104"/>
  <c r="Y148" i="104"/>
  <c r="Z149" i="104" s="1"/>
  <c r="AM148" i="104"/>
  <c r="AX148" i="104"/>
  <c r="AY148" i="104"/>
  <c r="AZ148" i="104"/>
  <c r="BA148" i="104"/>
  <c r="BB148" i="104"/>
  <c r="BC148" i="104"/>
  <c r="BD148" i="104"/>
  <c r="BI148" i="104"/>
  <c r="BJ148" i="104"/>
  <c r="BK148" i="104"/>
  <c r="BL148" i="104"/>
  <c r="BM148" i="104"/>
  <c r="BN148" i="104"/>
  <c r="BO148" i="104"/>
  <c r="BR148" i="104" s="1"/>
  <c r="AO148" i="104" s="1"/>
  <c r="AK148" i="104" s="1"/>
  <c r="BP148" i="104"/>
  <c r="BW148" i="104"/>
  <c r="BX148" i="104"/>
  <c r="BY148" i="104"/>
  <c r="BZ148" i="104"/>
  <c r="CA148" i="104"/>
  <c r="CB148" i="104"/>
  <c r="CC148" i="104"/>
  <c r="CD148" i="104"/>
  <c r="CE148" i="104"/>
  <c r="CF148" i="104"/>
  <c r="CG148" i="104"/>
  <c r="CH148" i="104"/>
  <c r="CI148" i="104"/>
  <c r="CN148" i="104"/>
  <c r="CO148" i="104"/>
  <c r="CP148" i="104"/>
  <c r="CQ148" i="104"/>
  <c r="CX148" i="104"/>
  <c r="CY148" i="104"/>
  <c r="CZ148" i="104"/>
  <c r="DA148" i="104"/>
  <c r="DB148" i="104"/>
  <c r="DC148" i="104"/>
  <c r="DD148" i="104"/>
  <c r="DL148" i="104"/>
  <c r="DM148" i="104"/>
  <c r="DN148" i="104"/>
  <c r="DO148" i="104"/>
  <c r="DS148" i="104"/>
  <c r="DT148" i="104"/>
  <c r="DU148" i="104"/>
  <c r="DV148" i="104"/>
  <c r="DW148" i="104"/>
  <c r="DX148" i="104"/>
  <c r="DY148" i="104"/>
  <c r="DZ148" i="104"/>
  <c r="EA148" i="104"/>
  <c r="EI148" i="104"/>
  <c r="EJ148" i="104"/>
  <c r="EK148" i="104"/>
  <c r="EL148" i="104"/>
  <c r="EM148" i="104"/>
  <c r="EN148" i="104"/>
  <c r="EW148" i="104"/>
  <c r="FD148" i="104" s="1"/>
  <c r="FE148" i="104" s="1"/>
  <c r="K148" i="104" s="1"/>
  <c r="EX148" i="104"/>
  <c r="EY148" i="104"/>
  <c r="EZ148" i="104"/>
  <c r="FA148" i="104"/>
  <c r="FB148" i="104"/>
  <c r="FL148" i="104"/>
  <c r="FM148" i="104"/>
  <c r="FN148" i="104"/>
  <c r="FO148" i="104"/>
  <c r="FP148" i="104"/>
  <c r="FQ148" i="104"/>
  <c r="GA148" i="104"/>
  <c r="GB148" i="104"/>
  <c r="GC148" i="104"/>
  <c r="GD148" i="104"/>
  <c r="GE148" i="104"/>
  <c r="GF148" i="104"/>
  <c r="B149" i="104"/>
  <c r="C149" i="104"/>
  <c r="E149" i="104"/>
  <c r="F149" i="104"/>
  <c r="G149" i="104" s="1"/>
  <c r="I149" i="104"/>
  <c r="L149" i="104"/>
  <c r="O149" i="104"/>
  <c r="Q149" i="104"/>
  <c r="T149" i="104"/>
  <c r="U149" i="104"/>
  <c r="V149" i="104"/>
  <c r="Y149" i="104"/>
  <c r="AM149" i="104"/>
  <c r="AX149" i="104"/>
  <c r="AY149" i="104"/>
  <c r="AZ149" i="104"/>
  <c r="BA149" i="104"/>
  <c r="BB149" i="104"/>
  <c r="BC149" i="104"/>
  <c r="BD149" i="104"/>
  <c r="BI149" i="104"/>
  <c r="BJ149" i="104"/>
  <c r="BR149" i="104" s="1"/>
  <c r="AO149" i="104" s="1"/>
  <c r="AK149" i="104" s="1"/>
  <c r="BK149" i="104"/>
  <c r="BL149" i="104"/>
  <c r="BM149" i="104"/>
  <c r="BN149" i="104"/>
  <c r="BO149" i="104"/>
  <c r="BP149" i="104"/>
  <c r="BW149" i="104"/>
  <c r="BX149" i="104"/>
  <c r="BY149" i="104"/>
  <c r="BZ149" i="104"/>
  <c r="CA149" i="104"/>
  <c r="CB149" i="104"/>
  <c r="CC149" i="104"/>
  <c r="CD149" i="104"/>
  <c r="CE149" i="104"/>
  <c r="CF149" i="104"/>
  <c r="CG149" i="104"/>
  <c r="CH149" i="104"/>
  <c r="CI149" i="104"/>
  <c r="CN149" i="104"/>
  <c r="CO149" i="104"/>
  <c r="CP149" i="104"/>
  <c r="CQ149" i="104"/>
  <c r="CX149" i="104"/>
  <c r="CY149" i="104"/>
  <c r="CZ149" i="104"/>
  <c r="DA149" i="104"/>
  <c r="DB149" i="104"/>
  <c r="DC149" i="104"/>
  <c r="DD149" i="104"/>
  <c r="DF149" i="104"/>
  <c r="DL149" i="104"/>
  <c r="DM149" i="104"/>
  <c r="DN149" i="104"/>
  <c r="DO149" i="104"/>
  <c r="DS149" i="104"/>
  <c r="DT149" i="104"/>
  <c r="DU149" i="104"/>
  <c r="DV149" i="104"/>
  <c r="DW149" i="104"/>
  <c r="DX149" i="104"/>
  <c r="DY149" i="104"/>
  <c r="DZ149" i="104"/>
  <c r="EA149" i="104"/>
  <c r="EB149" i="104"/>
  <c r="EI149" i="104"/>
  <c r="EP149" i="104" s="1"/>
  <c r="EJ149" i="104"/>
  <c r="EK149" i="104"/>
  <c r="EL149" i="104"/>
  <c r="EM149" i="104"/>
  <c r="EN149" i="104"/>
  <c r="EQ149" i="104"/>
  <c r="EW149" i="104"/>
  <c r="EX149" i="104"/>
  <c r="EY149" i="104"/>
  <c r="EZ149" i="104"/>
  <c r="FA149" i="104"/>
  <c r="FB149" i="104"/>
  <c r="FL149" i="104"/>
  <c r="FS149" i="104" s="1"/>
  <c r="FT149" i="104" s="1"/>
  <c r="FM149" i="104"/>
  <c r="FN149" i="104"/>
  <c r="FO149" i="104"/>
  <c r="FP149" i="104"/>
  <c r="FQ149" i="104"/>
  <c r="GA149" i="104"/>
  <c r="GH149" i="104" s="1"/>
  <c r="GB149" i="104"/>
  <c r="GC149" i="104"/>
  <c r="GD149" i="104"/>
  <c r="GE149" i="104"/>
  <c r="GF149" i="104"/>
  <c r="GI149" i="104"/>
  <c r="H149" i="104" s="1"/>
  <c r="B150" i="104"/>
  <c r="C150" i="104"/>
  <c r="F150" i="104"/>
  <c r="I150" i="104"/>
  <c r="L150" i="104"/>
  <c r="O150" i="104"/>
  <c r="Q150" i="104"/>
  <c r="T150" i="104"/>
  <c r="V150" i="104"/>
  <c r="Y150" i="104"/>
  <c r="AM150" i="104"/>
  <c r="AX150" i="104"/>
  <c r="AY150" i="104"/>
  <c r="AZ150" i="104"/>
  <c r="BA150" i="104"/>
  <c r="BB150" i="104"/>
  <c r="BC150" i="104"/>
  <c r="BD150" i="104"/>
  <c r="BI150" i="104"/>
  <c r="BJ150" i="104"/>
  <c r="BK150" i="104"/>
  <c r="BL150" i="104"/>
  <c r="BM150" i="104"/>
  <c r="BN150" i="104"/>
  <c r="BR150" i="104" s="1"/>
  <c r="AO150" i="104" s="1"/>
  <c r="AK150" i="104" s="1"/>
  <c r="BO150" i="104"/>
  <c r="BP150" i="104"/>
  <c r="BW150" i="104"/>
  <c r="BX150" i="104"/>
  <c r="BY150" i="104"/>
  <c r="BZ150" i="104"/>
  <c r="CA150" i="104"/>
  <c r="CB150" i="104"/>
  <c r="CC150" i="104"/>
  <c r="CD150" i="104"/>
  <c r="CE150" i="104"/>
  <c r="CF150" i="104"/>
  <c r="CG150" i="104"/>
  <c r="CH150" i="104"/>
  <c r="CI150" i="104"/>
  <c r="CN150" i="104"/>
  <c r="CO150" i="104"/>
  <c r="CP150" i="104"/>
  <c r="CQ150" i="104"/>
  <c r="CX150" i="104"/>
  <c r="CY150" i="104"/>
  <c r="CZ150" i="104"/>
  <c r="DA150" i="104"/>
  <c r="DB150" i="104"/>
  <c r="DC150" i="104"/>
  <c r="DD150" i="104"/>
  <c r="DL150" i="104"/>
  <c r="DM150" i="104"/>
  <c r="DN150" i="104"/>
  <c r="DO150" i="104"/>
  <c r="DS150" i="104"/>
  <c r="DT150" i="104"/>
  <c r="DU150" i="104"/>
  <c r="DV150" i="104"/>
  <c r="DW150" i="104"/>
  <c r="DX150" i="104"/>
  <c r="DY150" i="104"/>
  <c r="DZ150" i="104"/>
  <c r="EA150" i="104"/>
  <c r="EI150" i="104"/>
  <c r="EJ150" i="104"/>
  <c r="EK150" i="104"/>
  <c r="EL150" i="104"/>
  <c r="EM150" i="104"/>
  <c r="EN150" i="104"/>
  <c r="EW150" i="104"/>
  <c r="EX150" i="104"/>
  <c r="EY150" i="104"/>
  <c r="EZ150" i="104"/>
  <c r="FA150" i="104"/>
  <c r="FB150" i="104"/>
  <c r="FL150" i="104"/>
  <c r="FM150" i="104"/>
  <c r="FN150" i="104"/>
  <c r="FO150" i="104"/>
  <c r="FP150" i="104"/>
  <c r="FQ150" i="104"/>
  <c r="GA150" i="104"/>
  <c r="GB150" i="104"/>
  <c r="GC150" i="104"/>
  <c r="GD150" i="104"/>
  <c r="GE150" i="104"/>
  <c r="GF150" i="104"/>
  <c r="B151" i="104"/>
  <c r="C151" i="104"/>
  <c r="F151" i="104"/>
  <c r="H151" i="104"/>
  <c r="I151" i="104"/>
  <c r="L151" i="104"/>
  <c r="O151" i="104"/>
  <c r="Q151" i="104"/>
  <c r="R149" i="104" s="1"/>
  <c r="T151" i="104"/>
  <c r="V151" i="104"/>
  <c r="Y151" i="104"/>
  <c r="AM151" i="104"/>
  <c r="AX151" i="104"/>
  <c r="AY151" i="104"/>
  <c r="AZ151" i="104"/>
  <c r="BA151" i="104"/>
  <c r="BB151" i="104"/>
  <c r="BC151" i="104"/>
  <c r="BD151" i="104"/>
  <c r="BI151" i="104"/>
  <c r="BJ151" i="104"/>
  <c r="BK151" i="104"/>
  <c r="BL151" i="104"/>
  <c r="BM151" i="104"/>
  <c r="BN151" i="104"/>
  <c r="BO151" i="104"/>
  <c r="BP151" i="104"/>
  <c r="BW151" i="104"/>
  <c r="BX151" i="104"/>
  <c r="BY151" i="104"/>
  <c r="BZ151" i="104"/>
  <c r="CA151" i="104"/>
  <c r="CB151" i="104"/>
  <c r="CC151" i="104"/>
  <c r="CD151" i="104"/>
  <c r="CE151" i="104"/>
  <c r="CF151" i="104"/>
  <c r="CG151" i="104"/>
  <c r="CH151" i="104"/>
  <c r="CI151" i="104"/>
  <c r="CN151" i="104"/>
  <c r="CO151" i="104"/>
  <c r="CP151" i="104"/>
  <c r="CQ151" i="104"/>
  <c r="CX151" i="104"/>
  <c r="CY151" i="104"/>
  <c r="CZ151" i="104"/>
  <c r="DA151" i="104"/>
  <c r="DB151" i="104"/>
  <c r="DF151" i="104" s="1"/>
  <c r="DC151" i="104"/>
  <c r="DD151" i="104"/>
  <c r="DL151" i="104"/>
  <c r="DM151" i="104"/>
  <c r="DN151" i="104"/>
  <c r="DO151" i="104"/>
  <c r="DS151" i="104"/>
  <c r="DT151" i="104"/>
  <c r="DU151" i="104"/>
  <c r="DV151" i="104"/>
  <c r="DW151" i="104"/>
  <c r="DX151" i="104"/>
  <c r="DY151" i="104"/>
  <c r="DZ151" i="104"/>
  <c r="EA151" i="104"/>
  <c r="EI151" i="104"/>
  <c r="EJ151" i="104"/>
  <c r="EK151" i="104"/>
  <c r="EL151" i="104"/>
  <c r="EM151" i="104"/>
  <c r="EN151" i="104"/>
  <c r="EP151" i="104" s="1"/>
  <c r="EQ151" i="104" s="1"/>
  <c r="E151" i="104" s="1"/>
  <c r="EW151" i="104"/>
  <c r="EX151" i="104"/>
  <c r="EY151" i="104"/>
  <c r="EZ151" i="104"/>
  <c r="FA151" i="104"/>
  <c r="FB151" i="104"/>
  <c r="FD151" i="104"/>
  <c r="FE151" i="104" s="1"/>
  <c r="K151" i="104" s="1"/>
  <c r="FL151" i="104"/>
  <c r="FM151" i="104"/>
  <c r="FN151" i="104"/>
  <c r="FO151" i="104"/>
  <c r="FP151" i="104"/>
  <c r="FQ151" i="104"/>
  <c r="FS151" i="104"/>
  <c r="FT151" i="104" s="1"/>
  <c r="GA151" i="104"/>
  <c r="GB151" i="104"/>
  <c r="GC151" i="104"/>
  <c r="GD151" i="104"/>
  <c r="GE151" i="104"/>
  <c r="GF151" i="104"/>
  <c r="GH151" i="104" s="1"/>
  <c r="GI151" i="104" s="1"/>
  <c r="B152" i="104"/>
  <c r="C152" i="104"/>
  <c r="F152" i="104"/>
  <c r="I152" i="104"/>
  <c r="J155" i="104" s="1"/>
  <c r="L152" i="104"/>
  <c r="O152" i="104"/>
  <c r="Q152" i="104"/>
  <c r="T152" i="104"/>
  <c r="V152" i="104"/>
  <c r="W155" i="104" s="1"/>
  <c r="Y152" i="104"/>
  <c r="AM152" i="104"/>
  <c r="AX152" i="104"/>
  <c r="AY152" i="104"/>
  <c r="AZ152" i="104"/>
  <c r="BA152" i="104"/>
  <c r="BB152" i="104"/>
  <c r="BC152" i="104"/>
  <c r="BD152" i="104"/>
  <c r="BI152" i="104"/>
  <c r="BJ152" i="104"/>
  <c r="BK152" i="104"/>
  <c r="BL152" i="104"/>
  <c r="BM152" i="104"/>
  <c r="BN152" i="104"/>
  <c r="BO152" i="104"/>
  <c r="BP152" i="104"/>
  <c r="BR152" i="104"/>
  <c r="AO152" i="104" s="1"/>
  <c r="AK152" i="104" s="1"/>
  <c r="BW152" i="104"/>
  <c r="BX152" i="104"/>
  <c r="BY152" i="104"/>
  <c r="BZ152" i="104"/>
  <c r="CA152" i="104"/>
  <c r="CB152" i="104"/>
  <c r="CC152" i="104"/>
  <c r="CD152" i="104"/>
  <c r="CE152" i="104"/>
  <c r="CF152" i="104"/>
  <c r="CG152" i="104"/>
  <c r="CH152" i="104"/>
  <c r="CI152" i="104"/>
  <c r="CN152" i="104"/>
  <c r="CO152" i="104"/>
  <c r="CP152" i="104"/>
  <c r="CQ152" i="104"/>
  <c r="CX152" i="104"/>
  <c r="DF152" i="104" s="1"/>
  <c r="CY152" i="104"/>
  <c r="CZ152" i="104"/>
  <c r="DA152" i="104"/>
  <c r="DB152" i="104"/>
  <c r="DC152" i="104"/>
  <c r="DD152" i="104"/>
  <c r="DL152" i="104"/>
  <c r="DM152" i="104"/>
  <c r="DN152" i="104"/>
  <c r="DO152" i="104"/>
  <c r="DS152" i="104"/>
  <c r="DT152" i="104"/>
  <c r="DU152" i="104"/>
  <c r="DV152" i="104"/>
  <c r="DW152" i="104"/>
  <c r="DX152" i="104"/>
  <c r="DY152" i="104"/>
  <c r="DZ152" i="104"/>
  <c r="EA152" i="104"/>
  <c r="EI152" i="104"/>
  <c r="EJ152" i="104"/>
  <c r="EK152" i="104"/>
  <c r="EL152" i="104"/>
  <c r="EM152" i="104"/>
  <c r="EN152" i="104"/>
  <c r="EW152" i="104"/>
  <c r="EX152" i="104"/>
  <c r="EY152" i="104"/>
  <c r="EZ152" i="104"/>
  <c r="FA152" i="104"/>
  <c r="FB152" i="104"/>
  <c r="FL152" i="104"/>
  <c r="FS152" i="104" s="1"/>
  <c r="FT152" i="104" s="1"/>
  <c r="FM152" i="104"/>
  <c r="FN152" i="104"/>
  <c r="FO152" i="104"/>
  <c r="FP152" i="104"/>
  <c r="FQ152" i="104"/>
  <c r="GA152" i="104"/>
  <c r="GB152" i="104"/>
  <c r="GC152" i="104"/>
  <c r="GD152" i="104"/>
  <c r="GE152" i="104"/>
  <c r="GF152" i="104"/>
  <c r="B153" i="104"/>
  <c r="C153" i="104"/>
  <c r="F153" i="104"/>
  <c r="H153" i="104"/>
  <c r="I153" i="104"/>
  <c r="L153" i="104"/>
  <c r="O153" i="104"/>
  <c r="Q153" i="104"/>
  <c r="T153" i="104"/>
  <c r="U155" i="104" s="1"/>
  <c r="V153" i="104"/>
  <c r="Y153" i="104"/>
  <c r="AM153" i="104"/>
  <c r="AX153" i="104"/>
  <c r="AY153" i="104"/>
  <c r="AZ153" i="104"/>
  <c r="BA153" i="104"/>
  <c r="BB153" i="104"/>
  <c r="BC153" i="104"/>
  <c r="BD153" i="104"/>
  <c r="BI153" i="104"/>
  <c r="BJ153" i="104"/>
  <c r="BK153" i="104"/>
  <c r="BL153" i="104"/>
  <c r="BM153" i="104"/>
  <c r="BN153" i="104"/>
  <c r="BO153" i="104"/>
  <c r="BP153" i="104"/>
  <c r="BW153" i="104"/>
  <c r="BX153" i="104"/>
  <c r="BY153" i="104"/>
  <c r="BZ153" i="104"/>
  <c r="CA153" i="104"/>
  <c r="CB153" i="104"/>
  <c r="CC153" i="104"/>
  <c r="CD153" i="104"/>
  <c r="CE153" i="104"/>
  <c r="CF153" i="104"/>
  <c r="CG153" i="104"/>
  <c r="CH153" i="104"/>
  <c r="CI153" i="104"/>
  <c r="CN153" i="104"/>
  <c r="CO153" i="104"/>
  <c r="CP153" i="104"/>
  <c r="CQ153" i="104"/>
  <c r="CX153" i="104"/>
  <c r="CY153" i="104"/>
  <c r="CZ153" i="104"/>
  <c r="DA153" i="104"/>
  <c r="DB153" i="104"/>
  <c r="DC153" i="104"/>
  <c r="DD153" i="104"/>
  <c r="DF153" i="104"/>
  <c r="DL153" i="104"/>
  <c r="DM153" i="104"/>
  <c r="DN153" i="104"/>
  <c r="DO153" i="104"/>
  <c r="DS153" i="104"/>
  <c r="DT153" i="104"/>
  <c r="DU153" i="104"/>
  <c r="DV153" i="104"/>
  <c r="DW153" i="104"/>
  <c r="DX153" i="104"/>
  <c r="DY153" i="104"/>
  <c r="DZ153" i="104"/>
  <c r="EA153" i="104"/>
  <c r="EB153" i="104"/>
  <c r="EI153" i="104"/>
  <c r="EP153" i="104" s="1"/>
  <c r="EJ153" i="104"/>
  <c r="EK153" i="104"/>
  <c r="EL153" i="104"/>
  <c r="EM153" i="104"/>
  <c r="EN153" i="104"/>
  <c r="EQ153" i="104"/>
  <c r="E153" i="104" s="1"/>
  <c r="EW153" i="104"/>
  <c r="FD153" i="104" s="1"/>
  <c r="FE153" i="104" s="1"/>
  <c r="K153" i="104" s="1"/>
  <c r="EX153" i="104"/>
  <c r="EY153" i="104"/>
  <c r="EZ153" i="104"/>
  <c r="FA153" i="104"/>
  <c r="FB153" i="104"/>
  <c r="FL153" i="104"/>
  <c r="FS153" i="104" s="1"/>
  <c r="FM153" i="104"/>
  <c r="FN153" i="104"/>
  <c r="FO153" i="104"/>
  <c r="FP153" i="104"/>
  <c r="FQ153" i="104"/>
  <c r="FT153" i="104"/>
  <c r="GA153" i="104"/>
  <c r="GH153" i="104" s="1"/>
  <c r="GB153" i="104"/>
  <c r="GC153" i="104"/>
  <c r="GD153" i="104"/>
  <c r="GE153" i="104"/>
  <c r="GF153" i="104"/>
  <c r="GI153" i="104"/>
  <c r="B154" i="104"/>
  <c r="C154" i="104"/>
  <c r="F154" i="104"/>
  <c r="I154" i="104"/>
  <c r="L154" i="104"/>
  <c r="O154" i="104"/>
  <c r="Q154" i="104"/>
  <c r="T154" i="104"/>
  <c r="V154" i="104"/>
  <c r="Y154" i="104"/>
  <c r="AM154" i="104"/>
  <c r="AX154" i="104"/>
  <c r="AY154" i="104"/>
  <c r="AZ154" i="104"/>
  <c r="BA154" i="104"/>
  <c r="BB154" i="104"/>
  <c r="BC154" i="104"/>
  <c r="BD154" i="104"/>
  <c r="BI154" i="104"/>
  <c r="BJ154" i="104"/>
  <c r="BK154" i="104"/>
  <c r="BL154" i="104"/>
  <c r="BM154" i="104"/>
  <c r="BN154" i="104"/>
  <c r="BR154" i="104" s="1"/>
  <c r="AO154" i="104" s="1"/>
  <c r="AK154" i="104" s="1"/>
  <c r="BO154" i="104"/>
  <c r="BP154" i="104"/>
  <c r="BW154" i="104"/>
  <c r="BX154" i="104"/>
  <c r="BY154" i="104"/>
  <c r="BZ154" i="104"/>
  <c r="CA154" i="104"/>
  <c r="CB154" i="104"/>
  <c r="CC154" i="104"/>
  <c r="CD154" i="104"/>
  <c r="CE154" i="104"/>
  <c r="CF154" i="104"/>
  <c r="CG154" i="104"/>
  <c r="CH154" i="104"/>
  <c r="CI154" i="104"/>
  <c r="CN154" i="104"/>
  <c r="CO154" i="104"/>
  <c r="CP154" i="104"/>
  <c r="CQ154" i="104"/>
  <c r="CX154" i="104"/>
  <c r="CY154" i="104"/>
  <c r="CZ154" i="104"/>
  <c r="DA154" i="104"/>
  <c r="DB154" i="104"/>
  <c r="DC154" i="104"/>
  <c r="DD154" i="104"/>
  <c r="DL154" i="104"/>
  <c r="DM154" i="104"/>
  <c r="DN154" i="104"/>
  <c r="DO154" i="104"/>
  <c r="DS154" i="104"/>
  <c r="DT154" i="104"/>
  <c r="DU154" i="104"/>
  <c r="DV154" i="104"/>
  <c r="DW154" i="104"/>
  <c r="DX154" i="104"/>
  <c r="DY154" i="104"/>
  <c r="DZ154" i="104"/>
  <c r="EA154" i="104"/>
  <c r="EI154" i="104"/>
  <c r="EJ154" i="104"/>
  <c r="EK154" i="104"/>
  <c r="EL154" i="104"/>
  <c r="EM154" i="104"/>
  <c r="EN154" i="104"/>
  <c r="EW154" i="104"/>
  <c r="EX154" i="104"/>
  <c r="EY154" i="104"/>
  <c r="EZ154" i="104"/>
  <c r="FA154" i="104"/>
  <c r="FB154" i="104"/>
  <c r="FL154" i="104"/>
  <c r="FM154" i="104"/>
  <c r="FN154" i="104"/>
  <c r="FO154" i="104"/>
  <c r="FP154" i="104"/>
  <c r="FQ154" i="104"/>
  <c r="GA154" i="104"/>
  <c r="GB154" i="104"/>
  <c r="GC154" i="104"/>
  <c r="GD154" i="104"/>
  <c r="GE154" i="104"/>
  <c r="GF154" i="104"/>
  <c r="B155" i="104"/>
  <c r="C155" i="104"/>
  <c r="D155" i="104"/>
  <c r="F155" i="104"/>
  <c r="I155" i="104"/>
  <c r="K155" i="104"/>
  <c r="L155" i="104"/>
  <c r="M155" i="104"/>
  <c r="O155" i="104"/>
  <c r="Q155" i="104"/>
  <c r="T155" i="104"/>
  <c r="V155" i="104"/>
  <c r="Y155" i="104"/>
  <c r="AM155" i="104"/>
  <c r="AX155" i="104"/>
  <c r="AY155" i="104"/>
  <c r="AZ155" i="104"/>
  <c r="BA155" i="104"/>
  <c r="BB155" i="104"/>
  <c r="BC155" i="104"/>
  <c r="BD155" i="104"/>
  <c r="BI155" i="104"/>
  <c r="BJ155" i="104"/>
  <c r="BK155" i="104"/>
  <c r="BL155" i="104"/>
  <c r="BM155" i="104"/>
  <c r="BN155" i="104"/>
  <c r="BO155" i="104"/>
  <c r="BP155" i="104"/>
  <c r="BW155" i="104"/>
  <c r="BX155" i="104"/>
  <c r="BY155" i="104"/>
  <c r="BZ155" i="104"/>
  <c r="CA155" i="104"/>
  <c r="CB155" i="104"/>
  <c r="CC155" i="104"/>
  <c r="CD155" i="104"/>
  <c r="CE155" i="104"/>
  <c r="CF155" i="104"/>
  <c r="CG155" i="104"/>
  <c r="CH155" i="104"/>
  <c r="CI155" i="104"/>
  <c r="CN155" i="104"/>
  <c r="CO155" i="104"/>
  <c r="CP155" i="104"/>
  <c r="CQ155" i="104"/>
  <c r="CX155" i="104"/>
  <c r="CY155" i="104"/>
  <c r="DF155" i="104" s="1"/>
  <c r="CZ155" i="104"/>
  <c r="DA155" i="104"/>
  <c r="DB155" i="104"/>
  <c r="DC155" i="104"/>
  <c r="DD155" i="104"/>
  <c r="DL155" i="104"/>
  <c r="DM155" i="104"/>
  <c r="DN155" i="104"/>
  <c r="DO155" i="104"/>
  <c r="DS155" i="104"/>
  <c r="DT155" i="104"/>
  <c r="DU155" i="104"/>
  <c r="DV155" i="104"/>
  <c r="DW155" i="104"/>
  <c r="DX155" i="104"/>
  <c r="DY155" i="104"/>
  <c r="DZ155" i="104"/>
  <c r="EA155" i="104"/>
  <c r="EI155" i="104"/>
  <c r="EJ155" i="104"/>
  <c r="EK155" i="104"/>
  <c r="EL155" i="104"/>
  <c r="EM155" i="104"/>
  <c r="EP155" i="104" s="1"/>
  <c r="EQ155" i="104" s="1"/>
  <c r="E155" i="104" s="1"/>
  <c r="EN155" i="104"/>
  <c r="EW155" i="104"/>
  <c r="EX155" i="104"/>
  <c r="EY155" i="104"/>
  <c r="EZ155" i="104"/>
  <c r="FA155" i="104"/>
  <c r="FD155" i="104" s="1"/>
  <c r="FE155" i="104" s="1"/>
  <c r="FB155" i="104"/>
  <c r="FL155" i="104"/>
  <c r="FM155" i="104"/>
  <c r="FN155" i="104"/>
  <c r="FO155" i="104"/>
  <c r="FP155" i="104"/>
  <c r="FS155" i="104" s="1"/>
  <c r="FT155" i="104" s="1"/>
  <c r="FQ155" i="104"/>
  <c r="GA155" i="104"/>
  <c r="GB155" i="104"/>
  <c r="GC155" i="104"/>
  <c r="GD155" i="104"/>
  <c r="GE155" i="104"/>
  <c r="GH155" i="104" s="1"/>
  <c r="GI155" i="104" s="1"/>
  <c r="H155" i="104" s="1"/>
  <c r="GF155" i="104"/>
  <c r="B156" i="104"/>
  <c r="C156" i="104"/>
  <c r="F156" i="104"/>
  <c r="I156" i="104"/>
  <c r="L156" i="104"/>
  <c r="O156" i="104"/>
  <c r="Q156" i="104"/>
  <c r="T156" i="104"/>
  <c r="V156" i="104"/>
  <c r="Y156" i="104"/>
  <c r="AM156" i="104"/>
  <c r="AX156" i="104"/>
  <c r="AY156" i="104"/>
  <c r="AZ156" i="104"/>
  <c r="BA156" i="104"/>
  <c r="BB156" i="104"/>
  <c r="BC156" i="104"/>
  <c r="BD156" i="104"/>
  <c r="BE156" i="104"/>
  <c r="BI156" i="104"/>
  <c r="BJ156" i="104"/>
  <c r="BK156" i="104"/>
  <c r="BL156" i="104"/>
  <c r="BM156" i="104"/>
  <c r="BN156" i="104"/>
  <c r="BO156" i="104"/>
  <c r="BP156" i="104"/>
  <c r="BW156" i="104"/>
  <c r="BX156" i="104"/>
  <c r="BY156" i="104"/>
  <c r="BZ156" i="104"/>
  <c r="CA156" i="104"/>
  <c r="CB156" i="104"/>
  <c r="CC156" i="104"/>
  <c r="CD156" i="104"/>
  <c r="CE156" i="104"/>
  <c r="CF156" i="104"/>
  <c r="CG156" i="104"/>
  <c r="CH156" i="104"/>
  <c r="CI156" i="104"/>
  <c r="CN156" i="104"/>
  <c r="CO156" i="104"/>
  <c r="CP156" i="104"/>
  <c r="CQ156" i="104"/>
  <c r="CX156" i="104"/>
  <c r="DF156" i="104" s="1"/>
  <c r="CY156" i="104"/>
  <c r="CZ156" i="104"/>
  <c r="DA156" i="104"/>
  <c r="DB156" i="104"/>
  <c r="DC156" i="104"/>
  <c r="DD156" i="104"/>
  <c r="DL156" i="104"/>
  <c r="DM156" i="104"/>
  <c r="DN156" i="104"/>
  <c r="DO156" i="104"/>
  <c r="DS156" i="104"/>
  <c r="DT156" i="104"/>
  <c r="DU156" i="104"/>
  <c r="DV156" i="104"/>
  <c r="DW156" i="104"/>
  <c r="DX156" i="104"/>
  <c r="DY156" i="104"/>
  <c r="DZ156" i="104"/>
  <c r="EA156" i="104"/>
  <c r="EI156" i="104"/>
  <c r="EP156" i="104" s="1"/>
  <c r="EQ156" i="104" s="1"/>
  <c r="E156" i="104" s="1"/>
  <c r="EJ156" i="104"/>
  <c r="EK156" i="104"/>
  <c r="EL156" i="104"/>
  <c r="EM156" i="104"/>
  <c r="EN156" i="104"/>
  <c r="EW156" i="104"/>
  <c r="EX156" i="104"/>
  <c r="EY156" i="104"/>
  <c r="EZ156" i="104"/>
  <c r="FA156" i="104"/>
  <c r="FB156" i="104"/>
  <c r="FL156" i="104"/>
  <c r="FM156" i="104"/>
  <c r="FN156" i="104"/>
  <c r="FO156" i="104"/>
  <c r="FP156" i="104"/>
  <c r="FQ156" i="104"/>
  <c r="GA156" i="104"/>
  <c r="GB156" i="104"/>
  <c r="GC156" i="104"/>
  <c r="GD156" i="104"/>
  <c r="GE156" i="104"/>
  <c r="GF156" i="104"/>
  <c r="B157" i="104"/>
  <c r="C157" i="104"/>
  <c r="F157" i="104"/>
  <c r="I157" i="104"/>
  <c r="L157" i="104"/>
  <c r="O157" i="104"/>
  <c r="Q157" i="104"/>
  <c r="T157" i="104"/>
  <c r="V157" i="104"/>
  <c r="Y157" i="104"/>
  <c r="AM157" i="104"/>
  <c r="AX157" i="104"/>
  <c r="AY157" i="104"/>
  <c r="AZ157" i="104"/>
  <c r="BA157" i="104"/>
  <c r="BB157" i="104"/>
  <c r="BC157" i="104"/>
  <c r="BD157" i="104"/>
  <c r="BI157" i="104"/>
  <c r="BJ157" i="104"/>
  <c r="BR157" i="104" s="1"/>
  <c r="AO157" i="104" s="1"/>
  <c r="AK157" i="104" s="1"/>
  <c r="BK157" i="104"/>
  <c r="BL157" i="104"/>
  <c r="BM157" i="104"/>
  <c r="BN157" i="104"/>
  <c r="BO157" i="104"/>
  <c r="BP157" i="104"/>
  <c r="BW157" i="104"/>
  <c r="BX157" i="104"/>
  <c r="BY157" i="104"/>
  <c r="BZ157" i="104"/>
  <c r="CA157" i="104"/>
  <c r="CB157" i="104"/>
  <c r="CC157" i="104"/>
  <c r="CD157" i="104"/>
  <c r="CE157" i="104"/>
  <c r="CF157" i="104"/>
  <c r="CG157" i="104"/>
  <c r="CH157" i="104"/>
  <c r="CI157" i="104"/>
  <c r="CN157" i="104"/>
  <c r="CO157" i="104"/>
  <c r="CP157" i="104"/>
  <c r="CQ157" i="104"/>
  <c r="CX157" i="104"/>
  <c r="CY157" i="104"/>
  <c r="CZ157" i="104"/>
  <c r="DA157" i="104"/>
  <c r="DB157" i="104"/>
  <c r="DC157" i="104"/>
  <c r="DD157" i="104"/>
  <c r="DL157" i="104"/>
  <c r="DM157" i="104"/>
  <c r="DN157" i="104"/>
  <c r="DO157" i="104"/>
  <c r="DS157" i="104"/>
  <c r="EB157" i="104" s="1"/>
  <c r="DT157" i="104"/>
  <c r="DU157" i="104"/>
  <c r="DV157" i="104"/>
  <c r="DW157" i="104"/>
  <c r="DX157" i="104"/>
  <c r="DY157" i="104"/>
  <c r="DZ157" i="104"/>
  <c r="EA157" i="104"/>
  <c r="EI157" i="104"/>
  <c r="EJ157" i="104"/>
  <c r="EK157" i="104"/>
  <c r="EL157" i="104"/>
  <c r="EM157" i="104"/>
  <c r="EN157" i="104"/>
  <c r="EP157" i="104"/>
  <c r="EQ157" i="104" s="1"/>
  <c r="E157" i="104" s="1"/>
  <c r="EW157" i="104"/>
  <c r="EX157" i="104"/>
  <c r="EY157" i="104"/>
  <c r="EZ157" i="104"/>
  <c r="FA157" i="104"/>
  <c r="FB157" i="104"/>
  <c r="FD157" i="104"/>
  <c r="FE157" i="104" s="1"/>
  <c r="K157" i="104" s="1"/>
  <c r="FL157" i="104"/>
  <c r="FM157" i="104"/>
  <c r="FN157" i="104"/>
  <c r="FO157" i="104"/>
  <c r="FP157" i="104"/>
  <c r="FQ157" i="104"/>
  <c r="FS157" i="104"/>
  <c r="FT157" i="104" s="1"/>
  <c r="GA157" i="104"/>
  <c r="GB157" i="104"/>
  <c r="GC157" i="104"/>
  <c r="GD157" i="104"/>
  <c r="GE157" i="104"/>
  <c r="GF157" i="104"/>
  <c r="GH157" i="104"/>
  <c r="GI157" i="104" s="1"/>
  <c r="H157" i="104" s="1"/>
  <c r="B158" i="104"/>
  <c r="C158" i="104"/>
  <c r="F158" i="104"/>
  <c r="I158" i="104"/>
  <c r="L158" i="104"/>
  <c r="O158" i="104"/>
  <c r="Q158" i="104"/>
  <c r="T158" i="104"/>
  <c r="V158" i="104"/>
  <c r="Y158" i="104"/>
  <c r="AM158" i="104"/>
  <c r="AX158" i="104"/>
  <c r="AY158" i="104"/>
  <c r="AZ158" i="104"/>
  <c r="BA158" i="104"/>
  <c r="BB158" i="104"/>
  <c r="BC158" i="104"/>
  <c r="BD158" i="104"/>
  <c r="BI158" i="104"/>
  <c r="BJ158" i="104"/>
  <c r="BK158" i="104"/>
  <c r="BL158" i="104"/>
  <c r="BM158" i="104"/>
  <c r="BN158" i="104"/>
  <c r="BO158" i="104"/>
  <c r="BP158" i="104"/>
  <c r="BW158" i="104"/>
  <c r="BX158" i="104"/>
  <c r="BY158" i="104"/>
  <c r="BZ158" i="104"/>
  <c r="CA158" i="104"/>
  <c r="CB158" i="104"/>
  <c r="CC158" i="104"/>
  <c r="CD158" i="104"/>
  <c r="CE158" i="104"/>
  <c r="CF158" i="104"/>
  <c r="CG158" i="104"/>
  <c r="CH158" i="104"/>
  <c r="CI158" i="104"/>
  <c r="CN158" i="104"/>
  <c r="CO158" i="104"/>
  <c r="CP158" i="104"/>
  <c r="CQ158" i="104"/>
  <c r="CX158" i="104"/>
  <c r="CY158" i="104"/>
  <c r="CZ158" i="104"/>
  <c r="DF158" i="104" s="1"/>
  <c r="DA158" i="104"/>
  <c r="DB158" i="104"/>
  <c r="DC158" i="104"/>
  <c r="DD158" i="104"/>
  <c r="DL158" i="104"/>
  <c r="DM158" i="104"/>
  <c r="DN158" i="104"/>
  <c r="DO158" i="104"/>
  <c r="DS158" i="104"/>
  <c r="DT158" i="104"/>
  <c r="DU158" i="104"/>
  <c r="DV158" i="104"/>
  <c r="DW158" i="104"/>
  <c r="DX158" i="104"/>
  <c r="DY158" i="104"/>
  <c r="DZ158" i="104"/>
  <c r="EA158" i="104"/>
  <c r="EI158" i="104"/>
  <c r="EP158" i="104" s="1"/>
  <c r="EQ158" i="104" s="1"/>
  <c r="E158" i="104" s="1"/>
  <c r="EJ158" i="104"/>
  <c r="EK158" i="104"/>
  <c r="EL158" i="104"/>
  <c r="EM158" i="104"/>
  <c r="EN158" i="104"/>
  <c r="EW158" i="104"/>
  <c r="FD158" i="104" s="1"/>
  <c r="FE158" i="104" s="1"/>
  <c r="K158" i="104" s="1"/>
  <c r="EX158" i="104"/>
  <c r="EY158" i="104"/>
  <c r="EZ158" i="104"/>
  <c r="FA158" i="104"/>
  <c r="FB158" i="104"/>
  <c r="FL158" i="104"/>
  <c r="FM158" i="104"/>
  <c r="FN158" i="104"/>
  <c r="FO158" i="104"/>
  <c r="FP158" i="104"/>
  <c r="FQ158" i="104"/>
  <c r="GA158" i="104"/>
  <c r="GB158" i="104"/>
  <c r="GC158" i="104"/>
  <c r="GD158" i="104"/>
  <c r="GE158" i="104"/>
  <c r="GF158" i="104"/>
  <c r="B159" i="104"/>
  <c r="C159" i="104"/>
  <c r="F159" i="104"/>
  <c r="I159" i="104"/>
  <c r="J159" i="104"/>
  <c r="K159" i="104"/>
  <c r="L159" i="104"/>
  <c r="O159" i="104"/>
  <c r="Q159" i="104"/>
  <c r="T159" i="104"/>
  <c r="V159" i="104"/>
  <c r="W159" i="104" s="1"/>
  <c r="Y159" i="104"/>
  <c r="AM159" i="104"/>
  <c r="AX159" i="104"/>
  <c r="AY159" i="104"/>
  <c r="AZ159" i="104"/>
  <c r="BA159" i="104"/>
  <c r="BB159" i="104"/>
  <c r="BC159" i="104"/>
  <c r="BD159" i="104"/>
  <c r="BI159" i="104"/>
  <c r="BJ159" i="104"/>
  <c r="BK159" i="104"/>
  <c r="BL159" i="104"/>
  <c r="BM159" i="104"/>
  <c r="BN159" i="104"/>
  <c r="BO159" i="104"/>
  <c r="BP159" i="104"/>
  <c r="BR159" i="104"/>
  <c r="AO159" i="104" s="1"/>
  <c r="AK159" i="104" s="1"/>
  <c r="BW159" i="104"/>
  <c r="BX159" i="104"/>
  <c r="BY159" i="104"/>
  <c r="BZ159" i="104"/>
  <c r="CA159" i="104"/>
  <c r="CB159" i="104"/>
  <c r="CC159" i="104"/>
  <c r="CD159" i="104"/>
  <c r="CE159" i="104"/>
  <c r="CF159" i="104"/>
  <c r="CG159" i="104"/>
  <c r="CH159" i="104"/>
  <c r="CI159" i="104"/>
  <c r="CN159" i="104"/>
  <c r="CO159" i="104"/>
  <c r="CP159" i="104"/>
  <c r="CQ159" i="104"/>
  <c r="CX159" i="104"/>
  <c r="CY159" i="104"/>
  <c r="CZ159" i="104"/>
  <c r="DA159" i="104"/>
  <c r="DB159" i="104"/>
  <c r="DC159" i="104"/>
  <c r="DD159" i="104"/>
  <c r="DL159" i="104"/>
  <c r="DM159" i="104"/>
  <c r="DN159" i="104"/>
  <c r="DO159" i="104"/>
  <c r="DS159" i="104"/>
  <c r="DT159" i="104"/>
  <c r="DU159" i="104"/>
  <c r="DV159" i="104"/>
  <c r="DW159" i="104"/>
  <c r="DX159" i="104"/>
  <c r="DY159" i="104"/>
  <c r="DZ159" i="104"/>
  <c r="EA159" i="104"/>
  <c r="EI159" i="104"/>
  <c r="EJ159" i="104"/>
  <c r="EK159" i="104"/>
  <c r="EL159" i="104"/>
  <c r="EM159" i="104"/>
  <c r="EN159" i="104"/>
  <c r="EP159" i="104"/>
  <c r="EQ159" i="104" s="1"/>
  <c r="E159" i="104" s="1"/>
  <c r="EW159" i="104"/>
  <c r="EX159" i="104"/>
  <c r="EY159" i="104"/>
  <c r="EZ159" i="104"/>
  <c r="FA159" i="104"/>
  <c r="FD159" i="104" s="1"/>
  <c r="FE159" i="104" s="1"/>
  <c r="FB159" i="104"/>
  <c r="FL159" i="104"/>
  <c r="FM159" i="104"/>
  <c r="FN159" i="104"/>
  <c r="FO159" i="104"/>
  <c r="FS159" i="104" s="1"/>
  <c r="FT159" i="104" s="1"/>
  <c r="FP159" i="104"/>
  <c r="FQ159" i="104"/>
  <c r="GA159" i="104"/>
  <c r="GB159" i="104"/>
  <c r="GC159" i="104"/>
  <c r="GD159" i="104"/>
  <c r="GE159" i="104"/>
  <c r="GH159" i="104" s="1"/>
  <c r="GI159" i="104" s="1"/>
  <c r="H159" i="104" s="1"/>
  <c r="GF159" i="104"/>
  <c r="B160" i="104"/>
  <c r="C160" i="104"/>
  <c r="F160" i="104"/>
  <c r="G161" i="104" s="1"/>
  <c r="I160" i="104"/>
  <c r="L160" i="104"/>
  <c r="O160" i="104"/>
  <c r="P159" i="104" s="1"/>
  <c r="Q160" i="104"/>
  <c r="T160" i="104"/>
  <c r="V160" i="104"/>
  <c r="W161" i="104" s="1"/>
  <c r="Y160" i="104"/>
  <c r="AM160" i="104"/>
  <c r="AX160" i="104"/>
  <c r="AY160" i="104"/>
  <c r="AZ160" i="104"/>
  <c r="BA160" i="104"/>
  <c r="BB160" i="104"/>
  <c r="BC160" i="104"/>
  <c r="BD160" i="104"/>
  <c r="BI160" i="104"/>
  <c r="BJ160" i="104"/>
  <c r="BK160" i="104"/>
  <c r="BL160" i="104"/>
  <c r="BM160" i="104"/>
  <c r="BN160" i="104"/>
  <c r="BO160" i="104"/>
  <c r="BP160" i="104"/>
  <c r="BW160" i="104"/>
  <c r="BX160" i="104"/>
  <c r="BY160" i="104"/>
  <c r="BZ160" i="104"/>
  <c r="CA160" i="104"/>
  <c r="CB160" i="104"/>
  <c r="CC160" i="104"/>
  <c r="CD160" i="104"/>
  <c r="CE160" i="104"/>
  <c r="CF160" i="104"/>
  <c r="CG160" i="104"/>
  <c r="CH160" i="104"/>
  <c r="CI160" i="104"/>
  <c r="CN160" i="104"/>
  <c r="CO160" i="104"/>
  <c r="CP160" i="104"/>
  <c r="CQ160" i="104"/>
  <c r="CX160" i="104"/>
  <c r="DF160" i="104" s="1"/>
  <c r="CY160" i="104"/>
  <c r="CZ160" i="104"/>
  <c r="DA160" i="104"/>
  <c r="DB160" i="104"/>
  <c r="DC160" i="104"/>
  <c r="DD160" i="104"/>
  <c r="DL160" i="104"/>
  <c r="DM160" i="104"/>
  <c r="DN160" i="104"/>
  <c r="DO160" i="104"/>
  <c r="DS160" i="104"/>
  <c r="DT160" i="104"/>
  <c r="DU160" i="104"/>
  <c r="DV160" i="104"/>
  <c r="DW160" i="104"/>
  <c r="DX160" i="104"/>
  <c r="DY160" i="104"/>
  <c r="DZ160" i="104"/>
  <c r="EA160" i="104"/>
  <c r="EI160" i="104"/>
  <c r="EP160" i="104" s="1"/>
  <c r="EQ160" i="104" s="1"/>
  <c r="E160" i="104" s="1"/>
  <c r="EJ160" i="104"/>
  <c r="EK160" i="104"/>
  <c r="EL160" i="104"/>
  <c r="EM160" i="104"/>
  <c r="EN160" i="104"/>
  <c r="EW160" i="104"/>
  <c r="EX160" i="104"/>
  <c r="EY160" i="104"/>
  <c r="EZ160" i="104"/>
  <c r="FA160" i="104"/>
  <c r="FB160" i="104"/>
  <c r="FL160" i="104"/>
  <c r="FM160" i="104"/>
  <c r="FN160" i="104"/>
  <c r="FO160" i="104"/>
  <c r="FP160" i="104"/>
  <c r="FQ160" i="104"/>
  <c r="GA160" i="104"/>
  <c r="GB160" i="104"/>
  <c r="GC160" i="104"/>
  <c r="GD160" i="104"/>
  <c r="GE160" i="104"/>
  <c r="GF160" i="104"/>
  <c r="B161" i="104"/>
  <c r="C161" i="104"/>
  <c r="D161" i="104"/>
  <c r="F161" i="104"/>
  <c r="I161" i="104"/>
  <c r="J161" i="104" s="1"/>
  <c r="L161" i="104"/>
  <c r="O161" i="104"/>
  <c r="Q161" i="104"/>
  <c r="T161" i="104"/>
  <c r="V161" i="104"/>
  <c r="Y161" i="104"/>
  <c r="Z161" i="104" s="1"/>
  <c r="AM161" i="104"/>
  <c r="AX161" i="104"/>
  <c r="AY161" i="104"/>
  <c r="AZ161" i="104"/>
  <c r="BA161" i="104"/>
  <c r="BB161" i="104"/>
  <c r="BC161" i="104"/>
  <c r="BD161" i="104"/>
  <c r="BI161" i="104"/>
  <c r="BJ161" i="104"/>
  <c r="BR161" i="104" s="1"/>
  <c r="AO161" i="104" s="1"/>
  <c r="AK161" i="104" s="1"/>
  <c r="BK161" i="104"/>
  <c r="BL161" i="104"/>
  <c r="BM161" i="104"/>
  <c r="BN161" i="104"/>
  <c r="BO161" i="104"/>
  <c r="BP161" i="104"/>
  <c r="BW161" i="104"/>
  <c r="BX161" i="104"/>
  <c r="BY161" i="104"/>
  <c r="BZ161" i="104"/>
  <c r="CA161" i="104"/>
  <c r="CB161" i="104"/>
  <c r="CC161" i="104"/>
  <c r="CD161" i="104"/>
  <c r="CE161" i="104"/>
  <c r="CF161" i="104"/>
  <c r="CG161" i="104"/>
  <c r="CH161" i="104"/>
  <c r="CI161" i="104"/>
  <c r="CN161" i="104"/>
  <c r="CO161" i="104"/>
  <c r="CP161" i="104"/>
  <c r="CQ161" i="104"/>
  <c r="CX161" i="104"/>
  <c r="CY161" i="104"/>
  <c r="CZ161" i="104"/>
  <c r="DA161" i="104"/>
  <c r="DB161" i="104"/>
  <c r="DC161" i="104"/>
  <c r="DD161" i="104"/>
  <c r="DL161" i="104"/>
  <c r="DM161" i="104"/>
  <c r="DN161" i="104"/>
  <c r="DO161" i="104"/>
  <c r="DS161" i="104"/>
  <c r="DT161" i="104"/>
  <c r="DU161" i="104"/>
  <c r="DV161" i="104"/>
  <c r="DW161" i="104"/>
  <c r="DX161" i="104"/>
  <c r="DY161" i="104"/>
  <c r="DZ161" i="104"/>
  <c r="EA161" i="104"/>
  <c r="EI161" i="104"/>
  <c r="EJ161" i="104"/>
  <c r="EK161" i="104"/>
  <c r="EL161" i="104"/>
  <c r="EM161" i="104"/>
  <c r="EN161" i="104"/>
  <c r="EW161" i="104"/>
  <c r="EX161" i="104"/>
  <c r="EY161" i="104"/>
  <c r="EZ161" i="104"/>
  <c r="FA161" i="104"/>
  <c r="FB161" i="104"/>
  <c r="FL161" i="104"/>
  <c r="FM161" i="104"/>
  <c r="FN161" i="104"/>
  <c r="FO161" i="104"/>
  <c r="FP161" i="104"/>
  <c r="FQ161" i="104"/>
  <c r="GA161" i="104"/>
  <c r="GH161" i="104" s="1"/>
  <c r="GI161" i="104" s="1"/>
  <c r="H161" i="104" s="1"/>
  <c r="GB161" i="104"/>
  <c r="GC161" i="104"/>
  <c r="GD161" i="104"/>
  <c r="GE161" i="104"/>
  <c r="GF161" i="104"/>
  <c r="B162" i="104"/>
  <c r="C162" i="104"/>
  <c r="E162" i="104"/>
  <c r="F162" i="104"/>
  <c r="I162" i="104"/>
  <c r="L162" i="104"/>
  <c r="O162" i="104"/>
  <c r="P161" i="104" s="1"/>
  <c r="Q162" i="104"/>
  <c r="T162" i="104"/>
  <c r="V162" i="104"/>
  <c r="Y162" i="104"/>
  <c r="AM162" i="104"/>
  <c r="AX162" i="104"/>
  <c r="AY162" i="104"/>
  <c r="AZ162" i="104"/>
  <c r="BA162" i="104"/>
  <c r="BB162" i="104"/>
  <c r="BC162" i="104"/>
  <c r="BD162" i="104"/>
  <c r="BI162" i="104"/>
  <c r="BJ162" i="104"/>
  <c r="BK162" i="104"/>
  <c r="BL162" i="104"/>
  <c r="BM162" i="104"/>
  <c r="BN162" i="104"/>
  <c r="BO162" i="104"/>
  <c r="BP162" i="104"/>
  <c r="BW162" i="104"/>
  <c r="BX162" i="104"/>
  <c r="BY162" i="104"/>
  <c r="BZ162" i="104"/>
  <c r="CA162" i="104"/>
  <c r="CB162" i="104"/>
  <c r="CC162" i="104"/>
  <c r="CD162" i="104"/>
  <c r="CE162" i="104"/>
  <c r="CF162" i="104"/>
  <c r="CG162" i="104"/>
  <c r="CH162" i="104"/>
  <c r="CI162" i="104"/>
  <c r="CN162" i="104"/>
  <c r="CO162" i="104"/>
  <c r="CP162" i="104"/>
  <c r="CQ162" i="104"/>
  <c r="CX162" i="104"/>
  <c r="DF162" i="104" s="1"/>
  <c r="CY162" i="104"/>
  <c r="CZ162" i="104"/>
  <c r="DA162" i="104"/>
  <c r="DB162" i="104"/>
  <c r="DC162" i="104"/>
  <c r="DD162" i="104"/>
  <c r="DL162" i="104"/>
  <c r="DM162" i="104"/>
  <c r="DN162" i="104"/>
  <c r="DO162" i="104"/>
  <c r="DS162" i="104"/>
  <c r="DT162" i="104"/>
  <c r="DU162" i="104"/>
  <c r="EB162" i="104" s="1"/>
  <c r="DV162" i="104"/>
  <c r="DW162" i="104"/>
  <c r="DX162" i="104"/>
  <c r="DY162" i="104"/>
  <c r="DZ162" i="104"/>
  <c r="EA162" i="104"/>
  <c r="EI162" i="104"/>
  <c r="EP162" i="104" s="1"/>
  <c r="EQ162" i="104" s="1"/>
  <c r="EJ162" i="104"/>
  <c r="EK162" i="104"/>
  <c r="EL162" i="104"/>
  <c r="EM162" i="104"/>
  <c r="EN162" i="104"/>
  <c r="EW162" i="104"/>
  <c r="FD162" i="104" s="1"/>
  <c r="FE162" i="104" s="1"/>
  <c r="K162" i="104" s="1"/>
  <c r="EX162" i="104"/>
  <c r="EY162" i="104"/>
  <c r="EZ162" i="104"/>
  <c r="FA162" i="104"/>
  <c r="FB162" i="104"/>
  <c r="FL162" i="104"/>
  <c r="FS162" i="104" s="1"/>
  <c r="FT162" i="104" s="1"/>
  <c r="FM162" i="104"/>
  <c r="FN162" i="104"/>
  <c r="FO162" i="104"/>
  <c r="FP162" i="104"/>
  <c r="FQ162" i="104"/>
  <c r="GA162" i="104"/>
  <c r="GH162" i="104" s="1"/>
  <c r="GI162" i="104" s="1"/>
  <c r="H162" i="104" s="1"/>
  <c r="GB162" i="104"/>
  <c r="GC162" i="104"/>
  <c r="GD162" i="104"/>
  <c r="GE162" i="104"/>
  <c r="GF162" i="104"/>
  <c r="B163" i="104"/>
  <c r="C163" i="104"/>
  <c r="F163" i="104"/>
  <c r="I163" i="104"/>
  <c r="L163" i="104"/>
  <c r="O163" i="104"/>
  <c r="Q163" i="104"/>
  <c r="T163" i="104"/>
  <c r="V163" i="104"/>
  <c r="Y163" i="104"/>
  <c r="AM163" i="104"/>
  <c r="AX163" i="104"/>
  <c r="AY163" i="104"/>
  <c r="AZ163" i="104"/>
  <c r="BA163" i="104"/>
  <c r="BB163" i="104"/>
  <c r="BC163" i="104"/>
  <c r="BD163" i="104"/>
  <c r="BI163" i="104"/>
  <c r="BJ163" i="104"/>
  <c r="BK163" i="104"/>
  <c r="BL163" i="104"/>
  <c r="BM163" i="104"/>
  <c r="BN163" i="104"/>
  <c r="BO163" i="104"/>
  <c r="BR163" i="104" s="1"/>
  <c r="AO163" i="104" s="1"/>
  <c r="AK163" i="104" s="1"/>
  <c r="BP163" i="104"/>
  <c r="BW163" i="104"/>
  <c r="BX163" i="104"/>
  <c r="BY163" i="104"/>
  <c r="BZ163" i="104"/>
  <c r="CA163" i="104"/>
  <c r="CB163" i="104"/>
  <c r="CC163" i="104"/>
  <c r="CD163" i="104"/>
  <c r="CE163" i="104"/>
  <c r="CF163" i="104"/>
  <c r="CG163" i="104"/>
  <c r="CH163" i="104"/>
  <c r="CI163" i="104"/>
  <c r="CN163" i="104"/>
  <c r="CO163" i="104"/>
  <c r="CP163" i="104"/>
  <c r="CQ163" i="104"/>
  <c r="CX163" i="104"/>
  <c r="CY163" i="104"/>
  <c r="CZ163" i="104"/>
  <c r="DA163" i="104"/>
  <c r="DB163" i="104"/>
  <c r="DC163" i="104"/>
  <c r="DD163" i="104"/>
  <c r="DL163" i="104"/>
  <c r="DM163" i="104"/>
  <c r="DN163" i="104"/>
  <c r="DO163" i="104"/>
  <c r="DS163" i="104"/>
  <c r="DT163" i="104"/>
  <c r="DU163" i="104"/>
  <c r="DV163" i="104"/>
  <c r="DW163" i="104"/>
  <c r="DX163" i="104"/>
  <c r="DY163" i="104"/>
  <c r="DZ163" i="104"/>
  <c r="EA163" i="104"/>
  <c r="EI163" i="104"/>
  <c r="EJ163" i="104"/>
  <c r="EK163" i="104"/>
  <c r="EL163" i="104"/>
  <c r="EM163" i="104"/>
  <c r="EN163" i="104"/>
  <c r="EW163" i="104"/>
  <c r="EX163" i="104"/>
  <c r="EY163" i="104"/>
  <c r="EZ163" i="104"/>
  <c r="FA163" i="104"/>
  <c r="FB163" i="104"/>
  <c r="FL163" i="104"/>
  <c r="FM163" i="104"/>
  <c r="FN163" i="104"/>
  <c r="FO163" i="104"/>
  <c r="FP163" i="104"/>
  <c r="FQ163" i="104"/>
  <c r="GA163" i="104"/>
  <c r="GB163" i="104"/>
  <c r="GC163" i="104"/>
  <c r="GD163" i="104"/>
  <c r="GE163" i="104"/>
  <c r="GF163" i="104"/>
  <c r="B164" i="104"/>
  <c r="C164" i="104"/>
  <c r="F164" i="104"/>
  <c r="I164" i="104"/>
  <c r="L164" i="104"/>
  <c r="O164" i="104"/>
  <c r="P167" i="104" s="1"/>
  <c r="Q164" i="104"/>
  <c r="T164" i="104"/>
  <c r="V164" i="104"/>
  <c r="Y164" i="104"/>
  <c r="AM164" i="104"/>
  <c r="BE164" i="104" s="1"/>
  <c r="AX164" i="104"/>
  <c r="AY164" i="104"/>
  <c r="AZ164" i="104"/>
  <c r="BA164" i="104"/>
  <c r="BB164" i="104"/>
  <c r="BC164" i="104"/>
  <c r="BD164" i="104"/>
  <c r="BI164" i="104"/>
  <c r="BJ164" i="104"/>
  <c r="BK164" i="104"/>
  <c r="BL164" i="104"/>
  <c r="BM164" i="104"/>
  <c r="BN164" i="104"/>
  <c r="BO164" i="104"/>
  <c r="BP164" i="104"/>
  <c r="BW164" i="104"/>
  <c r="BX164" i="104"/>
  <c r="BY164" i="104"/>
  <c r="BZ164" i="104"/>
  <c r="CA164" i="104"/>
  <c r="CB164" i="104"/>
  <c r="CC164" i="104"/>
  <c r="CD164" i="104"/>
  <c r="CE164" i="104"/>
  <c r="CF164" i="104"/>
  <c r="CG164" i="104"/>
  <c r="CH164" i="104"/>
  <c r="CI164" i="104"/>
  <c r="CN164" i="104"/>
  <c r="CO164" i="104"/>
  <c r="CP164" i="104"/>
  <c r="CQ164" i="104"/>
  <c r="CX164" i="104"/>
  <c r="DF164" i="104" s="1"/>
  <c r="BS164" i="104" s="1"/>
  <c r="AN164" i="104" s="1"/>
  <c r="CY164" i="104"/>
  <c r="CZ164" i="104"/>
  <c r="DA164" i="104"/>
  <c r="DB164" i="104"/>
  <c r="DC164" i="104"/>
  <c r="DD164" i="104"/>
  <c r="DL164" i="104"/>
  <c r="DM164" i="104"/>
  <c r="DN164" i="104"/>
  <c r="DO164" i="104"/>
  <c r="DS164" i="104"/>
  <c r="DT164" i="104"/>
  <c r="DU164" i="104"/>
  <c r="DV164" i="104"/>
  <c r="EB164" i="104" s="1"/>
  <c r="DW164" i="104"/>
  <c r="DX164" i="104"/>
  <c r="DY164" i="104"/>
  <c r="DZ164" i="104"/>
  <c r="EA164" i="104"/>
  <c r="EI164" i="104"/>
  <c r="EJ164" i="104"/>
  <c r="EP164" i="104" s="1"/>
  <c r="EQ164" i="104" s="1"/>
  <c r="E164" i="104" s="1"/>
  <c r="EK164" i="104"/>
  <c r="EL164" i="104"/>
  <c r="EM164" i="104"/>
  <c r="EN164" i="104"/>
  <c r="EW164" i="104"/>
  <c r="EX164" i="104"/>
  <c r="FD164" i="104" s="1"/>
  <c r="FE164" i="104" s="1"/>
  <c r="K164" i="104" s="1"/>
  <c r="EY164" i="104"/>
  <c r="EZ164" i="104"/>
  <c r="FA164" i="104"/>
  <c r="FB164" i="104"/>
  <c r="FL164" i="104"/>
  <c r="FM164" i="104"/>
  <c r="FS164" i="104" s="1"/>
  <c r="FT164" i="104" s="1"/>
  <c r="FN164" i="104"/>
  <c r="FO164" i="104"/>
  <c r="FP164" i="104"/>
  <c r="FQ164" i="104"/>
  <c r="GA164" i="104"/>
  <c r="GB164" i="104"/>
  <c r="GH164" i="104" s="1"/>
  <c r="GI164" i="104" s="1"/>
  <c r="H164" i="104" s="1"/>
  <c r="GC164" i="104"/>
  <c r="GD164" i="104"/>
  <c r="GE164" i="104"/>
  <c r="GF164" i="104"/>
  <c r="B165" i="104"/>
  <c r="C165" i="104"/>
  <c r="F165" i="104"/>
  <c r="I165" i="104"/>
  <c r="L165" i="104"/>
  <c r="O165" i="104"/>
  <c r="Q165" i="104"/>
  <c r="T165" i="104"/>
  <c r="V165" i="104"/>
  <c r="Y165" i="104"/>
  <c r="Z167" i="104" s="1"/>
  <c r="AM165" i="104"/>
  <c r="AX165" i="104"/>
  <c r="BE165" i="104" s="1"/>
  <c r="AY165" i="104"/>
  <c r="AZ165" i="104"/>
  <c r="BA165" i="104"/>
  <c r="BB165" i="104"/>
  <c r="BC165" i="104"/>
  <c r="BD165" i="104"/>
  <c r="BI165" i="104"/>
  <c r="BJ165" i="104"/>
  <c r="BR165" i="104" s="1"/>
  <c r="AO165" i="104" s="1"/>
  <c r="AK165" i="104" s="1"/>
  <c r="BK165" i="104"/>
  <c r="BL165" i="104"/>
  <c r="BM165" i="104"/>
  <c r="BN165" i="104"/>
  <c r="BO165" i="104"/>
  <c r="BP165" i="104"/>
  <c r="BW165" i="104"/>
  <c r="BX165" i="104"/>
  <c r="BY165" i="104"/>
  <c r="BZ165" i="104"/>
  <c r="CA165" i="104"/>
  <c r="CB165" i="104"/>
  <c r="CC165" i="104"/>
  <c r="CD165" i="104"/>
  <c r="CE165" i="104"/>
  <c r="CF165" i="104"/>
  <c r="CG165" i="104"/>
  <c r="CH165" i="104"/>
  <c r="CI165" i="104"/>
  <c r="CN165" i="104"/>
  <c r="CO165" i="104"/>
  <c r="CP165" i="104"/>
  <c r="CQ165" i="104"/>
  <c r="CX165" i="104"/>
  <c r="CY165" i="104"/>
  <c r="CZ165" i="104"/>
  <c r="DA165" i="104"/>
  <c r="DB165" i="104"/>
  <c r="DC165" i="104"/>
  <c r="DD165" i="104"/>
  <c r="DL165" i="104"/>
  <c r="DM165" i="104"/>
  <c r="DN165" i="104"/>
  <c r="DO165" i="104"/>
  <c r="DS165" i="104"/>
  <c r="DT165" i="104"/>
  <c r="DU165" i="104"/>
  <c r="DV165" i="104"/>
  <c r="DW165" i="104"/>
  <c r="DX165" i="104"/>
  <c r="DY165" i="104"/>
  <c r="DZ165" i="104"/>
  <c r="EA165" i="104"/>
  <c r="EI165" i="104"/>
  <c r="EJ165" i="104"/>
  <c r="EK165" i="104"/>
  <c r="EL165" i="104"/>
  <c r="EM165" i="104"/>
  <c r="EN165" i="104"/>
  <c r="EW165" i="104"/>
  <c r="EX165" i="104"/>
  <c r="EY165" i="104"/>
  <c r="EZ165" i="104"/>
  <c r="FA165" i="104"/>
  <c r="FB165" i="104"/>
  <c r="FL165" i="104"/>
  <c r="FM165" i="104"/>
  <c r="FN165" i="104"/>
  <c r="FO165" i="104"/>
  <c r="FP165" i="104"/>
  <c r="FQ165" i="104"/>
  <c r="GA165" i="104"/>
  <c r="GB165" i="104"/>
  <c r="GC165" i="104"/>
  <c r="GD165" i="104"/>
  <c r="GE165" i="104"/>
  <c r="GF165" i="104"/>
  <c r="GH165" i="104"/>
  <c r="GI165" i="104" s="1"/>
  <c r="H165" i="104" s="1"/>
  <c r="B166" i="104"/>
  <c r="C166" i="104"/>
  <c r="F166" i="104"/>
  <c r="I166" i="104"/>
  <c r="L166" i="104"/>
  <c r="O166" i="104"/>
  <c r="Q166" i="104"/>
  <c r="T166" i="104"/>
  <c r="V166" i="104"/>
  <c r="Y166" i="104"/>
  <c r="AM166" i="104"/>
  <c r="EB166" i="104" s="1"/>
  <c r="AX166" i="104"/>
  <c r="AY166" i="104"/>
  <c r="AZ166" i="104"/>
  <c r="BA166" i="104"/>
  <c r="BB166" i="104"/>
  <c r="BC166" i="104"/>
  <c r="BD166" i="104"/>
  <c r="BE166" i="104"/>
  <c r="BI166" i="104"/>
  <c r="BJ166" i="104"/>
  <c r="BK166" i="104"/>
  <c r="BL166" i="104"/>
  <c r="BM166" i="104"/>
  <c r="BN166" i="104"/>
  <c r="BO166" i="104"/>
  <c r="BP166" i="104"/>
  <c r="BW166" i="104"/>
  <c r="BX166" i="104"/>
  <c r="BY166" i="104"/>
  <c r="BZ166" i="104"/>
  <c r="CA166" i="104"/>
  <c r="CB166" i="104"/>
  <c r="CC166" i="104"/>
  <c r="CD166" i="104"/>
  <c r="CE166" i="104"/>
  <c r="CF166" i="104"/>
  <c r="CG166" i="104"/>
  <c r="CH166" i="104"/>
  <c r="CI166" i="104"/>
  <c r="CN166" i="104"/>
  <c r="CO166" i="104"/>
  <c r="CP166" i="104"/>
  <c r="CQ166" i="104"/>
  <c r="CX166" i="104"/>
  <c r="CY166" i="104"/>
  <c r="CZ166" i="104"/>
  <c r="DF166" i="104" s="1"/>
  <c r="DA166" i="104"/>
  <c r="DB166" i="104"/>
  <c r="DC166" i="104"/>
  <c r="DD166" i="104"/>
  <c r="DL166" i="104"/>
  <c r="DM166" i="104"/>
  <c r="DN166" i="104"/>
  <c r="DO166" i="104"/>
  <c r="DS166" i="104"/>
  <c r="DT166" i="104"/>
  <c r="DU166" i="104"/>
  <c r="DV166" i="104"/>
  <c r="DW166" i="104"/>
  <c r="DX166" i="104"/>
  <c r="DY166" i="104"/>
  <c r="DZ166" i="104"/>
  <c r="EA166" i="104"/>
  <c r="EI166" i="104"/>
  <c r="EJ166" i="104"/>
  <c r="EK166" i="104"/>
  <c r="EL166" i="104"/>
  <c r="EM166" i="104"/>
  <c r="EN166" i="104"/>
  <c r="EW166" i="104"/>
  <c r="EX166" i="104"/>
  <c r="EY166" i="104"/>
  <c r="EZ166" i="104"/>
  <c r="FA166" i="104"/>
  <c r="FB166" i="104"/>
  <c r="FL166" i="104"/>
  <c r="FM166" i="104"/>
  <c r="FN166" i="104"/>
  <c r="FO166" i="104"/>
  <c r="FP166" i="104"/>
  <c r="FQ166" i="104"/>
  <c r="GA166" i="104"/>
  <c r="GB166" i="104"/>
  <c r="GC166" i="104"/>
  <c r="GD166" i="104"/>
  <c r="GE166" i="104"/>
  <c r="GF166" i="104"/>
  <c r="B167" i="104"/>
  <c r="C167" i="104"/>
  <c r="F167" i="104"/>
  <c r="I167" i="104"/>
  <c r="K167" i="104"/>
  <c r="L167" i="104"/>
  <c r="O167" i="104"/>
  <c r="Q167" i="104"/>
  <c r="R167" i="104"/>
  <c r="T167" i="104"/>
  <c r="U167" i="104"/>
  <c r="V167" i="104"/>
  <c r="Y167" i="104"/>
  <c r="AK167" i="104"/>
  <c r="AM167" i="104"/>
  <c r="AX167" i="104"/>
  <c r="BE167" i="104" s="1"/>
  <c r="AY167" i="104"/>
  <c r="AZ167" i="104"/>
  <c r="BA167" i="104"/>
  <c r="BB167" i="104"/>
  <c r="BC167" i="104"/>
  <c r="BD167" i="104"/>
  <c r="BI167" i="104"/>
  <c r="BJ167" i="104"/>
  <c r="BR167" i="104" s="1"/>
  <c r="AO167" i="104" s="1"/>
  <c r="BK167" i="104"/>
  <c r="BL167" i="104"/>
  <c r="BM167" i="104"/>
  <c r="BN167" i="104"/>
  <c r="BO167" i="104"/>
  <c r="BP167" i="104"/>
  <c r="BW167" i="104"/>
  <c r="BX167" i="104"/>
  <c r="BY167" i="104"/>
  <c r="BZ167" i="104"/>
  <c r="CA167" i="104"/>
  <c r="CB167" i="104"/>
  <c r="CC167" i="104"/>
  <c r="CD167" i="104"/>
  <c r="CE167" i="104"/>
  <c r="CF167" i="104"/>
  <c r="CG167" i="104"/>
  <c r="CH167" i="104"/>
  <c r="CI167" i="104"/>
  <c r="CN167" i="104"/>
  <c r="CO167" i="104"/>
  <c r="CP167" i="104"/>
  <c r="CQ167" i="104"/>
  <c r="CX167" i="104"/>
  <c r="CY167" i="104"/>
  <c r="CZ167" i="104"/>
  <c r="DA167" i="104"/>
  <c r="DB167" i="104"/>
  <c r="DC167" i="104"/>
  <c r="DD167" i="104"/>
  <c r="DL167" i="104"/>
  <c r="DM167" i="104"/>
  <c r="DN167" i="104"/>
  <c r="DO167" i="104"/>
  <c r="DS167" i="104"/>
  <c r="DT167" i="104"/>
  <c r="DU167" i="104"/>
  <c r="DV167" i="104"/>
  <c r="DW167" i="104"/>
  <c r="DX167" i="104"/>
  <c r="DY167" i="104"/>
  <c r="DZ167" i="104"/>
  <c r="EA167" i="104"/>
  <c r="EI167" i="104"/>
  <c r="EJ167" i="104"/>
  <c r="EK167" i="104"/>
  <c r="EL167" i="104"/>
  <c r="EM167" i="104"/>
  <c r="EN167" i="104"/>
  <c r="EP167" i="104"/>
  <c r="EQ167" i="104" s="1"/>
  <c r="E167" i="104" s="1"/>
  <c r="EW167" i="104"/>
  <c r="EX167" i="104"/>
  <c r="EY167" i="104"/>
  <c r="EZ167" i="104"/>
  <c r="FA167" i="104"/>
  <c r="FD167" i="104" s="1"/>
  <c r="FE167" i="104" s="1"/>
  <c r="FB167" i="104"/>
  <c r="FL167" i="104"/>
  <c r="FM167" i="104"/>
  <c r="FN167" i="104"/>
  <c r="FO167" i="104"/>
  <c r="FP167" i="104"/>
  <c r="FQ167" i="104"/>
  <c r="GA167" i="104"/>
  <c r="GB167" i="104"/>
  <c r="GC167" i="104"/>
  <c r="GD167" i="104"/>
  <c r="GE167" i="104"/>
  <c r="GH167" i="104" s="1"/>
  <c r="GI167" i="104" s="1"/>
  <c r="H167" i="104" s="1"/>
  <c r="GF167" i="104"/>
  <c r="B168" i="104"/>
  <c r="C168" i="104"/>
  <c r="F168" i="104"/>
  <c r="I168" i="104"/>
  <c r="L168" i="104"/>
  <c r="O168" i="104"/>
  <c r="Q168" i="104"/>
  <c r="T168" i="104"/>
  <c r="V168" i="104"/>
  <c r="Y168" i="104"/>
  <c r="AM168" i="104"/>
  <c r="AX168" i="104"/>
  <c r="AY168" i="104"/>
  <c r="AZ168" i="104"/>
  <c r="BA168" i="104"/>
  <c r="BB168" i="104"/>
  <c r="BC168" i="104"/>
  <c r="BD168" i="104"/>
  <c r="BI168" i="104"/>
  <c r="BJ168" i="104"/>
  <c r="BK168" i="104"/>
  <c r="BL168" i="104"/>
  <c r="BM168" i="104"/>
  <c r="BN168" i="104"/>
  <c r="BO168" i="104"/>
  <c r="BP168" i="104"/>
  <c r="BR168" i="104"/>
  <c r="AO168" i="104" s="1"/>
  <c r="AK168" i="104" s="1"/>
  <c r="BW168" i="104"/>
  <c r="BX168" i="104"/>
  <c r="BY168" i="104"/>
  <c r="BZ168" i="104"/>
  <c r="CA168" i="104"/>
  <c r="CB168" i="104"/>
  <c r="CC168" i="104"/>
  <c r="CD168" i="104"/>
  <c r="CE168" i="104"/>
  <c r="CF168" i="104"/>
  <c r="CG168" i="104"/>
  <c r="CH168" i="104"/>
  <c r="CI168" i="104"/>
  <c r="CN168" i="104"/>
  <c r="CO168" i="104"/>
  <c r="CP168" i="104"/>
  <c r="CQ168" i="104"/>
  <c r="CX168" i="104"/>
  <c r="CY168" i="104"/>
  <c r="CZ168" i="104"/>
  <c r="DA168" i="104"/>
  <c r="DB168" i="104"/>
  <c r="DC168" i="104"/>
  <c r="DD168" i="104"/>
  <c r="DL168" i="104"/>
  <c r="DM168" i="104"/>
  <c r="DN168" i="104"/>
  <c r="DO168" i="104"/>
  <c r="DS168" i="104"/>
  <c r="DT168" i="104"/>
  <c r="DU168" i="104"/>
  <c r="DV168" i="104"/>
  <c r="DW168" i="104"/>
  <c r="DX168" i="104"/>
  <c r="DY168" i="104"/>
  <c r="DZ168" i="104"/>
  <c r="EA168" i="104"/>
  <c r="EI168" i="104"/>
  <c r="EJ168" i="104"/>
  <c r="EK168" i="104"/>
  <c r="EL168" i="104"/>
  <c r="EM168" i="104"/>
  <c r="EN168" i="104"/>
  <c r="EW168" i="104"/>
  <c r="EX168" i="104"/>
  <c r="EY168" i="104"/>
  <c r="EZ168" i="104"/>
  <c r="FA168" i="104"/>
  <c r="FB168" i="104"/>
  <c r="FL168" i="104"/>
  <c r="FM168" i="104"/>
  <c r="FN168" i="104"/>
  <c r="FO168" i="104"/>
  <c r="FP168" i="104"/>
  <c r="FQ168" i="104"/>
  <c r="GA168" i="104"/>
  <c r="GB168" i="104"/>
  <c r="GC168" i="104"/>
  <c r="GD168" i="104"/>
  <c r="GE168" i="104"/>
  <c r="GF168" i="104"/>
  <c r="B169" i="104"/>
  <c r="C169" i="104"/>
  <c r="F169" i="104"/>
  <c r="I169" i="104"/>
  <c r="L169" i="104"/>
  <c r="O169" i="104"/>
  <c r="Q169" i="104"/>
  <c r="T169" i="104"/>
  <c r="V169" i="104"/>
  <c r="Y169" i="104"/>
  <c r="AK169" i="104"/>
  <c r="AM169" i="104"/>
  <c r="AX169" i="104"/>
  <c r="AY169" i="104"/>
  <c r="AZ169" i="104"/>
  <c r="BA169" i="104"/>
  <c r="BB169" i="104"/>
  <c r="BC169" i="104"/>
  <c r="BD169" i="104"/>
  <c r="BI169" i="104"/>
  <c r="BJ169" i="104"/>
  <c r="BR169" i="104" s="1"/>
  <c r="AO169" i="104" s="1"/>
  <c r="BK169" i="104"/>
  <c r="BL169" i="104"/>
  <c r="BM169" i="104"/>
  <c r="BN169" i="104"/>
  <c r="BO169" i="104"/>
  <c r="BP169" i="104"/>
  <c r="BW169" i="104"/>
  <c r="BX169" i="104"/>
  <c r="BY169" i="104"/>
  <c r="BZ169" i="104"/>
  <c r="CA169" i="104"/>
  <c r="CB169" i="104"/>
  <c r="CC169" i="104"/>
  <c r="CD169" i="104"/>
  <c r="CE169" i="104"/>
  <c r="CF169" i="104"/>
  <c r="CG169" i="104"/>
  <c r="CH169" i="104"/>
  <c r="CI169" i="104"/>
  <c r="CN169" i="104"/>
  <c r="CO169" i="104"/>
  <c r="CP169" i="104"/>
  <c r="CQ169" i="104"/>
  <c r="CX169" i="104"/>
  <c r="CY169" i="104"/>
  <c r="CZ169" i="104"/>
  <c r="DA169" i="104"/>
  <c r="DB169" i="104"/>
  <c r="DC169" i="104"/>
  <c r="DD169" i="104"/>
  <c r="DF169" i="104"/>
  <c r="DL169" i="104"/>
  <c r="DM169" i="104"/>
  <c r="DN169" i="104"/>
  <c r="DO169" i="104"/>
  <c r="DS169" i="104"/>
  <c r="EB169" i="104" s="1"/>
  <c r="DT169" i="104"/>
  <c r="DU169" i="104"/>
  <c r="DV169" i="104"/>
  <c r="DW169" i="104"/>
  <c r="DX169" i="104"/>
  <c r="DY169" i="104"/>
  <c r="DZ169" i="104"/>
  <c r="EA169" i="104"/>
  <c r="EI169" i="104"/>
  <c r="EJ169" i="104"/>
  <c r="EK169" i="104"/>
  <c r="EL169" i="104"/>
  <c r="EM169" i="104"/>
  <c r="EN169" i="104"/>
  <c r="EP169" i="104"/>
  <c r="EQ169" i="104" s="1"/>
  <c r="E169" i="104" s="1"/>
  <c r="EW169" i="104"/>
  <c r="EX169" i="104"/>
  <c r="FD169" i="104" s="1"/>
  <c r="FE169" i="104" s="1"/>
  <c r="K169" i="104" s="1"/>
  <c r="EY169" i="104"/>
  <c r="EZ169" i="104"/>
  <c r="FA169" i="104"/>
  <c r="FB169" i="104"/>
  <c r="FL169" i="104"/>
  <c r="FM169" i="104"/>
  <c r="FS169" i="104" s="1"/>
  <c r="FT169" i="104" s="1"/>
  <c r="FN169" i="104"/>
  <c r="FO169" i="104"/>
  <c r="FP169" i="104"/>
  <c r="FQ169" i="104"/>
  <c r="GA169" i="104"/>
  <c r="GB169" i="104"/>
  <c r="GC169" i="104"/>
  <c r="GD169" i="104"/>
  <c r="GE169" i="104"/>
  <c r="GF169" i="104"/>
  <c r="GH169" i="104"/>
  <c r="GI169" i="104" s="1"/>
  <c r="H169" i="104" s="1"/>
  <c r="B170" i="104"/>
  <c r="C170" i="104"/>
  <c r="F170" i="104"/>
  <c r="I170" i="104"/>
  <c r="L170" i="104"/>
  <c r="O170" i="104"/>
  <c r="Q170" i="104"/>
  <c r="T170" i="104"/>
  <c r="V170" i="104"/>
  <c r="Y170" i="104"/>
  <c r="AM170" i="104"/>
  <c r="AX170" i="104"/>
  <c r="BE170" i="104" s="1"/>
  <c r="AY170" i="104"/>
  <c r="AZ170" i="104"/>
  <c r="BA170" i="104"/>
  <c r="BB170" i="104"/>
  <c r="BC170" i="104"/>
  <c r="BD170" i="104"/>
  <c r="BI170" i="104"/>
  <c r="BJ170" i="104"/>
  <c r="BK170" i="104"/>
  <c r="BR170" i="104" s="1"/>
  <c r="AO170" i="104" s="1"/>
  <c r="AK170" i="104" s="1"/>
  <c r="BL170" i="104"/>
  <c r="BM170" i="104"/>
  <c r="BN170" i="104"/>
  <c r="BO170" i="104"/>
  <c r="BP170" i="104"/>
  <c r="BW170" i="104"/>
  <c r="BX170" i="104"/>
  <c r="BY170" i="104"/>
  <c r="BZ170" i="104"/>
  <c r="CA170" i="104"/>
  <c r="CB170" i="104"/>
  <c r="CC170" i="104"/>
  <c r="CD170" i="104"/>
  <c r="CE170" i="104"/>
  <c r="CF170" i="104"/>
  <c r="CG170" i="104"/>
  <c r="CH170" i="104"/>
  <c r="CI170" i="104"/>
  <c r="CN170" i="104"/>
  <c r="CO170" i="104"/>
  <c r="CP170" i="104"/>
  <c r="CQ170" i="104"/>
  <c r="CX170" i="104"/>
  <c r="DF170" i="104" s="1"/>
  <c r="BS170" i="104" s="1"/>
  <c r="AN170" i="104" s="1"/>
  <c r="CY170" i="104"/>
  <c r="CZ170" i="104"/>
  <c r="DA170" i="104"/>
  <c r="DB170" i="104"/>
  <c r="DC170" i="104"/>
  <c r="DD170" i="104"/>
  <c r="DL170" i="104"/>
  <c r="DM170" i="104"/>
  <c r="DN170" i="104"/>
  <c r="DO170" i="104"/>
  <c r="DS170" i="104"/>
  <c r="DT170" i="104"/>
  <c r="DU170" i="104"/>
  <c r="DV170" i="104"/>
  <c r="DW170" i="104"/>
  <c r="DX170" i="104"/>
  <c r="DY170" i="104"/>
  <c r="DZ170" i="104"/>
  <c r="EA170" i="104"/>
  <c r="EI170" i="104"/>
  <c r="EJ170" i="104"/>
  <c r="EK170" i="104"/>
  <c r="EL170" i="104"/>
  <c r="EM170" i="104"/>
  <c r="EN170" i="104"/>
  <c r="EW170" i="104"/>
  <c r="EX170" i="104"/>
  <c r="EY170" i="104"/>
  <c r="EZ170" i="104"/>
  <c r="FD170" i="104" s="1"/>
  <c r="FE170" i="104" s="1"/>
  <c r="K170" i="104" s="1"/>
  <c r="FA170" i="104"/>
  <c r="FB170" i="104"/>
  <c r="FL170" i="104"/>
  <c r="FM170" i="104"/>
  <c r="FN170" i="104"/>
  <c r="FO170" i="104"/>
  <c r="FP170" i="104"/>
  <c r="FS170" i="104" s="1"/>
  <c r="FT170" i="104" s="1"/>
  <c r="FQ170" i="104"/>
  <c r="GA170" i="104"/>
  <c r="GB170" i="104"/>
  <c r="GC170" i="104"/>
  <c r="GD170" i="104"/>
  <c r="GE170" i="104"/>
  <c r="GF170" i="104"/>
  <c r="B171" i="104"/>
  <c r="C171" i="104"/>
  <c r="F171" i="104"/>
  <c r="I171" i="104"/>
  <c r="L171" i="104"/>
  <c r="M171" i="104"/>
  <c r="O171" i="104"/>
  <c r="P171" i="104"/>
  <c r="Q171" i="104"/>
  <c r="T171" i="104"/>
  <c r="V171" i="104"/>
  <c r="Y171" i="104"/>
  <c r="AM171" i="104"/>
  <c r="AX171" i="104"/>
  <c r="AY171" i="104"/>
  <c r="AZ171" i="104"/>
  <c r="BA171" i="104"/>
  <c r="BB171" i="104"/>
  <c r="BC171" i="104"/>
  <c r="BD171" i="104"/>
  <c r="BI171" i="104"/>
  <c r="BJ171" i="104"/>
  <c r="BK171" i="104"/>
  <c r="BL171" i="104"/>
  <c r="BM171" i="104"/>
  <c r="BN171" i="104"/>
  <c r="BO171" i="104"/>
  <c r="BP171" i="104"/>
  <c r="BW171" i="104"/>
  <c r="BX171" i="104"/>
  <c r="BY171" i="104"/>
  <c r="BZ171" i="104"/>
  <c r="CA171" i="104"/>
  <c r="CB171" i="104"/>
  <c r="CC171" i="104"/>
  <c r="CD171" i="104"/>
  <c r="CE171" i="104"/>
  <c r="CF171" i="104"/>
  <c r="CG171" i="104"/>
  <c r="CH171" i="104"/>
  <c r="CI171" i="104"/>
  <c r="CN171" i="104"/>
  <c r="CO171" i="104"/>
  <c r="CP171" i="104"/>
  <c r="CQ171" i="104"/>
  <c r="CX171" i="104"/>
  <c r="CY171" i="104"/>
  <c r="CZ171" i="104"/>
  <c r="DA171" i="104"/>
  <c r="DB171" i="104"/>
  <c r="DC171" i="104"/>
  <c r="DD171" i="104"/>
  <c r="DL171" i="104"/>
  <c r="DM171" i="104"/>
  <c r="DN171" i="104"/>
  <c r="DO171" i="104"/>
  <c r="DS171" i="104"/>
  <c r="DT171" i="104"/>
  <c r="DU171" i="104"/>
  <c r="DV171" i="104"/>
  <c r="DW171" i="104"/>
  <c r="DX171" i="104"/>
  <c r="DY171" i="104"/>
  <c r="DZ171" i="104"/>
  <c r="EA171" i="104"/>
  <c r="EI171" i="104"/>
  <c r="EP171" i="104" s="1"/>
  <c r="EJ171" i="104"/>
  <c r="EK171" i="104"/>
  <c r="EL171" i="104"/>
  <c r="EM171" i="104"/>
  <c r="EN171" i="104"/>
  <c r="EW171" i="104"/>
  <c r="EX171" i="104"/>
  <c r="EY171" i="104"/>
  <c r="EZ171" i="104"/>
  <c r="FA171" i="104"/>
  <c r="FB171" i="104"/>
  <c r="FL171" i="104"/>
  <c r="FM171" i="104"/>
  <c r="FN171" i="104"/>
  <c r="FO171" i="104"/>
  <c r="FP171" i="104"/>
  <c r="FQ171" i="104"/>
  <c r="GA171" i="104"/>
  <c r="GH171" i="104" s="1"/>
  <c r="GB171" i="104"/>
  <c r="GC171" i="104"/>
  <c r="GD171" i="104"/>
  <c r="GE171" i="104"/>
  <c r="GF171" i="104"/>
  <c r="B172" i="104"/>
  <c r="C172" i="104"/>
  <c r="F172" i="104"/>
  <c r="I172" i="104"/>
  <c r="L172" i="104"/>
  <c r="M173" i="104" s="1"/>
  <c r="O172" i="104"/>
  <c r="Q172" i="104"/>
  <c r="T172" i="104"/>
  <c r="V172" i="104"/>
  <c r="Y172" i="104"/>
  <c r="AK172" i="104"/>
  <c r="AM172" i="104"/>
  <c r="AX172" i="104"/>
  <c r="AY172" i="104"/>
  <c r="AZ172" i="104"/>
  <c r="BA172" i="104"/>
  <c r="BB172" i="104"/>
  <c r="BC172" i="104"/>
  <c r="BD172" i="104"/>
  <c r="BI172" i="104"/>
  <c r="BJ172" i="104"/>
  <c r="BK172" i="104"/>
  <c r="BL172" i="104"/>
  <c r="BM172" i="104"/>
  <c r="BN172" i="104"/>
  <c r="BO172" i="104"/>
  <c r="BP172" i="104"/>
  <c r="BR172" i="104"/>
  <c r="AO172" i="104" s="1"/>
  <c r="BW172" i="104"/>
  <c r="BX172" i="104"/>
  <c r="BY172" i="104"/>
  <c r="BZ172" i="104"/>
  <c r="CA172" i="104"/>
  <c r="CB172" i="104"/>
  <c r="CC172" i="104"/>
  <c r="CD172" i="104"/>
  <c r="CE172" i="104"/>
  <c r="CF172" i="104"/>
  <c r="CG172" i="104"/>
  <c r="CH172" i="104"/>
  <c r="CI172" i="104"/>
  <c r="CN172" i="104"/>
  <c r="CO172" i="104"/>
  <c r="CP172" i="104"/>
  <c r="CQ172" i="104"/>
  <c r="CX172" i="104"/>
  <c r="CY172" i="104"/>
  <c r="DF172" i="104" s="1"/>
  <c r="CZ172" i="104"/>
  <c r="DA172" i="104"/>
  <c r="DB172" i="104"/>
  <c r="DC172" i="104"/>
  <c r="DD172" i="104"/>
  <c r="DL172" i="104"/>
  <c r="DM172" i="104"/>
  <c r="DN172" i="104"/>
  <c r="DO172" i="104"/>
  <c r="DS172" i="104"/>
  <c r="DT172" i="104"/>
  <c r="DU172" i="104"/>
  <c r="DV172" i="104"/>
  <c r="DW172" i="104"/>
  <c r="DX172" i="104"/>
  <c r="DY172" i="104"/>
  <c r="DZ172" i="104"/>
  <c r="EA172" i="104"/>
  <c r="EB172" i="104"/>
  <c r="EI172" i="104"/>
  <c r="EJ172" i="104"/>
  <c r="EK172" i="104"/>
  <c r="EL172" i="104"/>
  <c r="EM172" i="104"/>
  <c r="EN172" i="104"/>
  <c r="EP172" i="104"/>
  <c r="EQ172" i="104"/>
  <c r="E172" i="104" s="1"/>
  <c r="EW172" i="104"/>
  <c r="EX172" i="104"/>
  <c r="EY172" i="104"/>
  <c r="EZ172" i="104"/>
  <c r="FA172" i="104"/>
  <c r="FB172" i="104"/>
  <c r="FD172" i="104"/>
  <c r="FE172" i="104"/>
  <c r="K172" i="104" s="1"/>
  <c r="FL172" i="104"/>
  <c r="FM172" i="104"/>
  <c r="FN172" i="104"/>
  <c r="FO172" i="104"/>
  <c r="FP172" i="104"/>
  <c r="FQ172" i="104"/>
  <c r="FS172" i="104"/>
  <c r="FT172" i="104"/>
  <c r="GA172" i="104"/>
  <c r="GB172" i="104"/>
  <c r="GC172" i="104"/>
  <c r="GD172" i="104"/>
  <c r="GE172" i="104"/>
  <c r="GF172" i="104"/>
  <c r="GH172" i="104"/>
  <c r="GI172" i="104"/>
  <c r="H172" i="104" s="1"/>
  <c r="B173" i="104"/>
  <c r="C173" i="104"/>
  <c r="E173" i="104"/>
  <c r="F173" i="104"/>
  <c r="H173" i="104"/>
  <c r="I173" i="104"/>
  <c r="K173" i="104"/>
  <c r="L173" i="104"/>
  <c r="N173" i="104"/>
  <c r="O173" i="104"/>
  <c r="P173" i="104"/>
  <c r="Q173" i="104"/>
  <c r="S173" i="104"/>
  <c r="T173" i="104"/>
  <c r="V173" i="104"/>
  <c r="W171" i="104" s="1"/>
  <c r="X173" i="104"/>
  <c r="Y173" i="104"/>
  <c r="CN173" i="104"/>
  <c r="CO173" i="104"/>
  <c r="CP173" i="104"/>
  <c r="CQ173" i="104"/>
  <c r="DL173" i="104"/>
  <c r="B174" i="104"/>
  <c r="C174" i="104"/>
  <c r="E174" i="104"/>
  <c r="F174" i="104"/>
  <c r="H174" i="104"/>
  <c r="I174" i="104"/>
  <c r="K174" i="104"/>
  <c r="AB174" i="104" s="1"/>
  <c r="L174" i="104"/>
  <c r="N174" i="104"/>
  <c r="O174" i="104"/>
  <c r="Q174" i="104"/>
  <c r="S174" i="104"/>
  <c r="T174" i="104"/>
  <c r="V174" i="104"/>
  <c r="X174" i="104"/>
  <c r="Y174" i="104"/>
  <c r="B175" i="104"/>
  <c r="C175" i="104"/>
  <c r="E175" i="104"/>
  <c r="F175" i="104"/>
  <c r="H175" i="104"/>
  <c r="I175" i="104"/>
  <c r="K175" i="104"/>
  <c r="L175" i="104"/>
  <c r="N175" i="104"/>
  <c r="O175" i="104"/>
  <c r="Q175" i="104"/>
  <c r="S175" i="104"/>
  <c r="T175" i="104"/>
  <c r="U171" i="104" s="1"/>
  <c r="V175" i="104"/>
  <c r="X175" i="104"/>
  <c r="Y175" i="104"/>
  <c r="A1" i="103"/>
  <c r="C6" i="103"/>
  <c r="F6" i="103"/>
  <c r="H6" i="103"/>
  <c r="I6" i="103"/>
  <c r="L6" i="103"/>
  <c r="O6" i="103"/>
  <c r="R6" i="103"/>
  <c r="T6" i="103"/>
  <c r="W6" i="103"/>
  <c r="AL6" i="103"/>
  <c r="AM6" i="103"/>
  <c r="AW6" i="103"/>
  <c r="AX6" i="103"/>
  <c r="AY6" i="103"/>
  <c r="AZ6" i="103"/>
  <c r="BA6" i="103"/>
  <c r="BB6" i="103"/>
  <c r="BC6" i="103"/>
  <c r="BH6" i="103"/>
  <c r="BI6" i="103"/>
  <c r="BJ6" i="103"/>
  <c r="BK6" i="103"/>
  <c r="BL6" i="103"/>
  <c r="BM6" i="103"/>
  <c r="BN6" i="103"/>
  <c r="BO6" i="103"/>
  <c r="BV6" i="103"/>
  <c r="BW6" i="103"/>
  <c r="BX6" i="103"/>
  <c r="BY6" i="103"/>
  <c r="BZ6" i="103"/>
  <c r="CA6" i="103"/>
  <c r="CB6" i="103"/>
  <c r="CC6" i="103"/>
  <c r="CD6" i="103"/>
  <c r="CE6" i="103"/>
  <c r="CF6" i="103"/>
  <c r="CG6" i="103"/>
  <c r="CH6" i="103"/>
  <c r="CM6" i="103"/>
  <c r="CN6" i="103"/>
  <c r="CO6" i="103"/>
  <c r="CP6" i="103"/>
  <c r="CW6" i="103"/>
  <c r="CX6" i="103"/>
  <c r="CY6" i="103"/>
  <c r="CZ6" i="103"/>
  <c r="DA6" i="103"/>
  <c r="DB6" i="103"/>
  <c r="DC6" i="103"/>
  <c r="DK6" i="103"/>
  <c r="DL6" i="103"/>
  <c r="DM6" i="103"/>
  <c r="DN6" i="103"/>
  <c r="DR6" i="103"/>
  <c r="DS6" i="103"/>
  <c r="DT6" i="103"/>
  <c r="DU6" i="103"/>
  <c r="DV6" i="103"/>
  <c r="DW6" i="103"/>
  <c r="DX6" i="103"/>
  <c r="DY6" i="103"/>
  <c r="EH6" i="103"/>
  <c r="EI6" i="103"/>
  <c r="EJ6" i="103"/>
  <c r="EK6" i="103"/>
  <c r="EL6" i="103"/>
  <c r="EM6" i="103"/>
  <c r="EV6" i="103"/>
  <c r="EW6" i="103"/>
  <c r="EX6" i="103"/>
  <c r="EY6" i="103"/>
  <c r="EZ6" i="103"/>
  <c r="FA6" i="103"/>
  <c r="FK6" i="103"/>
  <c r="FL6" i="103"/>
  <c r="FM6" i="103"/>
  <c r="FN6" i="103"/>
  <c r="FO6" i="103"/>
  <c r="FP6" i="103"/>
  <c r="FZ6" i="103"/>
  <c r="GA6" i="103"/>
  <c r="GB6" i="103"/>
  <c r="GC6" i="103"/>
  <c r="GD6" i="103"/>
  <c r="GE6" i="103"/>
  <c r="GO6" i="103"/>
  <c r="GP6" i="103"/>
  <c r="GQ6" i="103"/>
  <c r="GR6" i="103"/>
  <c r="GS6" i="103"/>
  <c r="GT6" i="103"/>
  <c r="HD6" i="103"/>
  <c r="HE6" i="103"/>
  <c r="HF6" i="103"/>
  <c r="HG6" i="103"/>
  <c r="HH6" i="103"/>
  <c r="HI6" i="103"/>
  <c r="C7" i="103"/>
  <c r="F7" i="103"/>
  <c r="H7" i="103"/>
  <c r="I7" i="103"/>
  <c r="L7" i="103"/>
  <c r="M7" i="103"/>
  <c r="O7" i="103"/>
  <c r="R7" i="103"/>
  <c r="S7" i="103"/>
  <c r="T7" i="103"/>
  <c r="U7" i="103"/>
  <c r="W7" i="103"/>
  <c r="AL7" i="103"/>
  <c r="AM7" i="103"/>
  <c r="AW7" i="103"/>
  <c r="AX7" i="103"/>
  <c r="AY7" i="103"/>
  <c r="AZ7" i="103"/>
  <c r="BA7" i="103"/>
  <c r="BB7" i="103"/>
  <c r="BC7" i="103"/>
  <c r="BH7" i="103"/>
  <c r="BI7" i="103"/>
  <c r="BJ7" i="103"/>
  <c r="BK7" i="103"/>
  <c r="BL7" i="103"/>
  <c r="BM7" i="103"/>
  <c r="BN7" i="103"/>
  <c r="BO7" i="103"/>
  <c r="BV7" i="103"/>
  <c r="BW7" i="103"/>
  <c r="BX7" i="103"/>
  <c r="BY7" i="103"/>
  <c r="BZ7" i="103"/>
  <c r="CA7" i="103"/>
  <c r="CB7" i="103"/>
  <c r="CC7" i="103"/>
  <c r="CD7" i="103"/>
  <c r="CE7" i="103"/>
  <c r="CF7" i="103"/>
  <c r="CG7" i="103"/>
  <c r="CH7" i="103"/>
  <c r="CM7" i="103"/>
  <c r="CN7" i="103"/>
  <c r="CO7" i="103"/>
  <c r="CP7" i="103"/>
  <c r="CW7" i="103"/>
  <c r="DE7" i="103" s="1"/>
  <c r="CX7" i="103"/>
  <c r="CY7" i="103"/>
  <c r="CZ7" i="103"/>
  <c r="DA7" i="103"/>
  <c r="DB7" i="103"/>
  <c r="DC7" i="103"/>
  <c r="DK7" i="103"/>
  <c r="DL7" i="103"/>
  <c r="DM7" i="103"/>
  <c r="DN7" i="103"/>
  <c r="DR7" i="103"/>
  <c r="DS7" i="103"/>
  <c r="DT7" i="103"/>
  <c r="DU7" i="103"/>
  <c r="DV7" i="103"/>
  <c r="DW7" i="103"/>
  <c r="DX7" i="103"/>
  <c r="DY7" i="103"/>
  <c r="EH7" i="103"/>
  <c r="EI7" i="103"/>
  <c r="EJ7" i="103"/>
  <c r="EK7" i="103"/>
  <c r="EL7" i="103"/>
  <c r="EM7" i="103"/>
  <c r="EV7" i="103"/>
  <c r="EW7" i="103"/>
  <c r="EX7" i="103"/>
  <c r="EY7" i="103"/>
  <c r="EZ7" i="103"/>
  <c r="FA7" i="103"/>
  <c r="FK7" i="103"/>
  <c r="FR7" i="103" s="1"/>
  <c r="FS7" i="103" s="1"/>
  <c r="K7" i="103" s="1"/>
  <c r="FL7" i="103"/>
  <c r="FM7" i="103"/>
  <c r="FN7" i="103"/>
  <c r="FO7" i="103"/>
  <c r="FP7" i="103"/>
  <c r="FZ7" i="103"/>
  <c r="GA7" i="103"/>
  <c r="GB7" i="103"/>
  <c r="GC7" i="103"/>
  <c r="GD7" i="103"/>
  <c r="GE7" i="103"/>
  <c r="GO7" i="103"/>
  <c r="GP7" i="103"/>
  <c r="GQ7" i="103"/>
  <c r="GR7" i="103"/>
  <c r="GS7" i="103"/>
  <c r="GT7" i="103"/>
  <c r="HD7" i="103"/>
  <c r="HE7" i="103"/>
  <c r="HF7" i="103"/>
  <c r="HG7" i="103"/>
  <c r="HH7" i="103"/>
  <c r="HI7" i="103"/>
  <c r="C8" i="103"/>
  <c r="F8" i="103"/>
  <c r="H8" i="103"/>
  <c r="I8" i="103"/>
  <c r="L8" i="103"/>
  <c r="M11" i="103" s="1"/>
  <c r="O8" i="103"/>
  <c r="R8" i="103"/>
  <c r="T8" i="103"/>
  <c r="W8" i="103"/>
  <c r="AL8" i="103"/>
  <c r="AM8" i="103"/>
  <c r="AW8" i="103"/>
  <c r="AX8" i="103"/>
  <c r="AY8" i="103"/>
  <c r="AZ8" i="103"/>
  <c r="BA8" i="103"/>
  <c r="BB8" i="103"/>
  <c r="BC8" i="103"/>
  <c r="BH8" i="103"/>
  <c r="BI8" i="103"/>
  <c r="BJ8" i="103"/>
  <c r="BQ8" i="103" s="1"/>
  <c r="AN8" i="103" s="1"/>
  <c r="BK8" i="103"/>
  <c r="BL8" i="103"/>
  <c r="BM8" i="103"/>
  <c r="BN8" i="103"/>
  <c r="BO8" i="103"/>
  <c r="BV8" i="103"/>
  <c r="BW8" i="103"/>
  <c r="BX8" i="103"/>
  <c r="BY8" i="103"/>
  <c r="BZ8" i="103"/>
  <c r="CA8" i="103"/>
  <c r="CB8" i="103"/>
  <c r="CC8" i="103"/>
  <c r="CD8" i="103"/>
  <c r="CE8" i="103"/>
  <c r="CF8" i="103"/>
  <c r="CG8" i="103"/>
  <c r="CH8" i="103"/>
  <c r="CM8" i="103"/>
  <c r="CN8" i="103"/>
  <c r="CO8" i="103"/>
  <c r="CP8" i="103"/>
  <c r="CR8" i="103"/>
  <c r="CW8" i="103"/>
  <c r="CX8" i="103"/>
  <c r="CY8" i="103"/>
  <c r="CZ8" i="103"/>
  <c r="DA8" i="103"/>
  <c r="DB8" i="103"/>
  <c r="DC8" i="103"/>
  <c r="DE8" i="103"/>
  <c r="DK8" i="103"/>
  <c r="DL8" i="103"/>
  <c r="DM8" i="103"/>
  <c r="DN8" i="103"/>
  <c r="DP8" i="103"/>
  <c r="DR8" i="103"/>
  <c r="DS8" i="103"/>
  <c r="DT8" i="103"/>
  <c r="EA8" i="103" s="1"/>
  <c r="EB8" i="103" s="1"/>
  <c r="DU8" i="103"/>
  <c r="DV8" i="103"/>
  <c r="DW8" i="103"/>
  <c r="DX8" i="103"/>
  <c r="DY8" i="103"/>
  <c r="EH8" i="103"/>
  <c r="EI8" i="103"/>
  <c r="EJ8" i="103"/>
  <c r="EK8" i="103"/>
  <c r="EL8" i="103"/>
  <c r="EM8" i="103"/>
  <c r="EO8" i="103"/>
  <c r="EP8" i="103" s="1"/>
  <c r="B8" i="103" s="1"/>
  <c r="EV8" i="103"/>
  <c r="FC8" i="103" s="1"/>
  <c r="FD8" i="103" s="1"/>
  <c r="EW8" i="103"/>
  <c r="EX8" i="103"/>
  <c r="EY8" i="103"/>
  <c r="EZ8" i="103"/>
  <c r="FA8" i="103"/>
  <c r="FK8" i="103"/>
  <c r="FL8" i="103"/>
  <c r="FM8" i="103"/>
  <c r="FN8" i="103"/>
  <c r="FO8" i="103"/>
  <c r="FP8" i="103"/>
  <c r="FR8" i="103"/>
  <c r="FS8" i="103" s="1"/>
  <c r="K8" i="103" s="1"/>
  <c r="FZ8" i="103"/>
  <c r="GA8" i="103"/>
  <c r="GB8" i="103"/>
  <c r="GC8" i="103"/>
  <c r="GD8" i="103"/>
  <c r="GE8" i="103"/>
  <c r="GO8" i="103"/>
  <c r="GP8" i="103"/>
  <c r="GQ8" i="103"/>
  <c r="GR8" i="103"/>
  <c r="GS8" i="103"/>
  <c r="GT8" i="103"/>
  <c r="GV8" i="103"/>
  <c r="GW8" i="103" s="1"/>
  <c r="HD8" i="103"/>
  <c r="HE8" i="103"/>
  <c r="HF8" i="103"/>
  <c r="HG8" i="103"/>
  <c r="HH8" i="103"/>
  <c r="HI8" i="103"/>
  <c r="HK8" i="103"/>
  <c r="HL8" i="103" s="1"/>
  <c r="E8" i="103" s="1"/>
  <c r="B9" i="103"/>
  <c r="C9" i="103"/>
  <c r="F9" i="103"/>
  <c r="H9" i="103"/>
  <c r="I9" i="103"/>
  <c r="J11" i="103" s="1"/>
  <c r="L9" i="103"/>
  <c r="O9" i="103"/>
  <c r="R9" i="103"/>
  <c r="T9" i="103"/>
  <c r="W9" i="103"/>
  <c r="AL9" i="103"/>
  <c r="AM9" i="103"/>
  <c r="AW9" i="103"/>
  <c r="AX9" i="103"/>
  <c r="AY9" i="103"/>
  <c r="AZ9" i="103"/>
  <c r="BA9" i="103"/>
  <c r="BB9" i="103"/>
  <c r="BC9" i="103"/>
  <c r="BE9" i="103"/>
  <c r="BH9" i="103"/>
  <c r="BI9" i="103"/>
  <c r="BJ9" i="103"/>
  <c r="BK9" i="103"/>
  <c r="BL9" i="103"/>
  <c r="BM9" i="103"/>
  <c r="BN9" i="103"/>
  <c r="BO9" i="103"/>
  <c r="AQ9" i="103" s="1"/>
  <c r="BV9" i="103"/>
  <c r="BW9" i="103"/>
  <c r="BX9" i="103"/>
  <c r="BY9" i="103"/>
  <c r="BZ9" i="103"/>
  <c r="CA9" i="103"/>
  <c r="CB9" i="103"/>
  <c r="CC9" i="103"/>
  <c r="CD9" i="103"/>
  <c r="CE9" i="103"/>
  <c r="CF9" i="103"/>
  <c r="CG9" i="103"/>
  <c r="CH9" i="103"/>
  <c r="CJ9" i="103"/>
  <c r="CM9" i="103"/>
  <c r="CR9" i="103" s="1"/>
  <c r="CN9" i="103"/>
  <c r="CO9" i="103"/>
  <c r="CP9" i="103"/>
  <c r="CW9" i="103"/>
  <c r="CX9" i="103"/>
  <c r="CY9" i="103"/>
  <c r="CZ9" i="103"/>
  <c r="DA9" i="103"/>
  <c r="DB9" i="103"/>
  <c r="DC9" i="103"/>
  <c r="DK9" i="103"/>
  <c r="DL9" i="103"/>
  <c r="DM9" i="103"/>
  <c r="DN9" i="103"/>
  <c r="DP9" i="103"/>
  <c r="EA9" i="103" s="1"/>
  <c r="EB9" i="103" s="1"/>
  <c r="DR9" i="103"/>
  <c r="DS9" i="103"/>
  <c r="DT9" i="103"/>
  <c r="DU9" i="103"/>
  <c r="DV9" i="103"/>
  <c r="DW9" i="103"/>
  <c r="DX9" i="103"/>
  <c r="DY9" i="103"/>
  <c r="EH9" i="103"/>
  <c r="EI9" i="103"/>
  <c r="EJ9" i="103"/>
  <c r="EK9" i="103"/>
  <c r="EL9" i="103"/>
  <c r="EM9" i="103"/>
  <c r="EO9" i="103"/>
  <c r="EP9" i="103" s="1"/>
  <c r="EV9" i="103"/>
  <c r="EW9" i="103"/>
  <c r="EX9" i="103"/>
  <c r="EY9" i="103"/>
  <c r="EZ9" i="103"/>
  <c r="FA9" i="103"/>
  <c r="FC9" i="103" s="1"/>
  <c r="FD9" i="103" s="1"/>
  <c r="FK9" i="103"/>
  <c r="FL9" i="103"/>
  <c r="FM9" i="103"/>
  <c r="FN9" i="103"/>
  <c r="FO9" i="103"/>
  <c r="FP9" i="103"/>
  <c r="FR9" i="103" s="1"/>
  <c r="FS9" i="103" s="1"/>
  <c r="K9" i="103" s="1"/>
  <c r="FZ9" i="103"/>
  <c r="GA9" i="103"/>
  <c r="GB9" i="103"/>
  <c r="GC9" i="103"/>
  <c r="GD9" i="103"/>
  <c r="GE9" i="103"/>
  <c r="GG9" i="103" s="1"/>
  <c r="GH9" i="103" s="1"/>
  <c r="GO9" i="103"/>
  <c r="GP9" i="103"/>
  <c r="GQ9" i="103"/>
  <c r="GR9" i="103"/>
  <c r="GS9" i="103"/>
  <c r="GT9" i="103"/>
  <c r="GV9" i="103" s="1"/>
  <c r="GW9" i="103" s="1"/>
  <c r="HD9" i="103"/>
  <c r="HE9" i="103"/>
  <c r="HF9" i="103"/>
  <c r="HG9" i="103"/>
  <c r="HH9" i="103"/>
  <c r="HI9" i="103"/>
  <c r="HK9" i="103"/>
  <c r="HL9" i="103" s="1"/>
  <c r="E9" i="103" s="1"/>
  <c r="C10" i="103"/>
  <c r="F10" i="103"/>
  <c r="H10" i="103"/>
  <c r="I10" i="103"/>
  <c r="L10" i="103"/>
  <c r="O10" i="103"/>
  <c r="R10" i="103"/>
  <c r="T10" i="103"/>
  <c r="W10" i="103"/>
  <c r="AL10" i="103"/>
  <c r="AM10" i="103"/>
  <c r="AW10" i="103"/>
  <c r="AX10" i="103"/>
  <c r="AY10" i="103"/>
  <c r="AZ10" i="103"/>
  <c r="BA10" i="103"/>
  <c r="BB10" i="103"/>
  <c r="BC10" i="103"/>
  <c r="BH10" i="103"/>
  <c r="BI10" i="103"/>
  <c r="BJ10" i="103"/>
  <c r="BK10" i="103"/>
  <c r="BL10" i="103"/>
  <c r="BM10" i="103"/>
  <c r="BN10" i="103"/>
  <c r="BO10" i="103"/>
  <c r="BQ10" i="103"/>
  <c r="AN10" i="103" s="1"/>
  <c r="AJ10" i="103" s="1"/>
  <c r="N10" i="103" s="1"/>
  <c r="BV10" i="103"/>
  <c r="BW10" i="103"/>
  <c r="BX10" i="103"/>
  <c r="BY10" i="103"/>
  <c r="BZ10" i="103"/>
  <c r="CA10" i="103"/>
  <c r="CB10" i="103"/>
  <c r="CC10" i="103"/>
  <c r="CJ10" i="103" s="1"/>
  <c r="CD10" i="103"/>
  <c r="CE10" i="103"/>
  <c r="CF10" i="103"/>
  <c r="CG10" i="103"/>
  <c r="CH10" i="103"/>
  <c r="CM10" i="103"/>
  <c r="CN10" i="103"/>
  <c r="CO10" i="103"/>
  <c r="CP10" i="103"/>
  <c r="CW10" i="103"/>
  <c r="CX10" i="103"/>
  <c r="CY10" i="103"/>
  <c r="CZ10" i="103"/>
  <c r="DA10" i="103"/>
  <c r="DB10" i="103"/>
  <c r="DC10" i="103"/>
  <c r="DK10" i="103"/>
  <c r="DL10" i="103"/>
  <c r="DP10" i="103" s="1"/>
  <c r="EA10" i="103" s="1"/>
  <c r="EB10" i="103" s="1"/>
  <c r="DM10" i="103"/>
  <c r="DN10" i="103"/>
  <c r="DR10" i="103"/>
  <c r="DS10" i="103"/>
  <c r="DT10" i="103"/>
  <c r="DU10" i="103"/>
  <c r="DV10" i="103"/>
  <c r="DW10" i="103"/>
  <c r="DX10" i="103"/>
  <c r="DY10" i="103"/>
  <c r="EH10" i="103"/>
  <c r="EI10" i="103"/>
  <c r="EJ10" i="103"/>
  <c r="EK10" i="103"/>
  <c r="EL10" i="103"/>
  <c r="EM10" i="103"/>
  <c r="EV10" i="103"/>
  <c r="EW10" i="103"/>
  <c r="EX10" i="103"/>
  <c r="EY10" i="103"/>
  <c r="EZ10" i="103"/>
  <c r="FA10" i="103"/>
  <c r="FK10" i="103"/>
  <c r="FR10" i="103" s="1"/>
  <c r="FS10" i="103" s="1"/>
  <c r="K10" i="103" s="1"/>
  <c r="FL10" i="103"/>
  <c r="FM10" i="103"/>
  <c r="FN10" i="103"/>
  <c r="FO10" i="103"/>
  <c r="FP10" i="103"/>
  <c r="FZ10" i="103"/>
  <c r="GA10" i="103"/>
  <c r="GB10" i="103"/>
  <c r="GC10" i="103"/>
  <c r="GD10" i="103"/>
  <c r="GE10" i="103"/>
  <c r="GO10" i="103"/>
  <c r="GP10" i="103"/>
  <c r="GQ10" i="103"/>
  <c r="GR10" i="103"/>
  <c r="GS10" i="103"/>
  <c r="GS5" i="103" s="1"/>
  <c r="GT10" i="103"/>
  <c r="HD10" i="103"/>
  <c r="HE10" i="103"/>
  <c r="HF10" i="103"/>
  <c r="HG10" i="103"/>
  <c r="HH10" i="103"/>
  <c r="HI10" i="103"/>
  <c r="C11" i="103"/>
  <c r="F11" i="103"/>
  <c r="H11" i="103"/>
  <c r="I11" i="103"/>
  <c r="L11" i="103"/>
  <c r="O11" i="103"/>
  <c r="R11" i="103"/>
  <c r="T11" i="103"/>
  <c r="W11" i="103"/>
  <c r="AL11" i="103"/>
  <c r="AM11" i="103"/>
  <c r="AW11" i="103"/>
  <c r="AX11" i="103"/>
  <c r="AY11" i="103"/>
  <c r="AZ11" i="103"/>
  <c r="BA11" i="103"/>
  <c r="BB11" i="103"/>
  <c r="BC11" i="103"/>
  <c r="BH11" i="103"/>
  <c r="BI11" i="103"/>
  <c r="BJ11" i="103"/>
  <c r="BK11" i="103"/>
  <c r="BL11" i="103"/>
  <c r="BM11" i="103"/>
  <c r="BN11" i="103"/>
  <c r="BO11" i="103"/>
  <c r="BV11" i="103"/>
  <c r="BW11" i="103"/>
  <c r="BX11" i="103"/>
  <c r="BY11" i="103"/>
  <c r="BZ11" i="103"/>
  <c r="CA11" i="103"/>
  <c r="CB11" i="103"/>
  <c r="CC11" i="103"/>
  <c r="CD11" i="103"/>
  <c r="CE11" i="103"/>
  <c r="CF11" i="103"/>
  <c r="CG11" i="103"/>
  <c r="CH11" i="103"/>
  <c r="CM11" i="103"/>
  <c r="CN11" i="103"/>
  <c r="CO11" i="103"/>
  <c r="CP11" i="103"/>
  <c r="CW11" i="103"/>
  <c r="CX11" i="103"/>
  <c r="CY11" i="103"/>
  <c r="CZ11" i="103"/>
  <c r="DA11" i="103"/>
  <c r="DB11" i="103"/>
  <c r="DC11" i="103"/>
  <c r="DK11" i="103"/>
  <c r="DL11" i="103"/>
  <c r="DM11" i="103"/>
  <c r="DN11" i="103"/>
  <c r="DR11" i="103"/>
  <c r="DS11" i="103"/>
  <c r="DT11" i="103"/>
  <c r="DU11" i="103"/>
  <c r="DV11" i="103"/>
  <c r="DW11" i="103"/>
  <c r="DX11" i="103"/>
  <c r="DY11" i="103"/>
  <c r="EH11" i="103"/>
  <c r="EO11" i="103" s="1"/>
  <c r="EI11" i="103"/>
  <c r="EJ11" i="103"/>
  <c r="EK11" i="103"/>
  <c r="EL11" i="103"/>
  <c r="EM11" i="103"/>
  <c r="EP11" i="103"/>
  <c r="B11" i="103" s="1"/>
  <c r="EV11" i="103"/>
  <c r="EW11" i="103"/>
  <c r="EX11" i="103"/>
  <c r="EY11" i="103"/>
  <c r="EZ11" i="103"/>
  <c r="FA11" i="103"/>
  <c r="FK11" i="103"/>
  <c r="FL11" i="103"/>
  <c r="FM11" i="103"/>
  <c r="FN11" i="103"/>
  <c r="FO11" i="103"/>
  <c r="FP11" i="103"/>
  <c r="FZ11" i="103"/>
  <c r="GA11" i="103"/>
  <c r="GB11" i="103"/>
  <c r="GC11" i="103"/>
  <c r="GD11" i="103"/>
  <c r="GE11" i="103"/>
  <c r="GO11" i="103"/>
  <c r="GP11" i="103"/>
  <c r="GQ11" i="103"/>
  <c r="GR11" i="103"/>
  <c r="GS11" i="103"/>
  <c r="GT11" i="103"/>
  <c r="HD11" i="103"/>
  <c r="HE11" i="103"/>
  <c r="HF11" i="103"/>
  <c r="HG11" i="103"/>
  <c r="HH11" i="103"/>
  <c r="HI11" i="103"/>
  <c r="B12" i="103"/>
  <c r="C12" i="103"/>
  <c r="F12" i="103"/>
  <c r="G11" i="103" s="1"/>
  <c r="H12" i="103"/>
  <c r="I12" i="103"/>
  <c r="L12" i="103"/>
  <c r="O12" i="103"/>
  <c r="R12" i="103"/>
  <c r="S11" i="103" s="1"/>
  <c r="T12" i="103"/>
  <c r="W12" i="103"/>
  <c r="AL12" i="103"/>
  <c r="AM12" i="103"/>
  <c r="AW12" i="103"/>
  <c r="AX12" i="103"/>
  <c r="AY12" i="103"/>
  <c r="AZ12" i="103"/>
  <c r="BA12" i="103"/>
  <c r="BB12" i="103"/>
  <c r="BC12" i="103"/>
  <c r="BH12" i="103"/>
  <c r="BI12" i="103"/>
  <c r="BJ12" i="103"/>
  <c r="BK12" i="103"/>
  <c r="BL12" i="103"/>
  <c r="BM12" i="103"/>
  <c r="BN12" i="103"/>
  <c r="BO12" i="103"/>
  <c r="BV12" i="103"/>
  <c r="BW12" i="103"/>
  <c r="BX12" i="103"/>
  <c r="BY12" i="103"/>
  <c r="BZ12" i="103"/>
  <c r="CA12" i="103"/>
  <c r="CB12" i="103"/>
  <c r="CC12" i="103"/>
  <c r="CD12" i="103"/>
  <c r="CE12" i="103"/>
  <c r="CF12" i="103"/>
  <c r="CG12" i="103"/>
  <c r="CH12" i="103"/>
  <c r="CM12" i="103"/>
  <c r="CN12" i="103"/>
  <c r="CO12" i="103"/>
  <c r="CP12" i="103"/>
  <c r="CR12" i="103"/>
  <c r="CW12" i="103"/>
  <c r="CX12" i="103"/>
  <c r="CY12" i="103"/>
  <c r="CZ12" i="103"/>
  <c r="DA12" i="103"/>
  <c r="DB12" i="103"/>
  <c r="DC12" i="103"/>
  <c r="DE12" i="103"/>
  <c r="DK12" i="103"/>
  <c r="DP12" i="103" s="1"/>
  <c r="DL12" i="103"/>
  <c r="DM12" i="103"/>
  <c r="DN12" i="103"/>
  <c r="DR12" i="103"/>
  <c r="DS12" i="103"/>
  <c r="DT12" i="103"/>
  <c r="DU12" i="103"/>
  <c r="EA12" i="103" s="1"/>
  <c r="EB12" i="103" s="1"/>
  <c r="DV12" i="103"/>
  <c r="DW12" i="103"/>
  <c r="DX12" i="103"/>
  <c r="DY12" i="103"/>
  <c r="EH12" i="103"/>
  <c r="EI12" i="103"/>
  <c r="EJ12" i="103"/>
  <c r="EK12" i="103"/>
  <c r="EL12" i="103"/>
  <c r="EM12" i="103"/>
  <c r="EO12" i="103"/>
  <c r="EP12" i="103" s="1"/>
  <c r="EV12" i="103"/>
  <c r="EW12" i="103"/>
  <c r="EX12" i="103"/>
  <c r="EY12" i="103"/>
  <c r="EZ12" i="103"/>
  <c r="FA12" i="103"/>
  <c r="FC12" i="103"/>
  <c r="FD12" i="103" s="1"/>
  <c r="FK12" i="103"/>
  <c r="FL12" i="103"/>
  <c r="FM12" i="103"/>
  <c r="FN12" i="103"/>
  <c r="FO12" i="103"/>
  <c r="FP12" i="103"/>
  <c r="FR12" i="103"/>
  <c r="FS12" i="103" s="1"/>
  <c r="K12" i="103" s="1"/>
  <c r="FZ12" i="103"/>
  <c r="GG12" i="103" s="1"/>
  <c r="GH12" i="103" s="1"/>
  <c r="GA12" i="103"/>
  <c r="GB12" i="103"/>
  <c r="GC12" i="103"/>
  <c r="GD12" i="103"/>
  <c r="GE12" i="103"/>
  <c r="GO12" i="103"/>
  <c r="GP12" i="103"/>
  <c r="GQ12" i="103"/>
  <c r="GR12" i="103"/>
  <c r="GS12" i="103"/>
  <c r="GT12" i="103"/>
  <c r="HD12" i="103"/>
  <c r="HE12" i="103"/>
  <c r="HK12" i="103" s="1"/>
  <c r="HL12" i="103" s="1"/>
  <c r="E12" i="103" s="1"/>
  <c r="HF12" i="103"/>
  <c r="HG12" i="103"/>
  <c r="HH12" i="103"/>
  <c r="HI12" i="103"/>
  <c r="C13" i="103"/>
  <c r="F13" i="103"/>
  <c r="H13" i="103"/>
  <c r="I13" i="103"/>
  <c r="L13" i="103"/>
  <c r="O13" i="103"/>
  <c r="R13" i="103"/>
  <c r="T13" i="103"/>
  <c r="W13" i="103"/>
  <c r="AL13" i="103"/>
  <c r="AM13" i="103"/>
  <c r="AK13" i="103" s="1"/>
  <c r="AW13" i="103"/>
  <c r="AX13" i="103"/>
  <c r="AY13" i="103"/>
  <c r="AZ13" i="103"/>
  <c r="BA13" i="103"/>
  <c r="BB13" i="103"/>
  <c r="BC13" i="103"/>
  <c r="BH13" i="103"/>
  <c r="BI13" i="103"/>
  <c r="BJ13" i="103"/>
  <c r="BQ13" i="103" s="1"/>
  <c r="AN13" i="103" s="1"/>
  <c r="AJ13" i="103" s="1"/>
  <c r="N13" i="103" s="1"/>
  <c r="BK13" i="103"/>
  <c r="BL13" i="103"/>
  <c r="BM13" i="103"/>
  <c r="BN13" i="103"/>
  <c r="BO13" i="103"/>
  <c r="BV13" i="103"/>
  <c r="BW13" i="103"/>
  <c r="BX13" i="103"/>
  <c r="BY13" i="103"/>
  <c r="BZ13" i="103"/>
  <c r="CA13" i="103"/>
  <c r="CB13" i="103"/>
  <c r="CC13" i="103"/>
  <c r="CD13" i="103"/>
  <c r="CE13" i="103"/>
  <c r="CF13" i="103"/>
  <c r="CG13" i="103"/>
  <c r="CH13" i="103"/>
  <c r="CM13" i="103"/>
  <c r="CN13" i="103"/>
  <c r="CO13" i="103"/>
  <c r="CP13" i="103"/>
  <c r="CW13" i="103"/>
  <c r="CX13" i="103"/>
  <c r="CY13" i="103"/>
  <c r="CZ13" i="103"/>
  <c r="DA13" i="103"/>
  <c r="DB13" i="103"/>
  <c r="DC13" i="103"/>
  <c r="DK13" i="103"/>
  <c r="DL13" i="103"/>
  <c r="DM13" i="103"/>
  <c r="DP13" i="103" s="1"/>
  <c r="EA13" i="103" s="1"/>
  <c r="EB13" i="103" s="1"/>
  <c r="DN13" i="103"/>
  <c r="DR13" i="103"/>
  <c r="DS13" i="103"/>
  <c r="DT13" i="103"/>
  <c r="DU13" i="103"/>
  <c r="DV13" i="103"/>
  <c r="DW13" i="103"/>
  <c r="DX13" i="103"/>
  <c r="DY13" i="103"/>
  <c r="EH13" i="103"/>
  <c r="EI13" i="103"/>
  <c r="EJ13" i="103"/>
  <c r="EK13" i="103"/>
  <c r="EO13" i="103" s="1"/>
  <c r="EP13" i="103" s="1"/>
  <c r="B13" i="103" s="1"/>
  <c r="EL13" i="103"/>
  <c r="EM13" i="103"/>
  <c r="EV13" i="103"/>
  <c r="EW13" i="103"/>
  <c r="EX13" i="103"/>
  <c r="EY13" i="103"/>
  <c r="EZ13" i="103"/>
  <c r="FA13" i="103"/>
  <c r="FK13" i="103"/>
  <c r="FL13" i="103"/>
  <c r="FM13" i="103"/>
  <c r="FN13" i="103"/>
  <c r="FO13" i="103"/>
  <c r="FP13" i="103"/>
  <c r="FZ13" i="103"/>
  <c r="GA13" i="103"/>
  <c r="GB13" i="103"/>
  <c r="GC13" i="103"/>
  <c r="GD13" i="103"/>
  <c r="GE13" i="103"/>
  <c r="GO13" i="103"/>
  <c r="GP13" i="103"/>
  <c r="GQ13" i="103"/>
  <c r="GR13" i="103"/>
  <c r="GV13" i="103" s="1"/>
  <c r="GS13" i="103"/>
  <c r="GT13" i="103"/>
  <c r="GW13" i="103"/>
  <c r="HD13" i="103"/>
  <c r="HE13" i="103"/>
  <c r="HF13" i="103"/>
  <c r="HG13" i="103"/>
  <c r="HH13" i="103"/>
  <c r="HI13" i="103"/>
  <c r="C14" i="103"/>
  <c r="F14" i="103"/>
  <c r="H14" i="103"/>
  <c r="I14" i="103"/>
  <c r="L14" i="103"/>
  <c r="O14" i="103"/>
  <c r="R14" i="103"/>
  <c r="T14" i="103"/>
  <c r="W14" i="103"/>
  <c r="AL14" i="103"/>
  <c r="BE14" i="103" s="1"/>
  <c r="AM14" i="103"/>
  <c r="AW14" i="103"/>
  <c r="AX14" i="103"/>
  <c r="AY14" i="103"/>
  <c r="AZ14" i="103"/>
  <c r="BA14" i="103"/>
  <c r="BB14" i="103"/>
  <c r="BC14" i="103"/>
  <c r="BH14" i="103"/>
  <c r="BI14" i="103"/>
  <c r="BJ14" i="103"/>
  <c r="BK14" i="103"/>
  <c r="BQ14" i="103" s="1"/>
  <c r="AN14" i="103" s="1"/>
  <c r="AJ14" i="103" s="1"/>
  <c r="N14" i="103" s="1"/>
  <c r="BL14" i="103"/>
  <c r="BM14" i="103"/>
  <c r="BN14" i="103"/>
  <c r="BO14" i="103"/>
  <c r="BV14" i="103"/>
  <c r="BW14" i="103"/>
  <c r="BX14" i="103"/>
  <c r="BY14" i="103"/>
  <c r="BZ14" i="103"/>
  <c r="CA14" i="103"/>
  <c r="CB14" i="103"/>
  <c r="CC14" i="103"/>
  <c r="CD14" i="103"/>
  <c r="CE14" i="103"/>
  <c r="CF14" i="103"/>
  <c r="CG14" i="103"/>
  <c r="CH14" i="103"/>
  <c r="CM14" i="103"/>
  <c r="CN14" i="103"/>
  <c r="CO14" i="103"/>
  <c r="CP14" i="103"/>
  <c r="CR14" i="103"/>
  <c r="CW14" i="103"/>
  <c r="DE14" i="103" s="1"/>
  <c r="CX14" i="103"/>
  <c r="CY14" i="103"/>
  <c r="CZ14" i="103"/>
  <c r="DA14" i="103"/>
  <c r="DB14" i="103"/>
  <c r="DC14" i="103"/>
  <c r="DK14" i="103"/>
  <c r="DL14" i="103"/>
  <c r="DM14" i="103"/>
  <c r="DN14" i="103"/>
  <c r="DR14" i="103"/>
  <c r="DS14" i="103"/>
  <c r="DT14" i="103"/>
  <c r="DU14" i="103"/>
  <c r="DV14" i="103"/>
  <c r="DW14" i="103"/>
  <c r="DX14" i="103"/>
  <c r="DY14" i="103"/>
  <c r="EH14" i="103"/>
  <c r="EI14" i="103"/>
  <c r="EJ14" i="103"/>
  <c r="EK14" i="103"/>
  <c r="EL14" i="103"/>
  <c r="EM14" i="103"/>
  <c r="EV14" i="103"/>
  <c r="EW14" i="103"/>
  <c r="EX14" i="103"/>
  <c r="EY14" i="103"/>
  <c r="EZ14" i="103"/>
  <c r="FA14" i="103"/>
  <c r="FK14" i="103"/>
  <c r="FL14" i="103"/>
  <c r="FM14" i="103"/>
  <c r="FN14" i="103"/>
  <c r="FO14" i="103"/>
  <c r="FP14" i="103"/>
  <c r="FZ14" i="103"/>
  <c r="GG14" i="103" s="1"/>
  <c r="GH14" i="103" s="1"/>
  <c r="GA14" i="103"/>
  <c r="GB14" i="103"/>
  <c r="GC14" i="103"/>
  <c r="GD14" i="103"/>
  <c r="GE14" i="103"/>
  <c r="GO14" i="103"/>
  <c r="GP14" i="103"/>
  <c r="GQ14" i="103"/>
  <c r="GR14" i="103"/>
  <c r="GS14" i="103"/>
  <c r="GT14" i="103"/>
  <c r="HD14" i="103"/>
  <c r="HE14" i="103"/>
  <c r="HF14" i="103"/>
  <c r="HG14" i="103"/>
  <c r="HH14" i="103"/>
  <c r="HI14" i="103"/>
  <c r="C15" i="103"/>
  <c r="F15" i="103"/>
  <c r="G15" i="103"/>
  <c r="H15" i="103"/>
  <c r="I15" i="103"/>
  <c r="L15" i="103"/>
  <c r="O15" i="103"/>
  <c r="R15" i="103"/>
  <c r="S15" i="103"/>
  <c r="T15" i="103"/>
  <c r="W15" i="103"/>
  <c r="AL15" i="103"/>
  <c r="AM15" i="103"/>
  <c r="AW15" i="103"/>
  <c r="AX15" i="103"/>
  <c r="AY15" i="103"/>
  <c r="AZ15" i="103"/>
  <c r="BA15" i="103"/>
  <c r="BB15" i="103"/>
  <c r="BC15" i="103"/>
  <c r="BH15" i="103"/>
  <c r="BI15" i="103"/>
  <c r="BJ15" i="103"/>
  <c r="BK15" i="103"/>
  <c r="BL15" i="103"/>
  <c r="BM15" i="103"/>
  <c r="BN15" i="103"/>
  <c r="BO15" i="103"/>
  <c r="BV15" i="103"/>
  <c r="BW15" i="103"/>
  <c r="BX15" i="103"/>
  <c r="BY15" i="103"/>
  <c r="BZ15" i="103"/>
  <c r="CA15" i="103"/>
  <c r="CB15" i="103"/>
  <c r="CC15" i="103"/>
  <c r="CD15" i="103"/>
  <c r="CE15" i="103"/>
  <c r="CF15" i="103"/>
  <c r="CG15" i="103"/>
  <c r="CH15" i="103"/>
  <c r="CM15" i="103"/>
  <c r="CN15" i="103"/>
  <c r="CO15" i="103"/>
  <c r="CP15" i="103"/>
  <c r="CW15" i="103"/>
  <c r="CX15" i="103"/>
  <c r="CY15" i="103"/>
  <c r="CZ15" i="103"/>
  <c r="DA15" i="103"/>
  <c r="DB15" i="103"/>
  <c r="DC15" i="103"/>
  <c r="DK15" i="103"/>
  <c r="DL15" i="103"/>
  <c r="DM15" i="103"/>
  <c r="DN15" i="103"/>
  <c r="DR15" i="103"/>
  <c r="DS15" i="103"/>
  <c r="DT15" i="103"/>
  <c r="DU15" i="103"/>
  <c r="DV15" i="103"/>
  <c r="DW15" i="103"/>
  <c r="DX15" i="103"/>
  <c r="DY15" i="103"/>
  <c r="EH15" i="103"/>
  <c r="EI15" i="103"/>
  <c r="EJ15" i="103"/>
  <c r="EK15" i="103"/>
  <c r="EL15" i="103"/>
  <c r="EM15" i="103"/>
  <c r="EO15" i="103"/>
  <c r="EP15" i="103" s="1"/>
  <c r="B15" i="103" s="1"/>
  <c r="EV15" i="103"/>
  <c r="EW15" i="103"/>
  <c r="EX15" i="103"/>
  <c r="EY15" i="103"/>
  <c r="EZ15" i="103"/>
  <c r="FA15" i="103"/>
  <c r="FC15" i="103"/>
  <c r="FD15" i="103" s="1"/>
  <c r="FK15" i="103"/>
  <c r="FR15" i="103" s="1"/>
  <c r="FS15" i="103" s="1"/>
  <c r="K15" i="103" s="1"/>
  <c r="FL15" i="103"/>
  <c r="FM15" i="103"/>
  <c r="FN15" i="103"/>
  <c r="FO15" i="103"/>
  <c r="FP15" i="103"/>
  <c r="FZ15" i="103"/>
  <c r="GG15" i="103" s="1"/>
  <c r="GH15" i="103" s="1"/>
  <c r="GA15" i="103"/>
  <c r="GB15" i="103"/>
  <c r="GC15" i="103"/>
  <c r="GD15" i="103"/>
  <c r="GE15" i="103"/>
  <c r="GO15" i="103"/>
  <c r="GP15" i="103"/>
  <c r="GQ15" i="103"/>
  <c r="GR15" i="103"/>
  <c r="GS15" i="103"/>
  <c r="GT15" i="103"/>
  <c r="HD15" i="103"/>
  <c r="HE15" i="103"/>
  <c r="HF15" i="103"/>
  <c r="HG15" i="103"/>
  <c r="HH15" i="103"/>
  <c r="HI15" i="103"/>
  <c r="C16" i="103"/>
  <c r="F16" i="103"/>
  <c r="H16" i="103"/>
  <c r="I16" i="103"/>
  <c r="L16" i="103"/>
  <c r="O16" i="103"/>
  <c r="R16" i="103"/>
  <c r="T16" i="103"/>
  <c r="W16" i="103"/>
  <c r="X17" i="103" s="1"/>
  <c r="AL16" i="103"/>
  <c r="AM16" i="103"/>
  <c r="AW16" i="103"/>
  <c r="AX16" i="103"/>
  <c r="AY16" i="103"/>
  <c r="AZ16" i="103"/>
  <c r="BA16" i="103"/>
  <c r="BB16" i="103"/>
  <c r="BC16" i="103"/>
  <c r="BH16" i="103"/>
  <c r="BI16" i="103"/>
  <c r="BQ16" i="103" s="1"/>
  <c r="AN16" i="103" s="1"/>
  <c r="BJ16" i="103"/>
  <c r="BK16" i="103"/>
  <c r="BL16" i="103"/>
  <c r="BM16" i="103"/>
  <c r="BN16" i="103"/>
  <c r="BO16" i="103"/>
  <c r="BV16" i="103"/>
  <c r="BW16" i="103"/>
  <c r="BX16" i="103"/>
  <c r="BY16" i="103"/>
  <c r="BZ16" i="103"/>
  <c r="CA16" i="103"/>
  <c r="CB16" i="103"/>
  <c r="CC16" i="103"/>
  <c r="CD16" i="103"/>
  <c r="CE16" i="103"/>
  <c r="CF16" i="103"/>
  <c r="CG16" i="103"/>
  <c r="CH16" i="103"/>
  <c r="CM16" i="103"/>
  <c r="CN16" i="103"/>
  <c r="CO16" i="103"/>
  <c r="CP16" i="103"/>
  <c r="CW16" i="103"/>
  <c r="CX16" i="103"/>
  <c r="CY16" i="103"/>
  <c r="CZ16" i="103"/>
  <c r="DA16" i="103"/>
  <c r="DB16" i="103"/>
  <c r="DC16" i="103"/>
  <c r="DK16" i="103"/>
  <c r="DL16" i="103"/>
  <c r="DM16" i="103"/>
  <c r="DN16" i="103"/>
  <c r="DP16" i="103"/>
  <c r="DR16" i="103"/>
  <c r="DS16" i="103"/>
  <c r="DT16" i="103"/>
  <c r="DU16" i="103"/>
  <c r="DV16" i="103"/>
  <c r="DW16" i="103"/>
  <c r="DX16" i="103"/>
  <c r="DY16" i="103"/>
  <c r="EH16" i="103"/>
  <c r="EI16" i="103"/>
  <c r="EJ16" i="103"/>
  <c r="EK16" i="103"/>
  <c r="EL16" i="103"/>
  <c r="EM16" i="103"/>
  <c r="EV16" i="103"/>
  <c r="EW16" i="103"/>
  <c r="EX16" i="103"/>
  <c r="EY16" i="103"/>
  <c r="EZ16" i="103"/>
  <c r="FA16" i="103"/>
  <c r="FK16" i="103"/>
  <c r="FL16" i="103"/>
  <c r="FR16" i="103" s="1"/>
  <c r="FS16" i="103" s="1"/>
  <c r="K16" i="103" s="1"/>
  <c r="FM16" i="103"/>
  <c r="FN16" i="103"/>
  <c r="FO16" i="103"/>
  <c r="FP16" i="103"/>
  <c r="FZ16" i="103"/>
  <c r="GA16" i="103"/>
  <c r="GG16" i="103" s="1"/>
  <c r="GH16" i="103" s="1"/>
  <c r="GB16" i="103"/>
  <c r="GC16" i="103"/>
  <c r="GD16" i="103"/>
  <c r="GE16" i="103"/>
  <c r="GO16" i="103"/>
  <c r="GP16" i="103"/>
  <c r="GV16" i="103" s="1"/>
  <c r="GW16" i="103" s="1"/>
  <c r="GQ16" i="103"/>
  <c r="GR16" i="103"/>
  <c r="GS16" i="103"/>
  <c r="GT16" i="103"/>
  <c r="HD16" i="103"/>
  <c r="HE16" i="103"/>
  <c r="HF16" i="103"/>
  <c r="HG16" i="103"/>
  <c r="HH16" i="103"/>
  <c r="HI16" i="103"/>
  <c r="C17" i="103"/>
  <c r="F17" i="103"/>
  <c r="H17" i="103"/>
  <c r="I17" i="103"/>
  <c r="L17" i="103"/>
  <c r="O17" i="103"/>
  <c r="R17" i="103"/>
  <c r="T17" i="103"/>
  <c r="W17" i="103"/>
  <c r="AL17" i="103"/>
  <c r="AM17" i="103"/>
  <c r="AW17" i="103"/>
  <c r="AX17" i="103"/>
  <c r="AY17" i="103"/>
  <c r="AZ17" i="103"/>
  <c r="BA17" i="103"/>
  <c r="BB17" i="103"/>
  <c r="BC17" i="103"/>
  <c r="BH17" i="103"/>
  <c r="BI17" i="103"/>
  <c r="BJ17" i="103"/>
  <c r="BK17" i="103"/>
  <c r="BL17" i="103"/>
  <c r="BM17" i="103"/>
  <c r="BN17" i="103"/>
  <c r="BO17" i="103"/>
  <c r="BV17" i="103"/>
  <c r="BW17" i="103"/>
  <c r="BX17" i="103"/>
  <c r="BY17" i="103"/>
  <c r="BZ17" i="103"/>
  <c r="CA17" i="103"/>
  <c r="CB17" i="103"/>
  <c r="CC17" i="103"/>
  <c r="CD17" i="103"/>
  <c r="CE17" i="103"/>
  <c r="CF17" i="103"/>
  <c r="CG17" i="103"/>
  <c r="CH17" i="103"/>
  <c r="CM17" i="103"/>
  <c r="CN17" i="103"/>
  <c r="CO17" i="103"/>
  <c r="CP17" i="103"/>
  <c r="CW17" i="103"/>
  <c r="CX17" i="103"/>
  <c r="CY17" i="103"/>
  <c r="CZ17" i="103"/>
  <c r="DA17" i="103"/>
  <c r="DB17" i="103"/>
  <c r="DC17" i="103"/>
  <c r="DK17" i="103"/>
  <c r="DL17" i="103"/>
  <c r="DM17" i="103"/>
  <c r="DN17" i="103"/>
  <c r="DR17" i="103"/>
  <c r="DS17" i="103"/>
  <c r="DT17" i="103"/>
  <c r="DU17" i="103"/>
  <c r="DV17" i="103"/>
  <c r="DW17" i="103"/>
  <c r="DX17" i="103"/>
  <c r="DY17" i="103"/>
  <c r="EH17" i="103"/>
  <c r="EI17" i="103"/>
  <c r="EJ17" i="103"/>
  <c r="EK17" i="103"/>
  <c r="EL17" i="103"/>
  <c r="EM17" i="103"/>
  <c r="EV17" i="103"/>
  <c r="EW17" i="103"/>
  <c r="EX17" i="103"/>
  <c r="EY17" i="103"/>
  <c r="EZ17" i="103"/>
  <c r="FA17" i="103"/>
  <c r="FC17" i="103"/>
  <c r="FD17" i="103" s="1"/>
  <c r="FK17" i="103"/>
  <c r="FL17" i="103"/>
  <c r="FM17" i="103"/>
  <c r="FN17" i="103"/>
  <c r="FO17" i="103"/>
  <c r="FP17" i="103"/>
  <c r="FZ17" i="103"/>
  <c r="GA17" i="103"/>
  <c r="GB17" i="103"/>
  <c r="GG17" i="103" s="1"/>
  <c r="GH17" i="103" s="1"/>
  <c r="GC17" i="103"/>
  <c r="GD17" i="103"/>
  <c r="GE17" i="103"/>
  <c r="GO17" i="103"/>
  <c r="GP17" i="103"/>
  <c r="GQ17" i="103"/>
  <c r="GR17" i="103"/>
  <c r="GV17" i="103" s="1"/>
  <c r="GW17" i="103" s="1"/>
  <c r="GS17" i="103"/>
  <c r="GT17" i="103"/>
  <c r="HD17" i="103"/>
  <c r="HE17" i="103"/>
  <c r="HF17" i="103"/>
  <c r="HG17" i="103"/>
  <c r="HH17" i="103"/>
  <c r="HK17" i="103" s="1"/>
  <c r="HL17" i="103" s="1"/>
  <c r="E17" i="103" s="1"/>
  <c r="HI17" i="103"/>
  <c r="C18" i="103"/>
  <c r="F18" i="103"/>
  <c r="H18" i="103"/>
  <c r="I18" i="103"/>
  <c r="L18" i="103"/>
  <c r="O18" i="103"/>
  <c r="R18" i="103"/>
  <c r="T18" i="103"/>
  <c r="W18" i="103"/>
  <c r="AK18" i="103"/>
  <c r="AL18" i="103"/>
  <c r="AM18" i="103"/>
  <c r="AW18" i="103"/>
  <c r="AX18" i="103"/>
  <c r="AY18" i="103"/>
  <c r="AZ18" i="103"/>
  <c r="BA18" i="103"/>
  <c r="BB18" i="103"/>
  <c r="BC18" i="103"/>
  <c r="BH18" i="103"/>
  <c r="BI18" i="103"/>
  <c r="BJ18" i="103"/>
  <c r="BK18" i="103"/>
  <c r="BL18" i="103"/>
  <c r="BM18" i="103"/>
  <c r="BQ18" i="103" s="1"/>
  <c r="AN18" i="103" s="1"/>
  <c r="AJ18" i="103" s="1"/>
  <c r="N18" i="103" s="1"/>
  <c r="BN18" i="103"/>
  <c r="BO18" i="103"/>
  <c r="BV18" i="103"/>
  <c r="BW18" i="103"/>
  <c r="BX18" i="103"/>
  <c r="BY18" i="103"/>
  <c r="BZ18" i="103"/>
  <c r="CA18" i="103"/>
  <c r="CB18" i="103"/>
  <c r="CC18" i="103"/>
  <c r="CD18" i="103"/>
  <c r="CE18" i="103"/>
  <c r="CF18" i="103"/>
  <c r="CG18" i="103"/>
  <c r="CH18" i="103"/>
  <c r="CM18" i="103"/>
  <c r="CN18" i="103"/>
  <c r="CR18" i="103" s="1"/>
  <c r="CO18" i="103"/>
  <c r="CP18" i="103"/>
  <c r="CW18" i="103"/>
  <c r="CX18" i="103"/>
  <c r="CY18" i="103"/>
  <c r="CZ18" i="103"/>
  <c r="DA18" i="103"/>
  <c r="DE18" i="103" s="1"/>
  <c r="DB18" i="103"/>
  <c r="DC18" i="103"/>
  <c r="DK18" i="103"/>
  <c r="DL18" i="103"/>
  <c r="DM18" i="103"/>
  <c r="DN18" i="103"/>
  <c r="DP18" i="103"/>
  <c r="DR18" i="103"/>
  <c r="DS18" i="103"/>
  <c r="DT18" i="103"/>
  <c r="DU18" i="103"/>
  <c r="DV18" i="103"/>
  <c r="DW18" i="103"/>
  <c r="DX18" i="103"/>
  <c r="DY18" i="103"/>
  <c r="EH18" i="103"/>
  <c r="EI18" i="103"/>
  <c r="EJ18" i="103"/>
  <c r="EK18" i="103"/>
  <c r="EL18" i="103"/>
  <c r="EM18" i="103"/>
  <c r="EV18" i="103"/>
  <c r="EW18" i="103"/>
  <c r="EX18" i="103"/>
  <c r="EY18" i="103"/>
  <c r="EZ18" i="103"/>
  <c r="FA18" i="103"/>
  <c r="FK18" i="103"/>
  <c r="FL18" i="103"/>
  <c r="FM18" i="103"/>
  <c r="FN18" i="103"/>
  <c r="FO18" i="103"/>
  <c r="FP18" i="103"/>
  <c r="FZ18" i="103"/>
  <c r="GA18" i="103"/>
  <c r="GB18" i="103"/>
  <c r="GC18" i="103"/>
  <c r="GD18" i="103"/>
  <c r="GE18" i="103"/>
  <c r="GO18" i="103"/>
  <c r="GP18" i="103"/>
  <c r="GQ18" i="103"/>
  <c r="GR18" i="103"/>
  <c r="GS18" i="103"/>
  <c r="GT18" i="103"/>
  <c r="HD18" i="103"/>
  <c r="HE18" i="103"/>
  <c r="HF18" i="103"/>
  <c r="HG18" i="103"/>
  <c r="HH18" i="103"/>
  <c r="HI18" i="103"/>
  <c r="C19" i="103"/>
  <c r="F19" i="103"/>
  <c r="H19" i="103"/>
  <c r="I19" i="103"/>
  <c r="L19" i="103"/>
  <c r="O19" i="103"/>
  <c r="P17" i="103" s="1"/>
  <c r="R19" i="103"/>
  <c r="T19" i="103"/>
  <c r="W19" i="103"/>
  <c r="AL19" i="103"/>
  <c r="AM19" i="103"/>
  <c r="AW19" i="103"/>
  <c r="AX19" i="103"/>
  <c r="AY19" i="103"/>
  <c r="AZ19" i="103"/>
  <c r="BA19" i="103"/>
  <c r="BB19" i="103"/>
  <c r="BC19" i="103"/>
  <c r="BH19" i="103"/>
  <c r="BI19" i="103"/>
  <c r="BQ19" i="103" s="1"/>
  <c r="AN19" i="103" s="1"/>
  <c r="BJ19" i="103"/>
  <c r="BK19" i="103"/>
  <c r="BL19" i="103"/>
  <c r="BM19" i="103"/>
  <c r="BN19" i="103"/>
  <c r="BO19" i="103"/>
  <c r="BV19" i="103"/>
  <c r="BW19" i="103"/>
  <c r="BX19" i="103"/>
  <c r="BY19" i="103"/>
  <c r="BZ19" i="103"/>
  <c r="CA19" i="103"/>
  <c r="CB19" i="103"/>
  <c r="CC19" i="103"/>
  <c r="CD19" i="103"/>
  <c r="CE19" i="103"/>
  <c r="CF19" i="103"/>
  <c r="CG19" i="103"/>
  <c r="CH19" i="103"/>
  <c r="CM19" i="103"/>
  <c r="CN19" i="103"/>
  <c r="CO19" i="103"/>
  <c r="CP19" i="103"/>
  <c r="CW19" i="103"/>
  <c r="CX19" i="103"/>
  <c r="CY19" i="103"/>
  <c r="CZ19" i="103"/>
  <c r="DA19" i="103"/>
  <c r="DB19" i="103"/>
  <c r="DC19" i="103"/>
  <c r="DK19" i="103"/>
  <c r="DL19" i="103"/>
  <c r="DM19" i="103"/>
  <c r="DN19" i="103"/>
  <c r="DR19" i="103"/>
  <c r="DS19" i="103"/>
  <c r="DT19" i="103"/>
  <c r="DU19" i="103"/>
  <c r="DV19" i="103"/>
  <c r="DW19" i="103"/>
  <c r="DX19" i="103"/>
  <c r="DY19" i="103"/>
  <c r="EH19" i="103"/>
  <c r="EI19" i="103"/>
  <c r="EJ19" i="103"/>
  <c r="EK19" i="103"/>
  <c r="EL19" i="103"/>
  <c r="EM19" i="103"/>
  <c r="EV19" i="103"/>
  <c r="EW19" i="103"/>
  <c r="EX19" i="103"/>
  <c r="EY19" i="103"/>
  <c r="EZ19" i="103"/>
  <c r="FA19" i="103"/>
  <c r="FK19" i="103"/>
  <c r="FL19" i="103"/>
  <c r="FM19" i="103"/>
  <c r="FN19" i="103"/>
  <c r="FO19" i="103"/>
  <c r="FP19" i="103"/>
  <c r="FZ19" i="103"/>
  <c r="GA19" i="103"/>
  <c r="GB19" i="103"/>
  <c r="GC19" i="103"/>
  <c r="GD19" i="103"/>
  <c r="GE19" i="103"/>
  <c r="GO19" i="103"/>
  <c r="GP19" i="103"/>
  <c r="GQ19" i="103"/>
  <c r="GR19" i="103"/>
  <c r="GS19" i="103"/>
  <c r="GT19" i="103"/>
  <c r="HD19" i="103"/>
  <c r="HE19" i="103"/>
  <c r="HF19" i="103"/>
  <c r="HG19" i="103"/>
  <c r="HH19" i="103"/>
  <c r="HI19" i="103"/>
  <c r="C20" i="103"/>
  <c r="D23" i="103" s="1"/>
  <c r="F20" i="103"/>
  <c r="H20" i="103"/>
  <c r="I20" i="103"/>
  <c r="L20" i="103"/>
  <c r="O20" i="103"/>
  <c r="R20" i="103"/>
  <c r="T20" i="103"/>
  <c r="W20" i="103"/>
  <c r="AL20" i="103"/>
  <c r="AM20" i="103"/>
  <c r="AW20" i="103"/>
  <c r="BE20" i="103" s="1"/>
  <c r="AX20" i="103"/>
  <c r="AY20" i="103"/>
  <c r="AZ20" i="103"/>
  <c r="BA20" i="103"/>
  <c r="BB20" i="103"/>
  <c r="BC20" i="103"/>
  <c r="BH20" i="103"/>
  <c r="BQ20" i="103" s="1"/>
  <c r="AN20" i="103" s="1"/>
  <c r="BI20" i="103"/>
  <c r="BJ20" i="103"/>
  <c r="BK20" i="103"/>
  <c r="BL20" i="103"/>
  <c r="BM20" i="103"/>
  <c r="BN20" i="103"/>
  <c r="BO20" i="103"/>
  <c r="BV20" i="103"/>
  <c r="BW20" i="103"/>
  <c r="BX20" i="103"/>
  <c r="BY20" i="103"/>
  <c r="BZ20" i="103"/>
  <c r="CA20" i="103"/>
  <c r="CB20" i="103"/>
  <c r="CC20" i="103"/>
  <c r="CD20" i="103"/>
  <c r="CE20" i="103"/>
  <c r="CF20" i="103"/>
  <c r="CG20" i="103"/>
  <c r="CH20" i="103"/>
  <c r="CM20" i="103"/>
  <c r="CN20" i="103"/>
  <c r="CN5" i="103" s="1"/>
  <c r="CO20" i="103"/>
  <c r="CP20" i="103"/>
  <c r="CW20" i="103"/>
  <c r="CX20" i="103"/>
  <c r="CY20" i="103"/>
  <c r="CZ20" i="103"/>
  <c r="DA20" i="103"/>
  <c r="DB20" i="103"/>
  <c r="DC20" i="103"/>
  <c r="DK20" i="103"/>
  <c r="DL20" i="103"/>
  <c r="DM20" i="103"/>
  <c r="DN20" i="103"/>
  <c r="DP20" i="103"/>
  <c r="DR20" i="103"/>
  <c r="DS20" i="103"/>
  <c r="DT20" i="103"/>
  <c r="DU20" i="103"/>
  <c r="DV20" i="103"/>
  <c r="DW20" i="103"/>
  <c r="DX20" i="103"/>
  <c r="DY20" i="103"/>
  <c r="EH20" i="103"/>
  <c r="EI20" i="103"/>
  <c r="EJ20" i="103"/>
  <c r="EK20" i="103"/>
  <c r="EL20" i="103"/>
  <c r="EM20" i="103"/>
  <c r="EV20" i="103"/>
  <c r="FC20" i="103" s="1"/>
  <c r="FD20" i="103" s="1"/>
  <c r="EW20" i="103"/>
  <c r="EX20" i="103"/>
  <c r="EY20" i="103"/>
  <c r="EZ20" i="103"/>
  <c r="FA20" i="103"/>
  <c r="FK20" i="103"/>
  <c r="FL20" i="103"/>
  <c r="FM20" i="103"/>
  <c r="FN20" i="103"/>
  <c r="FO20" i="103"/>
  <c r="FP20" i="103"/>
  <c r="FZ20" i="103"/>
  <c r="GA20" i="103"/>
  <c r="GB20" i="103"/>
  <c r="GC20" i="103"/>
  <c r="GD20" i="103"/>
  <c r="GE20" i="103"/>
  <c r="GO20" i="103"/>
  <c r="GP20" i="103"/>
  <c r="GQ20" i="103"/>
  <c r="GR20" i="103"/>
  <c r="GS20" i="103"/>
  <c r="GT20" i="103"/>
  <c r="HD20" i="103"/>
  <c r="HE20" i="103"/>
  <c r="HF20" i="103"/>
  <c r="HG20" i="103"/>
  <c r="HH20" i="103"/>
  <c r="HI20" i="103"/>
  <c r="C21" i="103"/>
  <c r="F21" i="103"/>
  <c r="H21" i="103"/>
  <c r="I21" i="103"/>
  <c r="L21" i="103"/>
  <c r="O21" i="103"/>
  <c r="R21" i="103"/>
  <c r="T21" i="103"/>
  <c r="W21" i="103"/>
  <c r="AL21" i="103"/>
  <c r="AM21" i="103"/>
  <c r="AW21" i="103"/>
  <c r="AQ21" i="103" s="1"/>
  <c r="AX21" i="103"/>
  <c r="AY21" i="103"/>
  <c r="AZ21" i="103"/>
  <c r="BA21" i="103"/>
  <c r="BB21" i="103"/>
  <c r="BC21" i="103"/>
  <c r="BH21" i="103"/>
  <c r="BI21" i="103"/>
  <c r="BJ21" i="103"/>
  <c r="BK21" i="103"/>
  <c r="BL21" i="103"/>
  <c r="BM21" i="103"/>
  <c r="BN21" i="103"/>
  <c r="BO21" i="103"/>
  <c r="BQ21" i="103"/>
  <c r="AN21" i="103" s="1"/>
  <c r="BV21" i="103"/>
  <c r="BW21" i="103"/>
  <c r="BX21" i="103"/>
  <c r="BY21" i="103"/>
  <c r="BZ21" i="103"/>
  <c r="CA21" i="103"/>
  <c r="CB21" i="103"/>
  <c r="CC21" i="103"/>
  <c r="CJ21" i="103" s="1"/>
  <c r="CD21" i="103"/>
  <c r="CE21" i="103"/>
  <c r="CF21" i="103"/>
  <c r="CG21" i="103"/>
  <c r="CH21" i="103"/>
  <c r="CM21" i="103"/>
  <c r="CN21" i="103"/>
  <c r="CO21" i="103"/>
  <c r="CP21" i="103"/>
  <c r="CW21" i="103"/>
  <c r="CX21" i="103"/>
  <c r="CY21" i="103"/>
  <c r="CZ21" i="103"/>
  <c r="DA21" i="103"/>
  <c r="DB21" i="103"/>
  <c r="DC21" i="103"/>
  <c r="DK21" i="103"/>
  <c r="DL21" i="103"/>
  <c r="DM21" i="103"/>
  <c r="DN21" i="103"/>
  <c r="DP21" i="103"/>
  <c r="DR21" i="103"/>
  <c r="DS21" i="103"/>
  <c r="DT21" i="103"/>
  <c r="DU21" i="103"/>
  <c r="DV21" i="103"/>
  <c r="DW21" i="103"/>
  <c r="DX21" i="103"/>
  <c r="DY21" i="103"/>
  <c r="EH21" i="103"/>
  <c r="EI21" i="103"/>
  <c r="EJ21" i="103"/>
  <c r="EK21" i="103"/>
  <c r="EL21" i="103"/>
  <c r="EM21" i="103"/>
  <c r="EV21" i="103"/>
  <c r="FC21" i="103" s="1"/>
  <c r="FD21" i="103" s="1"/>
  <c r="EW21" i="103"/>
  <c r="EX21" i="103"/>
  <c r="EY21" i="103"/>
  <c r="EZ21" i="103"/>
  <c r="FA21" i="103"/>
  <c r="FK21" i="103"/>
  <c r="FR21" i="103" s="1"/>
  <c r="FS21" i="103" s="1"/>
  <c r="K21" i="103" s="1"/>
  <c r="FL21" i="103"/>
  <c r="FM21" i="103"/>
  <c r="FN21" i="103"/>
  <c r="FO21" i="103"/>
  <c r="FP21" i="103"/>
  <c r="FZ21" i="103"/>
  <c r="GA21" i="103"/>
  <c r="GB21" i="103"/>
  <c r="GC21" i="103"/>
  <c r="GD21" i="103"/>
  <c r="GE21" i="103"/>
  <c r="GO21" i="103"/>
  <c r="GV21" i="103" s="1"/>
  <c r="GW21" i="103" s="1"/>
  <c r="GP21" i="103"/>
  <c r="GQ21" i="103"/>
  <c r="GR21" i="103"/>
  <c r="GS21" i="103"/>
  <c r="GT21" i="103"/>
  <c r="HD21" i="103"/>
  <c r="HE21" i="103"/>
  <c r="HF21" i="103"/>
  <c r="HG21" i="103"/>
  <c r="HH21" i="103"/>
  <c r="HI21" i="103"/>
  <c r="C22" i="103"/>
  <c r="F22" i="103"/>
  <c r="H22" i="103"/>
  <c r="I22" i="103"/>
  <c r="L22" i="103"/>
  <c r="O22" i="103"/>
  <c r="R22" i="103"/>
  <c r="T22" i="103"/>
  <c r="W22" i="103"/>
  <c r="AL22" i="103"/>
  <c r="AM22" i="103"/>
  <c r="AW22" i="103"/>
  <c r="AX22" i="103"/>
  <c r="AY22" i="103"/>
  <c r="AZ22" i="103"/>
  <c r="BA22" i="103"/>
  <c r="BB22" i="103"/>
  <c r="BC22" i="103"/>
  <c r="BH22" i="103"/>
  <c r="BI22" i="103"/>
  <c r="BQ22" i="103" s="1"/>
  <c r="AN22" i="103" s="1"/>
  <c r="AJ22" i="103" s="1"/>
  <c r="N22" i="103" s="1"/>
  <c r="BJ22" i="103"/>
  <c r="BK22" i="103"/>
  <c r="BL22" i="103"/>
  <c r="BM22" i="103"/>
  <c r="BN22" i="103"/>
  <c r="BO22" i="103"/>
  <c r="BV22" i="103"/>
  <c r="BW22" i="103"/>
  <c r="BX22" i="103"/>
  <c r="BY22" i="103"/>
  <c r="BZ22" i="103"/>
  <c r="CA22" i="103"/>
  <c r="CB22" i="103"/>
  <c r="CC22" i="103"/>
  <c r="CD22" i="103"/>
  <c r="CE22" i="103"/>
  <c r="CF22" i="103"/>
  <c r="CG22" i="103"/>
  <c r="CH22" i="103"/>
  <c r="CM22" i="103"/>
  <c r="CN22" i="103"/>
  <c r="CO22" i="103"/>
  <c r="CP22" i="103"/>
  <c r="CW22" i="103"/>
  <c r="CX22" i="103"/>
  <c r="CY22" i="103"/>
  <c r="CZ22" i="103"/>
  <c r="DA22" i="103"/>
  <c r="DB22" i="103"/>
  <c r="DC22" i="103"/>
  <c r="DK22" i="103"/>
  <c r="DL22" i="103"/>
  <c r="DM22" i="103"/>
  <c r="DN22" i="103"/>
  <c r="DP22" i="103"/>
  <c r="DR22" i="103"/>
  <c r="DS22" i="103"/>
  <c r="DT22" i="103"/>
  <c r="DU22" i="103"/>
  <c r="DV22" i="103"/>
  <c r="DW22" i="103"/>
  <c r="DX22" i="103"/>
  <c r="DY22" i="103"/>
  <c r="EA22" i="103"/>
  <c r="EB22" i="103" s="1"/>
  <c r="EH22" i="103"/>
  <c r="EI22" i="103"/>
  <c r="EO22" i="103" s="1"/>
  <c r="EP22" i="103" s="1"/>
  <c r="B22" i="103" s="1"/>
  <c r="EJ22" i="103"/>
  <c r="EK22" i="103"/>
  <c r="EL22" i="103"/>
  <c r="EM22" i="103"/>
  <c r="EV22" i="103"/>
  <c r="EW22" i="103"/>
  <c r="FC22" i="103" s="1"/>
  <c r="FD22" i="103" s="1"/>
  <c r="EX22" i="103"/>
  <c r="EY22" i="103"/>
  <c r="EZ22" i="103"/>
  <c r="FA22" i="103"/>
  <c r="FK22" i="103"/>
  <c r="FL22" i="103"/>
  <c r="FM22" i="103"/>
  <c r="FN22" i="103"/>
  <c r="FO22" i="103"/>
  <c r="FP22" i="103"/>
  <c r="FZ22" i="103"/>
  <c r="GA22" i="103"/>
  <c r="GB22" i="103"/>
  <c r="GC22" i="103"/>
  <c r="GD22" i="103"/>
  <c r="GE22" i="103"/>
  <c r="GO22" i="103"/>
  <c r="GP22" i="103"/>
  <c r="GQ22" i="103"/>
  <c r="GR22" i="103"/>
  <c r="GS22" i="103"/>
  <c r="GT22" i="103"/>
  <c r="HD22" i="103"/>
  <c r="HE22" i="103"/>
  <c r="HK22" i="103" s="1"/>
  <c r="HL22" i="103" s="1"/>
  <c r="E22" i="103" s="1"/>
  <c r="HF22" i="103"/>
  <c r="HG22" i="103"/>
  <c r="HH22" i="103"/>
  <c r="HI22" i="103"/>
  <c r="C23" i="103"/>
  <c r="F23" i="103"/>
  <c r="H23" i="103"/>
  <c r="I23" i="103"/>
  <c r="L23" i="103"/>
  <c r="O23" i="103"/>
  <c r="R23" i="103"/>
  <c r="T23" i="103"/>
  <c r="W23" i="103"/>
  <c r="X23" i="103" s="1"/>
  <c r="AL23" i="103"/>
  <c r="AM23" i="103"/>
  <c r="AW23" i="103"/>
  <c r="AX23" i="103"/>
  <c r="AY23" i="103"/>
  <c r="AZ23" i="103"/>
  <c r="BA23" i="103"/>
  <c r="BB23" i="103"/>
  <c r="BC23" i="103"/>
  <c r="BH23" i="103"/>
  <c r="BI23" i="103"/>
  <c r="BQ23" i="103" s="1"/>
  <c r="AN23" i="103" s="1"/>
  <c r="BJ23" i="103"/>
  <c r="BK23" i="103"/>
  <c r="BL23" i="103"/>
  <c r="BM23" i="103"/>
  <c r="BN23" i="103"/>
  <c r="BO23" i="103"/>
  <c r="BV23" i="103"/>
  <c r="BW23" i="103"/>
  <c r="BX23" i="103"/>
  <c r="BY23" i="103"/>
  <c r="BZ23" i="103"/>
  <c r="CA23" i="103"/>
  <c r="CB23" i="103"/>
  <c r="CC23" i="103"/>
  <c r="CD23" i="103"/>
  <c r="CE23" i="103"/>
  <c r="CF23" i="103"/>
  <c r="CG23" i="103"/>
  <c r="CH23" i="103"/>
  <c r="CM23" i="103"/>
  <c r="CN23" i="103"/>
  <c r="CO23" i="103"/>
  <c r="CP23" i="103"/>
  <c r="CW23" i="103"/>
  <c r="CX23" i="103"/>
  <c r="CY23" i="103"/>
  <c r="CZ23" i="103"/>
  <c r="DA23" i="103"/>
  <c r="DB23" i="103"/>
  <c r="DC23" i="103"/>
  <c r="DK23" i="103"/>
  <c r="DL23" i="103"/>
  <c r="DM23" i="103"/>
  <c r="DN23" i="103"/>
  <c r="DP23" i="103"/>
  <c r="DR23" i="103"/>
  <c r="DS23" i="103"/>
  <c r="DT23" i="103"/>
  <c r="DU23" i="103"/>
  <c r="DV23" i="103"/>
  <c r="DW23" i="103"/>
  <c r="DX23" i="103"/>
  <c r="DY23" i="103"/>
  <c r="EA23" i="103"/>
  <c r="EB23" i="103" s="1"/>
  <c r="EH23" i="103"/>
  <c r="EI23" i="103"/>
  <c r="EO23" i="103" s="1"/>
  <c r="EP23" i="103" s="1"/>
  <c r="B23" i="103" s="1"/>
  <c r="EJ23" i="103"/>
  <c r="EK23" i="103"/>
  <c r="EL23" i="103"/>
  <c r="EM23" i="103"/>
  <c r="EV23" i="103"/>
  <c r="EW23" i="103"/>
  <c r="FC23" i="103" s="1"/>
  <c r="FD23" i="103" s="1"/>
  <c r="EX23" i="103"/>
  <c r="EY23" i="103"/>
  <c r="EZ23" i="103"/>
  <c r="FA23" i="103"/>
  <c r="FK23" i="103"/>
  <c r="FL23" i="103"/>
  <c r="FM23" i="103"/>
  <c r="FN23" i="103"/>
  <c r="FR23" i="103" s="1"/>
  <c r="FS23" i="103" s="1"/>
  <c r="K23" i="103" s="1"/>
  <c r="FO23" i="103"/>
  <c r="FP23" i="103"/>
  <c r="FZ23" i="103"/>
  <c r="GA23" i="103"/>
  <c r="GB23" i="103"/>
  <c r="GC23" i="103"/>
  <c r="GD23" i="103"/>
  <c r="GE23" i="103"/>
  <c r="GO23" i="103"/>
  <c r="GP23" i="103"/>
  <c r="GQ23" i="103"/>
  <c r="GR23" i="103"/>
  <c r="GS23" i="103"/>
  <c r="GT23" i="103"/>
  <c r="HD23" i="103"/>
  <c r="HE23" i="103"/>
  <c r="HK23" i="103" s="1"/>
  <c r="HL23" i="103" s="1"/>
  <c r="E23" i="103" s="1"/>
  <c r="HF23" i="103"/>
  <c r="HG23" i="103"/>
  <c r="HH23" i="103"/>
  <c r="HI23" i="103"/>
  <c r="C24" i="103"/>
  <c r="F24" i="103"/>
  <c r="H24" i="103"/>
  <c r="I24" i="103"/>
  <c r="L24" i="103"/>
  <c r="O24" i="103"/>
  <c r="R24" i="103"/>
  <c r="T24" i="103"/>
  <c r="W24" i="103"/>
  <c r="AL24" i="103"/>
  <c r="CJ24" i="103" s="1"/>
  <c r="AM24" i="103"/>
  <c r="AW24" i="103"/>
  <c r="AX24" i="103"/>
  <c r="AY24" i="103"/>
  <c r="AZ24" i="103"/>
  <c r="BA24" i="103"/>
  <c r="BB24" i="103"/>
  <c r="BC24" i="103"/>
  <c r="BH24" i="103"/>
  <c r="BI24" i="103"/>
  <c r="BJ24" i="103"/>
  <c r="BK24" i="103"/>
  <c r="BL24" i="103"/>
  <c r="BM24" i="103"/>
  <c r="BN24" i="103"/>
  <c r="BO24" i="103"/>
  <c r="BV24" i="103"/>
  <c r="BW24" i="103"/>
  <c r="BX24" i="103"/>
  <c r="BY24" i="103"/>
  <c r="BZ24" i="103"/>
  <c r="CA24" i="103"/>
  <c r="CB24" i="103"/>
  <c r="CC24" i="103"/>
  <c r="CD24" i="103"/>
  <c r="CE24" i="103"/>
  <c r="CF24" i="103"/>
  <c r="CG24" i="103"/>
  <c r="CH24" i="103"/>
  <c r="CM24" i="103"/>
  <c r="CN24" i="103"/>
  <c r="CO24" i="103"/>
  <c r="CP24" i="103"/>
  <c r="CW24" i="103"/>
  <c r="CX24" i="103"/>
  <c r="CY24" i="103"/>
  <c r="CZ24" i="103"/>
  <c r="DA24" i="103"/>
  <c r="DB24" i="103"/>
  <c r="DC24" i="103"/>
  <c r="DK24" i="103"/>
  <c r="DL24" i="103"/>
  <c r="DM24" i="103"/>
  <c r="DN24" i="103"/>
  <c r="DR24" i="103"/>
  <c r="DS24" i="103"/>
  <c r="DT24" i="103"/>
  <c r="DU24" i="103"/>
  <c r="DV24" i="103"/>
  <c r="DW24" i="103"/>
  <c r="DX24" i="103"/>
  <c r="DY24" i="103"/>
  <c r="EH24" i="103"/>
  <c r="EI24" i="103"/>
  <c r="EJ24" i="103"/>
  <c r="EK24" i="103"/>
  <c r="EL24" i="103"/>
  <c r="EM24" i="103"/>
  <c r="EO24" i="103"/>
  <c r="EP24" i="103"/>
  <c r="B24" i="103" s="1"/>
  <c r="EV24" i="103"/>
  <c r="EW24" i="103"/>
  <c r="EX24" i="103"/>
  <c r="EY24" i="103"/>
  <c r="EZ24" i="103"/>
  <c r="FA24" i="103"/>
  <c r="FC24" i="103"/>
  <c r="FD24" i="103"/>
  <c r="FK24" i="103"/>
  <c r="FL24" i="103"/>
  <c r="FM24" i="103"/>
  <c r="FN24" i="103"/>
  <c r="FO24" i="103"/>
  <c r="FP24" i="103"/>
  <c r="FR24" i="103"/>
  <c r="FS24" i="103"/>
  <c r="K24" i="103" s="1"/>
  <c r="FZ24" i="103"/>
  <c r="GA24" i="103"/>
  <c r="GB24" i="103"/>
  <c r="GC24" i="103"/>
  <c r="GD24" i="103"/>
  <c r="GE24" i="103"/>
  <c r="GG24" i="103"/>
  <c r="GH24" i="103"/>
  <c r="GO24" i="103"/>
  <c r="GP24" i="103"/>
  <c r="GQ24" i="103"/>
  <c r="GR24" i="103"/>
  <c r="GS24" i="103"/>
  <c r="GT24" i="103"/>
  <c r="GV24" i="103"/>
  <c r="GW24" i="103"/>
  <c r="HD24" i="103"/>
  <c r="HE24" i="103"/>
  <c r="HF24" i="103"/>
  <c r="HG24" i="103"/>
  <c r="HH24" i="103"/>
  <c r="HI24" i="103"/>
  <c r="HK24" i="103"/>
  <c r="HL24" i="103"/>
  <c r="E24" i="103" s="1"/>
  <c r="C25" i="103"/>
  <c r="F25" i="103"/>
  <c r="H25" i="103"/>
  <c r="I25" i="103"/>
  <c r="L25" i="103"/>
  <c r="O25" i="103"/>
  <c r="P23" i="103" s="1"/>
  <c r="R25" i="103"/>
  <c r="T25" i="103"/>
  <c r="W25" i="103"/>
  <c r="AL25" i="103"/>
  <c r="AM25" i="103"/>
  <c r="AW25" i="103"/>
  <c r="AX25" i="103"/>
  <c r="AY25" i="103"/>
  <c r="AZ25" i="103"/>
  <c r="BA25" i="103"/>
  <c r="BB25" i="103"/>
  <c r="BC25" i="103"/>
  <c r="BH25" i="103"/>
  <c r="BI25" i="103"/>
  <c r="BJ25" i="103"/>
  <c r="BQ25" i="103" s="1"/>
  <c r="AN25" i="103" s="1"/>
  <c r="AJ25" i="103" s="1"/>
  <c r="N25" i="103" s="1"/>
  <c r="BK25" i="103"/>
  <c r="BL25" i="103"/>
  <c r="BM25" i="103"/>
  <c r="BN25" i="103"/>
  <c r="BO25" i="103"/>
  <c r="BV25" i="103"/>
  <c r="BW25" i="103"/>
  <c r="BX25" i="103"/>
  <c r="BY25" i="103"/>
  <c r="BZ25" i="103"/>
  <c r="CA25" i="103"/>
  <c r="CB25" i="103"/>
  <c r="CC25" i="103"/>
  <c r="CD25" i="103"/>
  <c r="CE25" i="103"/>
  <c r="CF25" i="103"/>
  <c r="CG25" i="103"/>
  <c r="CH25" i="103"/>
  <c r="CM25" i="103"/>
  <c r="CN25" i="103"/>
  <c r="CO25" i="103"/>
  <c r="CP25" i="103"/>
  <c r="CR25" i="103" s="1"/>
  <c r="CW25" i="103"/>
  <c r="CX25" i="103"/>
  <c r="CY25" i="103"/>
  <c r="CZ25" i="103"/>
  <c r="DA25" i="103"/>
  <c r="DB25" i="103"/>
  <c r="DC25" i="103"/>
  <c r="DE25" i="103" s="1"/>
  <c r="DK25" i="103"/>
  <c r="DL25" i="103"/>
  <c r="DM25" i="103"/>
  <c r="DN25" i="103"/>
  <c r="DP25" i="103"/>
  <c r="DR25" i="103"/>
  <c r="DS25" i="103"/>
  <c r="DT25" i="103"/>
  <c r="DU25" i="103"/>
  <c r="DV25" i="103"/>
  <c r="DW25" i="103"/>
  <c r="DX25" i="103"/>
  <c r="DY25" i="103"/>
  <c r="EH25" i="103"/>
  <c r="EI25" i="103"/>
  <c r="EJ25" i="103"/>
  <c r="EK25" i="103"/>
  <c r="EL25" i="103"/>
  <c r="EM25" i="103"/>
  <c r="EV25" i="103"/>
  <c r="EW25" i="103"/>
  <c r="EX25" i="103"/>
  <c r="EY25" i="103"/>
  <c r="EZ25" i="103"/>
  <c r="FA25" i="103"/>
  <c r="FK25" i="103"/>
  <c r="FL25" i="103"/>
  <c r="FM25" i="103"/>
  <c r="FN25" i="103"/>
  <c r="FO25" i="103"/>
  <c r="FP25" i="103"/>
  <c r="FZ25" i="103"/>
  <c r="GA25" i="103"/>
  <c r="GB25" i="103"/>
  <c r="GC25" i="103"/>
  <c r="GD25" i="103"/>
  <c r="GE25" i="103"/>
  <c r="GO25" i="103"/>
  <c r="GP25" i="103"/>
  <c r="GQ25" i="103"/>
  <c r="GR25" i="103"/>
  <c r="GS25" i="103"/>
  <c r="GT25" i="103"/>
  <c r="HD25" i="103"/>
  <c r="HK25" i="103" s="1"/>
  <c r="HL25" i="103" s="1"/>
  <c r="E25" i="103" s="1"/>
  <c r="HE25" i="103"/>
  <c r="HF25" i="103"/>
  <c r="HG25" i="103"/>
  <c r="HH25" i="103"/>
  <c r="HI25" i="103"/>
  <c r="C26" i="103"/>
  <c r="F26" i="103"/>
  <c r="H26" i="103"/>
  <c r="I26" i="103"/>
  <c r="L26" i="103"/>
  <c r="O26" i="103"/>
  <c r="R26" i="103"/>
  <c r="T26" i="103"/>
  <c r="W26" i="103"/>
  <c r="AL26" i="103"/>
  <c r="AM26" i="103"/>
  <c r="AW26" i="103"/>
  <c r="AX26" i="103"/>
  <c r="AY26" i="103"/>
  <c r="AZ26" i="103"/>
  <c r="BA26" i="103"/>
  <c r="BB26" i="103"/>
  <c r="BC26" i="103"/>
  <c r="BH26" i="103"/>
  <c r="BI26" i="103"/>
  <c r="BJ26" i="103"/>
  <c r="BK26" i="103"/>
  <c r="BL26" i="103"/>
  <c r="BM26" i="103"/>
  <c r="BN26" i="103"/>
  <c r="BO26" i="103"/>
  <c r="BV26" i="103"/>
  <c r="BW26" i="103"/>
  <c r="BX26" i="103"/>
  <c r="BY26" i="103"/>
  <c r="BZ26" i="103"/>
  <c r="CA26" i="103"/>
  <c r="CB26" i="103"/>
  <c r="CC26" i="103"/>
  <c r="CD26" i="103"/>
  <c r="CE26" i="103"/>
  <c r="CF26" i="103"/>
  <c r="CG26" i="103"/>
  <c r="CH26" i="103"/>
  <c r="CM26" i="103"/>
  <c r="CN26" i="103"/>
  <c r="CR26" i="103" s="1"/>
  <c r="CO26" i="103"/>
  <c r="CP26" i="103"/>
  <c r="CW26" i="103"/>
  <c r="CX26" i="103"/>
  <c r="DE26" i="103" s="1"/>
  <c r="CY26" i="103"/>
  <c r="CZ26" i="103"/>
  <c r="DA26" i="103"/>
  <c r="DB26" i="103"/>
  <c r="DC26" i="103"/>
  <c r="DK26" i="103"/>
  <c r="DL26" i="103"/>
  <c r="DP26" i="103" s="1"/>
  <c r="DM26" i="103"/>
  <c r="DN26" i="103"/>
  <c r="DR26" i="103"/>
  <c r="DS26" i="103"/>
  <c r="DT26" i="103"/>
  <c r="DU26" i="103"/>
  <c r="DV26" i="103"/>
  <c r="DW26" i="103"/>
  <c r="DX26" i="103"/>
  <c r="DY26" i="103"/>
  <c r="EH26" i="103"/>
  <c r="EI26" i="103"/>
  <c r="EJ26" i="103"/>
  <c r="EK26" i="103"/>
  <c r="EL26" i="103"/>
  <c r="EM26" i="103"/>
  <c r="EV26" i="103"/>
  <c r="EW26" i="103"/>
  <c r="EX26" i="103"/>
  <c r="EY26" i="103"/>
  <c r="EZ26" i="103"/>
  <c r="FA26" i="103"/>
  <c r="FK26" i="103"/>
  <c r="FR26" i="103" s="1"/>
  <c r="FL26" i="103"/>
  <c r="FM26" i="103"/>
  <c r="FN26" i="103"/>
  <c r="FO26" i="103"/>
  <c r="FP26" i="103"/>
  <c r="FS26" i="103"/>
  <c r="K26" i="103" s="1"/>
  <c r="FZ26" i="103"/>
  <c r="GG26" i="103" s="1"/>
  <c r="GH26" i="103" s="1"/>
  <c r="GA26" i="103"/>
  <c r="GB26" i="103"/>
  <c r="GC26" i="103"/>
  <c r="GD26" i="103"/>
  <c r="GE26" i="103"/>
  <c r="GO26" i="103"/>
  <c r="GP26" i="103"/>
  <c r="GQ26" i="103"/>
  <c r="GR26" i="103"/>
  <c r="GS26" i="103"/>
  <c r="GT26" i="103"/>
  <c r="HD26" i="103"/>
  <c r="HE26" i="103"/>
  <c r="HF26" i="103"/>
  <c r="HG26" i="103"/>
  <c r="HH26" i="103"/>
  <c r="HI26" i="103"/>
  <c r="C27" i="103"/>
  <c r="D27" i="103" s="1"/>
  <c r="F27" i="103"/>
  <c r="H27" i="103"/>
  <c r="I27" i="103"/>
  <c r="L27" i="103"/>
  <c r="O27" i="103"/>
  <c r="R27" i="103"/>
  <c r="T27" i="103"/>
  <c r="U27" i="103"/>
  <c r="W27" i="103"/>
  <c r="AL27" i="103"/>
  <c r="AM27" i="103"/>
  <c r="AW27" i="103"/>
  <c r="AX27" i="103"/>
  <c r="AY27" i="103"/>
  <c r="AZ27" i="103"/>
  <c r="BA27" i="103"/>
  <c r="BB27" i="103"/>
  <c r="BC27" i="103"/>
  <c r="BH27" i="103"/>
  <c r="BI27" i="103"/>
  <c r="BJ27" i="103"/>
  <c r="BQ27" i="103" s="1"/>
  <c r="AN27" i="103" s="1"/>
  <c r="BK27" i="103"/>
  <c r="BL27" i="103"/>
  <c r="BM27" i="103"/>
  <c r="BN27" i="103"/>
  <c r="BO27" i="103"/>
  <c r="BV27" i="103"/>
  <c r="BW27" i="103"/>
  <c r="BX27" i="103"/>
  <c r="BY27" i="103"/>
  <c r="BZ27" i="103"/>
  <c r="CA27" i="103"/>
  <c r="CB27" i="103"/>
  <c r="CC27" i="103"/>
  <c r="CD27" i="103"/>
  <c r="CE27" i="103"/>
  <c r="CF27" i="103"/>
  <c r="CG27" i="103"/>
  <c r="CH27" i="103"/>
  <c r="CM27" i="103"/>
  <c r="CN27" i="103"/>
  <c r="CO27" i="103"/>
  <c r="CP27" i="103"/>
  <c r="CR27" i="103"/>
  <c r="CW27" i="103"/>
  <c r="CX27" i="103"/>
  <c r="CY27" i="103"/>
  <c r="CZ27" i="103"/>
  <c r="DA27" i="103"/>
  <c r="DB27" i="103"/>
  <c r="DC27" i="103"/>
  <c r="DE27" i="103"/>
  <c r="DK27" i="103"/>
  <c r="DL27" i="103"/>
  <c r="DM27" i="103"/>
  <c r="DN27" i="103"/>
  <c r="DP27" i="103"/>
  <c r="DR27" i="103"/>
  <c r="DS27" i="103"/>
  <c r="DT27" i="103"/>
  <c r="DU27" i="103"/>
  <c r="DV27" i="103"/>
  <c r="DW27" i="103"/>
  <c r="DX27" i="103"/>
  <c r="DY27" i="103"/>
  <c r="EH27" i="103"/>
  <c r="EI27" i="103"/>
  <c r="EJ27" i="103"/>
  <c r="EK27" i="103"/>
  <c r="EL27" i="103"/>
  <c r="EM27" i="103"/>
  <c r="EV27" i="103"/>
  <c r="EW27" i="103"/>
  <c r="EX27" i="103"/>
  <c r="EY27" i="103"/>
  <c r="EZ27" i="103"/>
  <c r="FA27" i="103"/>
  <c r="FK27" i="103"/>
  <c r="FL27" i="103"/>
  <c r="FM27" i="103"/>
  <c r="FN27" i="103"/>
  <c r="FO27" i="103"/>
  <c r="FP27" i="103"/>
  <c r="FZ27" i="103"/>
  <c r="GG27" i="103" s="1"/>
  <c r="GA27" i="103"/>
  <c r="GB27" i="103"/>
  <c r="GC27" i="103"/>
  <c r="GD27" i="103"/>
  <c r="GE27" i="103"/>
  <c r="GH27" i="103"/>
  <c r="GO27" i="103"/>
  <c r="GV27" i="103" s="1"/>
  <c r="GW27" i="103" s="1"/>
  <c r="GP27" i="103"/>
  <c r="GQ27" i="103"/>
  <c r="GR27" i="103"/>
  <c r="GS27" i="103"/>
  <c r="GT27" i="103"/>
  <c r="HD27" i="103"/>
  <c r="HE27" i="103"/>
  <c r="HF27" i="103"/>
  <c r="HG27" i="103"/>
  <c r="HH27" i="103"/>
  <c r="HI27" i="103"/>
  <c r="C28" i="103"/>
  <c r="F28" i="103"/>
  <c r="H28" i="103"/>
  <c r="I28" i="103"/>
  <c r="L28" i="103"/>
  <c r="O28" i="103"/>
  <c r="R28" i="103"/>
  <c r="T28" i="103"/>
  <c r="W28" i="103"/>
  <c r="AL28" i="103"/>
  <c r="AM28" i="103"/>
  <c r="AW28" i="103"/>
  <c r="AX28" i="103"/>
  <c r="AY28" i="103"/>
  <c r="AZ28" i="103"/>
  <c r="BA28" i="103"/>
  <c r="BB28" i="103"/>
  <c r="BC28" i="103"/>
  <c r="BH28" i="103"/>
  <c r="BI28" i="103"/>
  <c r="BJ28" i="103"/>
  <c r="BK28" i="103"/>
  <c r="BL28" i="103"/>
  <c r="BM28" i="103"/>
  <c r="BN28" i="103"/>
  <c r="BO28" i="103"/>
  <c r="BV28" i="103"/>
  <c r="BW28" i="103"/>
  <c r="BX28" i="103"/>
  <c r="BY28" i="103"/>
  <c r="BZ28" i="103"/>
  <c r="CA28" i="103"/>
  <c r="CB28" i="103"/>
  <c r="CC28" i="103"/>
  <c r="CD28" i="103"/>
  <c r="CE28" i="103"/>
  <c r="CF28" i="103"/>
  <c r="CG28" i="103"/>
  <c r="CH28" i="103"/>
  <c r="CM28" i="103"/>
  <c r="CN28" i="103"/>
  <c r="CO28" i="103"/>
  <c r="CP28" i="103"/>
  <c r="CW28" i="103"/>
  <c r="CX28" i="103"/>
  <c r="CY28" i="103"/>
  <c r="CZ28" i="103"/>
  <c r="DA28" i="103"/>
  <c r="DB28" i="103"/>
  <c r="DC28" i="103"/>
  <c r="DK28" i="103"/>
  <c r="DL28" i="103"/>
  <c r="DM28" i="103"/>
  <c r="DN28" i="103"/>
  <c r="DR28" i="103"/>
  <c r="DS28" i="103"/>
  <c r="DT28" i="103"/>
  <c r="DU28" i="103"/>
  <c r="DV28" i="103"/>
  <c r="DW28" i="103"/>
  <c r="DX28" i="103"/>
  <c r="DY28" i="103"/>
  <c r="EH28" i="103"/>
  <c r="EI28" i="103"/>
  <c r="EJ28" i="103"/>
  <c r="EK28" i="103"/>
  <c r="EL28" i="103"/>
  <c r="EM28" i="103"/>
  <c r="EV28" i="103"/>
  <c r="EW28" i="103"/>
  <c r="EX28" i="103"/>
  <c r="EY28" i="103"/>
  <c r="EZ28" i="103"/>
  <c r="FA28" i="103"/>
  <c r="FK28" i="103"/>
  <c r="FL28" i="103"/>
  <c r="FM28" i="103"/>
  <c r="FN28" i="103"/>
  <c r="FO28" i="103"/>
  <c r="FP28" i="103"/>
  <c r="FZ28" i="103"/>
  <c r="GA28" i="103"/>
  <c r="GG28" i="103" s="1"/>
  <c r="GH28" i="103" s="1"/>
  <c r="GB28" i="103"/>
  <c r="GC28" i="103"/>
  <c r="GD28" i="103"/>
  <c r="GE28" i="103"/>
  <c r="GO28" i="103"/>
  <c r="GP28" i="103"/>
  <c r="GQ28" i="103"/>
  <c r="GR28" i="103"/>
  <c r="GS28" i="103"/>
  <c r="GT28" i="103"/>
  <c r="HD28" i="103"/>
  <c r="HE28" i="103"/>
  <c r="HF28" i="103"/>
  <c r="HG28" i="103"/>
  <c r="HH28" i="103"/>
  <c r="HI28" i="103"/>
  <c r="C29" i="103"/>
  <c r="F29" i="103"/>
  <c r="H29" i="103"/>
  <c r="I29" i="103"/>
  <c r="L29" i="103"/>
  <c r="O29" i="103"/>
  <c r="R29" i="103"/>
  <c r="T29" i="103"/>
  <c r="W29" i="103"/>
  <c r="X29" i="103"/>
  <c r="AL29" i="103"/>
  <c r="AM29" i="103"/>
  <c r="AW29" i="103"/>
  <c r="AX29" i="103"/>
  <c r="AY29" i="103"/>
  <c r="AZ29" i="103"/>
  <c r="BA29" i="103"/>
  <c r="BB29" i="103"/>
  <c r="BC29" i="103"/>
  <c r="BH29" i="103"/>
  <c r="BI29" i="103"/>
  <c r="BJ29" i="103"/>
  <c r="BK29" i="103"/>
  <c r="BL29" i="103"/>
  <c r="BQ29" i="103" s="1"/>
  <c r="AN29" i="103" s="1"/>
  <c r="BM29" i="103"/>
  <c r="BN29" i="103"/>
  <c r="BO29" i="103"/>
  <c r="BV29" i="103"/>
  <c r="BW29" i="103"/>
  <c r="BX29" i="103"/>
  <c r="BY29" i="103"/>
  <c r="BZ29" i="103"/>
  <c r="CA29" i="103"/>
  <c r="CB29" i="103"/>
  <c r="CC29" i="103"/>
  <c r="CD29" i="103"/>
  <c r="CE29" i="103"/>
  <c r="CF29" i="103"/>
  <c r="CG29" i="103"/>
  <c r="CH29" i="103"/>
  <c r="CM29" i="103"/>
  <c r="CN29" i="103"/>
  <c r="CO29" i="103"/>
  <c r="CP29" i="103"/>
  <c r="CW29" i="103"/>
  <c r="CX29" i="103"/>
  <c r="CY29" i="103"/>
  <c r="CZ29" i="103"/>
  <c r="DA29" i="103"/>
  <c r="DB29" i="103"/>
  <c r="DC29" i="103"/>
  <c r="DK29" i="103"/>
  <c r="DL29" i="103"/>
  <c r="DM29" i="103"/>
  <c r="DN29" i="103"/>
  <c r="DR29" i="103"/>
  <c r="DS29" i="103"/>
  <c r="DT29" i="103"/>
  <c r="DU29" i="103"/>
  <c r="DV29" i="103"/>
  <c r="DW29" i="103"/>
  <c r="DX29" i="103"/>
  <c r="DY29" i="103"/>
  <c r="EH29" i="103"/>
  <c r="EI29" i="103"/>
  <c r="EJ29" i="103"/>
  <c r="EK29" i="103"/>
  <c r="EL29" i="103"/>
  <c r="EM29" i="103"/>
  <c r="EV29" i="103"/>
  <c r="EW29" i="103"/>
  <c r="EX29" i="103"/>
  <c r="EY29" i="103"/>
  <c r="EZ29" i="103"/>
  <c r="FA29" i="103"/>
  <c r="FK29" i="103"/>
  <c r="FL29" i="103"/>
  <c r="FM29" i="103"/>
  <c r="FN29" i="103"/>
  <c r="FO29" i="103"/>
  <c r="FP29" i="103"/>
  <c r="FZ29" i="103"/>
  <c r="GA29" i="103"/>
  <c r="GB29" i="103"/>
  <c r="GC29" i="103"/>
  <c r="GD29" i="103"/>
  <c r="GE29" i="103"/>
  <c r="GO29" i="103"/>
  <c r="GP29" i="103"/>
  <c r="GQ29" i="103"/>
  <c r="GR29" i="103"/>
  <c r="GS29" i="103"/>
  <c r="GT29" i="103"/>
  <c r="HD29" i="103"/>
  <c r="HE29" i="103"/>
  <c r="HF29" i="103"/>
  <c r="HG29" i="103"/>
  <c r="HH29" i="103"/>
  <c r="HI29" i="103"/>
  <c r="C30" i="103"/>
  <c r="E30" i="103"/>
  <c r="F30" i="103"/>
  <c r="H30" i="103"/>
  <c r="I30" i="103"/>
  <c r="L30" i="103"/>
  <c r="O30" i="103"/>
  <c r="R30" i="103"/>
  <c r="T30" i="103"/>
  <c r="W30" i="103"/>
  <c r="AL30" i="103"/>
  <c r="AM30" i="103"/>
  <c r="AW30" i="103"/>
  <c r="AX30" i="103"/>
  <c r="AY30" i="103"/>
  <c r="AZ30" i="103"/>
  <c r="BA30" i="103"/>
  <c r="BB30" i="103"/>
  <c r="BC30" i="103"/>
  <c r="BH30" i="103"/>
  <c r="BI30" i="103"/>
  <c r="BJ30" i="103"/>
  <c r="BK30" i="103"/>
  <c r="BL30" i="103"/>
  <c r="BM30" i="103"/>
  <c r="BN30" i="103"/>
  <c r="BO30" i="103"/>
  <c r="BV30" i="103"/>
  <c r="BW30" i="103"/>
  <c r="BX30" i="103"/>
  <c r="BY30" i="103"/>
  <c r="BZ30" i="103"/>
  <c r="CA30" i="103"/>
  <c r="CB30" i="103"/>
  <c r="CC30" i="103"/>
  <c r="CD30" i="103"/>
  <c r="CE30" i="103"/>
  <c r="CF30" i="103"/>
  <c r="CG30" i="103"/>
  <c r="CH30" i="103"/>
  <c r="CJ30" i="103"/>
  <c r="CM30" i="103"/>
  <c r="CN30" i="103"/>
  <c r="CO30" i="103"/>
  <c r="CP30" i="103"/>
  <c r="CW30" i="103"/>
  <c r="CX30" i="103"/>
  <c r="CY30" i="103"/>
  <c r="CZ30" i="103"/>
  <c r="DA30" i="103"/>
  <c r="DB30" i="103"/>
  <c r="DC30" i="103"/>
  <c r="DK30" i="103"/>
  <c r="DL30" i="103"/>
  <c r="DM30" i="103"/>
  <c r="DN30" i="103"/>
  <c r="DP30" i="103"/>
  <c r="DR30" i="103"/>
  <c r="DS30" i="103"/>
  <c r="DT30" i="103"/>
  <c r="DU30" i="103"/>
  <c r="DV30" i="103"/>
  <c r="DW30" i="103"/>
  <c r="DX30" i="103"/>
  <c r="DY30" i="103"/>
  <c r="EH30" i="103"/>
  <c r="EI30" i="103"/>
  <c r="EJ30" i="103"/>
  <c r="EK30" i="103"/>
  <c r="EL30" i="103"/>
  <c r="EM30" i="103"/>
  <c r="EO30" i="103" s="1"/>
  <c r="EP30" i="103" s="1"/>
  <c r="B30" i="103" s="1"/>
  <c r="EV30" i="103"/>
  <c r="EW30" i="103"/>
  <c r="EX30" i="103"/>
  <c r="EY30" i="103"/>
  <c r="EZ30" i="103"/>
  <c r="FA30" i="103"/>
  <c r="FC30" i="103"/>
  <c r="FD30" i="103" s="1"/>
  <c r="FK30" i="103"/>
  <c r="FL30" i="103"/>
  <c r="FM30" i="103"/>
  <c r="FN30" i="103"/>
  <c r="FO30" i="103"/>
  <c r="FP30" i="103"/>
  <c r="FR30" i="103"/>
  <c r="FS30" i="103" s="1"/>
  <c r="K30" i="103" s="1"/>
  <c r="FZ30" i="103"/>
  <c r="GA30" i="103"/>
  <c r="GG30" i="103" s="1"/>
  <c r="GH30" i="103" s="1"/>
  <c r="GB30" i="103"/>
  <c r="GC30" i="103"/>
  <c r="GD30" i="103"/>
  <c r="GE30" i="103"/>
  <c r="GO30" i="103"/>
  <c r="GP30" i="103"/>
  <c r="GV30" i="103" s="1"/>
  <c r="GW30" i="103" s="1"/>
  <c r="GQ30" i="103"/>
  <c r="GR30" i="103"/>
  <c r="GS30" i="103"/>
  <c r="GT30" i="103"/>
  <c r="HD30" i="103"/>
  <c r="HE30" i="103"/>
  <c r="HF30" i="103"/>
  <c r="HG30" i="103"/>
  <c r="HK30" i="103" s="1"/>
  <c r="HL30" i="103" s="1"/>
  <c r="HH30" i="103"/>
  <c r="HI30" i="103"/>
  <c r="C31" i="103"/>
  <c r="F31" i="103"/>
  <c r="H31" i="103"/>
  <c r="I31" i="103"/>
  <c r="J27" i="103" s="1"/>
  <c r="L31" i="103"/>
  <c r="O31" i="103"/>
  <c r="R31" i="103"/>
  <c r="T31" i="103"/>
  <c r="W31" i="103"/>
  <c r="AL31" i="103"/>
  <c r="AM31" i="103"/>
  <c r="AW31" i="103"/>
  <c r="AX31" i="103"/>
  <c r="AY31" i="103"/>
  <c r="AZ31" i="103"/>
  <c r="BA31" i="103"/>
  <c r="BB31" i="103"/>
  <c r="BC31" i="103"/>
  <c r="BH31" i="103"/>
  <c r="BI31" i="103"/>
  <c r="BJ31" i="103"/>
  <c r="BK31" i="103"/>
  <c r="BL31" i="103"/>
  <c r="BM31" i="103"/>
  <c r="BN31" i="103"/>
  <c r="BO31" i="103"/>
  <c r="AQ31" i="103" s="1"/>
  <c r="BV31" i="103"/>
  <c r="BW31" i="103"/>
  <c r="BX31" i="103"/>
  <c r="BY31" i="103"/>
  <c r="BZ31" i="103"/>
  <c r="CA31" i="103"/>
  <c r="CB31" i="103"/>
  <c r="CC31" i="103"/>
  <c r="CD31" i="103"/>
  <c r="CE31" i="103"/>
  <c r="CF31" i="103"/>
  <c r="CG31" i="103"/>
  <c r="CH31" i="103"/>
  <c r="CM31" i="103"/>
  <c r="CN31" i="103"/>
  <c r="CO31" i="103"/>
  <c r="CP31" i="103"/>
  <c r="CW31" i="103"/>
  <c r="CX31" i="103"/>
  <c r="CY31" i="103"/>
  <c r="CZ31" i="103"/>
  <c r="DA31" i="103"/>
  <c r="DB31" i="103"/>
  <c r="DC31" i="103"/>
  <c r="DK31" i="103"/>
  <c r="DL31" i="103"/>
  <c r="DM31" i="103"/>
  <c r="DN31" i="103"/>
  <c r="DR31" i="103"/>
  <c r="DS31" i="103"/>
  <c r="DT31" i="103"/>
  <c r="DU31" i="103"/>
  <c r="DV31" i="103"/>
  <c r="DW31" i="103"/>
  <c r="DX31" i="103"/>
  <c r="DY31" i="103"/>
  <c r="EH31" i="103"/>
  <c r="EI31" i="103"/>
  <c r="EO31" i="103" s="1"/>
  <c r="EJ31" i="103"/>
  <c r="EK31" i="103"/>
  <c r="EL31" i="103"/>
  <c r="EM31" i="103"/>
  <c r="EV31" i="103"/>
  <c r="EW31" i="103"/>
  <c r="EX31" i="103"/>
  <c r="EY31" i="103"/>
  <c r="EZ31" i="103"/>
  <c r="FA31" i="103"/>
  <c r="FK31" i="103"/>
  <c r="FL31" i="103"/>
  <c r="FM31" i="103"/>
  <c r="FN31" i="103"/>
  <c r="FO31" i="103"/>
  <c r="FP31" i="103"/>
  <c r="FZ31" i="103"/>
  <c r="GA31" i="103"/>
  <c r="GB31" i="103"/>
  <c r="GC31" i="103"/>
  <c r="GD31" i="103"/>
  <c r="GE31" i="103"/>
  <c r="GO31" i="103"/>
  <c r="GP31" i="103"/>
  <c r="GV31" i="103" s="1"/>
  <c r="GQ31" i="103"/>
  <c r="GR31" i="103"/>
  <c r="GS31" i="103"/>
  <c r="GT31" i="103"/>
  <c r="HD31" i="103"/>
  <c r="HE31" i="103"/>
  <c r="HK31" i="103" s="1"/>
  <c r="HF31" i="103"/>
  <c r="HG31" i="103"/>
  <c r="HH31" i="103"/>
  <c r="HI31" i="103"/>
  <c r="C32" i="103"/>
  <c r="F32" i="103"/>
  <c r="G35" i="103" s="1"/>
  <c r="H32" i="103"/>
  <c r="I32" i="103"/>
  <c r="L32" i="103"/>
  <c r="O32" i="103"/>
  <c r="R32" i="103"/>
  <c r="T32" i="103"/>
  <c r="W32" i="103"/>
  <c r="AL32" i="103"/>
  <c r="AM32" i="103"/>
  <c r="AW32" i="103"/>
  <c r="AX32" i="103"/>
  <c r="AY32" i="103"/>
  <c r="AZ32" i="103"/>
  <c r="BA32" i="103"/>
  <c r="BB32" i="103"/>
  <c r="BC32" i="103"/>
  <c r="BE32" i="103"/>
  <c r="BH32" i="103"/>
  <c r="BI32" i="103"/>
  <c r="BJ32" i="103"/>
  <c r="BK32" i="103"/>
  <c r="BL32" i="103"/>
  <c r="BM32" i="103"/>
  <c r="BN32" i="103"/>
  <c r="BO32" i="103"/>
  <c r="AQ32" i="103" s="1"/>
  <c r="BV32" i="103"/>
  <c r="BW32" i="103"/>
  <c r="BX32" i="103"/>
  <c r="BY32" i="103"/>
  <c r="BZ32" i="103"/>
  <c r="CA32" i="103"/>
  <c r="CB32" i="103"/>
  <c r="CJ32" i="103" s="1"/>
  <c r="CC32" i="103"/>
  <c r="CD32" i="103"/>
  <c r="CE32" i="103"/>
  <c r="CF32" i="103"/>
  <c r="CG32" i="103"/>
  <c r="CH32" i="103"/>
  <c r="CM32" i="103"/>
  <c r="CN32" i="103"/>
  <c r="CO32" i="103"/>
  <c r="CP32" i="103"/>
  <c r="CW32" i="103"/>
  <c r="CX32" i="103"/>
  <c r="CY32" i="103"/>
  <c r="CZ32" i="103"/>
  <c r="DA32" i="103"/>
  <c r="DB32" i="103"/>
  <c r="DC32" i="103"/>
  <c r="DK32" i="103"/>
  <c r="DL32" i="103"/>
  <c r="DP32" i="103" s="1"/>
  <c r="DM32" i="103"/>
  <c r="DN32" i="103"/>
  <c r="DR32" i="103"/>
  <c r="DS32" i="103"/>
  <c r="DT32" i="103"/>
  <c r="DU32" i="103"/>
  <c r="DV32" i="103"/>
  <c r="DW32" i="103"/>
  <c r="DX32" i="103"/>
  <c r="DY32" i="103"/>
  <c r="EA32" i="103"/>
  <c r="EB32" i="103" s="1"/>
  <c r="EH32" i="103"/>
  <c r="EI32" i="103"/>
  <c r="EJ32" i="103"/>
  <c r="EK32" i="103"/>
  <c r="EL32" i="103"/>
  <c r="EM32" i="103"/>
  <c r="EO32" i="103"/>
  <c r="EP32" i="103" s="1"/>
  <c r="B32" i="103" s="1"/>
  <c r="EV32" i="103"/>
  <c r="EW32" i="103"/>
  <c r="EX32" i="103"/>
  <c r="EY32" i="103"/>
  <c r="EZ32" i="103"/>
  <c r="FA32" i="103"/>
  <c r="FC32" i="103"/>
  <c r="FD32" i="103" s="1"/>
  <c r="FK32" i="103"/>
  <c r="FL32" i="103"/>
  <c r="FM32" i="103"/>
  <c r="FN32" i="103"/>
  <c r="FO32" i="103"/>
  <c r="FP32" i="103"/>
  <c r="FR32" i="103"/>
  <c r="FS32" i="103" s="1"/>
  <c r="K32" i="103" s="1"/>
  <c r="FZ32" i="103"/>
  <c r="GA32" i="103"/>
  <c r="GB32" i="103"/>
  <c r="GG32" i="103" s="1"/>
  <c r="GH32" i="103" s="1"/>
  <c r="GC32" i="103"/>
  <c r="GD32" i="103"/>
  <c r="GE32" i="103"/>
  <c r="GO32" i="103"/>
  <c r="GP32" i="103"/>
  <c r="GQ32" i="103"/>
  <c r="GV32" i="103" s="1"/>
  <c r="GW32" i="103" s="1"/>
  <c r="GR32" i="103"/>
  <c r="GS32" i="103"/>
  <c r="GT32" i="103"/>
  <c r="HD32" i="103"/>
  <c r="HE32" i="103"/>
  <c r="HF32" i="103"/>
  <c r="HK32" i="103" s="1"/>
  <c r="HL32" i="103" s="1"/>
  <c r="E32" i="103" s="1"/>
  <c r="HG32" i="103"/>
  <c r="HH32" i="103"/>
  <c r="HI32" i="103"/>
  <c r="C33" i="103"/>
  <c r="F33" i="103"/>
  <c r="H33" i="103"/>
  <c r="I33" i="103"/>
  <c r="J35" i="103" s="1"/>
  <c r="L33" i="103"/>
  <c r="O33" i="103"/>
  <c r="P35" i="103" s="1"/>
  <c r="R33" i="103"/>
  <c r="T33" i="103"/>
  <c r="W33" i="103"/>
  <c r="AJ33" i="103"/>
  <c r="N33" i="103" s="1"/>
  <c r="AL33" i="103"/>
  <c r="AM33" i="103"/>
  <c r="AW33" i="103"/>
  <c r="AX33" i="103"/>
  <c r="AY33" i="103"/>
  <c r="AZ33" i="103"/>
  <c r="BA33" i="103"/>
  <c r="BB33" i="103"/>
  <c r="BC33" i="103"/>
  <c r="BH33" i="103"/>
  <c r="BI33" i="103"/>
  <c r="BJ33" i="103"/>
  <c r="BQ33" i="103" s="1"/>
  <c r="AN33" i="103" s="1"/>
  <c r="AK33" i="103" s="1"/>
  <c r="BK33" i="103"/>
  <c r="BL33" i="103"/>
  <c r="BM33" i="103"/>
  <c r="BN33" i="103"/>
  <c r="BO33" i="103"/>
  <c r="BV33" i="103"/>
  <c r="BW33" i="103"/>
  <c r="BX33" i="103"/>
  <c r="BY33" i="103"/>
  <c r="BZ33" i="103"/>
  <c r="CA33" i="103"/>
  <c r="CB33" i="103"/>
  <c r="CC33" i="103"/>
  <c r="CD33" i="103"/>
  <c r="CE33" i="103"/>
  <c r="CF33" i="103"/>
  <c r="CG33" i="103"/>
  <c r="CH33" i="103"/>
  <c r="CM33" i="103"/>
  <c r="CN33" i="103"/>
  <c r="CO33" i="103"/>
  <c r="CP33" i="103"/>
  <c r="CR33" i="103"/>
  <c r="CW33" i="103"/>
  <c r="CX33" i="103"/>
  <c r="CY33" i="103"/>
  <c r="CZ33" i="103"/>
  <c r="DA33" i="103"/>
  <c r="DB33" i="103"/>
  <c r="DC33" i="103"/>
  <c r="DE33" i="103"/>
  <c r="DK33" i="103"/>
  <c r="DL33" i="103"/>
  <c r="DM33" i="103"/>
  <c r="DP33" i="103" s="1"/>
  <c r="DN33" i="103"/>
  <c r="DR33" i="103"/>
  <c r="DS33" i="103"/>
  <c r="DT33" i="103"/>
  <c r="DU33" i="103"/>
  <c r="DV33" i="103"/>
  <c r="DW33" i="103"/>
  <c r="DX33" i="103"/>
  <c r="DY33" i="103"/>
  <c r="EH33" i="103"/>
  <c r="EI33" i="103"/>
  <c r="EJ33" i="103"/>
  <c r="EK33" i="103"/>
  <c r="EL33" i="103"/>
  <c r="EM33" i="103"/>
  <c r="EV33" i="103"/>
  <c r="EW33" i="103"/>
  <c r="EX33" i="103"/>
  <c r="EY33" i="103"/>
  <c r="EZ33" i="103"/>
  <c r="FA33" i="103"/>
  <c r="FK33" i="103"/>
  <c r="FL33" i="103"/>
  <c r="FM33" i="103"/>
  <c r="FN33" i="103"/>
  <c r="FO33" i="103"/>
  <c r="FP33" i="103"/>
  <c r="FZ33" i="103"/>
  <c r="GA33" i="103"/>
  <c r="GB33" i="103"/>
  <c r="GC33" i="103"/>
  <c r="GD33" i="103"/>
  <c r="GE33" i="103"/>
  <c r="GO33" i="103"/>
  <c r="GV33" i="103" s="1"/>
  <c r="GW33" i="103" s="1"/>
  <c r="GP33" i="103"/>
  <c r="GQ33" i="103"/>
  <c r="GR33" i="103"/>
  <c r="GS33" i="103"/>
  <c r="GT33" i="103"/>
  <c r="HD33" i="103"/>
  <c r="HE33" i="103"/>
  <c r="HF33" i="103"/>
  <c r="HG33" i="103"/>
  <c r="HH33" i="103"/>
  <c r="HI33" i="103"/>
  <c r="C34" i="103"/>
  <c r="F34" i="103"/>
  <c r="H34" i="103"/>
  <c r="I34" i="103"/>
  <c r="L34" i="103"/>
  <c r="O34" i="103"/>
  <c r="R34" i="103"/>
  <c r="T34" i="103"/>
  <c r="W34" i="103"/>
  <c r="AL34" i="103"/>
  <c r="AM34" i="103"/>
  <c r="AW34" i="103"/>
  <c r="AX34" i="103"/>
  <c r="AY34" i="103"/>
  <c r="AZ34" i="103"/>
  <c r="BA34" i="103"/>
  <c r="BB34" i="103"/>
  <c r="BC34" i="103"/>
  <c r="BH34" i="103"/>
  <c r="BI34" i="103"/>
  <c r="BJ34" i="103"/>
  <c r="BK34" i="103"/>
  <c r="BL34" i="103"/>
  <c r="BM34" i="103"/>
  <c r="BN34" i="103"/>
  <c r="BO34" i="103"/>
  <c r="BQ34" i="103"/>
  <c r="AN34" i="103" s="1"/>
  <c r="BV34" i="103"/>
  <c r="BW34" i="103"/>
  <c r="BX34" i="103"/>
  <c r="BY34" i="103"/>
  <c r="BZ34" i="103"/>
  <c r="CA34" i="103"/>
  <c r="CB34" i="103"/>
  <c r="CC34" i="103"/>
  <c r="CJ34" i="103" s="1"/>
  <c r="CD34" i="103"/>
  <c r="CE34" i="103"/>
  <c r="CF34" i="103"/>
  <c r="CG34" i="103"/>
  <c r="CH34" i="103"/>
  <c r="CM34" i="103"/>
  <c r="CN34" i="103"/>
  <c r="CO34" i="103"/>
  <c r="CP34" i="103"/>
  <c r="CW34" i="103"/>
  <c r="CX34" i="103"/>
  <c r="CY34" i="103"/>
  <c r="CZ34" i="103"/>
  <c r="DA34" i="103"/>
  <c r="DB34" i="103"/>
  <c r="DC34" i="103"/>
  <c r="DK34" i="103"/>
  <c r="DL34" i="103"/>
  <c r="DM34" i="103"/>
  <c r="DN34" i="103"/>
  <c r="DP34" i="103"/>
  <c r="DR34" i="103"/>
  <c r="DS34" i="103"/>
  <c r="DT34" i="103"/>
  <c r="DU34" i="103"/>
  <c r="DV34" i="103"/>
  <c r="DW34" i="103"/>
  <c r="DX34" i="103"/>
  <c r="DY34" i="103"/>
  <c r="EH34" i="103"/>
  <c r="EI34" i="103"/>
  <c r="EJ34" i="103"/>
  <c r="EK34" i="103"/>
  <c r="EL34" i="103"/>
  <c r="EM34" i="103"/>
  <c r="EV34" i="103"/>
  <c r="EW34" i="103"/>
  <c r="EX34" i="103"/>
  <c r="EY34" i="103"/>
  <c r="EZ34" i="103"/>
  <c r="FA34" i="103"/>
  <c r="FK34" i="103"/>
  <c r="FR34" i="103" s="1"/>
  <c r="FS34" i="103" s="1"/>
  <c r="K34" i="103" s="1"/>
  <c r="FL34" i="103"/>
  <c r="FM34" i="103"/>
  <c r="FN34" i="103"/>
  <c r="FO34" i="103"/>
  <c r="FP34" i="103"/>
  <c r="FZ34" i="103"/>
  <c r="GG34" i="103" s="1"/>
  <c r="GH34" i="103" s="1"/>
  <c r="GA34" i="103"/>
  <c r="GB34" i="103"/>
  <c r="GC34" i="103"/>
  <c r="GD34" i="103"/>
  <c r="GE34" i="103"/>
  <c r="GO34" i="103"/>
  <c r="GP34" i="103"/>
  <c r="GQ34" i="103"/>
  <c r="GR34" i="103"/>
  <c r="GS34" i="103"/>
  <c r="GT34" i="103"/>
  <c r="HD34" i="103"/>
  <c r="HE34" i="103"/>
  <c r="HF34" i="103"/>
  <c r="HG34" i="103"/>
  <c r="HH34" i="103"/>
  <c r="HI34" i="103"/>
  <c r="C35" i="103"/>
  <c r="F35" i="103"/>
  <c r="H35" i="103"/>
  <c r="I35" i="103"/>
  <c r="L35" i="103"/>
  <c r="O35" i="103"/>
  <c r="R35" i="103"/>
  <c r="T35" i="103"/>
  <c r="W35" i="103"/>
  <c r="AL35" i="103"/>
  <c r="AM35" i="103"/>
  <c r="AW35" i="103"/>
  <c r="AX35" i="103"/>
  <c r="AY35" i="103"/>
  <c r="AZ35" i="103"/>
  <c r="BA35" i="103"/>
  <c r="BB35" i="103"/>
  <c r="BC35" i="103"/>
  <c r="BH35" i="103"/>
  <c r="BI35" i="103"/>
  <c r="BJ35" i="103"/>
  <c r="BK35" i="103"/>
  <c r="BL35" i="103"/>
  <c r="BM35" i="103"/>
  <c r="BN35" i="103"/>
  <c r="BO35" i="103"/>
  <c r="BQ35" i="103"/>
  <c r="AN35" i="103" s="1"/>
  <c r="AK35" i="103" s="1"/>
  <c r="BV35" i="103"/>
  <c r="BW35" i="103"/>
  <c r="BX35" i="103"/>
  <c r="BY35" i="103"/>
  <c r="BZ35" i="103"/>
  <c r="CA35" i="103"/>
  <c r="CB35" i="103"/>
  <c r="CC35" i="103"/>
  <c r="CJ35" i="103" s="1"/>
  <c r="CD35" i="103"/>
  <c r="CE35" i="103"/>
  <c r="CF35" i="103"/>
  <c r="CG35" i="103"/>
  <c r="CH35" i="103"/>
  <c r="CM35" i="103"/>
  <c r="CN35" i="103"/>
  <c r="CR35" i="103" s="1"/>
  <c r="CO35" i="103"/>
  <c r="CP35" i="103"/>
  <c r="CW35" i="103"/>
  <c r="CX35" i="103"/>
  <c r="CY35" i="103"/>
  <c r="DE35" i="103" s="1"/>
  <c r="CZ35" i="103"/>
  <c r="DA35" i="103"/>
  <c r="DB35" i="103"/>
  <c r="DC35" i="103"/>
  <c r="DK35" i="103"/>
  <c r="DL35" i="103"/>
  <c r="DM35" i="103"/>
  <c r="DP35" i="103" s="1"/>
  <c r="EA35" i="103" s="1"/>
  <c r="EB35" i="103" s="1"/>
  <c r="DN35" i="103"/>
  <c r="DR35" i="103"/>
  <c r="DS35" i="103"/>
  <c r="DT35" i="103"/>
  <c r="DU35" i="103"/>
  <c r="DV35" i="103"/>
  <c r="DW35" i="103"/>
  <c r="DX35" i="103"/>
  <c r="DY35" i="103"/>
  <c r="EH35" i="103"/>
  <c r="EI35" i="103"/>
  <c r="EJ35" i="103"/>
  <c r="EK35" i="103"/>
  <c r="EL35" i="103"/>
  <c r="EM35" i="103"/>
  <c r="EV35" i="103"/>
  <c r="EW35" i="103"/>
  <c r="EX35" i="103"/>
  <c r="EY35" i="103"/>
  <c r="EZ35" i="103"/>
  <c r="FA35" i="103"/>
  <c r="FC35" i="103"/>
  <c r="FD35" i="103" s="1"/>
  <c r="FK35" i="103"/>
  <c r="FL35" i="103"/>
  <c r="FM35" i="103"/>
  <c r="FN35" i="103"/>
  <c r="FO35" i="103"/>
  <c r="FP35" i="103"/>
  <c r="FR35" i="103" s="1"/>
  <c r="FS35" i="103" s="1"/>
  <c r="K35" i="103" s="1"/>
  <c r="FZ35" i="103"/>
  <c r="GA35" i="103"/>
  <c r="GB35" i="103"/>
  <c r="GC35" i="103"/>
  <c r="GD35" i="103"/>
  <c r="GE35" i="103"/>
  <c r="GG35" i="103"/>
  <c r="GH35" i="103" s="1"/>
  <c r="GO35" i="103"/>
  <c r="GP35" i="103"/>
  <c r="GQ35" i="103"/>
  <c r="GR35" i="103"/>
  <c r="GS35" i="103"/>
  <c r="GT35" i="103"/>
  <c r="GV35" i="103"/>
  <c r="GW35" i="103" s="1"/>
  <c r="HD35" i="103"/>
  <c r="HE35" i="103"/>
  <c r="HF35" i="103"/>
  <c r="HG35" i="103"/>
  <c r="HK35" i="103" s="1"/>
  <c r="HL35" i="103" s="1"/>
  <c r="E35" i="103" s="1"/>
  <c r="HH35" i="103"/>
  <c r="HI35" i="103"/>
  <c r="C36" i="103"/>
  <c r="F36" i="103"/>
  <c r="H36" i="103"/>
  <c r="I36" i="103"/>
  <c r="L36" i="103"/>
  <c r="O36" i="103"/>
  <c r="R36" i="103"/>
  <c r="T36" i="103"/>
  <c r="W36" i="103"/>
  <c r="AL36" i="103"/>
  <c r="AM36" i="103"/>
  <c r="AW36" i="103"/>
  <c r="AX36" i="103"/>
  <c r="AY36" i="103"/>
  <c r="AZ36" i="103"/>
  <c r="BA36" i="103"/>
  <c r="BB36" i="103"/>
  <c r="BC36" i="103"/>
  <c r="BH36" i="103"/>
  <c r="BI36" i="103"/>
  <c r="BJ36" i="103"/>
  <c r="BK36" i="103"/>
  <c r="BL36" i="103"/>
  <c r="BM36" i="103"/>
  <c r="BN36" i="103"/>
  <c r="BO36" i="103"/>
  <c r="BV36" i="103"/>
  <c r="BW36" i="103"/>
  <c r="BX36" i="103"/>
  <c r="BY36" i="103"/>
  <c r="BZ36" i="103"/>
  <c r="CA36" i="103"/>
  <c r="CB36" i="103"/>
  <c r="CC36" i="103"/>
  <c r="CD36" i="103"/>
  <c r="CE36" i="103"/>
  <c r="CF36" i="103"/>
  <c r="CG36" i="103"/>
  <c r="CH36" i="103"/>
  <c r="CM36" i="103"/>
  <c r="CN36" i="103"/>
  <c r="CO36" i="103"/>
  <c r="CP36" i="103"/>
  <c r="CW36" i="103"/>
  <c r="CX36" i="103"/>
  <c r="CY36" i="103"/>
  <c r="CZ36" i="103"/>
  <c r="DA36" i="103"/>
  <c r="DB36" i="103"/>
  <c r="DC36" i="103"/>
  <c r="DK36" i="103"/>
  <c r="DL36" i="103"/>
  <c r="DM36" i="103"/>
  <c r="DN36" i="103"/>
  <c r="DR36" i="103"/>
  <c r="DS36" i="103"/>
  <c r="DT36" i="103"/>
  <c r="DU36" i="103"/>
  <c r="DV36" i="103"/>
  <c r="DW36" i="103"/>
  <c r="DX36" i="103"/>
  <c r="DY36" i="103"/>
  <c r="EH36" i="103"/>
  <c r="EI36" i="103"/>
  <c r="EO36" i="103" s="1"/>
  <c r="EP36" i="103" s="1"/>
  <c r="B36" i="103" s="1"/>
  <c r="EJ36" i="103"/>
  <c r="EK36" i="103"/>
  <c r="EL36" i="103"/>
  <c r="EM36" i="103"/>
  <c r="EV36" i="103"/>
  <c r="EW36" i="103"/>
  <c r="EX36" i="103"/>
  <c r="FC36" i="103" s="1"/>
  <c r="FD36" i="103" s="1"/>
  <c r="EY36" i="103"/>
  <c r="EZ36" i="103"/>
  <c r="FA36" i="103"/>
  <c r="FK36" i="103"/>
  <c r="FL36" i="103"/>
  <c r="FM36" i="103"/>
  <c r="FN36" i="103"/>
  <c r="FR36" i="103" s="1"/>
  <c r="FS36" i="103" s="1"/>
  <c r="K36" i="103" s="1"/>
  <c r="FO36" i="103"/>
  <c r="FP36" i="103"/>
  <c r="FZ36" i="103"/>
  <c r="GA36" i="103"/>
  <c r="GG36" i="103" s="1"/>
  <c r="GH36" i="103" s="1"/>
  <c r="GB36" i="103"/>
  <c r="GC36" i="103"/>
  <c r="GD36" i="103"/>
  <c r="GE36" i="103"/>
  <c r="GO36" i="103"/>
  <c r="GP36" i="103"/>
  <c r="GQ36" i="103"/>
  <c r="GR36" i="103"/>
  <c r="GS36" i="103"/>
  <c r="GT36" i="103"/>
  <c r="HD36" i="103"/>
  <c r="HE36" i="103"/>
  <c r="HF36" i="103"/>
  <c r="HG36" i="103"/>
  <c r="HH36" i="103"/>
  <c r="HI36" i="103"/>
  <c r="HK36" i="103"/>
  <c r="HL36" i="103" s="1"/>
  <c r="E36" i="103" s="1"/>
  <c r="C37" i="103"/>
  <c r="F37" i="103"/>
  <c r="H37" i="103"/>
  <c r="I37" i="103"/>
  <c r="L37" i="103"/>
  <c r="O37" i="103"/>
  <c r="R37" i="103"/>
  <c r="T37" i="103"/>
  <c r="W37" i="103"/>
  <c r="AL37" i="103"/>
  <c r="AM37" i="103"/>
  <c r="AW37" i="103"/>
  <c r="AX37" i="103"/>
  <c r="AY37" i="103"/>
  <c r="AZ37" i="103"/>
  <c r="BA37" i="103"/>
  <c r="BB37" i="103"/>
  <c r="BC37" i="103"/>
  <c r="BH37" i="103"/>
  <c r="BI37" i="103"/>
  <c r="BJ37" i="103"/>
  <c r="BK37" i="103"/>
  <c r="BL37" i="103"/>
  <c r="BM37" i="103"/>
  <c r="BN37" i="103"/>
  <c r="BO37" i="103"/>
  <c r="BV37" i="103"/>
  <c r="BW37" i="103"/>
  <c r="BX37" i="103"/>
  <c r="BY37" i="103"/>
  <c r="BZ37" i="103"/>
  <c r="CA37" i="103"/>
  <c r="CB37" i="103"/>
  <c r="CC37" i="103"/>
  <c r="CD37" i="103"/>
  <c r="CE37" i="103"/>
  <c r="CF37" i="103"/>
  <c r="CG37" i="103"/>
  <c r="CH37" i="103"/>
  <c r="CM37" i="103"/>
  <c r="CN37" i="103"/>
  <c r="CO37" i="103"/>
  <c r="CP37" i="103"/>
  <c r="CW37" i="103"/>
  <c r="CX37" i="103"/>
  <c r="CY37" i="103"/>
  <c r="CZ37" i="103"/>
  <c r="DA37" i="103"/>
  <c r="DB37" i="103"/>
  <c r="DC37" i="103"/>
  <c r="DK37" i="103"/>
  <c r="DL37" i="103"/>
  <c r="DM37" i="103"/>
  <c r="DN37" i="103"/>
  <c r="DR37" i="103"/>
  <c r="DS37" i="103"/>
  <c r="DT37" i="103"/>
  <c r="DU37" i="103"/>
  <c r="DV37" i="103"/>
  <c r="DW37" i="103"/>
  <c r="DX37" i="103"/>
  <c r="DY37" i="103"/>
  <c r="EH37" i="103"/>
  <c r="EI37" i="103"/>
  <c r="EJ37" i="103"/>
  <c r="EK37" i="103"/>
  <c r="EL37" i="103"/>
  <c r="EM37" i="103"/>
  <c r="EV37" i="103"/>
  <c r="EW37" i="103"/>
  <c r="EX37" i="103"/>
  <c r="EY37" i="103"/>
  <c r="EZ37" i="103"/>
  <c r="FA37" i="103"/>
  <c r="FK37" i="103"/>
  <c r="FL37" i="103"/>
  <c r="FM37" i="103"/>
  <c r="FN37" i="103"/>
  <c r="FO37" i="103"/>
  <c r="FP37" i="103"/>
  <c r="FZ37" i="103"/>
  <c r="GG37" i="103" s="1"/>
  <c r="GH37" i="103" s="1"/>
  <c r="GA37" i="103"/>
  <c r="GB37" i="103"/>
  <c r="GC37" i="103"/>
  <c r="GD37" i="103"/>
  <c r="GE37" i="103"/>
  <c r="GO37" i="103"/>
  <c r="GP37" i="103"/>
  <c r="GQ37" i="103"/>
  <c r="GR37" i="103"/>
  <c r="GS37" i="103"/>
  <c r="GT37" i="103"/>
  <c r="HD37" i="103"/>
  <c r="HE37" i="103"/>
  <c r="HF37" i="103"/>
  <c r="HG37" i="103"/>
  <c r="HH37" i="103"/>
  <c r="HI37" i="103"/>
  <c r="C38" i="103"/>
  <c r="F38" i="103"/>
  <c r="H38" i="103"/>
  <c r="I38" i="103"/>
  <c r="L38" i="103"/>
  <c r="O38" i="103"/>
  <c r="R38" i="103"/>
  <c r="S35" i="103" s="1"/>
  <c r="T38" i="103"/>
  <c r="W38" i="103"/>
  <c r="AL38" i="103"/>
  <c r="AM38" i="103"/>
  <c r="AW38" i="103"/>
  <c r="AX38" i="103"/>
  <c r="AY38" i="103"/>
  <c r="AZ38" i="103"/>
  <c r="BA38" i="103"/>
  <c r="BB38" i="103"/>
  <c r="BC38" i="103"/>
  <c r="BH38" i="103"/>
  <c r="BI38" i="103"/>
  <c r="BQ38" i="103" s="1"/>
  <c r="AN38" i="103" s="1"/>
  <c r="BJ38" i="103"/>
  <c r="BK38" i="103"/>
  <c r="BL38" i="103"/>
  <c r="BM38" i="103"/>
  <c r="BN38" i="103"/>
  <c r="BO38" i="103"/>
  <c r="BV38" i="103"/>
  <c r="BW38" i="103"/>
  <c r="CJ38" i="103" s="1"/>
  <c r="BX38" i="103"/>
  <c r="BY38" i="103"/>
  <c r="BZ38" i="103"/>
  <c r="CA38" i="103"/>
  <c r="CB38" i="103"/>
  <c r="CC38" i="103"/>
  <c r="CD38" i="103"/>
  <c r="CE38" i="103"/>
  <c r="CF38" i="103"/>
  <c r="CG38" i="103"/>
  <c r="CH38" i="103"/>
  <c r="CM38" i="103"/>
  <c r="CN38" i="103"/>
  <c r="CO38" i="103"/>
  <c r="CP38" i="103"/>
  <c r="CW38" i="103"/>
  <c r="CX38" i="103"/>
  <c r="CY38" i="103"/>
  <c r="CZ38" i="103"/>
  <c r="DA38" i="103"/>
  <c r="DB38" i="103"/>
  <c r="DC38" i="103"/>
  <c r="DK38" i="103"/>
  <c r="DL38" i="103"/>
  <c r="DM38" i="103"/>
  <c r="DN38" i="103"/>
  <c r="DR38" i="103"/>
  <c r="DS38" i="103"/>
  <c r="DT38" i="103"/>
  <c r="DU38" i="103"/>
  <c r="DV38" i="103"/>
  <c r="DW38" i="103"/>
  <c r="DX38" i="103"/>
  <c r="DY38" i="103"/>
  <c r="EH38" i="103"/>
  <c r="EI38" i="103"/>
  <c r="EJ38" i="103"/>
  <c r="EK38" i="103"/>
  <c r="EL38" i="103"/>
  <c r="EM38" i="103"/>
  <c r="EV38" i="103"/>
  <c r="EW38" i="103"/>
  <c r="FC38" i="103" s="1"/>
  <c r="FD38" i="103" s="1"/>
  <c r="EX38" i="103"/>
  <c r="EY38" i="103"/>
  <c r="EZ38" i="103"/>
  <c r="FA38" i="103"/>
  <c r="FK38" i="103"/>
  <c r="FL38" i="103"/>
  <c r="FM38" i="103"/>
  <c r="FN38" i="103"/>
  <c r="FO38" i="103"/>
  <c r="FP38" i="103"/>
  <c r="FZ38" i="103"/>
  <c r="GA38" i="103"/>
  <c r="GB38" i="103"/>
  <c r="GC38" i="103"/>
  <c r="GD38" i="103"/>
  <c r="GE38" i="103"/>
  <c r="GO38" i="103"/>
  <c r="GP38" i="103"/>
  <c r="GQ38" i="103"/>
  <c r="GR38" i="103"/>
  <c r="GS38" i="103"/>
  <c r="GT38" i="103"/>
  <c r="HD38" i="103"/>
  <c r="HE38" i="103"/>
  <c r="HF38" i="103"/>
  <c r="HG38" i="103"/>
  <c r="HH38" i="103"/>
  <c r="HI38" i="103"/>
  <c r="C39" i="103"/>
  <c r="F39" i="103"/>
  <c r="H39" i="103"/>
  <c r="I39" i="103"/>
  <c r="L39" i="103"/>
  <c r="O39" i="103"/>
  <c r="R39" i="103"/>
  <c r="T39" i="103"/>
  <c r="U41" i="103" s="1"/>
  <c r="U39" i="103"/>
  <c r="W39" i="103"/>
  <c r="X41" i="103" s="1"/>
  <c r="AL39" i="103"/>
  <c r="AM39" i="103"/>
  <c r="AW39" i="103"/>
  <c r="AX39" i="103"/>
  <c r="AY39" i="103"/>
  <c r="AZ39" i="103"/>
  <c r="BA39" i="103"/>
  <c r="BB39" i="103"/>
  <c r="BC39" i="103"/>
  <c r="BH39" i="103"/>
  <c r="BI39" i="103"/>
  <c r="BJ39" i="103"/>
  <c r="BK39" i="103"/>
  <c r="BL39" i="103"/>
  <c r="BM39" i="103"/>
  <c r="BN39" i="103"/>
  <c r="BO39" i="103"/>
  <c r="BV39" i="103"/>
  <c r="BW39" i="103"/>
  <c r="CJ39" i="103" s="1"/>
  <c r="BX39" i="103"/>
  <c r="BY39" i="103"/>
  <c r="BZ39" i="103"/>
  <c r="CA39" i="103"/>
  <c r="CB39" i="103"/>
  <c r="CC39" i="103"/>
  <c r="CD39" i="103"/>
  <c r="CE39" i="103"/>
  <c r="CF39" i="103"/>
  <c r="CG39" i="103"/>
  <c r="CH39" i="103"/>
  <c r="CM39" i="103"/>
  <c r="CN39" i="103"/>
  <c r="CO39" i="103"/>
  <c r="CP39" i="103"/>
  <c r="CW39" i="103"/>
  <c r="CX39" i="103"/>
  <c r="CY39" i="103"/>
  <c r="CZ39" i="103"/>
  <c r="DA39" i="103"/>
  <c r="DB39" i="103"/>
  <c r="DC39" i="103"/>
  <c r="DK39" i="103"/>
  <c r="DL39" i="103"/>
  <c r="DM39" i="103"/>
  <c r="DN39" i="103"/>
  <c r="DR39" i="103"/>
  <c r="DS39" i="103"/>
  <c r="DT39" i="103"/>
  <c r="DU39" i="103"/>
  <c r="DV39" i="103"/>
  <c r="DW39" i="103"/>
  <c r="DX39" i="103"/>
  <c r="DY39" i="103"/>
  <c r="EH39" i="103"/>
  <c r="EI39" i="103"/>
  <c r="EJ39" i="103"/>
  <c r="EK39" i="103"/>
  <c r="EL39" i="103"/>
  <c r="EM39" i="103"/>
  <c r="EV39" i="103"/>
  <c r="EW39" i="103"/>
  <c r="EX39" i="103"/>
  <c r="EY39" i="103"/>
  <c r="EZ39" i="103"/>
  <c r="FA39" i="103"/>
  <c r="FK39" i="103"/>
  <c r="FL39" i="103"/>
  <c r="FR39" i="103" s="1"/>
  <c r="FS39" i="103" s="1"/>
  <c r="K39" i="103" s="1"/>
  <c r="FM39" i="103"/>
  <c r="FN39" i="103"/>
  <c r="FO39" i="103"/>
  <c r="FP39" i="103"/>
  <c r="FZ39" i="103"/>
  <c r="GA39" i="103"/>
  <c r="GB39" i="103"/>
  <c r="GC39" i="103"/>
  <c r="GD39" i="103"/>
  <c r="GE39" i="103"/>
  <c r="GO39" i="103"/>
  <c r="GP39" i="103"/>
  <c r="GQ39" i="103"/>
  <c r="GR39" i="103"/>
  <c r="GS39" i="103"/>
  <c r="GT39" i="103"/>
  <c r="HD39" i="103"/>
  <c r="HE39" i="103"/>
  <c r="HF39" i="103"/>
  <c r="HG39" i="103"/>
  <c r="HH39" i="103"/>
  <c r="HI39" i="103"/>
  <c r="C40" i="103"/>
  <c r="F40" i="103"/>
  <c r="H40" i="103"/>
  <c r="I40" i="103"/>
  <c r="L40" i="103"/>
  <c r="O40" i="103"/>
  <c r="R40" i="103"/>
  <c r="T40" i="103"/>
  <c r="W40" i="103"/>
  <c r="AL40" i="103"/>
  <c r="AM40" i="103"/>
  <c r="AW40" i="103"/>
  <c r="BE40" i="103" s="1"/>
  <c r="AX40" i="103"/>
  <c r="AY40" i="103"/>
  <c r="AZ40" i="103"/>
  <c r="BA40" i="103"/>
  <c r="BB40" i="103"/>
  <c r="BC40" i="103"/>
  <c r="BH40" i="103"/>
  <c r="BQ40" i="103" s="1"/>
  <c r="AN40" i="103" s="1"/>
  <c r="AJ40" i="103" s="1"/>
  <c r="N40" i="103" s="1"/>
  <c r="BI40" i="103"/>
  <c r="BJ40" i="103"/>
  <c r="BK40" i="103"/>
  <c r="BL40" i="103"/>
  <c r="BM40" i="103"/>
  <c r="BN40" i="103"/>
  <c r="BO40" i="103"/>
  <c r="BV40" i="103"/>
  <c r="BW40" i="103"/>
  <c r="BX40" i="103"/>
  <c r="BY40" i="103"/>
  <c r="BZ40" i="103"/>
  <c r="CA40" i="103"/>
  <c r="CB40" i="103"/>
  <c r="CC40" i="103"/>
  <c r="CD40" i="103"/>
  <c r="CE40" i="103"/>
  <c r="CF40" i="103"/>
  <c r="CG40" i="103"/>
  <c r="CH40" i="103"/>
  <c r="CM40" i="103"/>
  <c r="CN40" i="103"/>
  <c r="CO40" i="103"/>
  <c r="CP40" i="103"/>
  <c r="CW40" i="103"/>
  <c r="CX40" i="103"/>
  <c r="CY40" i="103"/>
  <c r="CZ40" i="103"/>
  <c r="DA40" i="103"/>
  <c r="DB40" i="103"/>
  <c r="DB5" i="103" s="1"/>
  <c r="DC40" i="103"/>
  <c r="DK40" i="103"/>
  <c r="DL40" i="103"/>
  <c r="DM40" i="103"/>
  <c r="DN40" i="103"/>
  <c r="DP40" i="103" s="1"/>
  <c r="DR40" i="103"/>
  <c r="DS40" i="103"/>
  <c r="EA40" i="103" s="1"/>
  <c r="EB40" i="103" s="1"/>
  <c r="DT40" i="103"/>
  <c r="DU40" i="103"/>
  <c r="DV40" i="103"/>
  <c r="DW40" i="103"/>
  <c r="DX40" i="103"/>
  <c r="DY40" i="103"/>
  <c r="EH40" i="103"/>
  <c r="EI40" i="103"/>
  <c r="EJ40" i="103"/>
  <c r="EK40" i="103"/>
  <c r="EL40" i="103"/>
  <c r="EM40" i="103"/>
  <c r="EO40" i="103"/>
  <c r="EP40" i="103"/>
  <c r="B40" i="103" s="1"/>
  <c r="EV40" i="103"/>
  <c r="EW40" i="103"/>
  <c r="EX40" i="103"/>
  <c r="EY40" i="103"/>
  <c r="EZ40" i="103"/>
  <c r="FA40" i="103"/>
  <c r="FC40" i="103"/>
  <c r="FD40" i="103"/>
  <c r="FK40" i="103"/>
  <c r="FL40" i="103"/>
  <c r="FM40" i="103"/>
  <c r="FN40" i="103"/>
  <c r="FO40" i="103"/>
  <c r="FP40" i="103"/>
  <c r="FR40" i="103"/>
  <c r="FS40" i="103"/>
  <c r="K40" i="103" s="1"/>
  <c r="FZ40" i="103"/>
  <c r="GA40" i="103"/>
  <c r="GB40" i="103"/>
  <c r="GC40" i="103"/>
  <c r="GD40" i="103"/>
  <c r="GE40" i="103"/>
  <c r="GG40" i="103"/>
  <c r="GH40" i="103"/>
  <c r="GO40" i="103"/>
  <c r="GP40" i="103"/>
  <c r="GQ40" i="103"/>
  <c r="GR40" i="103"/>
  <c r="GS40" i="103"/>
  <c r="GT40" i="103"/>
  <c r="GV40" i="103"/>
  <c r="GW40" i="103"/>
  <c r="HD40" i="103"/>
  <c r="HE40" i="103"/>
  <c r="HF40" i="103"/>
  <c r="HG40" i="103"/>
  <c r="HH40" i="103"/>
  <c r="HI40" i="103"/>
  <c r="HK40" i="103"/>
  <c r="HL40" i="103"/>
  <c r="E40" i="103" s="1"/>
  <c r="C41" i="103"/>
  <c r="F41" i="103"/>
  <c r="H41" i="103"/>
  <c r="I41" i="103"/>
  <c r="L41" i="103"/>
  <c r="O41" i="103"/>
  <c r="R41" i="103"/>
  <c r="T41" i="103"/>
  <c r="W41" i="103"/>
  <c r="AL41" i="103"/>
  <c r="AM41" i="103"/>
  <c r="AW41" i="103"/>
  <c r="AX41" i="103"/>
  <c r="AY41" i="103"/>
  <c r="AZ41" i="103"/>
  <c r="BA41" i="103"/>
  <c r="BB41" i="103"/>
  <c r="BC41" i="103"/>
  <c r="BH41" i="103"/>
  <c r="BI41" i="103"/>
  <c r="BJ41" i="103"/>
  <c r="BK41" i="103"/>
  <c r="BL41" i="103"/>
  <c r="BM41" i="103"/>
  <c r="BN41" i="103"/>
  <c r="BO41" i="103"/>
  <c r="BQ41" i="103"/>
  <c r="AN41" i="103" s="1"/>
  <c r="BV41" i="103"/>
  <c r="BW41" i="103"/>
  <c r="BX41" i="103"/>
  <c r="BY41" i="103"/>
  <c r="BZ41" i="103"/>
  <c r="CA41" i="103"/>
  <c r="CB41" i="103"/>
  <c r="CC41" i="103"/>
  <c r="CD41" i="103"/>
  <c r="CE41" i="103"/>
  <c r="CF41" i="103"/>
  <c r="CG41" i="103"/>
  <c r="CH41" i="103"/>
  <c r="CM41" i="103"/>
  <c r="CN41" i="103"/>
  <c r="CR41" i="103" s="1"/>
  <c r="CO41" i="103"/>
  <c r="CP41" i="103"/>
  <c r="CW41" i="103"/>
  <c r="CX41" i="103"/>
  <c r="CY41" i="103"/>
  <c r="CZ41" i="103"/>
  <c r="DA41" i="103"/>
  <c r="DB41" i="103"/>
  <c r="DC41" i="103"/>
  <c r="DK41" i="103"/>
  <c r="DL41" i="103"/>
  <c r="DM41" i="103"/>
  <c r="DN41" i="103"/>
  <c r="DP41" i="103"/>
  <c r="DR41" i="103"/>
  <c r="DS41" i="103"/>
  <c r="DT41" i="103"/>
  <c r="DU41" i="103"/>
  <c r="DV41" i="103"/>
  <c r="DW41" i="103"/>
  <c r="DX41" i="103"/>
  <c r="DY41" i="103"/>
  <c r="EH41" i="103"/>
  <c r="EO41" i="103" s="1"/>
  <c r="EP41" i="103" s="1"/>
  <c r="B41" i="103" s="1"/>
  <c r="EI41" i="103"/>
  <c r="EJ41" i="103"/>
  <c r="EK41" i="103"/>
  <c r="EL41" i="103"/>
  <c r="EM41" i="103"/>
  <c r="EV41" i="103"/>
  <c r="FC41" i="103" s="1"/>
  <c r="FD41" i="103" s="1"/>
  <c r="EW41" i="103"/>
  <c r="EX41" i="103"/>
  <c r="EY41" i="103"/>
  <c r="EZ41" i="103"/>
  <c r="FA41" i="103"/>
  <c r="FK41" i="103"/>
  <c r="FL41" i="103"/>
  <c r="FM41" i="103"/>
  <c r="FN41" i="103"/>
  <c r="FO41" i="103"/>
  <c r="FP41" i="103"/>
  <c r="FZ41" i="103"/>
  <c r="GA41" i="103"/>
  <c r="GB41" i="103"/>
  <c r="GC41" i="103"/>
  <c r="GD41" i="103"/>
  <c r="GE41" i="103"/>
  <c r="GO41" i="103"/>
  <c r="GP41" i="103"/>
  <c r="GQ41" i="103"/>
  <c r="GR41" i="103"/>
  <c r="GS41" i="103"/>
  <c r="GT41" i="103"/>
  <c r="HD41" i="103"/>
  <c r="HE41" i="103"/>
  <c r="HF41" i="103"/>
  <c r="HG41" i="103"/>
  <c r="HH41" i="103"/>
  <c r="HI41" i="103"/>
  <c r="C42" i="103"/>
  <c r="E42" i="103"/>
  <c r="F42" i="103"/>
  <c r="H42" i="103"/>
  <c r="I42" i="103"/>
  <c r="L42" i="103"/>
  <c r="O42" i="103"/>
  <c r="R42" i="103"/>
  <c r="T42" i="103"/>
  <c r="W42" i="103"/>
  <c r="AL42" i="103"/>
  <c r="AM42" i="103"/>
  <c r="AW42" i="103"/>
  <c r="AX42" i="103"/>
  <c r="AY42" i="103"/>
  <c r="AZ42" i="103"/>
  <c r="BA42" i="103"/>
  <c r="BB42" i="103"/>
  <c r="BC42" i="103"/>
  <c r="BH42" i="103"/>
  <c r="BI42" i="103"/>
  <c r="BQ42" i="103" s="1"/>
  <c r="AN42" i="103" s="1"/>
  <c r="BJ42" i="103"/>
  <c r="BK42" i="103"/>
  <c r="BL42" i="103"/>
  <c r="BM42" i="103"/>
  <c r="BN42" i="103"/>
  <c r="BO42" i="103"/>
  <c r="BV42" i="103"/>
  <c r="CJ42" i="103" s="1"/>
  <c r="BW42" i="103"/>
  <c r="BX42" i="103"/>
  <c r="BY42" i="103"/>
  <c r="BZ42" i="103"/>
  <c r="CA42" i="103"/>
  <c r="CB42" i="103"/>
  <c r="CC42" i="103"/>
  <c r="CD42" i="103"/>
  <c r="CE42" i="103"/>
  <c r="CF42" i="103"/>
  <c r="CG42" i="103"/>
  <c r="CH42" i="103"/>
  <c r="CM42" i="103"/>
  <c r="CN42" i="103"/>
  <c r="CO42" i="103"/>
  <c r="CP42" i="103"/>
  <c r="CW42" i="103"/>
  <c r="CX42" i="103"/>
  <c r="CY42" i="103"/>
  <c r="CZ42" i="103"/>
  <c r="DA42" i="103"/>
  <c r="DB42" i="103"/>
  <c r="DC42" i="103"/>
  <c r="DK42" i="103"/>
  <c r="DL42" i="103"/>
  <c r="DM42" i="103"/>
  <c r="DP42" i="103" s="1"/>
  <c r="EA42" i="103" s="1"/>
  <c r="EB42" i="103" s="1"/>
  <c r="DN42" i="103"/>
  <c r="DR42" i="103"/>
  <c r="DS42" i="103"/>
  <c r="DT42" i="103"/>
  <c r="DU42" i="103"/>
  <c r="DV42" i="103"/>
  <c r="DW42" i="103"/>
  <c r="DX42" i="103"/>
  <c r="DY42" i="103"/>
  <c r="EH42" i="103"/>
  <c r="EI42" i="103"/>
  <c r="EJ42" i="103"/>
  <c r="EK42" i="103"/>
  <c r="EO42" i="103" s="1"/>
  <c r="EP42" i="103" s="1"/>
  <c r="B42" i="103" s="1"/>
  <c r="EL42" i="103"/>
  <c r="EM42" i="103"/>
  <c r="EV42" i="103"/>
  <c r="EW42" i="103"/>
  <c r="EX42" i="103"/>
  <c r="EY42" i="103"/>
  <c r="EZ42" i="103"/>
  <c r="FA42" i="103"/>
  <c r="FK42" i="103"/>
  <c r="FL42" i="103"/>
  <c r="FM42" i="103"/>
  <c r="FN42" i="103"/>
  <c r="FO42" i="103"/>
  <c r="FP42" i="103"/>
  <c r="FR42" i="103"/>
  <c r="FS42" i="103" s="1"/>
  <c r="K42" i="103" s="1"/>
  <c r="FZ42" i="103"/>
  <c r="GA42" i="103"/>
  <c r="GB42" i="103"/>
  <c r="GC42" i="103"/>
  <c r="GD42" i="103"/>
  <c r="GE42" i="103"/>
  <c r="GG42" i="103"/>
  <c r="GH42" i="103" s="1"/>
  <c r="GO42" i="103"/>
  <c r="GP42" i="103"/>
  <c r="GQ42" i="103"/>
  <c r="GR42" i="103"/>
  <c r="GS42" i="103"/>
  <c r="GT42" i="103"/>
  <c r="GV42" i="103"/>
  <c r="GW42" i="103" s="1"/>
  <c r="HD42" i="103"/>
  <c r="HE42" i="103"/>
  <c r="HF42" i="103"/>
  <c r="HG42" i="103"/>
  <c r="HH42" i="103"/>
  <c r="HI42" i="103"/>
  <c r="HK42" i="103"/>
  <c r="HL42" i="103" s="1"/>
  <c r="C43" i="103"/>
  <c r="F43" i="103"/>
  <c r="H43" i="103"/>
  <c r="I43" i="103"/>
  <c r="L43" i="103"/>
  <c r="O43" i="103"/>
  <c r="R43" i="103"/>
  <c r="T43" i="103"/>
  <c r="W43" i="103"/>
  <c r="AL43" i="103"/>
  <c r="AM43" i="103"/>
  <c r="AW43" i="103"/>
  <c r="AX43" i="103"/>
  <c r="AY43" i="103"/>
  <c r="AZ43" i="103"/>
  <c r="BA43" i="103"/>
  <c r="BB43" i="103"/>
  <c r="BC43" i="103"/>
  <c r="BH43" i="103"/>
  <c r="BI43" i="103"/>
  <c r="BQ43" i="103" s="1"/>
  <c r="AN43" i="103" s="1"/>
  <c r="BJ43" i="103"/>
  <c r="BK43" i="103"/>
  <c r="BL43" i="103"/>
  <c r="BM43" i="103"/>
  <c r="BN43" i="103"/>
  <c r="BO43" i="103"/>
  <c r="BV43" i="103"/>
  <c r="BW43" i="103"/>
  <c r="BX43" i="103"/>
  <c r="BY43" i="103"/>
  <c r="BZ43" i="103"/>
  <c r="CA43" i="103"/>
  <c r="CB43" i="103"/>
  <c r="CC43" i="103"/>
  <c r="CD43" i="103"/>
  <c r="CE43" i="103"/>
  <c r="CF43" i="103"/>
  <c r="CG43" i="103"/>
  <c r="CH43" i="103"/>
  <c r="CM43" i="103"/>
  <c r="CN43" i="103"/>
  <c r="CO43" i="103"/>
  <c r="CP43" i="103"/>
  <c r="CW43" i="103"/>
  <c r="CX43" i="103"/>
  <c r="CY43" i="103"/>
  <c r="CZ43" i="103"/>
  <c r="DA43" i="103"/>
  <c r="DB43" i="103"/>
  <c r="DC43" i="103"/>
  <c r="DK43" i="103"/>
  <c r="DP43" i="103" s="1"/>
  <c r="EA43" i="103" s="1"/>
  <c r="EB43" i="103" s="1"/>
  <c r="DL43" i="103"/>
  <c r="DM43" i="103"/>
  <c r="DN43" i="103"/>
  <c r="DR43" i="103"/>
  <c r="DS43" i="103"/>
  <c r="DT43" i="103"/>
  <c r="DU43" i="103"/>
  <c r="DV43" i="103"/>
  <c r="DW43" i="103"/>
  <c r="DX43" i="103"/>
  <c r="DY43" i="103"/>
  <c r="EH43" i="103"/>
  <c r="EI43" i="103"/>
  <c r="EJ43" i="103"/>
  <c r="EK43" i="103"/>
  <c r="EL43" i="103"/>
  <c r="EM43" i="103"/>
  <c r="EV43" i="103"/>
  <c r="EW43" i="103"/>
  <c r="EX43" i="103"/>
  <c r="EY43" i="103"/>
  <c r="EZ43" i="103"/>
  <c r="FA43" i="103"/>
  <c r="FK43" i="103"/>
  <c r="FL43" i="103"/>
  <c r="FM43" i="103"/>
  <c r="FN43" i="103"/>
  <c r="FO43" i="103"/>
  <c r="FP43" i="103"/>
  <c r="FZ43" i="103"/>
  <c r="GA43" i="103"/>
  <c r="GG43" i="103" s="1"/>
  <c r="GH43" i="103" s="1"/>
  <c r="GB43" i="103"/>
  <c r="GC43" i="103"/>
  <c r="GD43" i="103"/>
  <c r="GE43" i="103"/>
  <c r="GO43" i="103"/>
  <c r="GP43" i="103"/>
  <c r="GQ43" i="103"/>
  <c r="GR43" i="103"/>
  <c r="GS43" i="103"/>
  <c r="GV43" i="103" s="1"/>
  <c r="GW43" i="103" s="1"/>
  <c r="GT43" i="103"/>
  <c r="HD43" i="103"/>
  <c r="HE43" i="103"/>
  <c r="HF43" i="103"/>
  <c r="HG43" i="103"/>
  <c r="HK43" i="103" s="1"/>
  <c r="HL43" i="103" s="1"/>
  <c r="E43" i="103" s="1"/>
  <c r="HH43" i="103"/>
  <c r="HI43" i="103"/>
  <c r="C44" i="103"/>
  <c r="F44" i="103"/>
  <c r="H44" i="103"/>
  <c r="I44" i="103"/>
  <c r="J47" i="103" s="1"/>
  <c r="L44" i="103"/>
  <c r="O44" i="103"/>
  <c r="R44" i="103"/>
  <c r="T44" i="103"/>
  <c r="W44" i="103"/>
  <c r="AL44" i="103"/>
  <c r="AM44" i="103"/>
  <c r="AW44" i="103"/>
  <c r="AQ44" i="103" s="1"/>
  <c r="AX44" i="103"/>
  <c r="AY44" i="103"/>
  <c r="AZ44" i="103"/>
  <c r="BA44" i="103"/>
  <c r="BB44" i="103"/>
  <c r="BC44" i="103"/>
  <c r="BH44" i="103"/>
  <c r="BI44" i="103"/>
  <c r="BJ44" i="103"/>
  <c r="BK44" i="103"/>
  <c r="BL44" i="103"/>
  <c r="BM44" i="103"/>
  <c r="BN44" i="103"/>
  <c r="BO44" i="103"/>
  <c r="BQ44" i="103"/>
  <c r="AN44" i="103" s="1"/>
  <c r="AJ44" i="103" s="1"/>
  <c r="N44" i="103" s="1"/>
  <c r="BV44" i="103"/>
  <c r="BW44" i="103"/>
  <c r="BX44" i="103"/>
  <c r="BY44" i="103"/>
  <c r="BZ44" i="103"/>
  <c r="CA44" i="103"/>
  <c r="CB44" i="103"/>
  <c r="CC44" i="103"/>
  <c r="CD44" i="103"/>
  <c r="CE44" i="103"/>
  <c r="CF44" i="103"/>
  <c r="CG44" i="103"/>
  <c r="CH44" i="103"/>
  <c r="CM44" i="103"/>
  <c r="CN44" i="103"/>
  <c r="CO44" i="103"/>
  <c r="CP44" i="103"/>
  <c r="CW44" i="103"/>
  <c r="CX44" i="103"/>
  <c r="CY44" i="103"/>
  <c r="CZ44" i="103"/>
  <c r="DA44" i="103"/>
  <c r="DB44" i="103"/>
  <c r="DC44" i="103"/>
  <c r="DK44" i="103"/>
  <c r="DL44" i="103"/>
  <c r="DM44" i="103"/>
  <c r="DN44" i="103"/>
  <c r="DN5" i="103" s="1"/>
  <c r="DR44" i="103"/>
  <c r="DS44" i="103"/>
  <c r="DT44" i="103"/>
  <c r="DU44" i="103"/>
  <c r="DV44" i="103"/>
  <c r="DW44" i="103"/>
  <c r="DX44" i="103"/>
  <c r="DY44" i="103"/>
  <c r="EH44" i="103"/>
  <c r="EI44" i="103"/>
  <c r="EO44" i="103" s="1"/>
  <c r="EJ44" i="103"/>
  <c r="EK44" i="103"/>
  <c r="EL44" i="103"/>
  <c r="EM44" i="103"/>
  <c r="EP44" i="103"/>
  <c r="B44" i="103" s="1"/>
  <c r="EV44" i="103"/>
  <c r="EW44" i="103"/>
  <c r="FC44" i="103" s="1"/>
  <c r="EX44" i="103"/>
  <c r="EY44" i="103"/>
  <c r="EZ44" i="103"/>
  <c r="FA44" i="103"/>
  <c r="FD44" i="103"/>
  <c r="FK44" i="103"/>
  <c r="FL44" i="103"/>
  <c r="FR44" i="103" s="1"/>
  <c r="FS44" i="103" s="1"/>
  <c r="K44" i="103" s="1"/>
  <c r="FM44" i="103"/>
  <c r="FN44" i="103"/>
  <c r="FO44" i="103"/>
  <c r="FP44" i="103"/>
  <c r="FZ44" i="103"/>
  <c r="GA44" i="103"/>
  <c r="GG44" i="103" s="1"/>
  <c r="GH44" i="103" s="1"/>
  <c r="GB44" i="103"/>
  <c r="GC44" i="103"/>
  <c r="GD44" i="103"/>
  <c r="GE44" i="103"/>
  <c r="GO44" i="103"/>
  <c r="GP44" i="103"/>
  <c r="GV44" i="103" s="1"/>
  <c r="GW44" i="103" s="1"/>
  <c r="GQ44" i="103"/>
  <c r="GR44" i="103"/>
  <c r="GS44" i="103"/>
  <c r="GT44" i="103"/>
  <c r="HD44" i="103"/>
  <c r="HE44" i="103"/>
  <c r="HK44" i="103" s="1"/>
  <c r="HL44" i="103" s="1"/>
  <c r="E44" i="103" s="1"/>
  <c r="HF44" i="103"/>
  <c r="HG44" i="103"/>
  <c r="HH44" i="103"/>
  <c r="HI44" i="103"/>
  <c r="C45" i="103"/>
  <c r="F45" i="103"/>
  <c r="H45" i="103"/>
  <c r="I45" i="103"/>
  <c r="L45" i="103"/>
  <c r="O45" i="103"/>
  <c r="R45" i="103"/>
  <c r="T45" i="103"/>
  <c r="W45" i="103"/>
  <c r="AL45" i="103"/>
  <c r="AM45" i="103"/>
  <c r="AW45" i="103"/>
  <c r="AX45" i="103"/>
  <c r="AY45" i="103"/>
  <c r="AZ45" i="103"/>
  <c r="BA45" i="103"/>
  <c r="BB45" i="103"/>
  <c r="BC45" i="103"/>
  <c r="BH45" i="103"/>
  <c r="BI45" i="103"/>
  <c r="BJ45" i="103"/>
  <c r="BK45" i="103"/>
  <c r="BL45" i="103"/>
  <c r="BM45" i="103"/>
  <c r="BN45" i="103"/>
  <c r="BO45" i="103"/>
  <c r="BV45" i="103"/>
  <c r="BW45" i="103"/>
  <c r="BX45" i="103"/>
  <c r="BY45" i="103"/>
  <c r="BZ45" i="103"/>
  <c r="CA45" i="103"/>
  <c r="CB45" i="103"/>
  <c r="CC45" i="103"/>
  <c r="CD45" i="103"/>
  <c r="CE45" i="103"/>
  <c r="CF45" i="103"/>
  <c r="CG45" i="103"/>
  <c r="CH45" i="103"/>
  <c r="CM45" i="103"/>
  <c r="CN45" i="103"/>
  <c r="CO45" i="103"/>
  <c r="CP45" i="103"/>
  <c r="CR45" i="103"/>
  <c r="CW45" i="103"/>
  <c r="CX45" i="103"/>
  <c r="CY45" i="103"/>
  <c r="CZ45" i="103"/>
  <c r="DA45" i="103"/>
  <c r="DB45" i="103"/>
  <c r="DC45" i="103"/>
  <c r="DE45" i="103"/>
  <c r="DK45" i="103"/>
  <c r="DL45" i="103"/>
  <c r="DM45" i="103"/>
  <c r="DN45" i="103"/>
  <c r="DR45" i="103"/>
  <c r="DS45" i="103"/>
  <c r="DT45" i="103"/>
  <c r="DU45" i="103"/>
  <c r="DV45" i="103"/>
  <c r="DW45" i="103"/>
  <c r="DX45" i="103"/>
  <c r="DY45" i="103"/>
  <c r="EH45" i="103"/>
  <c r="EI45" i="103"/>
  <c r="EJ45" i="103"/>
  <c r="EK45" i="103"/>
  <c r="EL45" i="103"/>
  <c r="EM45" i="103"/>
  <c r="EV45" i="103"/>
  <c r="EW45" i="103"/>
  <c r="EX45" i="103"/>
  <c r="EY45" i="103"/>
  <c r="EZ45" i="103"/>
  <c r="FA45" i="103"/>
  <c r="FK45" i="103"/>
  <c r="FL45" i="103"/>
  <c r="FM45" i="103"/>
  <c r="FN45" i="103"/>
  <c r="FO45" i="103"/>
  <c r="FP45" i="103"/>
  <c r="FZ45" i="103"/>
  <c r="GA45" i="103"/>
  <c r="GB45" i="103"/>
  <c r="GC45" i="103"/>
  <c r="GD45" i="103"/>
  <c r="GE45" i="103"/>
  <c r="GO45" i="103"/>
  <c r="GP45" i="103"/>
  <c r="GQ45" i="103"/>
  <c r="GR45" i="103"/>
  <c r="GS45" i="103"/>
  <c r="GT45" i="103"/>
  <c r="HD45" i="103"/>
  <c r="HE45" i="103"/>
  <c r="HF45" i="103"/>
  <c r="HG45" i="103"/>
  <c r="HH45" i="103"/>
  <c r="HI45" i="103"/>
  <c r="C46" i="103"/>
  <c r="F46" i="103"/>
  <c r="H46" i="103"/>
  <c r="I46" i="103"/>
  <c r="L46" i="103"/>
  <c r="O46" i="103"/>
  <c r="R46" i="103"/>
  <c r="T46" i="103"/>
  <c r="W46" i="103"/>
  <c r="AJ46" i="103"/>
  <c r="N46" i="103" s="1"/>
  <c r="AL46" i="103"/>
  <c r="AM46" i="103"/>
  <c r="AW46" i="103"/>
  <c r="AX46" i="103"/>
  <c r="AY46" i="103"/>
  <c r="AZ46" i="103"/>
  <c r="BA46" i="103"/>
  <c r="BB46" i="103"/>
  <c r="BC46" i="103"/>
  <c r="BH46" i="103"/>
  <c r="BI46" i="103"/>
  <c r="BJ46" i="103"/>
  <c r="BK46" i="103"/>
  <c r="BL46" i="103"/>
  <c r="BQ46" i="103" s="1"/>
  <c r="AN46" i="103" s="1"/>
  <c r="AK46" i="103" s="1"/>
  <c r="BM46" i="103"/>
  <c r="BN46" i="103"/>
  <c r="BO46" i="103"/>
  <c r="BV46" i="103"/>
  <c r="BW46" i="103"/>
  <c r="BX46" i="103"/>
  <c r="BY46" i="103"/>
  <c r="BZ46" i="103"/>
  <c r="CA46" i="103"/>
  <c r="CB46" i="103"/>
  <c r="CC46" i="103"/>
  <c r="CD46" i="103"/>
  <c r="CE46" i="103"/>
  <c r="CF46" i="103"/>
  <c r="CG46" i="103"/>
  <c r="CH46" i="103"/>
  <c r="CM46" i="103"/>
  <c r="CN46" i="103"/>
  <c r="CR46" i="103" s="1"/>
  <c r="CO46" i="103"/>
  <c r="CP46" i="103"/>
  <c r="CW46" i="103"/>
  <c r="CX46" i="103"/>
  <c r="CY46" i="103"/>
  <c r="CZ46" i="103"/>
  <c r="DA46" i="103"/>
  <c r="DB46" i="103"/>
  <c r="DC46" i="103"/>
  <c r="DK46" i="103"/>
  <c r="DL46" i="103"/>
  <c r="DM46" i="103"/>
  <c r="DN46" i="103"/>
  <c r="DP46" i="103"/>
  <c r="DR46" i="103"/>
  <c r="DS46" i="103"/>
  <c r="DT46" i="103"/>
  <c r="DU46" i="103"/>
  <c r="DV46" i="103"/>
  <c r="DW46" i="103"/>
  <c r="DX46" i="103"/>
  <c r="DY46" i="103"/>
  <c r="EH46" i="103"/>
  <c r="EO46" i="103" s="1"/>
  <c r="EP46" i="103" s="1"/>
  <c r="B46" i="103" s="1"/>
  <c r="EI46" i="103"/>
  <c r="EJ46" i="103"/>
  <c r="EK46" i="103"/>
  <c r="EL46" i="103"/>
  <c r="EM46" i="103"/>
  <c r="EV46" i="103"/>
  <c r="EW46" i="103"/>
  <c r="EX46" i="103"/>
  <c r="EY46" i="103"/>
  <c r="EZ46" i="103"/>
  <c r="FA46" i="103"/>
  <c r="FK46" i="103"/>
  <c r="FL46" i="103"/>
  <c r="FM46" i="103"/>
  <c r="FN46" i="103"/>
  <c r="FO46" i="103"/>
  <c r="FP46" i="103"/>
  <c r="FZ46" i="103"/>
  <c r="GA46" i="103"/>
  <c r="GB46" i="103"/>
  <c r="GC46" i="103"/>
  <c r="GD46" i="103"/>
  <c r="GE46" i="103"/>
  <c r="GO46" i="103"/>
  <c r="GP46" i="103"/>
  <c r="GQ46" i="103"/>
  <c r="GR46" i="103"/>
  <c r="GS46" i="103"/>
  <c r="GT46" i="103"/>
  <c r="HD46" i="103"/>
  <c r="HE46" i="103"/>
  <c r="HF46" i="103"/>
  <c r="HG46" i="103"/>
  <c r="HH46" i="103"/>
  <c r="HI46" i="103"/>
  <c r="C47" i="103"/>
  <c r="D39" i="103" s="1"/>
  <c r="F47" i="103"/>
  <c r="G47" i="103"/>
  <c r="H47" i="103"/>
  <c r="I47" i="103"/>
  <c r="L47" i="103"/>
  <c r="O47" i="103"/>
  <c r="P47" i="103"/>
  <c r="R47" i="103"/>
  <c r="S47" i="103" s="1"/>
  <c r="T47" i="103"/>
  <c r="W47" i="103"/>
  <c r="AL47" i="103"/>
  <c r="AM47" i="103"/>
  <c r="AW47" i="103"/>
  <c r="AX47" i="103"/>
  <c r="AY47" i="103"/>
  <c r="AZ47" i="103"/>
  <c r="BA47" i="103"/>
  <c r="BB47" i="103"/>
  <c r="BC47" i="103"/>
  <c r="BH47" i="103"/>
  <c r="BI47" i="103"/>
  <c r="BJ47" i="103"/>
  <c r="BK47" i="103"/>
  <c r="BL47" i="103"/>
  <c r="BM47" i="103"/>
  <c r="BN47" i="103"/>
  <c r="BO47" i="103"/>
  <c r="BQ47" i="103"/>
  <c r="AN47" i="103" s="1"/>
  <c r="BV47" i="103"/>
  <c r="BW47" i="103"/>
  <c r="BX47" i="103"/>
  <c r="BY47" i="103"/>
  <c r="BZ47" i="103"/>
  <c r="CA47" i="103"/>
  <c r="CB47" i="103"/>
  <c r="CC47" i="103"/>
  <c r="CD47" i="103"/>
  <c r="CE47" i="103"/>
  <c r="CF47" i="103"/>
  <c r="CG47" i="103"/>
  <c r="CH47" i="103"/>
  <c r="CM47" i="103"/>
  <c r="CN47" i="103"/>
  <c r="CO47" i="103"/>
  <c r="CP47" i="103"/>
  <c r="CW47" i="103"/>
  <c r="CX47" i="103"/>
  <c r="CY47" i="103"/>
  <c r="CZ47" i="103"/>
  <c r="DA47" i="103"/>
  <c r="DB47" i="103"/>
  <c r="DC47" i="103"/>
  <c r="DK47" i="103"/>
  <c r="DL47" i="103"/>
  <c r="DM47" i="103"/>
  <c r="DN47" i="103"/>
  <c r="DR47" i="103"/>
  <c r="DS47" i="103"/>
  <c r="DT47" i="103"/>
  <c r="DU47" i="103"/>
  <c r="DV47" i="103"/>
  <c r="DW47" i="103"/>
  <c r="DX47" i="103"/>
  <c r="DY47" i="103"/>
  <c r="EH47" i="103"/>
  <c r="EO47" i="103" s="1"/>
  <c r="EP47" i="103" s="1"/>
  <c r="B47" i="103" s="1"/>
  <c r="EI47" i="103"/>
  <c r="EJ47" i="103"/>
  <c r="EK47" i="103"/>
  <c r="EL47" i="103"/>
  <c r="EM47" i="103"/>
  <c r="EV47" i="103"/>
  <c r="EW47" i="103"/>
  <c r="EX47" i="103"/>
  <c r="EY47" i="103"/>
  <c r="EZ47" i="103"/>
  <c r="FA47" i="103"/>
  <c r="FK47" i="103"/>
  <c r="FL47" i="103"/>
  <c r="FM47" i="103"/>
  <c r="FN47" i="103"/>
  <c r="FO47" i="103"/>
  <c r="FP47" i="103"/>
  <c r="FZ47" i="103"/>
  <c r="GG47" i="103" s="1"/>
  <c r="GA47" i="103"/>
  <c r="GB47" i="103"/>
  <c r="GC47" i="103"/>
  <c r="GD47" i="103"/>
  <c r="GE47" i="103"/>
  <c r="GH47" i="103"/>
  <c r="GO47" i="103"/>
  <c r="GP47" i="103"/>
  <c r="GQ47" i="103"/>
  <c r="GR47" i="103"/>
  <c r="GS47" i="103"/>
  <c r="GT47" i="103"/>
  <c r="HD47" i="103"/>
  <c r="HK47" i="103" s="1"/>
  <c r="HL47" i="103" s="1"/>
  <c r="E47" i="103" s="1"/>
  <c r="HE47" i="103"/>
  <c r="HF47" i="103"/>
  <c r="HG47" i="103"/>
  <c r="HH47" i="103"/>
  <c r="HI47" i="103"/>
  <c r="C48" i="103"/>
  <c r="F48" i="103"/>
  <c r="H48" i="103"/>
  <c r="I48" i="103"/>
  <c r="L48" i="103"/>
  <c r="O48" i="103"/>
  <c r="R48" i="103"/>
  <c r="T48" i="103"/>
  <c r="W48" i="103"/>
  <c r="AL48" i="103"/>
  <c r="CJ48" i="103" s="1"/>
  <c r="AM48" i="103"/>
  <c r="AW48" i="103"/>
  <c r="AX48" i="103"/>
  <c r="AY48" i="103"/>
  <c r="AZ48" i="103"/>
  <c r="BA48" i="103"/>
  <c r="BB48" i="103"/>
  <c r="BC48" i="103"/>
  <c r="BH48" i="103"/>
  <c r="BI48" i="103"/>
  <c r="BJ48" i="103"/>
  <c r="BK48" i="103"/>
  <c r="BL48" i="103"/>
  <c r="BM48" i="103"/>
  <c r="BN48" i="103"/>
  <c r="BO48" i="103"/>
  <c r="BV48" i="103"/>
  <c r="BW48" i="103"/>
  <c r="BX48" i="103"/>
  <c r="BY48" i="103"/>
  <c r="BZ48" i="103"/>
  <c r="CA48" i="103"/>
  <c r="CB48" i="103"/>
  <c r="CC48" i="103"/>
  <c r="CD48" i="103"/>
  <c r="CE48" i="103"/>
  <c r="CF48" i="103"/>
  <c r="CG48" i="103"/>
  <c r="CH48" i="103"/>
  <c r="CM48" i="103"/>
  <c r="CN48" i="103"/>
  <c r="CO48" i="103"/>
  <c r="CP48" i="103"/>
  <c r="CW48" i="103"/>
  <c r="CX48" i="103"/>
  <c r="CY48" i="103"/>
  <c r="CZ48" i="103"/>
  <c r="DA48" i="103"/>
  <c r="DB48" i="103"/>
  <c r="DC48" i="103"/>
  <c r="DK48" i="103"/>
  <c r="DL48" i="103"/>
  <c r="DM48" i="103"/>
  <c r="DN48" i="103"/>
  <c r="DR48" i="103"/>
  <c r="DS48" i="103"/>
  <c r="DT48" i="103"/>
  <c r="DU48" i="103"/>
  <c r="DV48" i="103"/>
  <c r="DW48" i="103"/>
  <c r="DX48" i="103"/>
  <c r="DY48" i="103"/>
  <c r="EH48" i="103"/>
  <c r="EI48" i="103"/>
  <c r="EJ48" i="103"/>
  <c r="EK48" i="103"/>
  <c r="EL48" i="103"/>
  <c r="EM48" i="103"/>
  <c r="EV48" i="103"/>
  <c r="EW48" i="103"/>
  <c r="EX48" i="103"/>
  <c r="EY48" i="103"/>
  <c r="EZ48" i="103"/>
  <c r="FA48" i="103"/>
  <c r="FK48" i="103"/>
  <c r="FL48" i="103"/>
  <c r="FM48" i="103"/>
  <c r="FN48" i="103"/>
  <c r="FO48" i="103"/>
  <c r="FP48" i="103"/>
  <c r="FZ48" i="103"/>
  <c r="GA48" i="103"/>
  <c r="GB48" i="103"/>
  <c r="GC48" i="103"/>
  <c r="GD48" i="103"/>
  <c r="GE48" i="103"/>
  <c r="GO48" i="103"/>
  <c r="GP48" i="103"/>
  <c r="GQ48" i="103"/>
  <c r="GR48" i="103"/>
  <c r="GS48" i="103"/>
  <c r="GT48" i="103"/>
  <c r="HD48" i="103"/>
  <c r="HE48" i="103"/>
  <c r="HF48" i="103"/>
  <c r="HG48" i="103"/>
  <c r="HH48" i="103"/>
  <c r="HI48" i="103"/>
  <c r="C49" i="103"/>
  <c r="F49" i="103"/>
  <c r="H49" i="103"/>
  <c r="I49" i="103"/>
  <c r="L49" i="103"/>
  <c r="O49" i="103"/>
  <c r="R49" i="103"/>
  <c r="T49" i="103"/>
  <c r="W49" i="103"/>
  <c r="AL49" i="103"/>
  <c r="AM49" i="103"/>
  <c r="AW49" i="103"/>
  <c r="AX49" i="103"/>
  <c r="AY49" i="103"/>
  <c r="AZ49" i="103"/>
  <c r="BA49" i="103"/>
  <c r="BB49" i="103"/>
  <c r="BC49" i="103"/>
  <c r="BH49" i="103"/>
  <c r="BI49" i="103"/>
  <c r="BJ49" i="103"/>
  <c r="BK49" i="103"/>
  <c r="BL49" i="103"/>
  <c r="BM49" i="103"/>
  <c r="BN49" i="103"/>
  <c r="BQ49" i="103" s="1"/>
  <c r="AN49" i="103" s="1"/>
  <c r="BO49" i="103"/>
  <c r="BV49" i="103"/>
  <c r="BW49" i="103"/>
  <c r="BX49" i="103"/>
  <c r="BY49" i="103"/>
  <c r="BZ49" i="103"/>
  <c r="CA49" i="103"/>
  <c r="CB49" i="103"/>
  <c r="CC49" i="103"/>
  <c r="CD49" i="103"/>
  <c r="CE49" i="103"/>
  <c r="CF49" i="103"/>
  <c r="CG49" i="103"/>
  <c r="CH49" i="103"/>
  <c r="CJ49" i="103"/>
  <c r="CM49" i="103"/>
  <c r="CN49" i="103"/>
  <c r="CO49" i="103"/>
  <c r="CP49" i="103"/>
  <c r="CW49" i="103"/>
  <c r="CX49" i="103"/>
  <c r="CY49" i="103"/>
  <c r="CZ49" i="103"/>
  <c r="DA49" i="103"/>
  <c r="DB49" i="103"/>
  <c r="DC49" i="103"/>
  <c r="DK49" i="103"/>
  <c r="DL49" i="103"/>
  <c r="DM49" i="103"/>
  <c r="DN49" i="103"/>
  <c r="DP49" i="103"/>
  <c r="DR49" i="103"/>
  <c r="DS49" i="103"/>
  <c r="DT49" i="103"/>
  <c r="DU49" i="103"/>
  <c r="DV49" i="103"/>
  <c r="DW49" i="103"/>
  <c r="DX49" i="103"/>
  <c r="DY49" i="103"/>
  <c r="EH49" i="103"/>
  <c r="EI49" i="103"/>
  <c r="EJ49" i="103"/>
  <c r="EK49" i="103"/>
  <c r="EL49" i="103"/>
  <c r="EM49" i="103"/>
  <c r="EV49" i="103"/>
  <c r="EW49" i="103"/>
  <c r="EX49" i="103"/>
  <c r="EY49" i="103"/>
  <c r="EZ49" i="103"/>
  <c r="FA49" i="103"/>
  <c r="FK49" i="103"/>
  <c r="FR49" i="103" s="1"/>
  <c r="FS49" i="103" s="1"/>
  <c r="K49" i="103" s="1"/>
  <c r="FL49" i="103"/>
  <c r="FM49" i="103"/>
  <c r="FN49" i="103"/>
  <c r="FO49" i="103"/>
  <c r="FP49" i="103"/>
  <c r="FZ49" i="103"/>
  <c r="GA49" i="103"/>
  <c r="GB49" i="103"/>
  <c r="GC49" i="103"/>
  <c r="GD49" i="103"/>
  <c r="GE49" i="103"/>
  <c r="GO49" i="103"/>
  <c r="GP49" i="103"/>
  <c r="GQ49" i="103"/>
  <c r="GR49" i="103"/>
  <c r="GS49" i="103"/>
  <c r="GT49" i="103"/>
  <c r="HD49" i="103"/>
  <c r="HE49" i="103"/>
  <c r="HF49" i="103"/>
  <c r="HG49" i="103"/>
  <c r="HH49" i="103"/>
  <c r="HI49" i="103"/>
  <c r="C50" i="103"/>
  <c r="F50" i="103"/>
  <c r="H50" i="103"/>
  <c r="I50" i="103"/>
  <c r="L50" i="103"/>
  <c r="O50" i="103"/>
  <c r="R50" i="103"/>
  <c r="T50" i="103"/>
  <c r="W50" i="103"/>
  <c r="AL50" i="103"/>
  <c r="AM50" i="103"/>
  <c r="AW50" i="103"/>
  <c r="AX50" i="103"/>
  <c r="AY50" i="103"/>
  <c r="AZ50" i="103"/>
  <c r="BA50" i="103"/>
  <c r="BB50" i="103"/>
  <c r="BC50" i="103"/>
  <c r="BH50" i="103"/>
  <c r="BI50" i="103"/>
  <c r="BJ50" i="103"/>
  <c r="BK50" i="103"/>
  <c r="BL50" i="103"/>
  <c r="BM50" i="103"/>
  <c r="BN50" i="103"/>
  <c r="BO50" i="103"/>
  <c r="BV50" i="103"/>
  <c r="BW50" i="103"/>
  <c r="BX50" i="103"/>
  <c r="BY50" i="103"/>
  <c r="BZ50" i="103"/>
  <c r="CA50" i="103"/>
  <c r="CB50" i="103"/>
  <c r="CC50" i="103"/>
  <c r="CD50" i="103"/>
  <c r="CE50" i="103"/>
  <c r="CF50" i="103"/>
  <c r="CG50" i="103"/>
  <c r="CH50" i="103"/>
  <c r="CM50" i="103"/>
  <c r="CN50" i="103"/>
  <c r="CO50" i="103"/>
  <c r="CP50" i="103"/>
  <c r="CW50" i="103"/>
  <c r="CX50" i="103"/>
  <c r="CY50" i="103"/>
  <c r="CZ50" i="103"/>
  <c r="DA50" i="103"/>
  <c r="DB50" i="103"/>
  <c r="DC50" i="103"/>
  <c r="DK50" i="103"/>
  <c r="DL50" i="103"/>
  <c r="DM50" i="103"/>
  <c r="DN50" i="103"/>
  <c r="DR50" i="103"/>
  <c r="DS50" i="103"/>
  <c r="DT50" i="103"/>
  <c r="DU50" i="103"/>
  <c r="DV50" i="103"/>
  <c r="DW50" i="103"/>
  <c r="DX50" i="103"/>
  <c r="DY50" i="103"/>
  <c r="EH50" i="103"/>
  <c r="EI50" i="103"/>
  <c r="EJ50" i="103"/>
  <c r="EK50" i="103"/>
  <c r="EL50" i="103"/>
  <c r="EM50" i="103"/>
  <c r="EV50" i="103"/>
  <c r="EW50" i="103"/>
  <c r="FC50" i="103" s="1"/>
  <c r="FD50" i="103" s="1"/>
  <c r="EX50" i="103"/>
  <c r="EY50" i="103"/>
  <c r="EZ50" i="103"/>
  <c r="FA50" i="103"/>
  <c r="FK50" i="103"/>
  <c r="FL50" i="103"/>
  <c r="FM50" i="103"/>
  <c r="FN50" i="103"/>
  <c r="FO50" i="103"/>
  <c r="FP50" i="103"/>
  <c r="FZ50" i="103"/>
  <c r="GA50" i="103"/>
  <c r="GB50" i="103"/>
  <c r="GC50" i="103"/>
  <c r="GD50" i="103"/>
  <c r="GG50" i="103" s="1"/>
  <c r="GH50" i="103" s="1"/>
  <c r="GE50" i="103"/>
  <c r="GO50" i="103"/>
  <c r="GP50" i="103"/>
  <c r="GQ50" i="103"/>
  <c r="GR50" i="103"/>
  <c r="GS50" i="103"/>
  <c r="GT50" i="103"/>
  <c r="HD50" i="103"/>
  <c r="HE50" i="103"/>
  <c r="HF50" i="103"/>
  <c r="HG50" i="103"/>
  <c r="HH50" i="103"/>
  <c r="HI50" i="103"/>
  <c r="HK50" i="103"/>
  <c r="HL50" i="103" s="1"/>
  <c r="E50" i="103" s="1"/>
  <c r="C51" i="103"/>
  <c r="F51" i="103"/>
  <c r="H51" i="103"/>
  <c r="I51" i="103"/>
  <c r="L51" i="103"/>
  <c r="O51" i="103"/>
  <c r="R51" i="103"/>
  <c r="T51" i="103"/>
  <c r="U51" i="103"/>
  <c r="W51" i="103"/>
  <c r="AL51" i="103"/>
  <c r="AM51" i="103"/>
  <c r="AW51" i="103"/>
  <c r="AX51" i="103"/>
  <c r="AY51" i="103"/>
  <c r="AZ51" i="103"/>
  <c r="BA51" i="103"/>
  <c r="BB51" i="103"/>
  <c r="BC51" i="103"/>
  <c r="BH51" i="103"/>
  <c r="BI51" i="103"/>
  <c r="BJ51" i="103"/>
  <c r="BK51" i="103"/>
  <c r="BL51" i="103"/>
  <c r="BM51" i="103"/>
  <c r="BN51" i="103"/>
  <c r="BO51" i="103"/>
  <c r="BV51" i="103"/>
  <c r="BW51" i="103"/>
  <c r="CJ51" i="103" s="1"/>
  <c r="BX51" i="103"/>
  <c r="BY51" i="103"/>
  <c r="BZ51" i="103"/>
  <c r="CA51" i="103"/>
  <c r="CB51" i="103"/>
  <c r="CC51" i="103"/>
  <c r="CD51" i="103"/>
  <c r="CE51" i="103"/>
  <c r="CF51" i="103"/>
  <c r="CG51" i="103"/>
  <c r="CH51" i="103"/>
  <c r="CM51" i="103"/>
  <c r="CN51" i="103"/>
  <c r="CO51" i="103"/>
  <c r="CP51" i="103"/>
  <c r="CW51" i="103"/>
  <c r="CX51" i="103"/>
  <c r="CY51" i="103"/>
  <c r="CZ51" i="103"/>
  <c r="DA51" i="103"/>
  <c r="DB51" i="103"/>
  <c r="DC51" i="103"/>
  <c r="DK51" i="103"/>
  <c r="DL51" i="103"/>
  <c r="DM51" i="103"/>
  <c r="DN51" i="103"/>
  <c r="DR51" i="103"/>
  <c r="DS51" i="103"/>
  <c r="DT51" i="103"/>
  <c r="DU51" i="103"/>
  <c r="DV51" i="103"/>
  <c r="DW51" i="103"/>
  <c r="DX51" i="103"/>
  <c r="DY51" i="103"/>
  <c r="EH51" i="103"/>
  <c r="EI51" i="103"/>
  <c r="EJ51" i="103"/>
  <c r="EK51" i="103"/>
  <c r="EL51" i="103"/>
  <c r="EM51" i="103"/>
  <c r="EV51" i="103"/>
  <c r="EW51" i="103"/>
  <c r="EX51" i="103"/>
  <c r="EY51" i="103"/>
  <c r="EZ51" i="103"/>
  <c r="FA51" i="103"/>
  <c r="FK51" i="103"/>
  <c r="FL51" i="103"/>
  <c r="FR51" i="103" s="1"/>
  <c r="FS51" i="103" s="1"/>
  <c r="K51" i="103" s="1"/>
  <c r="FM51" i="103"/>
  <c r="FN51" i="103"/>
  <c r="FO51" i="103"/>
  <c r="FP51" i="103"/>
  <c r="FZ51" i="103"/>
  <c r="GA51" i="103"/>
  <c r="GB51" i="103"/>
  <c r="GC51" i="103"/>
  <c r="GD51" i="103"/>
  <c r="GE51" i="103"/>
  <c r="GO51" i="103"/>
  <c r="GP51" i="103"/>
  <c r="GQ51" i="103"/>
  <c r="GR51" i="103"/>
  <c r="GS51" i="103"/>
  <c r="GT51" i="103"/>
  <c r="HD51" i="103"/>
  <c r="HE51" i="103"/>
  <c r="HF51" i="103"/>
  <c r="HG51" i="103"/>
  <c r="HH51" i="103"/>
  <c r="HI51" i="103"/>
  <c r="C52" i="103"/>
  <c r="F52" i="103"/>
  <c r="H52" i="103"/>
  <c r="I52" i="103"/>
  <c r="L52" i="103"/>
  <c r="O52" i="103"/>
  <c r="R52" i="103"/>
  <c r="T52" i="103"/>
  <c r="W52" i="103"/>
  <c r="AL52" i="103"/>
  <c r="AM52" i="103"/>
  <c r="AW52" i="103"/>
  <c r="AQ52" i="103" s="1"/>
  <c r="AX52" i="103"/>
  <c r="AY52" i="103"/>
  <c r="AZ52" i="103"/>
  <c r="BA52" i="103"/>
  <c r="BB52" i="103"/>
  <c r="BC52" i="103"/>
  <c r="BH52" i="103"/>
  <c r="BI52" i="103"/>
  <c r="BJ52" i="103"/>
  <c r="BK52" i="103"/>
  <c r="BL52" i="103"/>
  <c r="BM52" i="103"/>
  <c r="BN52" i="103"/>
  <c r="BO52" i="103"/>
  <c r="BQ52" i="103"/>
  <c r="AN52" i="103" s="1"/>
  <c r="AJ52" i="103" s="1"/>
  <c r="N52" i="103" s="1"/>
  <c r="BV52" i="103"/>
  <c r="BW52" i="103"/>
  <c r="BX52" i="103"/>
  <c r="BY52" i="103"/>
  <c r="BZ52" i="103"/>
  <c r="CA52" i="103"/>
  <c r="CB52" i="103"/>
  <c r="CC52" i="103"/>
  <c r="CD52" i="103"/>
  <c r="CE52" i="103"/>
  <c r="CF52" i="103"/>
  <c r="CG52" i="103"/>
  <c r="CH52" i="103"/>
  <c r="CM52" i="103"/>
  <c r="CN52" i="103"/>
  <c r="CO52" i="103"/>
  <c r="CP52" i="103"/>
  <c r="CR52" i="103" s="1"/>
  <c r="CW52" i="103"/>
  <c r="CX52" i="103"/>
  <c r="CY52" i="103"/>
  <c r="CZ52" i="103"/>
  <c r="DA52" i="103"/>
  <c r="DB52" i="103"/>
  <c r="DC52" i="103"/>
  <c r="DE52" i="103" s="1"/>
  <c r="DK52" i="103"/>
  <c r="DP52" i="103" s="1"/>
  <c r="DL52" i="103"/>
  <c r="DM52" i="103"/>
  <c r="DN52" i="103"/>
  <c r="DR52" i="103"/>
  <c r="DS52" i="103"/>
  <c r="DT52" i="103"/>
  <c r="DU52" i="103"/>
  <c r="DV52" i="103"/>
  <c r="DW52" i="103"/>
  <c r="DX52" i="103"/>
  <c r="DY52" i="103"/>
  <c r="EH52" i="103"/>
  <c r="EI52" i="103"/>
  <c r="EJ52" i="103"/>
  <c r="EK52" i="103"/>
  <c r="EL52" i="103"/>
  <c r="EM52" i="103"/>
  <c r="EV52" i="103"/>
  <c r="EW52" i="103"/>
  <c r="EX52" i="103"/>
  <c r="EY52" i="103"/>
  <c r="EZ52" i="103"/>
  <c r="FA52" i="103"/>
  <c r="FK52" i="103"/>
  <c r="FL52" i="103"/>
  <c r="FM52" i="103"/>
  <c r="FN52" i="103"/>
  <c r="FO52" i="103"/>
  <c r="FP52" i="103"/>
  <c r="FZ52" i="103"/>
  <c r="GA52" i="103"/>
  <c r="GB52" i="103"/>
  <c r="GC52" i="103"/>
  <c r="GD52" i="103"/>
  <c r="GE52" i="103"/>
  <c r="GO52" i="103"/>
  <c r="GP52" i="103"/>
  <c r="GQ52" i="103"/>
  <c r="GR52" i="103"/>
  <c r="GS52" i="103"/>
  <c r="GT52" i="103"/>
  <c r="HD52" i="103"/>
  <c r="HE52" i="103"/>
  <c r="HF52" i="103"/>
  <c r="HG52" i="103"/>
  <c r="HH52" i="103"/>
  <c r="HI52" i="103"/>
  <c r="C53" i="103"/>
  <c r="F53" i="103"/>
  <c r="H53" i="103"/>
  <c r="I53" i="103"/>
  <c r="L53" i="103"/>
  <c r="O53" i="103"/>
  <c r="R53" i="103"/>
  <c r="T53" i="103"/>
  <c r="W53" i="103"/>
  <c r="AL53" i="103"/>
  <c r="AM53" i="103"/>
  <c r="AW53" i="103"/>
  <c r="AX53" i="103"/>
  <c r="AY53" i="103"/>
  <c r="AZ53" i="103"/>
  <c r="BA53" i="103"/>
  <c r="BB53" i="103"/>
  <c r="BC53" i="103"/>
  <c r="BH53" i="103"/>
  <c r="BI53" i="103"/>
  <c r="BJ53" i="103"/>
  <c r="BK53" i="103"/>
  <c r="BL53" i="103"/>
  <c r="BM53" i="103"/>
  <c r="BN53" i="103"/>
  <c r="BO53" i="103"/>
  <c r="BQ53" i="103"/>
  <c r="AN53" i="103" s="1"/>
  <c r="BV53" i="103"/>
  <c r="BW53" i="103"/>
  <c r="BX53" i="103"/>
  <c r="BY53" i="103"/>
  <c r="BZ53" i="103"/>
  <c r="CA53" i="103"/>
  <c r="CB53" i="103"/>
  <c r="CC53" i="103"/>
  <c r="CD53" i="103"/>
  <c r="CE53" i="103"/>
  <c r="CF53" i="103"/>
  <c r="CG53" i="103"/>
  <c r="CH53" i="103"/>
  <c r="CM53" i="103"/>
  <c r="CN53" i="103"/>
  <c r="CO53" i="103"/>
  <c r="CP53" i="103"/>
  <c r="CW53" i="103"/>
  <c r="CX53" i="103"/>
  <c r="CY53" i="103"/>
  <c r="CZ53" i="103"/>
  <c r="DA53" i="103"/>
  <c r="DB53" i="103"/>
  <c r="DC53" i="103"/>
  <c r="DK53" i="103"/>
  <c r="DL53" i="103"/>
  <c r="DM53" i="103"/>
  <c r="DN53" i="103"/>
  <c r="DP53" i="103"/>
  <c r="DR53" i="103"/>
  <c r="DS53" i="103"/>
  <c r="EA53" i="103" s="1"/>
  <c r="EB53" i="103" s="1"/>
  <c r="DT53" i="103"/>
  <c r="DU53" i="103"/>
  <c r="DV53" i="103"/>
  <c r="DW53" i="103"/>
  <c r="DX53" i="103"/>
  <c r="DY53" i="103"/>
  <c r="EH53" i="103"/>
  <c r="EI53" i="103"/>
  <c r="EJ53" i="103"/>
  <c r="EK53" i="103"/>
  <c r="EL53" i="103"/>
  <c r="EM53" i="103"/>
  <c r="EO53" i="103"/>
  <c r="EP53" i="103"/>
  <c r="B53" i="103" s="1"/>
  <c r="EV53" i="103"/>
  <c r="EW53" i="103"/>
  <c r="EX53" i="103"/>
  <c r="EY53" i="103"/>
  <c r="EZ53" i="103"/>
  <c r="FA53" i="103"/>
  <c r="FC53" i="103"/>
  <c r="FD53" i="103"/>
  <c r="FK53" i="103"/>
  <c r="FL53" i="103"/>
  <c r="FM53" i="103"/>
  <c r="FN53" i="103"/>
  <c r="FO53" i="103"/>
  <c r="FP53" i="103"/>
  <c r="FR53" i="103"/>
  <c r="FS53" i="103"/>
  <c r="K53" i="103" s="1"/>
  <c r="FZ53" i="103"/>
  <c r="GA53" i="103"/>
  <c r="GB53" i="103"/>
  <c r="GC53" i="103"/>
  <c r="GD53" i="103"/>
  <c r="GE53" i="103"/>
  <c r="GG53" i="103"/>
  <c r="GH53" i="103"/>
  <c r="GO53" i="103"/>
  <c r="GP53" i="103"/>
  <c r="GQ53" i="103"/>
  <c r="GR53" i="103"/>
  <c r="GS53" i="103"/>
  <c r="GT53" i="103"/>
  <c r="GV53" i="103"/>
  <c r="GW53" i="103"/>
  <c r="HD53" i="103"/>
  <c r="HE53" i="103"/>
  <c r="HF53" i="103"/>
  <c r="HG53" i="103"/>
  <c r="HH53" i="103"/>
  <c r="HI53" i="103"/>
  <c r="HK53" i="103"/>
  <c r="HL53" i="103"/>
  <c r="E53" i="103" s="1"/>
  <c r="C54" i="103"/>
  <c r="F54" i="103"/>
  <c r="H54" i="103"/>
  <c r="I54" i="103"/>
  <c r="J53" i="103" s="1"/>
  <c r="L54" i="103"/>
  <c r="O54" i="103"/>
  <c r="R54" i="103"/>
  <c r="T54" i="103"/>
  <c r="W54" i="103"/>
  <c r="AL54" i="103"/>
  <c r="AM54" i="103"/>
  <c r="AW54" i="103"/>
  <c r="AX54" i="103"/>
  <c r="AY54" i="103"/>
  <c r="AZ54" i="103"/>
  <c r="BA54" i="103"/>
  <c r="BB54" i="103"/>
  <c r="BC54" i="103"/>
  <c r="BE54" i="103"/>
  <c r="BH54" i="103"/>
  <c r="BI54" i="103"/>
  <c r="BJ54" i="103"/>
  <c r="BK54" i="103"/>
  <c r="BL54" i="103"/>
  <c r="BM54" i="103"/>
  <c r="BN54" i="103"/>
  <c r="BO54" i="103"/>
  <c r="AQ54" i="103" s="1"/>
  <c r="BV54" i="103"/>
  <c r="BW54" i="103"/>
  <c r="BX54" i="103"/>
  <c r="BY54" i="103"/>
  <c r="BZ54" i="103"/>
  <c r="CA54" i="103"/>
  <c r="CB54" i="103"/>
  <c r="CC54" i="103"/>
  <c r="CD54" i="103"/>
  <c r="CE54" i="103"/>
  <c r="CF54" i="103"/>
  <c r="CG54" i="103"/>
  <c r="CH54" i="103"/>
  <c r="CM54" i="103"/>
  <c r="CN54" i="103"/>
  <c r="CO54" i="103"/>
  <c r="CP54" i="103"/>
  <c r="CW54" i="103"/>
  <c r="CX54" i="103"/>
  <c r="CY54" i="103"/>
  <c r="CZ54" i="103"/>
  <c r="DA54" i="103"/>
  <c r="DB54" i="103"/>
  <c r="DC54" i="103"/>
  <c r="DK54" i="103"/>
  <c r="DL54" i="103"/>
  <c r="DM54" i="103"/>
  <c r="DN54" i="103"/>
  <c r="DR54" i="103"/>
  <c r="DS54" i="103"/>
  <c r="DT54" i="103"/>
  <c r="DU54" i="103"/>
  <c r="DV54" i="103"/>
  <c r="DW54" i="103"/>
  <c r="DX54" i="103"/>
  <c r="DY54" i="103"/>
  <c r="EH54" i="103"/>
  <c r="EI54" i="103"/>
  <c r="EJ54" i="103"/>
  <c r="EK54" i="103"/>
  <c r="EL54" i="103"/>
  <c r="EM54" i="103"/>
  <c r="EV54" i="103"/>
  <c r="EW54" i="103"/>
  <c r="EX54" i="103"/>
  <c r="EY54" i="103"/>
  <c r="EZ54" i="103"/>
  <c r="FA54" i="103"/>
  <c r="FK54" i="103"/>
  <c r="FL54" i="103"/>
  <c r="FM54" i="103"/>
  <c r="FN54" i="103"/>
  <c r="FO54" i="103"/>
  <c r="FP54" i="103"/>
  <c r="FR54" i="103" s="1"/>
  <c r="FS54" i="103" s="1"/>
  <c r="K54" i="103" s="1"/>
  <c r="FZ54" i="103"/>
  <c r="GA54" i="103"/>
  <c r="GB54" i="103"/>
  <c r="GC54" i="103"/>
  <c r="GD54" i="103"/>
  <c r="GE54" i="103"/>
  <c r="GG54" i="103"/>
  <c r="GH54" i="103" s="1"/>
  <c r="GO54" i="103"/>
  <c r="GP54" i="103"/>
  <c r="GQ54" i="103"/>
  <c r="GR54" i="103"/>
  <c r="GS54" i="103"/>
  <c r="GT54" i="103"/>
  <c r="GV54" i="103"/>
  <c r="GW54" i="103" s="1"/>
  <c r="HD54" i="103"/>
  <c r="HE54" i="103"/>
  <c r="HK54" i="103" s="1"/>
  <c r="HL54" i="103" s="1"/>
  <c r="E54" i="103" s="1"/>
  <c r="HF54" i="103"/>
  <c r="HG54" i="103"/>
  <c r="HH54" i="103"/>
  <c r="HI54" i="103"/>
  <c r="C55" i="103"/>
  <c r="F55" i="103"/>
  <c r="H55" i="103"/>
  <c r="I55" i="103"/>
  <c r="L55" i="103"/>
  <c r="O55" i="103"/>
  <c r="R55" i="103"/>
  <c r="S53" i="103" s="1"/>
  <c r="T55" i="103"/>
  <c r="W55" i="103"/>
  <c r="X51" i="103" s="1"/>
  <c r="AL55" i="103"/>
  <c r="AM55" i="103"/>
  <c r="AW55" i="103"/>
  <c r="AX55" i="103"/>
  <c r="AY55" i="103"/>
  <c r="AZ55" i="103"/>
  <c r="BA55" i="103"/>
  <c r="BB55" i="103"/>
  <c r="BC55" i="103"/>
  <c r="BH55" i="103"/>
  <c r="BI55" i="103"/>
  <c r="BJ55" i="103"/>
  <c r="BK55" i="103"/>
  <c r="BL55" i="103"/>
  <c r="BM55" i="103"/>
  <c r="BN55" i="103"/>
  <c r="BO55" i="103"/>
  <c r="BV55" i="103"/>
  <c r="BW55" i="103"/>
  <c r="BX55" i="103"/>
  <c r="BY55" i="103"/>
  <c r="BZ55" i="103"/>
  <c r="CA55" i="103"/>
  <c r="CB55" i="103"/>
  <c r="CC55" i="103"/>
  <c r="CD55" i="103"/>
  <c r="CE55" i="103"/>
  <c r="CF55" i="103"/>
  <c r="CG55" i="103"/>
  <c r="CH55" i="103"/>
  <c r="CJ55" i="103"/>
  <c r="CM55" i="103"/>
  <c r="CN55" i="103"/>
  <c r="CO55" i="103"/>
  <c r="CP55" i="103"/>
  <c r="CW55" i="103"/>
  <c r="CX55" i="103"/>
  <c r="CY55" i="103"/>
  <c r="CZ55" i="103"/>
  <c r="DA55" i="103"/>
  <c r="DB55" i="103"/>
  <c r="DC55" i="103"/>
  <c r="DK55" i="103"/>
  <c r="DL55" i="103"/>
  <c r="DM55" i="103"/>
  <c r="DN55" i="103"/>
  <c r="DR55" i="103"/>
  <c r="DS55" i="103"/>
  <c r="DT55" i="103"/>
  <c r="DU55" i="103"/>
  <c r="DV55" i="103"/>
  <c r="DW55" i="103"/>
  <c r="DX55" i="103"/>
  <c r="DY55" i="103"/>
  <c r="EH55" i="103"/>
  <c r="EI55" i="103"/>
  <c r="EJ55" i="103"/>
  <c r="EK55" i="103"/>
  <c r="EL55" i="103"/>
  <c r="EM55" i="103"/>
  <c r="EV55" i="103"/>
  <c r="EW55" i="103"/>
  <c r="EX55" i="103"/>
  <c r="EY55" i="103"/>
  <c r="EZ55" i="103"/>
  <c r="FA55" i="103"/>
  <c r="FK55" i="103"/>
  <c r="FL55" i="103"/>
  <c r="FM55" i="103"/>
  <c r="FN55" i="103"/>
  <c r="FO55" i="103"/>
  <c r="FP55" i="103"/>
  <c r="FZ55" i="103"/>
  <c r="GA55" i="103"/>
  <c r="GB55" i="103"/>
  <c r="GC55" i="103"/>
  <c r="GD55" i="103"/>
  <c r="GE55" i="103"/>
  <c r="GO55" i="103"/>
  <c r="GP55" i="103"/>
  <c r="GQ55" i="103"/>
  <c r="GR55" i="103"/>
  <c r="GS55" i="103"/>
  <c r="GT55" i="103"/>
  <c r="HD55" i="103"/>
  <c r="HE55" i="103"/>
  <c r="HF55" i="103"/>
  <c r="HG55" i="103"/>
  <c r="HH55" i="103"/>
  <c r="HI55" i="103"/>
  <c r="C56" i="103"/>
  <c r="D59" i="103" s="1"/>
  <c r="F56" i="103"/>
  <c r="H56" i="103"/>
  <c r="I56" i="103"/>
  <c r="L56" i="103"/>
  <c r="O56" i="103"/>
  <c r="R56" i="103"/>
  <c r="T56" i="103"/>
  <c r="U59" i="103" s="1"/>
  <c r="W56" i="103"/>
  <c r="AL56" i="103"/>
  <c r="AM56" i="103"/>
  <c r="AW56" i="103"/>
  <c r="AX56" i="103"/>
  <c r="AY56" i="103"/>
  <c r="AZ56" i="103"/>
  <c r="BA56" i="103"/>
  <c r="BB56" i="103"/>
  <c r="BC56" i="103"/>
  <c r="BH56" i="103"/>
  <c r="BI56" i="103"/>
  <c r="BJ56" i="103"/>
  <c r="BK56" i="103"/>
  <c r="BL56" i="103"/>
  <c r="BM56" i="103"/>
  <c r="BN56" i="103"/>
  <c r="BO56" i="103"/>
  <c r="BV56" i="103"/>
  <c r="BW56" i="103"/>
  <c r="BX56" i="103"/>
  <c r="BY56" i="103"/>
  <c r="BZ56" i="103"/>
  <c r="CA56" i="103"/>
  <c r="CB56" i="103"/>
  <c r="CC56" i="103"/>
  <c r="CD56" i="103"/>
  <c r="CE56" i="103"/>
  <c r="CF56" i="103"/>
  <c r="CG56" i="103"/>
  <c r="CH56" i="103"/>
  <c r="CM56" i="103"/>
  <c r="CN56" i="103"/>
  <c r="CO56" i="103"/>
  <c r="CP56" i="103"/>
  <c r="CR56" i="103" s="1"/>
  <c r="CW56" i="103"/>
  <c r="CX56" i="103"/>
  <c r="CY56" i="103"/>
  <c r="CZ56" i="103"/>
  <c r="DA56" i="103"/>
  <c r="DB56" i="103"/>
  <c r="DC56" i="103"/>
  <c r="DE56" i="103" s="1"/>
  <c r="DK56" i="103"/>
  <c r="DP56" i="103" s="1"/>
  <c r="DL56" i="103"/>
  <c r="DM56" i="103"/>
  <c r="DN56" i="103"/>
  <c r="DR56" i="103"/>
  <c r="DS56" i="103"/>
  <c r="DT56" i="103"/>
  <c r="DU56" i="103"/>
  <c r="DV56" i="103"/>
  <c r="DW56" i="103"/>
  <c r="DX56" i="103"/>
  <c r="DY56" i="103"/>
  <c r="EH56" i="103"/>
  <c r="EI56" i="103"/>
  <c r="EJ56" i="103"/>
  <c r="EK56" i="103"/>
  <c r="EL56" i="103"/>
  <c r="EM56" i="103"/>
  <c r="EV56" i="103"/>
  <c r="EW56" i="103"/>
  <c r="EX56" i="103"/>
  <c r="EY56" i="103"/>
  <c r="EZ56" i="103"/>
  <c r="FA56" i="103"/>
  <c r="FK56" i="103"/>
  <c r="FL56" i="103"/>
  <c r="FM56" i="103"/>
  <c r="FN56" i="103"/>
  <c r="FO56" i="103"/>
  <c r="FP56" i="103"/>
  <c r="FZ56" i="103"/>
  <c r="GG56" i="103" s="1"/>
  <c r="GH56" i="103" s="1"/>
  <c r="GA56" i="103"/>
  <c r="GB56" i="103"/>
  <c r="GC56" i="103"/>
  <c r="GD56" i="103"/>
  <c r="GE56" i="103"/>
  <c r="GO56" i="103"/>
  <c r="GP56" i="103"/>
  <c r="GQ56" i="103"/>
  <c r="GR56" i="103"/>
  <c r="GS56" i="103"/>
  <c r="GT56" i="103"/>
  <c r="HD56" i="103"/>
  <c r="HE56" i="103"/>
  <c r="HF56" i="103"/>
  <c r="HG56" i="103"/>
  <c r="HH56" i="103"/>
  <c r="HI56" i="103"/>
  <c r="C57" i="103"/>
  <c r="F57" i="103"/>
  <c r="H57" i="103"/>
  <c r="I57" i="103"/>
  <c r="J59" i="103" s="1"/>
  <c r="L57" i="103"/>
  <c r="O57" i="103"/>
  <c r="P59" i="103" s="1"/>
  <c r="R57" i="103"/>
  <c r="T57" i="103"/>
  <c r="W57" i="103"/>
  <c r="AL57" i="103"/>
  <c r="AM57" i="103"/>
  <c r="AW57" i="103"/>
  <c r="AX57" i="103"/>
  <c r="AY57" i="103"/>
  <c r="AZ57" i="103"/>
  <c r="BA57" i="103"/>
  <c r="BB57" i="103"/>
  <c r="BC57" i="103"/>
  <c r="BH57" i="103"/>
  <c r="BI57" i="103"/>
  <c r="BJ57" i="103"/>
  <c r="BK57" i="103"/>
  <c r="BL57" i="103"/>
  <c r="BM57" i="103"/>
  <c r="BN57" i="103"/>
  <c r="BO57" i="103"/>
  <c r="BV57" i="103"/>
  <c r="BW57" i="103"/>
  <c r="BX57" i="103"/>
  <c r="BY57" i="103"/>
  <c r="BZ57" i="103"/>
  <c r="CA57" i="103"/>
  <c r="CB57" i="103"/>
  <c r="CC57" i="103"/>
  <c r="CD57" i="103"/>
  <c r="CE57" i="103"/>
  <c r="CF57" i="103"/>
  <c r="CG57" i="103"/>
  <c r="CH57" i="103"/>
  <c r="CM57" i="103"/>
  <c r="CN57" i="103"/>
  <c r="CO57" i="103"/>
  <c r="CR57" i="103" s="1"/>
  <c r="CP57" i="103"/>
  <c r="CW57" i="103"/>
  <c r="CX57" i="103"/>
  <c r="CY57" i="103"/>
  <c r="CZ57" i="103"/>
  <c r="DA57" i="103"/>
  <c r="DB57" i="103"/>
  <c r="DE57" i="103" s="1"/>
  <c r="DC57" i="103"/>
  <c r="DK57" i="103"/>
  <c r="DL57" i="103"/>
  <c r="DM57" i="103"/>
  <c r="DP57" i="103" s="1"/>
  <c r="EA57" i="103" s="1"/>
  <c r="EB57" i="103" s="1"/>
  <c r="DN57" i="103"/>
  <c r="DR57" i="103"/>
  <c r="DS57" i="103"/>
  <c r="DT57" i="103"/>
  <c r="DU57" i="103"/>
  <c r="DV57" i="103"/>
  <c r="DW57" i="103"/>
  <c r="DX57" i="103"/>
  <c r="DY57" i="103"/>
  <c r="EH57" i="103"/>
  <c r="EO57" i="103" s="1"/>
  <c r="EP57" i="103" s="1"/>
  <c r="B57" i="103" s="1"/>
  <c r="EI57" i="103"/>
  <c r="EJ57" i="103"/>
  <c r="EK57" i="103"/>
  <c r="EL57" i="103"/>
  <c r="EM57" i="103"/>
  <c r="EV57" i="103"/>
  <c r="FC57" i="103" s="1"/>
  <c r="FD57" i="103" s="1"/>
  <c r="EW57" i="103"/>
  <c r="EX57" i="103"/>
  <c r="EY57" i="103"/>
  <c r="EZ57" i="103"/>
  <c r="FA57" i="103"/>
  <c r="FK57" i="103"/>
  <c r="FR57" i="103" s="1"/>
  <c r="FS57" i="103" s="1"/>
  <c r="K57" i="103" s="1"/>
  <c r="FL57" i="103"/>
  <c r="FM57" i="103"/>
  <c r="FN57" i="103"/>
  <c r="FO57" i="103"/>
  <c r="FP57" i="103"/>
  <c r="FZ57" i="103"/>
  <c r="GG57" i="103" s="1"/>
  <c r="GH57" i="103" s="1"/>
  <c r="GA57" i="103"/>
  <c r="GB57" i="103"/>
  <c r="GC57" i="103"/>
  <c r="GD57" i="103"/>
  <c r="GE57" i="103"/>
  <c r="GO57" i="103"/>
  <c r="GV57" i="103" s="1"/>
  <c r="GW57" i="103" s="1"/>
  <c r="GP57" i="103"/>
  <c r="GQ57" i="103"/>
  <c r="GR57" i="103"/>
  <c r="GS57" i="103"/>
  <c r="GT57" i="103"/>
  <c r="HD57" i="103"/>
  <c r="HK57" i="103" s="1"/>
  <c r="HL57" i="103" s="1"/>
  <c r="E57" i="103" s="1"/>
  <c r="HE57" i="103"/>
  <c r="HF57" i="103"/>
  <c r="HG57" i="103"/>
  <c r="HH57" i="103"/>
  <c r="HI57" i="103"/>
  <c r="C58" i="103"/>
  <c r="F58" i="103"/>
  <c r="H58" i="103"/>
  <c r="I58" i="103"/>
  <c r="L58" i="103"/>
  <c r="O58" i="103"/>
  <c r="R58" i="103"/>
  <c r="T58" i="103"/>
  <c r="W58" i="103"/>
  <c r="AL58" i="103"/>
  <c r="CJ58" i="103" s="1"/>
  <c r="AM58" i="103"/>
  <c r="AW58" i="103"/>
  <c r="AX58" i="103"/>
  <c r="AY58" i="103"/>
  <c r="AZ58" i="103"/>
  <c r="BA58" i="103"/>
  <c r="BB58" i="103"/>
  <c r="BC58" i="103"/>
  <c r="BH58" i="103"/>
  <c r="BI58" i="103"/>
  <c r="BJ58" i="103"/>
  <c r="BK58" i="103"/>
  <c r="BL58" i="103"/>
  <c r="BM58" i="103"/>
  <c r="BN58" i="103"/>
  <c r="BO58" i="103"/>
  <c r="BV58" i="103"/>
  <c r="BW58" i="103"/>
  <c r="BX58" i="103"/>
  <c r="BY58" i="103"/>
  <c r="BZ58" i="103"/>
  <c r="CA58" i="103"/>
  <c r="CB58" i="103"/>
  <c r="CC58" i="103"/>
  <c r="CD58" i="103"/>
  <c r="CE58" i="103"/>
  <c r="CF58" i="103"/>
  <c r="CG58" i="103"/>
  <c r="CH58" i="103"/>
  <c r="CM58" i="103"/>
  <c r="CN58" i="103"/>
  <c r="CO58" i="103"/>
  <c r="CP58" i="103"/>
  <c r="CW58" i="103"/>
  <c r="CX58" i="103"/>
  <c r="CY58" i="103"/>
  <c r="CZ58" i="103"/>
  <c r="DA58" i="103"/>
  <c r="DB58" i="103"/>
  <c r="DC58" i="103"/>
  <c r="DK58" i="103"/>
  <c r="DL58" i="103"/>
  <c r="DM58" i="103"/>
  <c r="DN58" i="103"/>
  <c r="DR58" i="103"/>
  <c r="DS58" i="103"/>
  <c r="DT58" i="103"/>
  <c r="DU58" i="103"/>
  <c r="DV58" i="103"/>
  <c r="DW58" i="103"/>
  <c r="DX58" i="103"/>
  <c r="DY58" i="103"/>
  <c r="EH58" i="103"/>
  <c r="EI58" i="103"/>
  <c r="EO58" i="103" s="1"/>
  <c r="EJ58" i="103"/>
  <c r="EK58" i="103"/>
  <c r="EL58" i="103"/>
  <c r="EM58" i="103"/>
  <c r="EV58" i="103"/>
  <c r="EW58" i="103"/>
  <c r="EX58" i="103"/>
  <c r="EY58" i="103"/>
  <c r="EZ58" i="103"/>
  <c r="FC58" i="103" s="1"/>
  <c r="FA58" i="103"/>
  <c r="FK58" i="103"/>
  <c r="FL58" i="103"/>
  <c r="FM58" i="103"/>
  <c r="FN58" i="103"/>
  <c r="FR58" i="103" s="1"/>
  <c r="FO58" i="103"/>
  <c r="FP58" i="103"/>
  <c r="FZ58" i="103"/>
  <c r="GA58" i="103"/>
  <c r="GB58" i="103"/>
  <c r="GC58" i="103"/>
  <c r="GD58" i="103"/>
  <c r="GE58" i="103"/>
  <c r="GO58" i="103"/>
  <c r="GP58" i="103"/>
  <c r="GQ58" i="103"/>
  <c r="GR58" i="103"/>
  <c r="GS58" i="103"/>
  <c r="GT58" i="103"/>
  <c r="HD58" i="103"/>
  <c r="HE58" i="103"/>
  <c r="HF58" i="103"/>
  <c r="HG58" i="103"/>
  <c r="HH58" i="103"/>
  <c r="HI58" i="103"/>
  <c r="HK58" i="103"/>
  <c r="C59" i="103"/>
  <c r="F59" i="103"/>
  <c r="H59" i="103"/>
  <c r="I59" i="103"/>
  <c r="L59" i="103"/>
  <c r="O59" i="103"/>
  <c r="R59" i="103"/>
  <c r="T59" i="103"/>
  <c r="W59" i="103"/>
  <c r="X59" i="103"/>
  <c r="AL59" i="103"/>
  <c r="AM59" i="103"/>
  <c r="AW59" i="103"/>
  <c r="AX59" i="103"/>
  <c r="AY59" i="103"/>
  <c r="AZ59" i="103"/>
  <c r="BA59" i="103"/>
  <c r="BB59" i="103"/>
  <c r="BC59" i="103"/>
  <c r="BH59" i="103"/>
  <c r="BI59" i="103"/>
  <c r="BJ59" i="103"/>
  <c r="BK59" i="103"/>
  <c r="BL59" i="103"/>
  <c r="BM59" i="103"/>
  <c r="BN59" i="103"/>
  <c r="BO59" i="103"/>
  <c r="BV59" i="103"/>
  <c r="BW59" i="103"/>
  <c r="BX59" i="103"/>
  <c r="BY59" i="103"/>
  <c r="BZ59" i="103"/>
  <c r="CA59" i="103"/>
  <c r="CB59" i="103"/>
  <c r="CC59" i="103"/>
  <c r="CD59" i="103"/>
  <c r="CE59" i="103"/>
  <c r="CF59" i="103"/>
  <c r="CG59" i="103"/>
  <c r="CH59" i="103"/>
  <c r="CM59" i="103"/>
  <c r="CN59" i="103"/>
  <c r="CO59" i="103"/>
  <c r="CP59" i="103"/>
  <c r="CW59" i="103"/>
  <c r="CX59" i="103"/>
  <c r="CY59" i="103"/>
  <c r="CZ59" i="103"/>
  <c r="DA59" i="103"/>
  <c r="DB59" i="103"/>
  <c r="DC59" i="103"/>
  <c r="DK59" i="103"/>
  <c r="DL59" i="103"/>
  <c r="DM59" i="103"/>
  <c r="DN59" i="103"/>
  <c r="DR59" i="103"/>
  <c r="DS59" i="103"/>
  <c r="DT59" i="103"/>
  <c r="DU59" i="103"/>
  <c r="DV59" i="103"/>
  <c r="DW59" i="103"/>
  <c r="DX59" i="103"/>
  <c r="DY59" i="103"/>
  <c r="EH59" i="103"/>
  <c r="EI59" i="103"/>
  <c r="EO59" i="103" s="1"/>
  <c r="EJ59" i="103"/>
  <c r="EK59" i="103"/>
  <c r="EL59" i="103"/>
  <c r="EM59" i="103"/>
  <c r="EV59" i="103"/>
  <c r="EW59" i="103"/>
  <c r="EX59" i="103"/>
  <c r="EY59" i="103"/>
  <c r="EZ59" i="103"/>
  <c r="FA59" i="103"/>
  <c r="FK59" i="103"/>
  <c r="FL59" i="103"/>
  <c r="FM59" i="103"/>
  <c r="FN59" i="103"/>
  <c r="FO59" i="103"/>
  <c r="FP59" i="103"/>
  <c r="FZ59" i="103"/>
  <c r="GA59" i="103"/>
  <c r="GB59" i="103"/>
  <c r="GC59" i="103"/>
  <c r="GD59" i="103"/>
  <c r="GE59" i="103"/>
  <c r="GO59" i="103"/>
  <c r="GP59" i="103"/>
  <c r="GQ59" i="103"/>
  <c r="GR59" i="103"/>
  <c r="GS59" i="103"/>
  <c r="GT59" i="103"/>
  <c r="HD59" i="103"/>
  <c r="HE59" i="103"/>
  <c r="HF59" i="103"/>
  <c r="HG59" i="103"/>
  <c r="HH59" i="103"/>
  <c r="HI59" i="103"/>
  <c r="C60" i="103"/>
  <c r="F60" i="103"/>
  <c r="H60" i="103"/>
  <c r="I60" i="103"/>
  <c r="L60" i="103"/>
  <c r="O60" i="103"/>
  <c r="R60" i="103"/>
  <c r="T60" i="103"/>
  <c r="W60" i="103"/>
  <c r="AL60" i="103"/>
  <c r="AM60" i="103"/>
  <c r="AW60" i="103"/>
  <c r="AX60" i="103"/>
  <c r="AY60" i="103"/>
  <c r="AZ60" i="103"/>
  <c r="BA60" i="103"/>
  <c r="BB60" i="103"/>
  <c r="BC60" i="103"/>
  <c r="BH60" i="103"/>
  <c r="BI60" i="103"/>
  <c r="BJ60" i="103"/>
  <c r="BQ60" i="103" s="1"/>
  <c r="AN60" i="103" s="1"/>
  <c r="AJ60" i="103" s="1"/>
  <c r="N60" i="103" s="1"/>
  <c r="BK60" i="103"/>
  <c r="BL60" i="103"/>
  <c r="BM60" i="103"/>
  <c r="BN60" i="103"/>
  <c r="BO60" i="103"/>
  <c r="BV60" i="103"/>
  <c r="BW60" i="103"/>
  <c r="BX60" i="103"/>
  <c r="BY60" i="103"/>
  <c r="BZ60" i="103"/>
  <c r="CA60" i="103"/>
  <c r="CB60" i="103"/>
  <c r="CC60" i="103"/>
  <c r="CD60" i="103"/>
  <c r="CE60" i="103"/>
  <c r="CF60" i="103"/>
  <c r="CG60" i="103"/>
  <c r="CH60" i="103"/>
  <c r="CM60" i="103"/>
  <c r="CN60" i="103"/>
  <c r="CO60" i="103"/>
  <c r="CP60" i="103"/>
  <c r="CR60" i="103"/>
  <c r="CW60" i="103"/>
  <c r="CX60" i="103"/>
  <c r="CY60" i="103"/>
  <c r="CZ60" i="103"/>
  <c r="DA60" i="103"/>
  <c r="DB60" i="103"/>
  <c r="DC60" i="103"/>
  <c r="DE60" i="103"/>
  <c r="DK60" i="103"/>
  <c r="DP60" i="103" s="1"/>
  <c r="DL60" i="103"/>
  <c r="DM60" i="103"/>
  <c r="DN60" i="103"/>
  <c r="DR60" i="103"/>
  <c r="DS60" i="103"/>
  <c r="DT60" i="103"/>
  <c r="DU60" i="103"/>
  <c r="DV60" i="103"/>
  <c r="DW60" i="103"/>
  <c r="DX60" i="103"/>
  <c r="DY60" i="103"/>
  <c r="EH60" i="103"/>
  <c r="EI60" i="103"/>
  <c r="EJ60" i="103"/>
  <c r="EK60" i="103"/>
  <c r="EL60" i="103"/>
  <c r="EM60" i="103"/>
  <c r="EV60" i="103"/>
  <c r="EW60" i="103"/>
  <c r="EX60" i="103"/>
  <c r="EY60" i="103"/>
  <c r="EZ60" i="103"/>
  <c r="FA60" i="103"/>
  <c r="FK60" i="103"/>
  <c r="FL60" i="103"/>
  <c r="FM60" i="103"/>
  <c r="FN60" i="103"/>
  <c r="FO60" i="103"/>
  <c r="FP60" i="103"/>
  <c r="FZ60" i="103"/>
  <c r="GA60" i="103"/>
  <c r="GB60" i="103"/>
  <c r="GC60" i="103"/>
  <c r="GD60" i="103"/>
  <c r="GE60" i="103"/>
  <c r="GO60" i="103"/>
  <c r="GV60" i="103" s="1"/>
  <c r="GW60" i="103" s="1"/>
  <c r="GP60" i="103"/>
  <c r="GQ60" i="103"/>
  <c r="GR60" i="103"/>
  <c r="GS60" i="103"/>
  <c r="GT60" i="103"/>
  <c r="HD60" i="103"/>
  <c r="HE60" i="103"/>
  <c r="HF60" i="103"/>
  <c r="HG60" i="103"/>
  <c r="HH60" i="103"/>
  <c r="HI60" i="103"/>
  <c r="C61" i="103"/>
  <c r="E61" i="103"/>
  <c r="F61" i="103"/>
  <c r="H61" i="103"/>
  <c r="I61" i="103"/>
  <c r="L61" i="103"/>
  <c r="O61" i="103"/>
  <c r="R61" i="103"/>
  <c r="T61" i="103"/>
  <c r="W61" i="103"/>
  <c r="AL61" i="103"/>
  <c r="AM61" i="103"/>
  <c r="AW61" i="103"/>
  <c r="AX61" i="103"/>
  <c r="AY61" i="103"/>
  <c r="AZ61" i="103"/>
  <c r="BA61" i="103"/>
  <c r="BB61" i="103"/>
  <c r="BC61" i="103"/>
  <c r="BH61" i="103"/>
  <c r="BI61" i="103"/>
  <c r="BQ61" i="103" s="1"/>
  <c r="AN61" i="103" s="1"/>
  <c r="BJ61" i="103"/>
  <c r="BK61" i="103"/>
  <c r="BL61" i="103"/>
  <c r="BM61" i="103"/>
  <c r="BN61" i="103"/>
  <c r="BO61" i="103"/>
  <c r="BV61" i="103"/>
  <c r="BW61" i="103"/>
  <c r="BX61" i="103"/>
  <c r="BY61" i="103"/>
  <c r="BZ61" i="103"/>
  <c r="CA61" i="103"/>
  <c r="CB61" i="103"/>
  <c r="CC61" i="103"/>
  <c r="CD61" i="103"/>
  <c r="CE61" i="103"/>
  <c r="CF61" i="103"/>
  <c r="CG61" i="103"/>
  <c r="CH61" i="103"/>
  <c r="CM61" i="103"/>
  <c r="CN61" i="103"/>
  <c r="CO61" i="103"/>
  <c r="CR61" i="103" s="1"/>
  <c r="CP61" i="103"/>
  <c r="CW61" i="103"/>
  <c r="CX61" i="103"/>
  <c r="CY61" i="103"/>
  <c r="CZ61" i="103"/>
  <c r="DA61" i="103"/>
  <c r="DB61" i="103"/>
  <c r="DE61" i="103" s="1"/>
  <c r="DC61" i="103"/>
  <c r="DK61" i="103"/>
  <c r="DL61" i="103"/>
  <c r="DM61" i="103"/>
  <c r="DP61" i="103" s="1"/>
  <c r="DN61" i="103"/>
  <c r="DR61" i="103"/>
  <c r="DS61" i="103"/>
  <c r="DT61" i="103"/>
  <c r="EA61" i="103" s="1"/>
  <c r="EB61" i="103" s="1"/>
  <c r="DU61" i="103"/>
  <c r="DV61" i="103"/>
  <c r="DW61" i="103"/>
  <c r="DX61" i="103"/>
  <c r="DY61" i="103"/>
  <c r="EH61" i="103"/>
  <c r="EO61" i="103" s="1"/>
  <c r="EP61" i="103" s="1"/>
  <c r="B61" i="103" s="1"/>
  <c r="EI61" i="103"/>
  <c r="EJ61" i="103"/>
  <c r="EK61" i="103"/>
  <c r="EL61" i="103"/>
  <c r="EM61" i="103"/>
  <c r="EV61" i="103"/>
  <c r="FC61" i="103" s="1"/>
  <c r="FD61" i="103" s="1"/>
  <c r="EW61" i="103"/>
  <c r="EX61" i="103"/>
  <c r="EY61" i="103"/>
  <c r="EZ61" i="103"/>
  <c r="FA61" i="103"/>
  <c r="FK61" i="103"/>
  <c r="FL61" i="103"/>
  <c r="FM61" i="103"/>
  <c r="FN61" i="103"/>
  <c r="FO61" i="103"/>
  <c r="FP61" i="103"/>
  <c r="FZ61" i="103"/>
  <c r="GA61" i="103"/>
  <c r="GB61" i="103"/>
  <c r="GC61" i="103"/>
  <c r="GG61" i="103" s="1"/>
  <c r="GH61" i="103" s="1"/>
  <c r="GD61" i="103"/>
  <c r="GE61" i="103"/>
  <c r="GO61" i="103"/>
  <c r="GP61" i="103"/>
  <c r="GQ61" i="103"/>
  <c r="GR61" i="103"/>
  <c r="GS61" i="103"/>
  <c r="GT61" i="103"/>
  <c r="HD61" i="103"/>
  <c r="HE61" i="103"/>
  <c r="HF61" i="103"/>
  <c r="HG61" i="103"/>
  <c r="HH61" i="103"/>
  <c r="HI61" i="103"/>
  <c r="HK61" i="103"/>
  <c r="HL61" i="103" s="1"/>
  <c r="C62" i="103"/>
  <c r="F62" i="103"/>
  <c r="G59" i="103" s="1"/>
  <c r="H62" i="103"/>
  <c r="I62" i="103"/>
  <c r="L62" i="103"/>
  <c r="M51" i="103" s="1"/>
  <c r="O62" i="103"/>
  <c r="R62" i="103"/>
  <c r="T62" i="103"/>
  <c r="W62" i="103"/>
  <c r="AL62" i="103"/>
  <c r="AM62" i="103"/>
  <c r="AW62" i="103"/>
  <c r="AX62" i="103"/>
  <c r="AY62" i="103"/>
  <c r="AZ62" i="103"/>
  <c r="BA62" i="103"/>
  <c r="BB62" i="103"/>
  <c r="BC62" i="103"/>
  <c r="BE62" i="103"/>
  <c r="BH62" i="103"/>
  <c r="BI62" i="103"/>
  <c r="BJ62" i="103"/>
  <c r="BK62" i="103"/>
  <c r="BL62" i="103"/>
  <c r="BM62" i="103"/>
  <c r="BN62" i="103"/>
  <c r="BO62" i="103"/>
  <c r="AQ62" i="103" s="1"/>
  <c r="BV62" i="103"/>
  <c r="BW62" i="103"/>
  <c r="BX62" i="103"/>
  <c r="BY62" i="103"/>
  <c r="BZ62" i="103"/>
  <c r="CA62" i="103"/>
  <c r="CB62" i="103"/>
  <c r="CJ62" i="103" s="1"/>
  <c r="CC62" i="103"/>
  <c r="CD62" i="103"/>
  <c r="CE62" i="103"/>
  <c r="CF62" i="103"/>
  <c r="CG62" i="103"/>
  <c r="CH62" i="103"/>
  <c r="CM62" i="103"/>
  <c r="CN62" i="103"/>
  <c r="CO62" i="103"/>
  <c r="CP62" i="103"/>
  <c r="CW62" i="103"/>
  <c r="CX62" i="103"/>
  <c r="CY62" i="103"/>
  <c r="CZ62" i="103"/>
  <c r="DA62" i="103"/>
  <c r="DB62" i="103"/>
  <c r="DC62" i="103"/>
  <c r="DK62" i="103"/>
  <c r="DL62" i="103"/>
  <c r="DM62" i="103"/>
  <c r="DN62" i="103"/>
  <c r="DP62" i="103" s="1"/>
  <c r="EA62" i="103" s="1"/>
  <c r="EB62" i="103" s="1"/>
  <c r="DR62" i="103"/>
  <c r="DS62" i="103"/>
  <c r="DT62" i="103"/>
  <c r="DU62" i="103"/>
  <c r="DV62" i="103"/>
  <c r="DW62" i="103"/>
  <c r="DX62" i="103"/>
  <c r="DY62" i="103"/>
  <c r="EH62" i="103"/>
  <c r="EI62" i="103"/>
  <c r="EJ62" i="103"/>
  <c r="EK62" i="103"/>
  <c r="EL62" i="103"/>
  <c r="EM62" i="103"/>
  <c r="EO62" i="103" s="1"/>
  <c r="EP62" i="103" s="1"/>
  <c r="B62" i="103" s="1"/>
  <c r="EV62" i="103"/>
  <c r="EW62" i="103"/>
  <c r="EX62" i="103"/>
  <c r="EY62" i="103"/>
  <c r="EZ62" i="103"/>
  <c r="FA62" i="103"/>
  <c r="FC62" i="103"/>
  <c r="FD62" i="103" s="1"/>
  <c r="FK62" i="103"/>
  <c r="FL62" i="103"/>
  <c r="FR62" i="103" s="1"/>
  <c r="FS62" i="103" s="1"/>
  <c r="K62" i="103" s="1"/>
  <c r="FM62" i="103"/>
  <c r="FN62" i="103"/>
  <c r="FO62" i="103"/>
  <c r="FP62" i="103"/>
  <c r="FZ62" i="103"/>
  <c r="GA62" i="103"/>
  <c r="GB62" i="103"/>
  <c r="GC62" i="103"/>
  <c r="GD62" i="103"/>
  <c r="GE62" i="103"/>
  <c r="GO62" i="103"/>
  <c r="GP62" i="103"/>
  <c r="GQ62" i="103"/>
  <c r="GR62" i="103"/>
  <c r="GS62" i="103"/>
  <c r="GT62" i="103"/>
  <c r="HD62" i="103"/>
  <c r="HE62" i="103"/>
  <c r="HF62" i="103"/>
  <c r="HG62" i="103"/>
  <c r="HH62" i="103"/>
  <c r="HI62" i="103"/>
  <c r="C63" i="103"/>
  <c r="F63" i="103"/>
  <c r="H63" i="103"/>
  <c r="I63" i="103"/>
  <c r="L63" i="103"/>
  <c r="O63" i="103"/>
  <c r="R63" i="103"/>
  <c r="T63" i="103"/>
  <c r="W63" i="103"/>
  <c r="AL63" i="103"/>
  <c r="AM63" i="103"/>
  <c r="AW63" i="103"/>
  <c r="AX63" i="103"/>
  <c r="AY63" i="103"/>
  <c r="AZ63" i="103"/>
  <c r="BA63" i="103"/>
  <c r="BB63" i="103"/>
  <c r="BC63" i="103"/>
  <c r="BH63" i="103"/>
  <c r="BI63" i="103"/>
  <c r="BJ63" i="103"/>
  <c r="BK63" i="103"/>
  <c r="BL63" i="103"/>
  <c r="BM63" i="103"/>
  <c r="BN63" i="103"/>
  <c r="BO63" i="103"/>
  <c r="BV63" i="103"/>
  <c r="BW63" i="103"/>
  <c r="BX63" i="103"/>
  <c r="BY63" i="103"/>
  <c r="BZ63" i="103"/>
  <c r="CA63" i="103"/>
  <c r="CB63" i="103"/>
  <c r="CC63" i="103"/>
  <c r="CD63" i="103"/>
  <c r="CE63" i="103"/>
  <c r="CF63" i="103"/>
  <c r="CG63" i="103"/>
  <c r="CH63" i="103"/>
  <c r="CM63" i="103"/>
  <c r="CN63" i="103"/>
  <c r="CO63" i="103"/>
  <c r="CP63" i="103"/>
  <c r="CW63" i="103"/>
  <c r="CX63" i="103"/>
  <c r="CY63" i="103"/>
  <c r="CZ63" i="103"/>
  <c r="DA63" i="103"/>
  <c r="DB63" i="103"/>
  <c r="DC63" i="103"/>
  <c r="DK63" i="103"/>
  <c r="DL63" i="103"/>
  <c r="DM63" i="103"/>
  <c r="DN63" i="103"/>
  <c r="DR63" i="103"/>
  <c r="DS63" i="103"/>
  <c r="DT63" i="103"/>
  <c r="DU63" i="103"/>
  <c r="DV63" i="103"/>
  <c r="DW63" i="103"/>
  <c r="DX63" i="103"/>
  <c r="DY63" i="103"/>
  <c r="EH63" i="103"/>
  <c r="EI63" i="103"/>
  <c r="EJ63" i="103"/>
  <c r="EK63" i="103"/>
  <c r="EL63" i="103"/>
  <c r="EM63" i="103"/>
  <c r="EV63" i="103"/>
  <c r="EW63" i="103"/>
  <c r="FC63" i="103" s="1"/>
  <c r="EX63" i="103"/>
  <c r="EY63" i="103"/>
  <c r="EZ63" i="103"/>
  <c r="FA63" i="103"/>
  <c r="FK63" i="103"/>
  <c r="FL63" i="103"/>
  <c r="FM63" i="103"/>
  <c r="FN63" i="103"/>
  <c r="FO63" i="103"/>
  <c r="FP63" i="103"/>
  <c r="FZ63" i="103"/>
  <c r="GA63" i="103"/>
  <c r="GB63" i="103"/>
  <c r="GC63" i="103"/>
  <c r="GD63" i="103"/>
  <c r="GE63" i="103"/>
  <c r="GO63" i="103"/>
  <c r="GP63" i="103"/>
  <c r="GQ63" i="103"/>
  <c r="GR63" i="103"/>
  <c r="GS63" i="103"/>
  <c r="GT63" i="103"/>
  <c r="HD63" i="103"/>
  <c r="HE63" i="103"/>
  <c r="HF63" i="103"/>
  <c r="HG63" i="103"/>
  <c r="HH63" i="103"/>
  <c r="HI63" i="103"/>
  <c r="C64" i="103"/>
  <c r="F64" i="103"/>
  <c r="H64" i="103"/>
  <c r="I64" i="103"/>
  <c r="L64" i="103"/>
  <c r="O64" i="103"/>
  <c r="P63" i="103" s="1"/>
  <c r="R64" i="103"/>
  <c r="T64" i="103"/>
  <c r="W64" i="103"/>
  <c r="AL64" i="103"/>
  <c r="AM64" i="103"/>
  <c r="AW64" i="103"/>
  <c r="AX64" i="103"/>
  <c r="AY64" i="103"/>
  <c r="AZ64" i="103"/>
  <c r="BA64" i="103"/>
  <c r="BB64" i="103"/>
  <c r="BC64" i="103"/>
  <c r="BH64" i="103"/>
  <c r="BI64" i="103"/>
  <c r="BJ64" i="103"/>
  <c r="BK64" i="103"/>
  <c r="BQ64" i="103" s="1"/>
  <c r="AN64" i="103" s="1"/>
  <c r="BL64" i="103"/>
  <c r="BM64" i="103"/>
  <c r="BN64" i="103"/>
  <c r="BO64" i="103"/>
  <c r="BV64" i="103"/>
  <c r="BW64" i="103"/>
  <c r="BX64" i="103"/>
  <c r="BY64" i="103"/>
  <c r="BZ64" i="103"/>
  <c r="CA64" i="103"/>
  <c r="CB64" i="103"/>
  <c r="CC64" i="103"/>
  <c r="CD64" i="103"/>
  <c r="CE64" i="103"/>
  <c r="CF64" i="103"/>
  <c r="CG64" i="103"/>
  <c r="CH64" i="103"/>
  <c r="CM64" i="103"/>
  <c r="CN64" i="103"/>
  <c r="CO64" i="103"/>
  <c r="CP64" i="103"/>
  <c r="CW64" i="103"/>
  <c r="CX64" i="103"/>
  <c r="CY64" i="103"/>
  <c r="CZ64" i="103"/>
  <c r="DA64" i="103"/>
  <c r="DB64" i="103"/>
  <c r="DC64" i="103"/>
  <c r="DK64" i="103"/>
  <c r="DL64" i="103"/>
  <c r="DM64" i="103"/>
  <c r="DN64" i="103"/>
  <c r="DR64" i="103"/>
  <c r="DS64" i="103"/>
  <c r="DT64" i="103"/>
  <c r="DU64" i="103"/>
  <c r="DV64" i="103"/>
  <c r="DW64" i="103"/>
  <c r="DX64" i="103"/>
  <c r="DY64" i="103"/>
  <c r="EH64" i="103"/>
  <c r="EI64" i="103"/>
  <c r="EJ64" i="103"/>
  <c r="EK64" i="103"/>
  <c r="EL64" i="103"/>
  <c r="EM64" i="103"/>
  <c r="EV64" i="103"/>
  <c r="EW64" i="103"/>
  <c r="EX64" i="103"/>
  <c r="EY64" i="103"/>
  <c r="EZ64" i="103"/>
  <c r="FA64" i="103"/>
  <c r="FK64" i="103"/>
  <c r="FL64" i="103"/>
  <c r="FM64" i="103"/>
  <c r="FN64" i="103"/>
  <c r="FO64" i="103"/>
  <c r="FP64" i="103"/>
  <c r="FZ64" i="103"/>
  <c r="GG64" i="103" s="1"/>
  <c r="GH64" i="103" s="1"/>
  <c r="GA64" i="103"/>
  <c r="GB64" i="103"/>
  <c r="GC64" i="103"/>
  <c r="GD64" i="103"/>
  <c r="GE64" i="103"/>
  <c r="GO64" i="103"/>
  <c r="GP64" i="103"/>
  <c r="GQ64" i="103"/>
  <c r="GR64" i="103"/>
  <c r="GS64" i="103"/>
  <c r="GT64" i="103"/>
  <c r="HD64" i="103"/>
  <c r="HE64" i="103"/>
  <c r="HF64" i="103"/>
  <c r="HG64" i="103"/>
  <c r="HH64" i="103"/>
  <c r="HI64" i="103"/>
  <c r="C65" i="103"/>
  <c r="F65" i="103"/>
  <c r="H65" i="103"/>
  <c r="I65" i="103"/>
  <c r="L65" i="103"/>
  <c r="O65" i="103"/>
  <c r="R65" i="103"/>
  <c r="T65" i="103"/>
  <c r="W65" i="103"/>
  <c r="AL65" i="103"/>
  <c r="AM65" i="103"/>
  <c r="AW65" i="103"/>
  <c r="AX65" i="103"/>
  <c r="AY65" i="103"/>
  <c r="AZ65" i="103"/>
  <c r="BA65" i="103"/>
  <c r="BB65" i="103"/>
  <c r="BC65" i="103"/>
  <c r="BH65" i="103"/>
  <c r="BI65" i="103"/>
  <c r="BJ65" i="103"/>
  <c r="BK65" i="103"/>
  <c r="BL65" i="103"/>
  <c r="BM65" i="103"/>
  <c r="BN65" i="103"/>
  <c r="BO65" i="103"/>
  <c r="BV65" i="103"/>
  <c r="BW65" i="103"/>
  <c r="BX65" i="103"/>
  <c r="BY65" i="103"/>
  <c r="BZ65" i="103"/>
  <c r="CA65" i="103"/>
  <c r="CB65" i="103"/>
  <c r="CC65" i="103"/>
  <c r="CD65" i="103"/>
  <c r="CE65" i="103"/>
  <c r="CF65" i="103"/>
  <c r="CG65" i="103"/>
  <c r="CH65" i="103"/>
  <c r="CM65" i="103"/>
  <c r="CN65" i="103"/>
  <c r="CO65" i="103"/>
  <c r="CP65" i="103"/>
  <c r="CR65" i="103"/>
  <c r="CW65" i="103"/>
  <c r="CX65" i="103"/>
  <c r="CY65" i="103"/>
  <c r="CZ65" i="103"/>
  <c r="DA65" i="103"/>
  <c r="DB65" i="103"/>
  <c r="DC65" i="103"/>
  <c r="DE65" i="103"/>
  <c r="DK65" i="103"/>
  <c r="DL65" i="103"/>
  <c r="DM65" i="103"/>
  <c r="DP65" i="103" s="1"/>
  <c r="EA65" i="103" s="1"/>
  <c r="EB65" i="103" s="1"/>
  <c r="DN65" i="103"/>
  <c r="DR65" i="103"/>
  <c r="DS65" i="103"/>
  <c r="DT65" i="103"/>
  <c r="DU65" i="103"/>
  <c r="DV65" i="103"/>
  <c r="DW65" i="103"/>
  <c r="DX65" i="103"/>
  <c r="DY65" i="103"/>
  <c r="EH65" i="103"/>
  <c r="EO65" i="103" s="1"/>
  <c r="EP65" i="103" s="1"/>
  <c r="B65" i="103" s="1"/>
  <c r="EI65" i="103"/>
  <c r="EJ65" i="103"/>
  <c r="EK65" i="103"/>
  <c r="EL65" i="103"/>
  <c r="EM65" i="103"/>
  <c r="EV65" i="103"/>
  <c r="FC65" i="103" s="1"/>
  <c r="EW65" i="103"/>
  <c r="EX65" i="103"/>
  <c r="EY65" i="103"/>
  <c r="EZ65" i="103"/>
  <c r="FA65" i="103"/>
  <c r="FD65" i="103"/>
  <c r="FK65" i="103"/>
  <c r="FR65" i="103" s="1"/>
  <c r="FL65" i="103"/>
  <c r="FM65" i="103"/>
  <c r="FN65" i="103"/>
  <c r="FO65" i="103"/>
  <c r="FP65" i="103"/>
  <c r="FS65" i="103"/>
  <c r="K65" i="103" s="1"/>
  <c r="FZ65" i="103"/>
  <c r="GG65" i="103" s="1"/>
  <c r="GH65" i="103" s="1"/>
  <c r="GA65" i="103"/>
  <c r="GB65" i="103"/>
  <c r="GC65" i="103"/>
  <c r="GD65" i="103"/>
  <c r="GE65" i="103"/>
  <c r="GO65" i="103"/>
  <c r="GV65" i="103" s="1"/>
  <c r="GW65" i="103" s="1"/>
  <c r="GP65" i="103"/>
  <c r="GQ65" i="103"/>
  <c r="GR65" i="103"/>
  <c r="GS65" i="103"/>
  <c r="GT65" i="103"/>
  <c r="HD65" i="103"/>
  <c r="HK65" i="103" s="1"/>
  <c r="HL65" i="103" s="1"/>
  <c r="E65" i="103" s="1"/>
  <c r="HE65" i="103"/>
  <c r="HF65" i="103"/>
  <c r="HG65" i="103"/>
  <c r="HH65" i="103"/>
  <c r="HI65" i="103"/>
  <c r="C66" i="103"/>
  <c r="F66" i="103"/>
  <c r="H66" i="103"/>
  <c r="I66" i="103"/>
  <c r="L66" i="103"/>
  <c r="O66" i="103"/>
  <c r="R66" i="103"/>
  <c r="T66" i="103"/>
  <c r="W66" i="103"/>
  <c r="AL66" i="103"/>
  <c r="AM66" i="103"/>
  <c r="AW66" i="103"/>
  <c r="AX66" i="103"/>
  <c r="AY66" i="103"/>
  <c r="AZ66" i="103"/>
  <c r="BA66" i="103"/>
  <c r="BB66" i="103"/>
  <c r="BC66" i="103"/>
  <c r="BE66" i="103"/>
  <c r="BH66" i="103"/>
  <c r="BI66" i="103"/>
  <c r="BJ66" i="103"/>
  <c r="BK66" i="103"/>
  <c r="BL66" i="103"/>
  <c r="BM66" i="103"/>
  <c r="BN66" i="103"/>
  <c r="BO66" i="103"/>
  <c r="BQ66" i="103" s="1"/>
  <c r="AN66" i="103" s="1"/>
  <c r="BV66" i="103"/>
  <c r="BW66" i="103"/>
  <c r="BX66" i="103"/>
  <c r="BY66" i="103"/>
  <c r="BZ66" i="103"/>
  <c r="CA66" i="103"/>
  <c r="CB66" i="103"/>
  <c r="CC66" i="103"/>
  <c r="CD66" i="103"/>
  <c r="CE66" i="103"/>
  <c r="CF66" i="103"/>
  <c r="CG66" i="103"/>
  <c r="CH66" i="103"/>
  <c r="CM66" i="103"/>
  <c r="CN66" i="103"/>
  <c r="CO66" i="103"/>
  <c r="CP66" i="103"/>
  <c r="CW66" i="103"/>
  <c r="CX66" i="103"/>
  <c r="CY66" i="103"/>
  <c r="CZ66" i="103"/>
  <c r="DA66" i="103"/>
  <c r="DB66" i="103"/>
  <c r="DC66" i="103"/>
  <c r="DK66" i="103"/>
  <c r="DL66" i="103"/>
  <c r="DM66" i="103"/>
  <c r="DN66" i="103"/>
  <c r="DP66" i="103"/>
  <c r="DR66" i="103"/>
  <c r="DS66" i="103"/>
  <c r="DT66" i="103"/>
  <c r="DU66" i="103"/>
  <c r="DV66" i="103"/>
  <c r="DW66" i="103"/>
  <c r="DX66" i="103"/>
  <c r="DY66" i="103"/>
  <c r="EA66" i="103"/>
  <c r="EB66" i="103" s="1"/>
  <c r="EH66" i="103"/>
  <c r="EI66" i="103"/>
  <c r="EJ66" i="103"/>
  <c r="EK66" i="103"/>
  <c r="EL66" i="103"/>
  <c r="EM66" i="103"/>
  <c r="EO66" i="103"/>
  <c r="EP66" i="103" s="1"/>
  <c r="B66" i="103" s="1"/>
  <c r="EV66" i="103"/>
  <c r="FC66" i="103" s="1"/>
  <c r="FD66" i="103" s="1"/>
  <c r="EW66" i="103"/>
  <c r="EX66" i="103"/>
  <c r="EY66" i="103"/>
  <c r="EZ66" i="103"/>
  <c r="FA66" i="103"/>
  <c r="FK66" i="103"/>
  <c r="FL66" i="103"/>
  <c r="FM66" i="103"/>
  <c r="FN66" i="103"/>
  <c r="FO66" i="103"/>
  <c r="FP66" i="103"/>
  <c r="FZ66" i="103"/>
  <c r="GA66" i="103"/>
  <c r="GB66" i="103"/>
  <c r="GC66" i="103"/>
  <c r="GD66" i="103"/>
  <c r="GE66" i="103"/>
  <c r="GO66" i="103"/>
  <c r="GP66" i="103"/>
  <c r="GQ66" i="103"/>
  <c r="GR66" i="103"/>
  <c r="GS66" i="103"/>
  <c r="GT66" i="103"/>
  <c r="HD66" i="103"/>
  <c r="HE66" i="103"/>
  <c r="HF66" i="103"/>
  <c r="HG66" i="103"/>
  <c r="HH66" i="103"/>
  <c r="HI66" i="103"/>
  <c r="C67" i="103"/>
  <c r="D65" i="103" s="1"/>
  <c r="F67" i="103"/>
  <c r="H67" i="103"/>
  <c r="I67" i="103"/>
  <c r="L67" i="103"/>
  <c r="O67" i="103"/>
  <c r="R67" i="103"/>
  <c r="T67" i="103"/>
  <c r="W67" i="103"/>
  <c r="AL67" i="103"/>
  <c r="AM67" i="103"/>
  <c r="AW67" i="103"/>
  <c r="AX67" i="103"/>
  <c r="AY67" i="103"/>
  <c r="AZ67" i="103"/>
  <c r="BA67" i="103"/>
  <c r="BB67" i="103"/>
  <c r="BC67" i="103"/>
  <c r="BH67" i="103"/>
  <c r="BI67" i="103"/>
  <c r="BQ67" i="103" s="1"/>
  <c r="AN67" i="103" s="1"/>
  <c r="AJ67" i="103" s="1"/>
  <c r="N67" i="103" s="1"/>
  <c r="BJ67" i="103"/>
  <c r="BK67" i="103"/>
  <c r="BL67" i="103"/>
  <c r="BM67" i="103"/>
  <c r="BN67" i="103"/>
  <c r="BO67" i="103"/>
  <c r="BV67" i="103"/>
  <c r="BW67" i="103"/>
  <c r="BX67" i="103"/>
  <c r="BY67" i="103"/>
  <c r="BZ67" i="103"/>
  <c r="CA67" i="103"/>
  <c r="CB67" i="103"/>
  <c r="CC67" i="103"/>
  <c r="CD67" i="103"/>
  <c r="CE67" i="103"/>
  <c r="CF67" i="103"/>
  <c r="CG67" i="103"/>
  <c r="CH67" i="103"/>
  <c r="CM67" i="103"/>
  <c r="CN67" i="103"/>
  <c r="CO67" i="103"/>
  <c r="CP67" i="103"/>
  <c r="CW67" i="103"/>
  <c r="CX67" i="103"/>
  <c r="CY67" i="103"/>
  <c r="CZ67" i="103"/>
  <c r="DA67" i="103"/>
  <c r="DB67" i="103"/>
  <c r="DC67" i="103"/>
  <c r="DK67" i="103"/>
  <c r="DL67" i="103"/>
  <c r="DM67" i="103"/>
  <c r="DN67" i="103"/>
  <c r="DR67" i="103"/>
  <c r="DS67" i="103"/>
  <c r="DT67" i="103"/>
  <c r="DU67" i="103"/>
  <c r="DV67" i="103"/>
  <c r="DW67" i="103"/>
  <c r="DX67" i="103"/>
  <c r="DY67" i="103"/>
  <c r="EH67" i="103"/>
  <c r="EI67" i="103"/>
  <c r="EJ67" i="103"/>
  <c r="EK67" i="103"/>
  <c r="EL67" i="103"/>
  <c r="EM67" i="103"/>
  <c r="EV67" i="103"/>
  <c r="EW67" i="103"/>
  <c r="EX67" i="103"/>
  <c r="EY67" i="103"/>
  <c r="EZ67" i="103"/>
  <c r="FA67" i="103"/>
  <c r="FK67" i="103"/>
  <c r="FL67" i="103"/>
  <c r="FM67" i="103"/>
  <c r="FN67" i="103"/>
  <c r="FO67" i="103"/>
  <c r="FP67" i="103"/>
  <c r="FZ67" i="103"/>
  <c r="GA67" i="103"/>
  <c r="GB67" i="103"/>
  <c r="GC67" i="103"/>
  <c r="GD67" i="103"/>
  <c r="GE67" i="103"/>
  <c r="GO67" i="103"/>
  <c r="GP67" i="103"/>
  <c r="GV67" i="103" s="1"/>
  <c r="GW67" i="103" s="1"/>
  <c r="GQ67" i="103"/>
  <c r="GR67" i="103"/>
  <c r="GS67" i="103"/>
  <c r="GT67" i="103"/>
  <c r="HD67" i="103"/>
  <c r="HE67" i="103"/>
  <c r="HK67" i="103" s="1"/>
  <c r="HL67" i="103" s="1"/>
  <c r="E67" i="103" s="1"/>
  <c r="HF67" i="103"/>
  <c r="HG67" i="103"/>
  <c r="HH67" i="103"/>
  <c r="HI67" i="103"/>
  <c r="C68" i="103"/>
  <c r="F68" i="103"/>
  <c r="G63" i="103" s="1"/>
  <c r="H68" i="103"/>
  <c r="I68" i="103"/>
  <c r="L68" i="103"/>
  <c r="O68" i="103"/>
  <c r="R68" i="103"/>
  <c r="T68" i="103"/>
  <c r="U71" i="103" s="1"/>
  <c r="W68" i="103"/>
  <c r="X71" i="103" s="1"/>
  <c r="AL68" i="103"/>
  <c r="AM68" i="103"/>
  <c r="AW68" i="103"/>
  <c r="AX68" i="103"/>
  <c r="AY68" i="103"/>
  <c r="AZ68" i="103"/>
  <c r="BA68" i="103"/>
  <c r="BB68" i="103"/>
  <c r="BC68" i="103"/>
  <c r="BH68" i="103"/>
  <c r="BI68" i="103"/>
  <c r="BJ68" i="103"/>
  <c r="BK68" i="103"/>
  <c r="BL68" i="103"/>
  <c r="BM68" i="103"/>
  <c r="BN68" i="103"/>
  <c r="BO68" i="103"/>
  <c r="BV68" i="103"/>
  <c r="BW68" i="103"/>
  <c r="BX68" i="103"/>
  <c r="BY68" i="103"/>
  <c r="BZ68" i="103"/>
  <c r="CA68" i="103"/>
  <c r="CB68" i="103"/>
  <c r="CC68" i="103"/>
  <c r="CD68" i="103"/>
  <c r="CE68" i="103"/>
  <c r="CF68" i="103"/>
  <c r="CG68" i="103"/>
  <c r="CH68" i="103"/>
  <c r="CM68" i="103"/>
  <c r="CN68" i="103"/>
  <c r="CO68" i="103"/>
  <c r="CP68" i="103"/>
  <c r="CW68" i="103"/>
  <c r="CX68" i="103"/>
  <c r="CY68" i="103"/>
  <c r="CZ68" i="103"/>
  <c r="DA68" i="103"/>
  <c r="DB68" i="103"/>
  <c r="DC68" i="103"/>
  <c r="DK68" i="103"/>
  <c r="DL68" i="103"/>
  <c r="DM68" i="103"/>
  <c r="DN68" i="103"/>
  <c r="DR68" i="103"/>
  <c r="DS68" i="103"/>
  <c r="DT68" i="103"/>
  <c r="DU68" i="103"/>
  <c r="DV68" i="103"/>
  <c r="DW68" i="103"/>
  <c r="DX68" i="103"/>
  <c r="DY68" i="103"/>
  <c r="EH68" i="103"/>
  <c r="EI68" i="103"/>
  <c r="EJ68" i="103"/>
  <c r="EK68" i="103"/>
  <c r="EL68" i="103"/>
  <c r="EM68" i="103"/>
  <c r="EV68" i="103"/>
  <c r="EW68" i="103"/>
  <c r="EX68" i="103"/>
  <c r="EY68" i="103"/>
  <c r="EZ68" i="103"/>
  <c r="FA68" i="103"/>
  <c r="FK68" i="103"/>
  <c r="FL68" i="103"/>
  <c r="FM68" i="103"/>
  <c r="FN68" i="103"/>
  <c r="FO68" i="103"/>
  <c r="FP68" i="103"/>
  <c r="FZ68" i="103"/>
  <c r="GA68" i="103"/>
  <c r="GB68" i="103"/>
  <c r="GC68" i="103"/>
  <c r="GD68" i="103"/>
  <c r="GE68" i="103"/>
  <c r="GO68" i="103"/>
  <c r="GP68" i="103"/>
  <c r="GQ68" i="103"/>
  <c r="GR68" i="103"/>
  <c r="GS68" i="103"/>
  <c r="GT68" i="103"/>
  <c r="HD68" i="103"/>
  <c r="HE68" i="103"/>
  <c r="HF68" i="103"/>
  <c r="HG68" i="103"/>
  <c r="HH68" i="103"/>
  <c r="HI68" i="103"/>
  <c r="C69" i="103"/>
  <c r="F69" i="103"/>
  <c r="H69" i="103"/>
  <c r="I69" i="103"/>
  <c r="J71" i="103" s="1"/>
  <c r="L69" i="103"/>
  <c r="O69" i="103"/>
  <c r="R69" i="103"/>
  <c r="T69" i="103"/>
  <c r="W69" i="103"/>
  <c r="AL69" i="103"/>
  <c r="AM69" i="103"/>
  <c r="AW69" i="103"/>
  <c r="AX69" i="103"/>
  <c r="AY69" i="103"/>
  <c r="AZ69" i="103"/>
  <c r="BA69" i="103"/>
  <c r="BB69" i="103"/>
  <c r="BC69" i="103"/>
  <c r="BH69" i="103"/>
  <c r="BI69" i="103"/>
  <c r="BJ69" i="103"/>
  <c r="BQ69" i="103" s="1"/>
  <c r="AN69" i="103" s="1"/>
  <c r="BK69" i="103"/>
  <c r="BL69" i="103"/>
  <c r="BM69" i="103"/>
  <c r="BN69" i="103"/>
  <c r="BO69" i="103"/>
  <c r="BV69" i="103"/>
  <c r="BW69" i="103"/>
  <c r="BX69" i="103"/>
  <c r="BY69" i="103"/>
  <c r="BZ69" i="103"/>
  <c r="CA69" i="103"/>
  <c r="CB69" i="103"/>
  <c r="CC69" i="103"/>
  <c r="CD69" i="103"/>
  <c r="CE69" i="103"/>
  <c r="CF69" i="103"/>
  <c r="CG69" i="103"/>
  <c r="CH69" i="103"/>
  <c r="CM69" i="103"/>
  <c r="CN69" i="103"/>
  <c r="CO69" i="103"/>
  <c r="CP69" i="103"/>
  <c r="CR69" i="103"/>
  <c r="CW69" i="103"/>
  <c r="CX69" i="103"/>
  <c r="CY69" i="103"/>
  <c r="CZ69" i="103"/>
  <c r="DA69" i="103"/>
  <c r="DB69" i="103"/>
  <c r="DC69" i="103"/>
  <c r="DE69" i="103"/>
  <c r="DK69" i="103"/>
  <c r="DL69" i="103"/>
  <c r="DM69" i="103"/>
  <c r="DN69" i="103"/>
  <c r="DP69" i="103"/>
  <c r="DR69" i="103"/>
  <c r="DS69" i="103"/>
  <c r="DT69" i="103"/>
  <c r="DU69" i="103"/>
  <c r="DV69" i="103"/>
  <c r="DW69" i="103"/>
  <c r="DX69" i="103"/>
  <c r="DY69" i="103"/>
  <c r="EH69" i="103"/>
  <c r="EO69" i="103" s="1"/>
  <c r="EP69" i="103" s="1"/>
  <c r="B69" i="103" s="1"/>
  <c r="EI69" i="103"/>
  <c r="EJ69" i="103"/>
  <c r="EK69" i="103"/>
  <c r="EL69" i="103"/>
  <c r="EM69" i="103"/>
  <c r="EV69" i="103"/>
  <c r="FC69" i="103" s="1"/>
  <c r="FD69" i="103" s="1"/>
  <c r="EW69" i="103"/>
  <c r="EX69" i="103"/>
  <c r="EY69" i="103"/>
  <c r="EZ69" i="103"/>
  <c r="FA69" i="103"/>
  <c r="FK69" i="103"/>
  <c r="FR69" i="103" s="1"/>
  <c r="FS69" i="103" s="1"/>
  <c r="K69" i="103" s="1"/>
  <c r="FL69" i="103"/>
  <c r="FM69" i="103"/>
  <c r="FN69" i="103"/>
  <c r="FO69" i="103"/>
  <c r="FP69" i="103"/>
  <c r="FZ69" i="103"/>
  <c r="GG69" i="103" s="1"/>
  <c r="GH69" i="103" s="1"/>
  <c r="GA69" i="103"/>
  <c r="GB69" i="103"/>
  <c r="GC69" i="103"/>
  <c r="GD69" i="103"/>
  <c r="GE69" i="103"/>
  <c r="GO69" i="103"/>
  <c r="GV69" i="103" s="1"/>
  <c r="GW69" i="103" s="1"/>
  <c r="GP69" i="103"/>
  <c r="GQ69" i="103"/>
  <c r="GR69" i="103"/>
  <c r="GS69" i="103"/>
  <c r="GT69" i="103"/>
  <c r="HD69" i="103"/>
  <c r="HK69" i="103" s="1"/>
  <c r="HL69" i="103" s="1"/>
  <c r="E69" i="103" s="1"/>
  <c r="HE69" i="103"/>
  <c r="HF69" i="103"/>
  <c r="HG69" i="103"/>
  <c r="HH69" i="103"/>
  <c r="HI69" i="103"/>
  <c r="C70" i="103"/>
  <c r="F70" i="103"/>
  <c r="H70" i="103"/>
  <c r="I70" i="103"/>
  <c r="L70" i="103"/>
  <c r="O70" i="103"/>
  <c r="R70" i="103"/>
  <c r="T70" i="103"/>
  <c r="W70" i="103"/>
  <c r="AL70" i="103"/>
  <c r="AM70" i="103"/>
  <c r="AW70" i="103"/>
  <c r="AQ70" i="103" s="1"/>
  <c r="AX70" i="103"/>
  <c r="AY70" i="103"/>
  <c r="AZ70" i="103"/>
  <c r="BA70" i="103"/>
  <c r="BB70" i="103"/>
  <c r="BC70" i="103"/>
  <c r="BH70" i="103"/>
  <c r="BI70" i="103"/>
  <c r="BJ70" i="103"/>
  <c r="BK70" i="103"/>
  <c r="BL70" i="103"/>
  <c r="BM70" i="103"/>
  <c r="BN70" i="103"/>
  <c r="BO70" i="103"/>
  <c r="BQ70" i="103"/>
  <c r="AN70" i="103" s="1"/>
  <c r="BV70" i="103"/>
  <c r="BW70" i="103"/>
  <c r="BX70" i="103"/>
  <c r="BY70" i="103"/>
  <c r="BZ70" i="103"/>
  <c r="CA70" i="103"/>
  <c r="CB70" i="103"/>
  <c r="CC70" i="103"/>
  <c r="CD70" i="103"/>
  <c r="CE70" i="103"/>
  <c r="CF70" i="103"/>
  <c r="CG70" i="103"/>
  <c r="CH70" i="103"/>
  <c r="CM70" i="103"/>
  <c r="CN70" i="103"/>
  <c r="CO70" i="103"/>
  <c r="CP70" i="103"/>
  <c r="CW70" i="103"/>
  <c r="CX70" i="103"/>
  <c r="CY70" i="103"/>
  <c r="CZ70" i="103"/>
  <c r="DA70" i="103"/>
  <c r="DB70" i="103"/>
  <c r="DC70" i="103"/>
  <c r="DK70" i="103"/>
  <c r="DL70" i="103"/>
  <c r="DM70" i="103"/>
  <c r="DN70" i="103"/>
  <c r="DP70" i="103"/>
  <c r="DR70" i="103"/>
  <c r="DS70" i="103"/>
  <c r="DT70" i="103"/>
  <c r="DU70" i="103"/>
  <c r="DV70" i="103"/>
  <c r="DW70" i="103"/>
  <c r="DX70" i="103"/>
  <c r="DY70" i="103"/>
  <c r="EA70" i="103"/>
  <c r="EB70" i="103" s="1"/>
  <c r="EH70" i="103"/>
  <c r="EO70" i="103" s="1"/>
  <c r="EP70" i="103" s="1"/>
  <c r="B70" i="103" s="1"/>
  <c r="EI70" i="103"/>
  <c r="EJ70" i="103"/>
  <c r="EK70" i="103"/>
  <c r="EL70" i="103"/>
  <c r="EM70" i="103"/>
  <c r="EV70" i="103"/>
  <c r="FC70" i="103" s="1"/>
  <c r="FD70" i="103" s="1"/>
  <c r="EW70" i="103"/>
  <c r="EX70" i="103"/>
  <c r="EY70" i="103"/>
  <c r="EZ70" i="103"/>
  <c r="FA70" i="103"/>
  <c r="FK70" i="103"/>
  <c r="FL70" i="103"/>
  <c r="FM70" i="103"/>
  <c r="FN70" i="103"/>
  <c r="FO70" i="103"/>
  <c r="FP70" i="103"/>
  <c r="FZ70" i="103"/>
  <c r="GG70" i="103" s="1"/>
  <c r="GH70" i="103" s="1"/>
  <c r="GA70" i="103"/>
  <c r="GB70" i="103"/>
  <c r="GC70" i="103"/>
  <c r="GD70" i="103"/>
  <c r="GE70" i="103"/>
  <c r="GO70" i="103"/>
  <c r="GP70" i="103"/>
  <c r="GQ70" i="103"/>
  <c r="GR70" i="103"/>
  <c r="GS70" i="103"/>
  <c r="GT70" i="103"/>
  <c r="HD70" i="103"/>
  <c r="HK70" i="103" s="1"/>
  <c r="HL70" i="103" s="1"/>
  <c r="E70" i="103" s="1"/>
  <c r="HE70" i="103"/>
  <c r="HF70" i="103"/>
  <c r="HG70" i="103"/>
  <c r="HH70" i="103"/>
  <c r="HI70" i="103"/>
  <c r="C71" i="103"/>
  <c r="F71" i="103"/>
  <c r="H71" i="103"/>
  <c r="I71" i="103"/>
  <c r="L71" i="103"/>
  <c r="O71" i="103"/>
  <c r="P71" i="103"/>
  <c r="R71" i="103"/>
  <c r="T71" i="103"/>
  <c r="W71" i="103"/>
  <c r="AL71" i="103"/>
  <c r="AM71" i="103"/>
  <c r="AW71" i="103"/>
  <c r="AX71" i="103"/>
  <c r="AY71" i="103"/>
  <c r="AZ71" i="103"/>
  <c r="BA71" i="103"/>
  <c r="BB71" i="103"/>
  <c r="BC71" i="103"/>
  <c r="BH71" i="103"/>
  <c r="BI71" i="103"/>
  <c r="BJ71" i="103"/>
  <c r="BK71" i="103"/>
  <c r="BL71" i="103"/>
  <c r="BM71" i="103"/>
  <c r="BN71" i="103"/>
  <c r="BO71" i="103"/>
  <c r="BV71" i="103"/>
  <c r="BW71" i="103"/>
  <c r="BX71" i="103"/>
  <c r="BY71" i="103"/>
  <c r="BZ71" i="103"/>
  <c r="CA71" i="103"/>
  <c r="CB71" i="103"/>
  <c r="CC71" i="103"/>
  <c r="CD71" i="103"/>
  <c r="CE71" i="103"/>
  <c r="CF71" i="103"/>
  <c r="CG71" i="103"/>
  <c r="CH71" i="103"/>
  <c r="CM71" i="103"/>
  <c r="CN71" i="103"/>
  <c r="CO71" i="103"/>
  <c r="CP71" i="103"/>
  <c r="CW71" i="103"/>
  <c r="CX71" i="103"/>
  <c r="CY71" i="103"/>
  <c r="CZ71" i="103"/>
  <c r="DA71" i="103"/>
  <c r="DB71" i="103"/>
  <c r="DC71" i="103"/>
  <c r="DK71" i="103"/>
  <c r="DL71" i="103"/>
  <c r="DM71" i="103"/>
  <c r="DN71" i="103"/>
  <c r="DR71" i="103"/>
  <c r="DS71" i="103"/>
  <c r="DT71" i="103"/>
  <c r="DU71" i="103"/>
  <c r="DV71" i="103"/>
  <c r="DW71" i="103"/>
  <c r="DX71" i="103"/>
  <c r="DY71" i="103"/>
  <c r="EH71" i="103"/>
  <c r="EI71" i="103"/>
  <c r="EJ71" i="103"/>
  <c r="EK71" i="103"/>
  <c r="EL71" i="103"/>
  <c r="EM71" i="103"/>
  <c r="EV71" i="103"/>
  <c r="EW71" i="103"/>
  <c r="EX71" i="103"/>
  <c r="EY71" i="103"/>
  <c r="EZ71" i="103"/>
  <c r="FA71" i="103"/>
  <c r="FK71" i="103"/>
  <c r="FL71" i="103"/>
  <c r="FM71" i="103"/>
  <c r="FN71" i="103"/>
  <c r="FO71" i="103"/>
  <c r="FP71" i="103"/>
  <c r="FZ71" i="103"/>
  <c r="GA71" i="103"/>
  <c r="GB71" i="103"/>
  <c r="GC71" i="103"/>
  <c r="GD71" i="103"/>
  <c r="GE71" i="103"/>
  <c r="GO71" i="103"/>
  <c r="GP71" i="103"/>
  <c r="GQ71" i="103"/>
  <c r="GR71" i="103"/>
  <c r="GS71" i="103"/>
  <c r="GT71" i="103"/>
  <c r="HD71" i="103"/>
  <c r="HE71" i="103"/>
  <c r="HF71" i="103"/>
  <c r="HG71" i="103"/>
  <c r="HH71" i="103"/>
  <c r="HI71" i="103"/>
  <c r="C72" i="103"/>
  <c r="F72" i="103"/>
  <c r="H72" i="103"/>
  <c r="I72" i="103"/>
  <c r="L72" i="103"/>
  <c r="O72" i="103"/>
  <c r="R72" i="103"/>
  <c r="T72" i="103"/>
  <c r="W72" i="103"/>
  <c r="AL72" i="103"/>
  <c r="AM72" i="103"/>
  <c r="AW72" i="103"/>
  <c r="AX72" i="103"/>
  <c r="AY72" i="103"/>
  <c r="AZ72" i="103"/>
  <c r="BA72" i="103"/>
  <c r="BB72" i="103"/>
  <c r="BC72" i="103"/>
  <c r="BH72" i="103"/>
  <c r="BI72" i="103"/>
  <c r="BJ72" i="103"/>
  <c r="BQ72" i="103" s="1"/>
  <c r="AN72" i="103" s="1"/>
  <c r="BK72" i="103"/>
  <c r="BL72" i="103"/>
  <c r="BM72" i="103"/>
  <c r="BN72" i="103"/>
  <c r="BO72" i="103"/>
  <c r="BV72" i="103"/>
  <c r="BW72" i="103"/>
  <c r="BX72" i="103"/>
  <c r="BY72" i="103"/>
  <c r="BZ72" i="103"/>
  <c r="CA72" i="103"/>
  <c r="CB72" i="103"/>
  <c r="CC72" i="103"/>
  <c r="CD72" i="103"/>
  <c r="CE72" i="103"/>
  <c r="CF72" i="103"/>
  <c r="CG72" i="103"/>
  <c r="CH72" i="103"/>
  <c r="CM72" i="103"/>
  <c r="CN72" i="103"/>
  <c r="CO72" i="103"/>
  <c r="CP72" i="103"/>
  <c r="CR72" i="103"/>
  <c r="CW72" i="103"/>
  <c r="CX72" i="103"/>
  <c r="CY72" i="103"/>
  <c r="CZ72" i="103"/>
  <c r="DA72" i="103"/>
  <c r="DB72" i="103"/>
  <c r="DC72" i="103"/>
  <c r="DE72" i="103"/>
  <c r="DK72" i="103"/>
  <c r="DL72" i="103"/>
  <c r="DM72" i="103"/>
  <c r="DN72" i="103"/>
  <c r="DR72" i="103"/>
  <c r="DS72" i="103"/>
  <c r="DT72" i="103"/>
  <c r="DU72" i="103"/>
  <c r="DV72" i="103"/>
  <c r="DW72" i="103"/>
  <c r="DX72" i="103"/>
  <c r="DY72" i="103"/>
  <c r="EH72" i="103"/>
  <c r="EI72" i="103"/>
  <c r="EJ72" i="103"/>
  <c r="EK72" i="103"/>
  <c r="EL72" i="103"/>
  <c r="EM72" i="103"/>
  <c r="EV72" i="103"/>
  <c r="EW72" i="103"/>
  <c r="EX72" i="103"/>
  <c r="EY72" i="103"/>
  <c r="EZ72" i="103"/>
  <c r="FA72" i="103"/>
  <c r="FK72" i="103"/>
  <c r="FL72" i="103"/>
  <c r="FM72" i="103"/>
  <c r="FN72" i="103"/>
  <c r="FO72" i="103"/>
  <c r="FP72" i="103"/>
  <c r="FZ72" i="103"/>
  <c r="GA72" i="103"/>
  <c r="GB72" i="103"/>
  <c r="GC72" i="103"/>
  <c r="GD72" i="103"/>
  <c r="GE72" i="103"/>
  <c r="GO72" i="103"/>
  <c r="GV72" i="103" s="1"/>
  <c r="GW72" i="103" s="1"/>
  <c r="GP72" i="103"/>
  <c r="GQ72" i="103"/>
  <c r="GR72" i="103"/>
  <c r="GS72" i="103"/>
  <c r="GT72" i="103"/>
  <c r="HD72" i="103"/>
  <c r="HE72" i="103"/>
  <c r="HF72" i="103"/>
  <c r="HG72" i="103"/>
  <c r="HH72" i="103"/>
  <c r="HI72" i="103"/>
  <c r="C73" i="103"/>
  <c r="F73" i="103"/>
  <c r="H73" i="103"/>
  <c r="I73" i="103"/>
  <c r="L73" i="103"/>
  <c r="O73" i="103"/>
  <c r="R73" i="103"/>
  <c r="T73" i="103"/>
  <c r="W73" i="103"/>
  <c r="AL73" i="103"/>
  <c r="AM73" i="103"/>
  <c r="AW73" i="103"/>
  <c r="AX73" i="103"/>
  <c r="AY73" i="103"/>
  <c r="AZ73" i="103"/>
  <c r="BA73" i="103"/>
  <c r="BB73" i="103"/>
  <c r="BC73" i="103"/>
  <c r="BH73" i="103"/>
  <c r="BI73" i="103"/>
  <c r="BJ73" i="103"/>
  <c r="BK73" i="103"/>
  <c r="BL73" i="103"/>
  <c r="BM73" i="103"/>
  <c r="BN73" i="103"/>
  <c r="BO73" i="103"/>
  <c r="BV73" i="103"/>
  <c r="BW73" i="103"/>
  <c r="BX73" i="103"/>
  <c r="BY73" i="103"/>
  <c r="BZ73" i="103"/>
  <c r="CA73" i="103"/>
  <c r="CB73" i="103"/>
  <c r="CC73" i="103"/>
  <c r="CD73" i="103"/>
  <c r="CE73" i="103"/>
  <c r="CF73" i="103"/>
  <c r="CG73" i="103"/>
  <c r="CH73" i="103"/>
  <c r="CM73" i="103"/>
  <c r="CN73" i="103"/>
  <c r="CO73" i="103"/>
  <c r="CP73" i="103"/>
  <c r="CR73" i="103"/>
  <c r="CW73" i="103"/>
  <c r="CX73" i="103"/>
  <c r="CY73" i="103"/>
  <c r="CZ73" i="103"/>
  <c r="DA73" i="103"/>
  <c r="DB73" i="103"/>
  <c r="DC73" i="103"/>
  <c r="DE73" i="103"/>
  <c r="DK73" i="103"/>
  <c r="DL73" i="103"/>
  <c r="DM73" i="103"/>
  <c r="DN73" i="103"/>
  <c r="DP73" i="103"/>
  <c r="DR73" i="103"/>
  <c r="DS73" i="103"/>
  <c r="DT73" i="103"/>
  <c r="EA73" i="103" s="1"/>
  <c r="EB73" i="103" s="1"/>
  <c r="DU73" i="103"/>
  <c r="DV73" i="103"/>
  <c r="DW73" i="103"/>
  <c r="DX73" i="103"/>
  <c r="DY73" i="103"/>
  <c r="EH73" i="103"/>
  <c r="EO73" i="103" s="1"/>
  <c r="EP73" i="103" s="1"/>
  <c r="B73" i="103" s="1"/>
  <c r="EI73" i="103"/>
  <c r="EJ73" i="103"/>
  <c r="EK73" i="103"/>
  <c r="EL73" i="103"/>
  <c r="EM73" i="103"/>
  <c r="EV73" i="103"/>
  <c r="FC73" i="103" s="1"/>
  <c r="FD73" i="103" s="1"/>
  <c r="EW73" i="103"/>
  <c r="EX73" i="103"/>
  <c r="EY73" i="103"/>
  <c r="EZ73" i="103"/>
  <c r="FA73" i="103"/>
  <c r="FK73" i="103"/>
  <c r="FR73" i="103" s="1"/>
  <c r="FS73" i="103" s="1"/>
  <c r="K73" i="103" s="1"/>
  <c r="FL73" i="103"/>
  <c r="FM73" i="103"/>
  <c r="FN73" i="103"/>
  <c r="FO73" i="103"/>
  <c r="FP73" i="103"/>
  <c r="FZ73" i="103"/>
  <c r="GG73" i="103" s="1"/>
  <c r="GH73" i="103" s="1"/>
  <c r="GA73" i="103"/>
  <c r="GB73" i="103"/>
  <c r="GC73" i="103"/>
  <c r="GD73" i="103"/>
  <c r="GE73" i="103"/>
  <c r="GO73" i="103"/>
  <c r="GV73" i="103" s="1"/>
  <c r="GW73" i="103" s="1"/>
  <c r="GP73" i="103"/>
  <c r="GQ73" i="103"/>
  <c r="GR73" i="103"/>
  <c r="GS73" i="103"/>
  <c r="GT73" i="103"/>
  <c r="HD73" i="103"/>
  <c r="HK73" i="103" s="1"/>
  <c r="HL73" i="103" s="1"/>
  <c r="E73" i="103" s="1"/>
  <c r="HE73" i="103"/>
  <c r="HF73" i="103"/>
  <c r="HG73" i="103"/>
  <c r="HH73" i="103"/>
  <c r="HI73" i="103"/>
  <c r="C74" i="103"/>
  <c r="F74" i="103"/>
  <c r="H74" i="103"/>
  <c r="I74" i="103"/>
  <c r="L74" i="103"/>
  <c r="O74" i="103"/>
  <c r="R74" i="103"/>
  <c r="T74" i="103"/>
  <c r="W74" i="103"/>
  <c r="AL74" i="103"/>
  <c r="CR74" i="103" s="1"/>
  <c r="AM74" i="103"/>
  <c r="AW74" i="103"/>
  <c r="AX74" i="103"/>
  <c r="AY74" i="103"/>
  <c r="AZ74" i="103"/>
  <c r="BA74" i="103"/>
  <c r="BB74" i="103"/>
  <c r="BC74" i="103"/>
  <c r="BH74" i="103"/>
  <c r="BI74" i="103"/>
  <c r="BQ74" i="103" s="1"/>
  <c r="AN74" i="103" s="1"/>
  <c r="BJ74" i="103"/>
  <c r="BK74" i="103"/>
  <c r="BL74" i="103"/>
  <c r="BM74" i="103"/>
  <c r="BN74" i="103"/>
  <c r="BO74" i="103"/>
  <c r="BV74" i="103"/>
  <c r="BW74" i="103"/>
  <c r="BX74" i="103"/>
  <c r="BY74" i="103"/>
  <c r="BZ74" i="103"/>
  <c r="CA74" i="103"/>
  <c r="CB74" i="103"/>
  <c r="CC74" i="103"/>
  <c r="CD74" i="103"/>
  <c r="CE74" i="103"/>
  <c r="CF74" i="103"/>
  <c r="CG74" i="103"/>
  <c r="CH74" i="103"/>
  <c r="CM74" i="103"/>
  <c r="CN74" i="103"/>
  <c r="CO74" i="103"/>
  <c r="CP74" i="103"/>
  <c r="CW74" i="103"/>
  <c r="CX74" i="103"/>
  <c r="CY74" i="103"/>
  <c r="CZ74" i="103"/>
  <c r="DA74" i="103"/>
  <c r="DB74" i="103"/>
  <c r="DC74" i="103"/>
  <c r="DK74" i="103"/>
  <c r="DL74" i="103"/>
  <c r="DM74" i="103"/>
  <c r="DN74" i="103"/>
  <c r="DP74" i="103" s="1"/>
  <c r="EA74" i="103" s="1"/>
  <c r="EB74" i="103" s="1"/>
  <c r="DR74" i="103"/>
  <c r="DS74" i="103"/>
  <c r="DT74" i="103"/>
  <c r="DU74" i="103"/>
  <c r="DV74" i="103"/>
  <c r="DW74" i="103"/>
  <c r="DX74" i="103"/>
  <c r="DY74" i="103"/>
  <c r="EH74" i="103"/>
  <c r="EI74" i="103"/>
  <c r="EJ74" i="103"/>
  <c r="EK74" i="103"/>
  <c r="EL74" i="103"/>
  <c r="EM74" i="103"/>
  <c r="EO74" i="103" s="1"/>
  <c r="EP74" i="103" s="1"/>
  <c r="B74" i="103" s="1"/>
  <c r="EV74" i="103"/>
  <c r="FC74" i="103" s="1"/>
  <c r="FD74" i="103" s="1"/>
  <c r="EW74" i="103"/>
  <c r="EX74" i="103"/>
  <c r="EY74" i="103"/>
  <c r="EZ74" i="103"/>
  <c r="FA74" i="103"/>
  <c r="FK74" i="103"/>
  <c r="FL74" i="103"/>
  <c r="FM74" i="103"/>
  <c r="FN74" i="103"/>
  <c r="FO74" i="103"/>
  <c r="FP74" i="103"/>
  <c r="FZ74" i="103"/>
  <c r="GA74" i="103"/>
  <c r="GB74" i="103"/>
  <c r="GC74" i="103"/>
  <c r="GD74" i="103"/>
  <c r="GE74" i="103"/>
  <c r="GO74" i="103"/>
  <c r="GP74" i="103"/>
  <c r="GQ74" i="103"/>
  <c r="GR74" i="103"/>
  <c r="GS74" i="103"/>
  <c r="GT74" i="103"/>
  <c r="HD74" i="103"/>
  <c r="HE74" i="103"/>
  <c r="HF74" i="103"/>
  <c r="HG74" i="103"/>
  <c r="HH74" i="103"/>
  <c r="HI74" i="103"/>
  <c r="C75" i="103"/>
  <c r="F75" i="103"/>
  <c r="H75" i="103"/>
  <c r="I75" i="103"/>
  <c r="L75" i="103"/>
  <c r="O75" i="103"/>
  <c r="R75" i="103"/>
  <c r="T75" i="103"/>
  <c r="W75" i="103"/>
  <c r="AL75" i="103"/>
  <c r="AM75" i="103"/>
  <c r="AW75" i="103"/>
  <c r="AX75" i="103"/>
  <c r="AY75" i="103"/>
  <c r="AZ75" i="103"/>
  <c r="BA75" i="103"/>
  <c r="BB75" i="103"/>
  <c r="BC75" i="103"/>
  <c r="BH75" i="103"/>
  <c r="BI75" i="103"/>
  <c r="BJ75" i="103"/>
  <c r="BK75" i="103"/>
  <c r="BL75" i="103"/>
  <c r="BM75" i="103"/>
  <c r="BN75" i="103"/>
  <c r="BO75" i="103"/>
  <c r="BV75" i="103"/>
  <c r="BW75" i="103"/>
  <c r="BX75" i="103"/>
  <c r="BY75" i="103"/>
  <c r="BZ75" i="103"/>
  <c r="CA75" i="103"/>
  <c r="CB75" i="103"/>
  <c r="CC75" i="103"/>
  <c r="CD75" i="103"/>
  <c r="CE75" i="103"/>
  <c r="CF75" i="103"/>
  <c r="CG75" i="103"/>
  <c r="CH75" i="103"/>
  <c r="CM75" i="103"/>
  <c r="CN75" i="103"/>
  <c r="CO75" i="103"/>
  <c r="CP75" i="103"/>
  <c r="CW75" i="103"/>
  <c r="CX75" i="103"/>
  <c r="CY75" i="103"/>
  <c r="CZ75" i="103"/>
  <c r="DA75" i="103"/>
  <c r="DB75" i="103"/>
  <c r="DC75" i="103"/>
  <c r="DK75" i="103"/>
  <c r="DL75" i="103"/>
  <c r="DM75" i="103"/>
  <c r="DN75" i="103"/>
  <c r="DR75" i="103"/>
  <c r="DS75" i="103"/>
  <c r="DT75" i="103"/>
  <c r="DU75" i="103"/>
  <c r="DV75" i="103"/>
  <c r="DW75" i="103"/>
  <c r="DX75" i="103"/>
  <c r="DY75" i="103"/>
  <c r="EH75" i="103"/>
  <c r="EI75" i="103"/>
  <c r="EO75" i="103" s="1"/>
  <c r="EP75" i="103" s="1"/>
  <c r="B75" i="103" s="1"/>
  <c r="EJ75" i="103"/>
  <c r="EK75" i="103"/>
  <c r="EL75" i="103"/>
  <c r="EM75" i="103"/>
  <c r="EV75" i="103"/>
  <c r="EW75" i="103"/>
  <c r="EX75" i="103"/>
  <c r="EY75" i="103"/>
  <c r="EZ75" i="103"/>
  <c r="FA75" i="103"/>
  <c r="FK75" i="103"/>
  <c r="FL75" i="103"/>
  <c r="FM75" i="103"/>
  <c r="FN75" i="103"/>
  <c r="FO75" i="103"/>
  <c r="FP75" i="103"/>
  <c r="FZ75" i="103"/>
  <c r="GA75" i="103"/>
  <c r="GB75" i="103"/>
  <c r="GC75" i="103"/>
  <c r="GD75" i="103"/>
  <c r="GE75" i="103"/>
  <c r="GO75" i="103"/>
  <c r="GP75" i="103"/>
  <c r="GQ75" i="103"/>
  <c r="GR75" i="103"/>
  <c r="GS75" i="103"/>
  <c r="GT75" i="103"/>
  <c r="HD75" i="103"/>
  <c r="HE75" i="103"/>
  <c r="HF75" i="103"/>
  <c r="HG75" i="103"/>
  <c r="HH75" i="103"/>
  <c r="HI75" i="103"/>
  <c r="C76" i="103"/>
  <c r="F76" i="103"/>
  <c r="H76" i="103"/>
  <c r="I76" i="103"/>
  <c r="L76" i="103"/>
  <c r="M75" i="103" s="1"/>
  <c r="O76" i="103"/>
  <c r="R76" i="103"/>
  <c r="T76" i="103"/>
  <c r="W76" i="103"/>
  <c r="AL76" i="103"/>
  <c r="AM76" i="103"/>
  <c r="AW76" i="103"/>
  <c r="AX76" i="103"/>
  <c r="AY76" i="103"/>
  <c r="AZ76" i="103"/>
  <c r="BA76" i="103"/>
  <c r="BB76" i="103"/>
  <c r="BC76" i="103"/>
  <c r="BE76" i="103"/>
  <c r="BH76" i="103"/>
  <c r="BI76" i="103"/>
  <c r="BJ76" i="103"/>
  <c r="BK76" i="103"/>
  <c r="BL76" i="103"/>
  <c r="BM76" i="103"/>
  <c r="BN76" i="103"/>
  <c r="BO76" i="103"/>
  <c r="AQ76" i="103" s="1"/>
  <c r="BV76" i="103"/>
  <c r="BW76" i="103"/>
  <c r="BX76" i="103"/>
  <c r="BY76" i="103"/>
  <c r="BZ76" i="103"/>
  <c r="CA76" i="103"/>
  <c r="CJ76" i="103" s="1"/>
  <c r="CB76" i="103"/>
  <c r="CC76" i="103"/>
  <c r="CD76" i="103"/>
  <c r="CE76" i="103"/>
  <c r="CF76" i="103"/>
  <c r="CG76" i="103"/>
  <c r="CH76" i="103"/>
  <c r="CM76" i="103"/>
  <c r="CN76" i="103"/>
  <c r="CO76" i="103"/>
  <c r="CP76" i="103"/>
  <c r="CW76" i="103"/>
  <c r="CX76" i="103"/>
  <c r="CY76" i="103"/>
  <c r="CZ76" i="103"/>
  <c r="DA76" i="103"/>
  <c r="DB76" i="103"/>
  <c r="DC76" i="103"/>
  <c r="DK76" i="103"/>
  <c r="DL76" i="103"/>
  <c r="DM76" i="103"/>
  <c r="DN76" i="103"/>
  <c r="DR76" i="103"/>
  <c r="DS76" i="103"/>
  <c r="DT76" i="103"/>
  <c r="DU76" i="103"/>
  <c r="DV76" i="103"/>
  <c r="DW76" i="103"/>
  <c r="DX76" i="103"/>
  <c r="DY76" i="103"/>
  <c r="EH76" i="103"/>
  <c r="EI76" i="103"/>
  <c r="EO76" i="103" s="1"/>
  <c r="EP76" i="103" s="1"/>
  <c r="B76" i="103" s="1"/>
  <c r="EJ76" i="103"/>
  <c r="EK76" i="103"/>
  <c r="EL76" i="103"/>
  <c r="EM76" i="103"/>
  <c r="EV76" i="103"/>
  <c r="EW76" i="103"/>
  <c r="EX76" i="103"/>
  <c r="EY76" i="103"/>
  <c r="EZ76" i="103"/>
  <c r="FA76" i="103"/>
  <c r="FK76" i="103"/>
  <c r="FL76" i="103"/>
  <c r="FM76" i="103"/>
  <c r="FN76" i="103"/>
  <c r="FO76" i="103"/>
  <c r="FP76" i="103"/>
  <c r="FZ76" i="103"/>
  <c r="GA76" i="103"/>
  <c r="GB76" i="103"/>
  <c r="GC76" i="103"/>
  <c r="GD76" i="103"/>
  <c r="GE76" i="103"/>
  <c r="GO76" i="103"/>
  <c r="GP76" i="103"/>
  <c r="GQ76" i="103"/>
  <c r="GR76" i="103"/>
  <c r="GS76" i="103"/>
  <c r="GT76" i="103"/>
  <c r="HD76" i="103"/>
  <c r="HE76" i="103"/>
  <c r="HF76" i="103"/>
  <c r="HG76" i="103"/>
  <c r="HH76" i="103"/>
  <c r="HI76" i="103"/>
  <c r="C77" i="103"/>
  <c r="F77" i="103"/>
  <c r="H77" i="103"/>
  <c r="I77" i="103"/>
  <c r="L77" i="103"/>
  <c r="O77" i="103"/>
  <c r="R77" i="103"/>
  <c r="S77" i="103"/>
  <c r="T77" i="103"/>
  <c r="U77" i="103"/>
  <c r="W77" i="103"/>
  <c r="AL77" i="103"/>
  <c r="AM77" i="103"/>
  <c r="AK77" i="103" s="1"/>
  <c r="AW77" i="103"/>
  <c r="AX77" i="103"/>
  <c r="AY77" i="103"/>
  <c r="AZ77" i="103"/>
  <c r="BA77" i="103"/>
  <c r="BB77" i="103"/>
  <c r="BC77" i="103"/>
  <c r="BH77" i="103"/>
  <c r="BI77" i="103"/>
  <c r="BJ77" i="103"/>
  <c r="BK77" i="103"/>
  <c r="BL77" i="103"/>
  <c r="BM77" i="103"/>
  <c r="BN77" i="103"/>
  <c r="BO77" i="103"/>
  <c r="BQ77" i="103"/>
  <c r="AN77" i="103" s="1"/>
  <c r="AJ77" i="103" s="1"/>
  <c r="N77" i="103" s="1"/>
  <c r="BV77" i="103"/>
  <c r="BW77" i="103"/>
  <c r="BX77" i="103"/>
  <c r="BY77" i="103"/>
  <c r="BZ77" i="103"/>
  <c r="CA77" i="103"/>
  <c r="CB77" i="103"/>
  <c r="CC77" i="103"/>
  <c r="CD77" i="103"/>
  <c r="CE77" i="103"/>
  <c r="CF77" i="103"/>
  <c r="CG77" i="103"/>
  <c r="CH77" i="103"/>
  <c r="CM77" i="103"/>
  <c r="CN77" i="103"/>
  <c r="CO77" i="103"/>
  <c r="CP77" i="103"/>
  <c r="CW77" i="103"/>
  <c r="CX77" i="103"/>
  <c r="CY77" i="103"/>
  <c r="CZ77" i="103"/>
  <c r="DA77" i="103"/>
  <c r="DB77" i="103"/>
  <c r="DC77" i="103"/>
  <c r="DK77" i="103"/>
  <c r="DL77" i="103"/>
  <c r="DM77" i="103"/>
  <c r="DN77" i="103"/>
  <c r="DP77" i="103"/>
  <c r="DR77" i="103"/>
  <c r="DS77" i="103"/>
  <c r="DT77" i="103"/>
  <c r="DU77" i="103"/>
  <c r="DV77" i="103"/>
  <c r="DW77" i="103"/>
  <c r="DX77" i="103"/>
  <c r="DY77" i="103"/>
  <c r="EH77" i="103"/>
  <c r="EI77" i="103"/>
  <c r="EJ77" i="103"/>
  <c r="EK77" i="103"/>
  <c r="EL77" i="103"/>
  <c r="EM77" i="103"/>
  <c r="EV77" i="103"/>
  <c r="EW77" i="103"/>
  <c r="EX77" i="103"/>
  <c r="EY77" i="103"/>
  <c r="EZ77" i="103"/>
  <c r="FA77" i="103"/>
  <c r="FK77" i="103"/>
  <c r="FR77" i="103" s="1"/>
  <c r="FS77" i="103" s="1"/>
  <c r="K77" i="103" s="1"/>
  <c r="FL77" i="103"/>
  <c r="FM77" i="103"/>
  <c r="FN77" i="103"/>
  <c r="FO77" i="103"/>
  <c r="FP77" i="103"/>
  <c r="FZ77" i="103"/>
  <c r="GA77" i="103"/>
  <c r="GB77" i="103"/>
  <c r="GC77" i="103"/>
  <c r="GD77" i="103"/>
  <c r="GE77" i="103"/>
  <c r="GO77" i="103"/>
  <c r="GP77" i="103"/>
  <c r="GQ77" i="103"/>
  <c r="GR77" i="103"/>
  <c r="GS77" i="103"/>
  <c r="GT77" i="103"/>
  <c r="HD77" i="103"/>
  <c r="HE77" i="103"/>
  <c r="HF77" i="103"/>
  <c r="HG77" i="103"/>
  <c r="HH77" i="103"/>
  <c r="HI77" i="103"/>
  <c r="C78" i="103"/>
  <c r="F78" i="103"/>
  <c r="H78" i="103"/>
  <c r="I78" i="103"/>
  <c r="L78" i="103"/>
  <c r="O78" i="103"/>
  <c r="R78" i="103"/>
  <c r="T78" i="103"/>
  <c r="W78" i="103"/>
  <c r="AL78" i="103"/>
  <c r="AM78" i="103"/>
  <c r="AW78" i="103"/>
  <c r="AX78" i="103"/>
  <c r="AY78" i="103"/>
  <c r="AZ78" i="103"/>
  <c r="BA78" i="103"/>
  <c r="BB78" i="103"/>
  <c r="BC78" i="103"/>
  <c r="BH78" i="103"/>
  <c r="BI78" i="103"/>
  <c r="BQ78" i="103" s="1"/>
  <c r="AN78" i="103" s="1"/>
  <c r="BJ78" i="103"/>
  <c r="BK78" i="103"/>
  <c r="BL78" i="103"/>
  <c r="BM78" i="103"/>
  <c r="BN78" i="103"/>
  <c r="BO78" i="103"/>
  <c r="BV78" i="103"/>
  <c r="BW78" i="103"/>
  <c r="BX78" i="103"/>
  <c r="BY78" i="103"/>
  <c r="BZ78" i="103"/>
  <c r="CA78" i="103"/>
  <c r="CB78" i="103"/>
  <c r="CC78" i="103"/>
  <c r="CD78" i="103"/>
  <c r="CE78" i="103"/>
  <c r="CF78" i="103"/>
  <c r="CG78" i="103"/>
  <c r="CH78" i="103"/>
  <c r="CM78" i="103"/>
  <c r="CN78" i="103"/>
  <c r="CO78" i="103"/>
  <c r="CP78" i="103"/>
  <c r="CW78" i="103"/>
  <c r="CX78" i="103"/>
  <c r="CY78" i="103"/>
  <c r="CZ78" i="103"/>
  <c r="DA78" i="103"/>
  <c r="DB78" i="103"/>
  <c r="DC78" i="103"/>
  <c r="DK78" i="103"/>
  <c r="DL78" i="103"/>
  <c r="DM78" i="103"/>
  <c r="DN78" i="103"/>
  <c r="DP78" i="103"/>
  <c r="DR78" i="103"/>
  <c r="DS78" i="103"/>
  <c r="DT78" i="103"/>
  <c r="DU78" i="103"/>
  <c r="DV78" i="103"/>
  <c r="DW78" i="103"/>
  <c r="DX78" i="103"/>
  <c r="DY78" i="103"/>
  <c r="EA78" i="103"/>
  <c r="EB78" i="103" s="1"/>
  <c r="EH78" i="103"/>
  <c r="EI78" i="103"/>
  <c r="EJ78" i="103"/>
  <c r="EK78" i="103"/>
  <c r="EL78" i="103"/>
  <c r="EM78" i="103"/>
  <c r="EO78" i="103"/>
  <c r="EP78" i="103" s="1"/>
  <c r="B78" i="103" s="1"/>
  <c r="EV78" i="103"/>
  <c r="EW78" i="103"/>
  <c r="EX78" i="103"/>
  <c r="EY78" i="103"/>
  <c r="EZ78" i="103"/>
  <c r="FA78" i="103"/>
  <c r="FC78" i="103"/>
  <c r="FD78" i="103" s="1"/>
  <c r="FK78" i="103"/>
  <c r="FL78" i="103"/>
  <c r="FM78" i="103"/>
  <c r="FN78" i="103"/>
  <c r="FO78" i="103"/>
  <c r="FP78" i="103"/>
  <c r="FR78" i="103"/>
  <c r="FS78" i="103" s="1"/>
  <c r="K78" i="103" s="1"/>
  <c r="FZ78" i="103"/>
  <c r="GA78" i="103"/>
  <c r="GB78" i="103"/>
  <c r="GC78" i="103"/>
  <c r="GD78" i="103"/>
  <c r="GE78" i="103"/>
  <c r="GG78" i="103"/>
  <c r="GH78" i="103" s="1"/>
  <c r="GO78" i="103"/>
  <c r="GP78" i="103"/>
  <c r="GQ78" i="103"/>
  <c r="GR78" i="103"/>
  <c r="GS78" i="103"/>
  <c r="GT78" i="103"/>
  <c r="GV78" i="103"/>
  <c r="GW78" i="103" s="1"/>
  <c r="HD78" i="103"/>
  <c r="HE78" i="103"/>
  <c r="HF78" i="103"/>
  <c r="HG78" i="103"/>
  <c r="HH78" i="103"/>
  <c r="HI78" i="103"/>
  <c r="HK78" i="103"/>
  <c r="HL78" i="103" s="1"/>
  <c r="E78" i="103" s="1"/>
  <c r="C79" i="103"/>
  <c r="F79" i="103"/>
  <c r="H79" i="103"/>
  <c r="I79" i="103"/>
  <c r="L79" i="103"/>
  <c r="O79" i="103"/>
  <c r="R79" i="103"/>
  <c r="T79" i="103"/>
  <c r="W79" i="103"/>
  <c r="AL79" i="103"/>
  <c r="AM79" i="103"/>
  <c r="AW79" i="103"/>
  <c r="AX79" i="103"/>
  <c r="AY79" i="103"/>
  <c r="AZ79" i="103"/>
  <c r="BA79" i="103"/>
  <c r="BB79" i="103"/>
  <c r="BC79" i="103"/>
  <c r="BH79" i="103"/>
  <c r="BI79" i="103"/>
  <c r="BJ79" i="103"/>
  <c r="BK79" i="103"/>
  <c r="BL79" i="103"/>
  <c r="BM79" i="103"/>
  <c r="BN79" i="103"/>
  <c r="BO79" i="103"/>
  <c r="BV79" i="103"/>
  <c r="BW79" i="103"/>
  <c r="BX79" i="103"/>
  <c r="BY79" i="103"/>
  <c r="BZ79" i="103"/>
  <c r="CA79" i="103"/>
  <c r="CB79" i="103"/>
  <c r="CC79" i="103"/>
  <c r="CD79" i="103"/>
  <c r="CE79" i="103"/>
  <c r="CF79" i="103"/>
  <c r="CG79" i="103"/>
  <c r="CH79" i="103"/>
  <c r="CM79" i="103"/>
  <c r="CN79" i="103"/>
  <c r="CO79" i="103"/>
  <c r="CP79" i="103"/>
  <c r="CW79" i="103"/>
  <c r="CX79" i="103"/>
  <c r="CY79" i="103"/>
  <c r="CZ79" i="103"/>
  <c r="DA79" i="103"/>
  <c r="DB79" i="103"/>
  <c r="DC79" i="103"/>
  <c r="DK79" i="103"/>
  <c r="DL79" i="103"/>
  <c r="DM79" i="103"/>
  <c r="DN79" i="103"/>
  <c r="DR79" i="103"/>
  <c r="DS79" i="103"/>
  <c r="DT79" i="103"/>
  <c r="DU79" i="103"/>
  <c r="DV79" i="103"/>
  <c r="DW79" i="103"/>
  <c r="DX79" i="103"/>
  <c r="DY79" i="103"/>
  <c r="EH79" i="103"/>
  <c r="EI79" i="103"/>
  <c r="EO79" i="103" s="1"/>
  <c r="EP79" i="103" s="1"/>
  <c r="B79" i="103" s="1"/>
  <c r="EJ79" i="103"/>
  <c r="EK79" i="103"/>
  <c r="EL79" i="103"/>
  <c r="EM79" i="103"/>
  <c r="EV79" i="103"/>
  <c r="EW79" i="103"/>
  <c r="EX79" i="103"/>
  <c r="EY79" i="103"/>
  <c r="FC79" i="103" s="1"/>
  <c r="FD79" i="103" s="1"/>
  <c r="EZ79" i="103"/>
  <c r="FA79" i="103"/>
  <c r="FK79" i="103"/>
  <c r="FL79" i="103"/>
  <c r="FM79" i="103"/>
  <c r="FN79" i="103"/>
  <c r="FR79" i="103" s="1"/>
  <c r="FS79" i="103" s="1"/>
  <c r="K79" i="103" s="1"/>
  <c r="FO79" i="103"/>
  <c r="FP79" i="103"/>
  <c r="FZ79" i="103"/>
  <c r="GA79" i="103"/>
  <c r="GB79" i="103"/>
  <c r="GC79" i="103"/>
  <c r="GD79" i="103"/>
  <c r="GE79" i="103"/>
  <c r="GG79" i="103"/>
  <c r="GH79" i="103" s="1"/>
  <c r="GO79" i="103"/>
  <c r="GP79" i="103"/>
  <c r="GQ79" i="103"/>
  <c r="GR79" i="103"/>
  <c r="GS79" i="103"/>
  <c r="GT79" i="103"/>
  <c r="GV79" i="103"/>
  <c r="GW79" i="103" s="1"/>
  <c r="HD79" i="103"/>
  <c r="HE79" i="103"/>
  <c r="HF79" i="103"/>
  <c r="HG79" i="103"/>
  <c r="HH79" i="103"/>
  <c r="HI79" i="103"/>
  <c r="HK79" i="103"/>
  <c r="HL79" i="103" s="1"/>
  <c r="E79" i="103" s="1"/>
  <c r="C80" i="103"/>
  <c r="F80" i="103"/>
  <c r="G83" i="103" s="1"/>
  <c r="H80" i="103"/>
  <c r="I80" i="103"/>
  <c r="L80" i="103"/>
  <c r="O80" i="103"/>
  <c r="R80" i="103"/>
  <c r="T80" i="103"/>
  <c r="U83" i="103" s="1"/>
  <c r="W80" i="103"/>
  <c r="X83" i="103" s="1"/>
  <c r="AL80" i="103"/>
  <c r="AM80" i="103"/>
  <c r="AW80" i="103"/>
  <c r="AX80" i="103"/>
  <c r="AY80" i="103"/>
  <c r="AQ80" i="103" s="1"/>
  <c r="AZ80" i="103"/>
  <c r="BA80" i="103"/>
  <c r="BB80" i="103"/>
  <c r="BC80" i="103"/>
  <c r="BH80" i="103"/>
  <c r="BI80" i="103"/>
  <c r="BJ80" i="103"/>
  <c r="BK80" i="103"/>
  <c r="BL80" i="103"/>
  <c r="BM80" i="103"/>
  <c r="BN80" i="103"/>
  <c r="BO80" i="103"/>
  <c r="BV80" i="103"/>
  <c r="BW80" i="103"/>
  <c r="BX80" i="103"/>
  <c r="BY80" i="103"/>
  <c r="BZ80" i="103"/>
  <c r="CA80" i="103"/>
  <c r="CB80" i="103"/>
  <c r="CC80" i="103"/>
  <c r="CD80" i="103"/>
  <c r="CE80" i="103"/>
  <c r="CF80" i="103"/>
  <c r="CG80" i="103"/>
  <c r="CH80" i="103"/>
  <c r="CM80" i="103"/>
  <c r="CN80" i="103"/>
  <c r="CO80" i="103"/>
  <c r="CP80" i="103"/>
  <c r="CW80" i="103"/>
  <c r="CX80" i="103"/>
  <c r="CY80" i="103"/>
  <c r="CZ80" i="103"/>
  <c r="DA80" i="103"/>
  <c r="DB80" i="103"/>
  <c r="DC80" i="103"/>
  <c r="DK80" i="103"/>
  <c r="DL80" i="103"/>
  <c r="DM80" i="103"/>
  <c r="DN80" i="103"/>
  <c r="DR80" i="103"/>
  <c r="DS80" i="103"/>
  <c r="DT80" i="103"/>
  <c r="DU80" i="103"/>
  <c r="DV80" i="103"/>
  <c r="DW80" i="103"/>
  <c r="DX80" i="103"/>
  <c r="DY80" i="103"/>
  <c r="EH80" i="103"/>
  <c r="EI80" i="103"/>
  <c r="EJ80" i="103"/>
  <c r="EK80" i="103"/>
  <c r="EL80" i="103"/>
  <c r="EM80" i="103"/>
  <c r="EV80" i="103"/>
  <c r="EW80" i="103"/>
  <c r="EX80" i="103"/>
  <c r="EY80" i="103"/>
  <c r="EZ80" i="103"/>
  <c r="FA80" i="103"/>
  <c r="FK80" i="103"/>
  <c r="FL80" i="103"/>
  <c r="FM80" i="103"/>
  <c r="FN80" i="103"/>
  <c r="FO80" i="103"/>
  <c r="FP80" i="103"/>
  <c r="FZ80" i="103"/>
  <c r="GA80" i="103"/>
  <c r="GB80" i="103"/>
  <c r="GC80" i="103"/>
  <c r="GD80" i="103"/>
  <c r="GE80" i="103"/>
  <c r="GO80" i="103"/>
  <c r="GP80" i="103"/>
  <c r="GQ80" i="103"/>
  <c r="GR80" i="103"/>
  <c r="GS80" i="103"/>
  <c r="GT80" i="103"/>
  <c r="HD80" i="103"/>
  <c r="HE80" i="103"/>
  <c r="HK80" i="103" s="1"/>
  <c r="HF80" i="103"/>
  <c r="HG80" i="103"/>
  <c r="HH80" i="103"/>
  <c r="HI80" i="103"/>
  <c r="HL80" i="103"/>
  <c r="E80" i="103" s="1"/>
  <c r="C81" i="103"/>
  <c r="F81" i="103"/>
  <c r="H81" i="103"/>
  <c r="I81" i="103"/>
  <c r="L81" i="103"/>
  <c r="O81" i="103"/>
  <c r="R81" i="103"/>
  <c r="T81" i="103"/>
  <c r="W81" i="103"/>
  <c r="AL81" i="103"/>
  <c r="AM81" i="103"/>
  <c r="AW81" i="103"/>
  <c r="AX81" i="103"/>
  <c r="AY81" i="103"/>
  <c r="AZ81" i="103"/>
  <c r="BA81" i="103"/>
  <c r="BB81" i="103"/>
  <c r="BC81" i="103"/>
  <c r="BH81" i="103"/>
  <c r="BI81" i="103"/>
  <c r="BJ81" i="103"/>
  <c r="BQ81" i="103" s="1"/>
  <c r="AN81" i="103" s="1"/>
  <c r="AJ81" i="103" s="1"/>
  <c r="N81" i="103" s="1"/>
  <c r="BK81" i="103"/>
  <c r="BL81" i="103"/>
  <c r="BM81" i="103"/>
  <c r="BN81" i="103"/>
  <c r="BO81" i="103"/>
  <c r="BV81" i="103"/>
  <c r="BW81" i="103"/>
  <c r="BX81" i="103"/>
  <c r="BY81" i="103"/>
  <c r="BZ81" i="103"/>
  <c r="CA81" i="103"/>
  <c r="CB81" i="103"/>
  <c r="CC81" i="103"/>
  <c r="CD81" i="103"/>
  <c r="CE81" i="103"/>
  <c r="CF81" i="103"/>
  <c r="CG81" i="103"/>
  <c r="CH81" i="103"/>
  <c r="CM81" i="103"/>
  <c r="CN81" i="103"/>
  <c r="CO81" i="103"/>
  <c r="CP81" i="103"/>
  <c r="CR81" i="103"/>
  <c r="CW81" i="103"/>
  <c r="DE81" i="103" s="1"/>
  <c r="CX81" i="103"/>
  <c r="CY81" i="103"/>
  <c r="CZ81" i="103"/>
  <c r="DA81" i="103"/>
  <c r="DB81" i="103"/>
  <c r="DC81" i="103"/>
  <c r="DK81" i="103"/>
  <c r="DP81" i="103" s="1"/>
  <c r="EA81" i="103" s="1"/>
  <c r="EB81" i="103" s="1"/>
  <c r="DL81" i="103"/>
  <c r="DM81" i="103"/>
  <c r="DN81" i="103"/>
  <c r="DR81" i="103"/>
  <c r="DS81" i="103"/>
  <c r="DT81" i="103"/>
  <c r="DU81" i="103"/>
  <c r="DV81" i="103"/>
  <c r="DW81" i="103"/>
  <c r="DX81" i="103"/>
  <c r="DY81" i="103"/>
  <c r="EH81" i="103"/>
  <c r="EI81" i="103"/>
  <c r="EJ81" i="103"/>
  <c r="EK81" i="103"/>
  <c r="EL81" i="103"/>
  <c r="EM81" i="103"/>
  <c r="EV81" i="103"/>
  <c r="EW81" i="103"/>
  <c r="EX81" i="103"/>
  <c r="EY81" i="103"/>
  <c r="EZ81" i="103"/>
  <c r="FA81" i="103"/>
  <c r="FK81" i="103"/>
  <c r="FL81" i="103"/>
  <c r="FM81" i="103"/>
  <c r="FN81" i="103"/>
  <c r="FO81" i="103"/>
  <c r="FP81" i="103"/>
  <c r="FZ81" i="103"/>
  <c r="GA81" i="103"/>
  <c r="GB81" i="103"/>
  <c r="GC81" i="103"/>
  <c r="GD81" i="103"/>
  <c r="GE81" i="103"/>
  <c r="GO81" i="103"/>
  <c r="GP81" i="103"/>
  <c r="GQ81" i="103"/>
  <c r="GR81" i="103"/>
  <c r="GS81" i="103"/>
  <c r="GT81" i="103"/>
  <c r="HD81" i="103"/>
  <c r="HE81" i="103"/>
  <c r="HF81" i="103"/>
  <c r="HG81" i="103"/>
  <c r="HH81" i="103"/>
  <c r="HI81" i="103"/>
  <c r="C82" i="103"/>
  <c r="F82" i="103"/>
  <c r="H82" i="103"/>
  <c r="I82" i="103"/>
  <c r="J83" i="103" s="1"/>
  <c r="L82" i="103"/>
  <c r="O82" i="103"/>
  <c r="R82" i="103"/>
  <c r="T82" i="103"/>
  <c r="W82" i="103"/>
  <c r="AL82" i="103"/>
  <c r="AM82" i="103"/>
  <c r="AW82" i="103"/>
  <c r="AX82" i="103"/>
  <c r="AY82" i="103"/>
  <c r="AZ82" i="103"/>
  <c r="BA82" i="103"/>
  <c r="BB82" i="103"/>
  <c r="BC82" i="103"/>
  <c r="BH82" i="103"/>
  <c r="BI82" i="103"/>
  <c r="BJ82" i="103"/>
  <c r="BK82" i="103"/>
  <c r="BL82" i="103"/>
  <c r="BM82" i="103"/>
  <c r="BN82" i="103"/>
  <c r="BO82" i="103"/>
  <c r="BV82" i="103"/>
  <c r="BW82" i="103"/>
  <c r="BX82" i="103"/>
  <c r="BY82" i="103"/>
  <c r="BZ82" i="103"/>
  <c r="CA82" i="103"/>
  <c r="CB82" i="103"/>
  <c r="CC82" i="103"/>
  <c r="CD82" i="103"/>
  <c r="CE82" i="103"/>
  <c r="CF82" i="103"/>
  <c r="CG82" i="103"/>
  <c r="CH82" i="103"/>
  <c r="CM82" i="103"/>
  <c r="CN82" i="103"/>
  <c r="CO82" i="103"/>
  <c r="CR82" i="103" s="1"/>
  <c r="CP82" i="103"/>
  <c r="CW82" i="103"/>
  <c r="CX82" i="103"/>
  <c r="CY82" i="103"/>
  <c r="CZ82" i="103"/>
  <c r="DA82" i="103"/>
  <c r="DB82" i="103"/>
  <c r="DE82" i="103" s="1"/>
  <c r="DC82" i="103"/>
  <c r="DK82" i="103"/>
  <c r="DL82" i="103"/>
  <c r="DM82" i="103"/>
  <c r="DP82" i="103" s="1"/>
  <c r="DN82" i="103"/>
  <c r="DR82" i="103"/>
  <c r="EA82" i="103" s="1"/>
  <c r="EB82" i="103" s="1"/>
  <c r="DS82" i="103"/>
  <c r="DT82" i="103"/>
  <c r="DU82" i="103"/>
  <c r="DV82" i="103"/>
  <c r="DW82" i="103"/>
  <c r="DX82" i="103"/>
  <c r="DY82" i="103"/>
  <c r="EH82" i="103"/>
  <c r="EI82" i="103"/>
  <c r="EJ82" i="103"/>
  <c r="EK82" i="103"/>
  <c r="EL82" i="103"/>
  <c r="EM82" i="103"/>
  <c r="EO82" i="103"/>
  <c r="EP82" i="103"/>
  <c r="B82" i="103" s="1"/>
  <c r="EV82" i="103"/>
  <c r="EW82" i="103"/>
  <c r="EX82" i="103"/>
  <c r="EY82" i="103"/>
  <c r="EZ82" i="103"/>
  <c r="FA82" i="103"/>
  <c r="FC82" i="103"/>
  <c r="FD82" i="103"/>
  <c r="FK82" i="103"/>
  <c r="FL82" i="103"/>
  <c r="FM82" i="103"/>
  <c r="FN82" i="103"/>
  <c r="FO82" i="103"/>
  <c r="FP82" i="103"/>
  <c r="FR82" i="103"/>
  <c r="FS82" i="103"/>
  <c r="K82" i="103" s="1"/>
  <c r="FZ82" i="103"/>
  <c r="GA82" i="103"/>
  <c r="GB82" i="103"/>
  <c r="GC82" i="103"/>
  <c r="GD82" i="103"/>
  <c r="GE82" i="103"/>
  <c r="GG82" i="103"/>
  <c r="GH82" i="103"/>
  <c r="GO82" i="103"/>
  <c r="GP82" i="103"/>
  <c r="GQ82" i="103"/>
  <c r="GR82" i="103"/>
  <c r="GS82" i="103"/>
  <c r="GT82" i="103"/>
  <c r="GV82" i="103"/>
  <c r="GW82" i="103"/>
  <c r="HD82" i="103"/>
  <c r="HE82" i="103"/>
  <c r="HF82" i="103"/>
  <c r="HG82" i="103"/>
  <c r="HH82" i="103"/>
  <c r="HI82" i="103"/>
  <c r="HK82" i="103"/>
  <c r="HL82" i="103"/>
  <c r="E82" i="103" s="1"/>
  <c r="C83" i="103"/>
  <c r="F83" i="103"/>
  <c r="H83" i="103"/>
  <c r="I83" i="103"/>
  <c r="L83" i="103"/>
  <c r="M83" i="103"/>
  <c r="O83" i="103"/>
  <c r="R83" i="103"/>
  <c r="T83" i="103"/>
  <c r="W83" i="103"/>
  <c r="AL83" i="103"/>
  <c r="AM83" i="103"/>
  <c r="AW83" i="103"/>
  <c r="AQ83" i="103" s="1"/>
  <c r="AX83" i="103"/>
  <c r="AY83" i="103"/>
  <c r="AZ83" i="103"/>
  <c r="BA83" i="103"/>
  <c r="BB83" i="103"/>
  <c r="BC83" i="103"/>
  <c r="BH83" i="103"/>
  <c r="BI83" i="103"/>
  <c r="BJ83" i="103"/>
  <c r="BK83" i="103"/>
  <c r="BL83" i="103"/>
  <c r="BM83" i="103"/>
  <c r="BN83" i="103"/>
  <c r="BO83" i="103"/>
  <c r="BQ83" i="103"/>
  <c r="AN83" i="103" s="1"/>
  <c r="BV83" i="103"/>
  <c r="BW83" i="103"/>
  <c r="BX83" i="103"/>
  <c r="BY83" i="103"/>
  <c r="BZ83" i="103"/>
  <c r="CA83" i="103"/>
  <c r="CB83" i="103"/>
  <c r="CJ83" i="103" s="1"/>
  <c r="CC83" i="103"/>
  <c r="CD83" i="103"/>
  <c r="CE83" i="103"/>
  <c r="CF83" i="103"/>
  <c r="CG83" i="103"/>
  <c r="CH83" i="103"/>
  <c r="CM83" i="103"/>
  <c r="CN83" i="103"/>
  <c r="CO83" i="103"/>
  <c r="CP83" i="103"/>
  <c r="CW83" i="103"/>
  <c r="CX83" i="103"/>
  <c r="CY83" i="103"/>
  <c r="CZ83" i="103"/>
  <c r="DA83" i="103"/>
  <c r="DB83" i="103"/>
  <c r="DC83" i="103"/>
  <c r="DK83" i="103"/>
  <c r="DL83" i="103"/>
  <c r="DM83" i="103"/>
  <c r="DN83" i="103"/>
  <c r="DP83" i="103"/>
  <c r="DR83" i="103"/>
  <c r="DS83" i="103"/>
  <c r="DT83" i="103"/>
  <c r="DU83" i="103"/>
  <c r="DV83" i="103"/>
  <c r="DW83" i="103"/>
  <c r="DX83" i="103"/>
  <c r="DY83" i="103"/>
  <c r="EA83" i="103"/>
  <c r="EB83" i="103" s="1"/>
  <c r="EH83" i="103"/>
  <c r="EI83" i="103"/>
  <c r="EJ83" i="103"/>
  <c r="EK83" i="103"/>
  <c r="EL83" i="103"/>
  <c r="EM83" i="103"/>
  <c r="EO83" i="103"/>
  <c r="EP83" i="103" s="1"/>
  <c r="B83" i="103" s="1"/>
  <c r="EV83" i="103"/>
  <c r="EW83" i="103"/>
  <c r="FC83" i="103" s="1"/>
  <c r="FD83" i="103" s="1"/>
  <c r="EX83" i="103"/>
  <c r="EY83" i="103"/>
  <c r="EZ83" i="103"/>
  <c r="FA83" i="103"/>
  <c r="FK83" i="103"/>
  <c r="FL83" i="103"/>
  <c r="FM83" i="103"/>
  <c r="FN83" i="103"/>
  <c r="FO83" i="103"/>
  <c r="FP83" i="103"/>
  <c r="FZ83" i="103"/>
  <c r="GA83" i="103"/>
  <c r="GG83" i="103" s="1"/>
  <c r="GH83" i="103" s="1"/>
  <c r="GB83" i="103"/>
  <c r="GC83" i="103"/>
  <c r="GD83" i="103"/>
  <c r="GE83" i="103"/>
  <c r="GO83" i="103"/>
  <c r="GP83" i="103"/>
  <c r="GQ83" i="103"/>
  <c r="GR83" i="103"/>
  <c r="GS83" i="103"/>
  <c r="GT83" i="103"/>
  <c r="HD83" i="103"/>
  <c r="HE83" i="103"/>
  <c r="HF83" i="103"/>
  <c r="HG83" i="103"/>
  <c r="HH83" i="103"/>
  <c r="HI83" i="103"/>
  <c r="HK83" i="103"/>
  <c r="HL83" i="103" s="1"/>
  <c r="E83" i="103" s="1"/>
  <c r="C84" i="103"/>
  <c r="F84" i="103"/>
  <c r="H84" i="103"/>
  <c r="I84" i="103"/>
  <c r="L84" i="103"/>
  <c r="O84" i="103"/>
  <c r="P75" i="103" s="1"/>
  <c r="R84" i="103"/>
  <c r="T84" i="103"/>
  <c r="W84" i="103"/>
  <c r="AL84" i="103"/>
  <c r="CJ84" i="103" s="1"/>
  <c r="AM84" i="103"/>
  <c r="AW84" i="103"/>
  <c r="AX84" i="103"/>
  <c r="AY84" i="103"/>
  <c r="AZ84" i="103"/>
  <c r="BA84" i="103"/>
  <c r="BB84" i="103"/>
  <c r="BC84" i="103"/>
  <c r="BE84" i="103"/>
  <c r="BH84" i="103"/>
  <c r="BI84" i="103"/>
  <c r="BJ84" i="103"/>
  <c r="BK84" i="103"/>
  <c r="BL84" i="103"/>
  <c r="BM84" i="103"/>
  <c r="BN84" i="103"/>
  <c r="BO84" i="103"/>
  <c r="AQ84" i="103" s="1"/>
  <c r="BV84" i="103"/>
  <c r="BW84" i="103"/>
  <c r="BX84" i="103"/>
  <c r="BY84" i="103"/>
  <c r="BZ84" i="103"/>
  <c r="CA84" i="103"/>
  <c r="CB84" i="103"/>
  <c r="CC84" i="103"/>
  <c r="CD84" i="103"/>
  <c r="CE84" i="103"/>
  <c r="CF84" i="103"/>
  <c r="CG84" i="103"/>
  <c r="CH84" i="103"/>
  <c r="CM84" i="103"/>
  <c r="CN84" i="103"/>
  <c r="CO84" i="103"/>
  <c r="CP84" i="103"/>
  <c r="CW84" i="103"/>
  <c r="CX84" i="103"/>
  <c r="CY84" i="103"/>
  <c r="CZ84" i="103"/>
  <c r="DA84" i="103"/>
  <c r="DB84" i="103"/>
  <c r="DC84" i="103"/>
  <c r="DK84" i="103"/>
  <c r="DL84" i="103"/>
  <c r="DM84" i="103"/>
  <c r="DN84" i="103"/>
  <c r="DR84" i="103"/>
  <c r="DS84" i="103"/>
  <c r="DT84" i="103"/>
  <c r="DU84" i="103"/>
  <c r="DV84" i="103"/>
  <c r="DW84" i="103"/>
  <c r="DX84" i="103"/>
  <c r="DY84" i="103"/>
  <c r="EH84" i="103"/>
  <c r="EI84" i="103"/>
  <c r="EO84" i="103" s="1"/>
  <c r="EP84" i="103" s="1"/>
  <c r="B84" i="103" s="1"/>
  <c r="EJ84" i="103"/>
  <c r="EK84" i="103"/>
  <c r="EL84" i="103"/>
  <c r="EM84" i="103"/>
  <c r="EV84" i="103"/>
  <c r="EW84" i="103"/>
  <c r="EX84" i="103"/>
  <c r="EY84" i="103"/>
  <c r="EZ84" i="103"/>
  <c r="FA84" i="103"/>
  <c r="FK84" i="103"/>
  <c r="FL84" i="103"/>
  <c r="FM84" i="103"/>
  <c r="FN84" i="103"/>
  <c r="FO84" i="103"/>
  <c r="FP84" i="103"/>
  <c r="FZ84" i="103"/>
  <c r="GA84" i="103"/>
  <c r="GB84" i="103"/>
  <c r="GC84" i="103"/>
  <c r="GD84" i="103"/>
  <c r="GE84" i="103"/>
  <c r="GO84" i="103"/>
  <c r="GP84" i="103"/>
  <c r="GQ84" i="103"/>
  <c r="GR84" i="103"/>
  <c r="GS84" i="103"/>
  <c r="GT84" i="103"/>
  <c r="HD84" i="103"/>
  <c r="HE84" i="103"/>
  <c r="HF84" i="103"/>
  <c r="HG84" i="103"/>
  <c r="HH84" i="103"/>
  <c r="HI84" i="103"/>
  <c r="C85" i="103"/>
  <c r="F85" i="103"/>
  <c r="H85" i="103"/>
  <c r="I85" i="103"/>
  <c r="L85" i="103"/>
  <c r="O85" i="103"/>
  <c r="R85" i="103"/>
  <c r="T85" i="103"/>
  <c r="W85" i="103"/>
  <c r="AL85" i="103"/>
  <c r="DP85" i="103" s="1"/>
  <c r="EA85" i="103" s="1"/>
  <c r="EB85" i="103" s="1"/>
  <c r="AM85" i="103"/>
  <c r="AK85" i="103" s="1"/>
  <c r="AW85" i="103"/>
  <c r="AX85" i="103"/>
  <c r="AY85" i="103"/>
  <c r="AZ85" i="103"/>
  <c r="BA85" i="103"/>
  <c r="BB85" i="103"/>
  <c r="BC85" i="103"/>
  <c r="BH85" i="103"/>
  <c r="BI85" i="103"/>
  <c r="BJ85" i="103"/>
  <c r="BK85" i="103"/>
  <c r="BL85" i="103"/>
  <c r="BM85" i="103"/>
  <c r="BN85" i="103"/>
  <c r="BO85" i="103"/>
  <c r="BQ85" i="103"/>
  <c r="AN85" i="103" s="1"/>
  <c r="AJ85" i="103" s="1"/>
  <c r="N85" i="103" s="1"/>
  <c r="BV85" i="103"/>
  <c r="BW85" i="103"/>
  <c r="BX85" i="103"/>
  <c r="BY85" i="103"/>
  <c r="BZ85" i="103"/>
  <c r="CA85" i="103"/>
  <c r="CB85" i="103"/>
  <c r="CC85" i="103"/>
  <c r="CD85" i="103"/>
  <c r="CE85" i="103"/>
  <c r="CF85" i="103"/>
  <c r="CG85" i="103"/>
  <c r="CH85" i="103"/>
  <c r="CM85" i="103"/>
  <c r="CN85" i="103"/>
  <c r="CO85" i="103"/>
  <c r="CP85" i="103"/>
  <c r="CW85" i="103"/>
  <c r="CX85" i="103"/>
  <c r="CY85" i="103"/>
  <c r="CZ85" i="103"/>
  <c r="DA85" i="103"/>
  <c r="DB85" i="103"/>
  <c r="DC85" i="103"/>
  <c r="DK85" i="103"/>
  <c r="DL85" i="103"/>
  <c r="DM85" i="103"/>
  <c r="DN85" i="103"/>
  <c r="DR85" i="103"/>
  <c r="DS85" i="103"/>
  <c r="DT85" i="103"/>
  <c r="DU85" i="103"/>
  <c r="DV85" i="103"/>
  <c r="DW85" i="103"/>
  <c r="DX85" i="103"/>
  <c r="DY85" i="103"/>
  <c r="EH85" i="103"/>
  <c r="EI85" i="103"/>
  <c r="EJ85" i="103"/>
  <c r="EK85" i="103"/>
  <c r="EL85" i="103"/>
  <c r="EM85" i="103"/>
  <c r="EV85" i="103"/>
  <c r="FC85" i="103" s="1"/>
  <c r="FD85" i="103" s="1"/>
  <c r="EW85" i="103"/>
  <c r="EX85" i="103"/>
  <c r="EY85" i="103"/>
  <c r="EZ85" i="103"/>
  <c r="FA85" i="103"/>
  <c r="FK85" i="103"/>
  <c r="FL85" i="103"/>
  <c r="FM85" i="103"/>
  <c r="FN85" i="103"/>
  <c r="FO85" i="103"/>
  <c r="FP85" i="103"/>
  <c r="FZ85" i="103"/>
  <c r="GA85" i="103"/>
  <c r="GB85" i="103"/>
  <c r="GC85" i="103"/>
  <c r="GD85" i="103"/>
  <c r="GE85" i="103"/>
  <c r="GO85" i="103"/>
  <c r="GP85" i="103"/>
  <c r="GQ85" i="103"/>
  <c r="GR85" i="103"/>
  <c r="GS85" i="103"/>
  <c r="GT85" i="103"/>
  <c r="HD85" i="103"/>
  <c r="HE85" i="103"/>
  <c r="HF85" i="103"/>
  <c r="HG85" i="103"/>
  <c r="HH85" i="103"/>
  <c r="HI85" i="103"/>
  <c r="C86" i="103"/>
  <c r="F86" i="103"/>
  <c r="H86" i="103"/>
  <c r="I86" i="103"/>
  <c r="L86" i="103"/>
  <c r="O86" i="103"/>
  <c r="R86" i="103"/>
  <c r="T86" i="103"/>
  <c r="W86" i="103"/>
  <c r="AL86" i="103"/>
  <c r="AM86" i="103"/>
  <c r="AW86" i="103"/>
  <c r="AX86" i="103"/>
  <c r="AY86" i="103"/>
  <c r="AZ86" i="103"/>
  <c r="BA86" i="103"/>
  <c r="BB86" i="103"/>
  <c r="BC86" i="103"/>
  <c r="BH86" i="103"/>
  <c r="BI86" i="103"/>
  <c r="BJ86" i="103"/>
  <c r="BK86" i="103"/>
  <c r="BL86" i="103"/>
  <c r="BM86" i="103"/>
  <c r="BN86" i="103"/>
  <c r="BO86" i="103"/>
  <c r="BQ86" i="103"/>
  <c r="AN86" i="103" s="1"/>
  <c r="BV86" i="103"/>
  <c r="BW86" i="103"/>
  <c r="BX86" i="103"/>
  <c r="BY86" i="103"/>
  <c r="BZ86" i="103"/>
  <c r="CA86" i="103"/>
  <c r="CB86" i="103"/>
  <c r="CC86" i="103"/>
  <c r="CJ86" i="103" s="1"/>
  <c r="CD86" i="103"/>
  <c r="CE86" i="103"/>
  <c r="CF86" i="103"/>
  <c r="CG86" i="103"/>
  <c r="CH86" i="103"/>
  <c r="CM86" i="103"/>
  <c r="CN86" i="103"/>
  <c r="CR86" i="103" s="1"/>
  <c r="CO86" i="103"/>
  <c r="CP86" i="103"/>
  <c r="CW86" i="103"/>
  <c r="CX86" i="103"/>
  <c r="CY86" i="103"/>
  <c r="DE86" i="103" s="1"/>
  <c r="CZ86" i="103"/>
  <c r="DA86" i="103"/>
  <c r="DB86" i="103"/>
  <c r="DC86" i="103"/>
  <c r="DK86" i="103"/>
  <c r="DL86" i="103"/>
  <c r="DM86" i="103"/>
  <c r="DP86" i="103" s="1"/>
  <c r="EA86" i="103" s="1"/>
  <c r="EB86" i="103" s="1"/>
  <c r="DN86" i="103"/>
  <c r="DR86" i="103"/>
  <c r="DS86" i="103"/>
  <c r="DT86" i="103"/>
  <c r="DU86" i="103"/>
  <c r="DV86" i="103"/>
  <c r="DW86" i="103"/>
  <c r="DX86" i="103"/>
  <c r="DY86" i="103"/>
  <c r="EH86" i="103"/>
  <c r="EI86" i="103"/>
  <c r="EJ86" i="103"/>
  <c r="EK86" i="103"/>
  <c r="EO86" i="103" s="1"/>
  <c r="EP86" i="103" s="1"/>
  <c r="B86" i="103" s="1"/>
  <c r="EL86" i="103"/>
  <c r="EM86" i="103"/>
  <c r="EV86" i="103"/>
  <c r="EW86" i="103"/>
  <c r="EX86" i="103"/>
  <c r="EY86" i="103"/>
  <c r="EZ86" i="103"/>
  <c r="FA86" i="103"/>
  <c r="FC86" i="103"/>
  <c r="FD86" i="103" s="1"/>
  <c r="FK86" i="103"/>
  <c r="FL86" i="103"/>
  <c r="FM86" i="103"/>
  <c r="FN86" i="103"/>
  <c r="FO86" i="103"/>
  <c r="FP86" i="103"/>
  <c r="FR86" i="103"/>
  <c r="FS86" i="103" s="1"/>
  <c r="K86" i="103" s="1"/>
  <c r="FZ86" i="103"/>
  <c r="GA86" i="103"/>
  <c r="GB86" i="103"/>
  <c r="GC86" i="103"/>
  <c r="GD86" i="103"/>
  <c r="GE86" i="103"/>
  <c r="GG86" i="103"/>
  <c r="GH86" i="103" s="1"/>
  <c r="GO86" i="103"/>
  <c r="GP86" i="103"/>
  <c r="GQ86" i="103"/>
  <c r="GR86" i="103"/>
  <c r="GS86" i="103"/>
  <c r="GT86" i="103"/>
  <c r="GV86" i="103"/>
  <c r="GW86" i="103" s="1"/>
  <c r="HD86" i="103"/>
  <c r="HE86" i="103"/>
  <c r="HF86" i="103"/>
  <c r="HG86" i="103"/>
  <c r="HK86" i="103" s="1"/>
  <c r="HL86" i="103" s="1"/>
  <c r="E86" i="103" s="1"/>
  <c r="HH86" i="103"/>
  <c r="HI86" i="103"/>
  <c r="C87" i="103"/>
  <c r="F87" i="103"/>
  <c r="H87" i="103"/>
  <c r="I87" i="103"/>
  <c r="L87" i="103"/>
  <c r="O87" i="103"/>
  <c r="R87" i="103"/>
  <c r="T87" i="103"/>
  <c r="W87" i="103"/>
  <c r="AL87" i="103"/>
  <c r="AM87" i="103"/>
  <c r="AW87" i="103"/>
  <c r="AX87" i="103"/>
  <c r="AY87" i="103"/>
  <c r="AZ87" i="103"/>
  <c r="BA87" i="103"/>
  <c r="BB87" i="103"/>
  <c r="BC87" i="103"/>
  <c r="BH87" i="103"/>
  <c r="BI87" i="103"/>
  <c r="BJ87" i="103"/>
  <c r="BK87" i="103"/>
  <c r="BL87" i="103"/>
  <c r="BM87" i="103"/>
  <c r="BN87" i="103"/>
  <c r="BO87" i="103"/>
  <c r="BV87" i="103"/>
  <c r="BW87" i="103"/>
  <c r="BX87" i="103"/>
  <c r="BY87" i="103"/>
  <c r="BZ87" i="103"/>
  <c r="CA87" i="103"/>
  <c r="CB87" i="103"/>
  <c r="CC87" i="103"/>
  <c r="CD87" i="103"/>
  <c r="CE87" i="103"/>
  <c r="CF87" i="103"/>
  <c r="CG87" i="103"/>
  <c r="CH87" i="103"/>
  <c r="CM87" i="103"/>
  <c r="CN87" i="103"/>
  <c r="CO87" i="103"/>
  <c r="CP87" i="103"/>
  <c r="CW87" i="103"/>
  <c r="CX87" i="103"/>
  <c r="CY87" i="103"/>
  <c r="CZ87" i="103"/>
  <c r="DA87" i="103"/>
  <c r="DB87" i="103"/>
  <c r="DC87" i="103"/>
  <c r="DK87" i="103"/>
  <c r="DL87" i="103"/>
  <c r="DM87" i="103"/>
  <c r="DN87" i="103"/>
  <c r="DR87" i="103"/>
  <c r="DS87" i="103"/>
  <c r="DT87" i="103"/>
  <c r="DU87" i="103"/>
  <c r="DV87" i="103"/>
  <c r="DW87" i="103"/>
  <c r="DX87" i="103"/>
  <c r="DY87" i="103"/>
  <c r="EH87" i="103"/>
  <c r="EI87" i="103"/>
  <c r="EJ87" i="103"/>
  <c r="EK87" i="103"/>
  <c r="EL87" i="103"/>
  <c r="EM87" i="103"/>
  <c r="EO87" i="103"/>
  <c r="EP87" i="103" s="1"/>
  <c r="B87" i="103" s="1"/>
  <c r="EV87" i="103"/>
  <c r="EW87" i="103"/>
  <c r="EX87" i="103"/>
  <c r="EY87" i="103"/>
  <c r="EZ87" i="103"/>
  <c r="FA87" i="103"/>
  <c r="FC87" i="103"/>
  <c r="FD87" i="103" s="1"/>
  <c r="FK87" i="103"/>
  <c r="FL87" i="103"/>
  <c r="FM87" i="103"/>
  <c r="FN87" i="103"/>
  <c r="FO87" i="103"/>
  <c r="FP87" i="103"/>
  <c r="FR87" i="103"/>
  <c r="FS87" i="103" s="1"/>
  <c r="K87" i="103" s="1"/>
  <c r="FZ87" i="103"/>
  <c r="GA87" i="103"/>
  <c r="GG87" i="103" s="1"/>
  <c r="GH87" i="103" s="1"/>
  <c r="GB87" i="103"/>
  <c r="GC87" i="103"/>
  <c r="GD87" i="103"/>
  <c r="GE87" i="103"/>
  <c r="GO87" i="103"/>
  <c r="GP87" i="103"/>
  <c r="GV87" i="103" s="1"/>
  <c r="GW87" i="103" s="1"/>
  <c r="GQ87" i="103"/>
  <c r="GR87" i="103"/>
  <c r="GS87" i="103"/>
  <c r="GT87" i="103"/>
  <c r="HD87" i="103"/>
  <c r="HE87" i="103"/>
  <c r="HF87" i="103"/>
  <c r="HG87" i="103"/>
  <c r="HH87" i="103"/>
  <c r="HI87" i="103"/>
  <c r="C88" i="103"/>
  <c r="F88" i="103"/>
  <c r="H88" i="103"/>
  <c r="I88" i="103"/>
  <c r="L88" i="103"/>
  <c r="O88" i="103"/>
  <c r="R88" i="103"/>
  <c r="T88" i="103"/>
  <c r="W88" i="103"/>
  <c r="AL88" i="103"/>
  <c r="AM88" i="103"/>
  <c r="AW88" i="103"/>
  <c r="AX88" i="103"/>
  <c r="AY88" i="103"/>
  <c r="AZ88" i="103"/>
  <c r="BA88" i="103"/>
  <c r="BB88" i="103"/>
  <c r="BC88" i="103"/>
  <c r="BH88" i="103"/>
  <c r="BI88" i="103"/>
  <c r="BQ88" i="103" s="1"/>
  <c r="AN88" i="103" s="1"/>
  <c r="AJ88" i="103" s="1"/>
  <c r="N88" i="103" s="1"/>
  <c r="BJ88" i="103"/>
  <c r="BK88" i="103"/>
  <c r="BL88" i="103"/>
  <c r="BM88" i="103"/>
  <c r="BN88" i="103"/>
  <c r="BO88" i="103"/>
  <c r="BV88" i="103"/>
  <c r="BW88" i="103"/>
  <c r="BX88" i="103"/>
  <c r="BY88" i="103"/>
  <c r="BZ88" i="103"/>
  <c r="CA88" i="103"/>
  <c r="CB88" i="103"/>
  <c r="CC88" i="103"/>
  <c r="CD88" i="103"/>
  <c r="CE88" i="103"/>
  <c r="CF88" i="103"/>
  <c r="CG88" i="103"/>
  <c r="CH88" i="103"/>
  <c r="CM88" i="103"/>
  <c r="CN88" i="103"/>
  <c r="CO88" i="103"/>
  <c r="CP88" i="103"/>
  <c r="CW88" i="103"/>
  <c r="CX88" i="103"/>
  <c r="CY88" i="103"/>
  <c r="CZ88" i="103"/>
  <c r="DA88" i="103"/>
  <c r="DB88" i="103"/>
  <c r="DC88" i="103"/>
  <c r="DK88" i="103"/>
  <c r="DL88" i="103"/>
  <c r="DM88" i="103"/>
  <c r="DN88" i="103"/>
  <c r="DR88" i="103"/>
  <c r="DS88" i="103"/>
  <c r="DT88" i="103"/>
  <c r="DU88" i="103"/>
  <c r="DV88" i="103"/>
  <c r="DW88" i="103"/>
  <c r="DX88" i="103"/>
  <c r="DY88" i="103"/>
  <c r="EH88" i="103"/>
  <c r="EI88" i="103"/>
  <c r="EJ88" i="103"/>
  <c r="EK88" i="103"/>
  <c r="EL88" i="103"/>
  <c r="EM88" i="103"/>
  <c r="EV88" i="103"/>
  <c r="EW88" i="103"/>
  <c r="EX88" i="103"/>
  <c r="EY88" i="103"/>
  <c r="EZ88" i="103"/>
  <c r="FA88" i="103"/>
  <c r="FK88" i="103"/>
  <c r="FL88" i="103"/>
  <c r="FM88" i="103"/>
  <c r="FN88" i="103"/>
  <c r="FO88" i="103"/>
  <c r="FP88" i="103"/>
  <c r="FZ88" i="103"/>
  <c r="GA88" i="103"/>
  <c r="GG88" i="103" s="1"/>
  <c r="GB88" i="103"/>
  <c r="GC88" i="103"/>
  <c r="GD88" i="103"/>
  <c r="GE88" i="103"/>
  <c r="GO88" i="103"/>
  <c r="GP88" i="103"/>
  <c r="GV88" i="103" s="1"/>
  <c r="GW88" i="103" s="1"/>
  <c r="GQ88" i="103"/>
  <c r="GR88" i="103"/>
  <c r="GS88" i="103"/>
  <c r="GT88" i="103"/>
  <c r="HD88" i="103"/>
  <c r="HE88" i="103"/>
  <c r="HF88" i="103"/>
  <c r="HG88" i="103"/>
  <c r="HH88" i="103"/>
  <c r="HI88" i="103"/>
  <c r="C89" i="103"/>
  <c r="F89" i="103"/>
  <c r="H89" i="103"/>
  <c r="I89" i="103"/>
  <c r="L89" i="103"/>
  <c r="O89" i="103"/>
  <c r="R89" i="103"/>
  <c r="T89" i="103"/>
  <c r="U89" i="103"/>
  <c r="W89" i="103"/>
  <c r="AL89" i="103"/>
  <c r="CR89" i="103" s="1"/>
  <c r="AM89" i="103"/>
  <c r="AW89" i="103"/>
  <c r="AX89" i="103"/>
  <c r="AY89" i="103"/>
  <c r="AZ89" i="103"/>
  <c r="BA89" i="103"/>
  <c r="BB89" i="103"/>
  <c r="BC89" i="103"/>
  <c r="BH89" i="103"/>
  <c r="BI89" i="103"/>
  <c r="BJ89" i="103"/>
  <c r="BK89" i="103"/>
  <c r="BQ89" i="103" s="1"/>
  <c r="AN89" i="103" s="1"/>
  <c r="AJ89" i="103" s="1"/>
  <c r="N89" i="103" s="1"/>
  <c r="BL89" i="103"/>
  <c r="BM89" i="103"/>
  <c r="BN89" i="103"/>
  <c r="BO89" i="103"/>
  <c r="BV89" i="103"/>
  <c r="BW89" i="103"/>
  <c r="BX89" i="103"/>
  <c r="BY89" i="103"/>
  <c r="BZ89" i="103"/>
  <c r="CA89" i="103"/>
  <c r="CB89" i="103"/>
  <c r="CC89" i="103"/>
  <c r="CD89" i="103"/>
  <c r="CE89" i="103"/>
  <c r="CF89" i="103"/>
  <c r="CG89" i="103"/>
  <c r="CH89" i="103"/>
  <c r="CM89" i="103"/>
  <c r="CN89" i="103"/>
  <c r="CO89" i="103"/>
  <c r="CP89" i="103"/>
  <c r="CW89" i="103"/>
  <c r="CX89" i="103"/>
  <c r="CY89" i="103"/>
  <c r="CZ89" i="103"/>
  <c r="DA89" i="103"/>
  <c r="DB89" i="103"/>
  <c r="DC89" i="103"/>
  <c r="DK89" i="103"/>
  <c r="DL89" i="103"/>
  <c r="DM89" i="103"/>
  <c r="DN89" i="103"/>
  <c r="DR89" i="103"/>
  <c r="DS89" i="103"/>
  <c r="DT89" i="103"/>
  <c r="DU89" i="103"/>
  <c r="DV89" i="103"/>
  <c r="DW89" i="103"/>
  <c r="DX89" i="103"/>
  <c r="DY89" i="103"/>
  <c r="EH89" i="103"/>
  <c r="EI89" i="103"/>
  <c r="EJ89" i="103"/>
  <c r="EK89" i="103"/>
  <c r="EL89" i="103"/>
  <c r="EM89" i="103"/>
  <c r="EV89" i="103"/>
  <c r="EW89" i="103"/>
  <c r="EX89" i="103"/>
  <c r="EY89" i="103"/>
  <c r="EZ89" i="103"/>
  <c r="FA89" i="103"/>
  <c r="FK89" i="103"/>
  <c r="FL89" i="103"/>
  <c r="FM89" i="103"/>
  <c r="FN89" i="103"/>
  <c r="FO89" i="103"/>
  <c r="FP89" i="103"/>
  <c r="FZ89" i="103"/>
  <c r="GG89" i="103" s="1"/>
  <c r="GH89" i="103" s="1"/>
  <c r="GA89" i="103"/>
  <c r="GB89" i="103"/>
  <c r="GC89" i="103"/>
  <c r="GD89" i="103"/>
  <c r="GE89" i="103"/>
  <c r="GO89" i="103"/>
  <c r="GP89" i="103"/>
  <c r="GQ89" i="103"/>
  <c r="GR89" i="103"/>
  <c r="GS89" i="103"/>
  <c r="GT89" i="103"/>
  <c r="HD89" i="103"/>
  <c r="HE89" i="103"/>
  <c r="HF89" i="103"/>
  <c r="HG89" i="103"/>
  <c r="HH89" i="103"/>
  <c r="HI89" i="103"/>
  <c r="C90" i="103"/>
  <c r="D89" i="103" s="1"/>
  <c r="F90" i="103"/>
  <c r="H90" i="103"/>
  <c r="I90" i="103"/>
  <c r="L90" i="103"/>
  <c r="O90" i="103"/>
  <c r="P87" i="103" s="1"/>
  <c r="R90" i="103"/>
  <c r="T90" i="103"/>
  <c r="W90" i="103"/>
  <c r="AL90" i="103"/>
  <c r="AM90" i="103"/>
  <c r="AW90" i="103"/>
  <c r="AX90" i="103"/>
  <c r="AY90" i="103"/>
  <c r="AZ90" i="103"/>
  <c r="BA90" i="103"/>
  <c r="BB90" i="103"/>
  <c r="BC90" i="103"/>
  <c r="BH90" i="103"/>
  <c r="BI90" i="103"/>
  <c r="BJ90" i="103"/>
  <c r="BK90" i="103"/>
  <c r="BL90" i="103"/>
  <c r="BM90" i="103"/>
  <c r="BN90" i="103"/>
  <c r="BO90" i="103"/>
  <c r="BV90" i="103"/>
  <c r="BW90" i="103"/>
  <c r="BX90" i="103"/>
  <c r="BY90" i="103"/>
  <c r="BZ90" i="103"/>
  <c r="CA90" i="103"/>
  <c r="CB90" i="103"/>
  <c r="CC90" i="103"/>
  <c r="CD90" i="103"/>
  <c r="CE90" i="103"/>
  <c r="CF90" i="103"/>
  <c r="CG90" i="103"/>
  <c r="CH90" i="103"/>
  <c r="CJ90" i="103"/>
  <c r="CM90" i="103"/>
  <c r="CN90" i="103"/>
  <c r="CR90" i="103" s="1"/>
  <c r="CO90" i="103"/>
  <c r="CP90" i="103"/>
  <c r="CW90" i="103"/>
  <c r="CX90" i="103"/>
  <c r="CY90" i="103"/>
  <c r="DE90" i="103" s="1"/>
  <c r="CZ90" i="103"/>
  <c r="DA90" i="103"/>
  <c r="DB90" i="103"/>
  <c r="DC90" i="103"/>
  <c r="DK90" i="103"/>
  <c r="DL90" i="103"/>
  <c r="DM90" i="103"/>
  <c r="DP90" i="103" s="1"/>
  <c r="EA90" i="103" s="1"/>
  <c r="EB90" i="103" s="1"/>
  <c r="DN90" i="103"/>
  <c r="DR90" i="103"/>
  <c r="DS90" i="103"/>
  <c r="DT90" i="103"/>
  <c r="DU90" i="103"/>
  <c r="DV90" i="103"/>
  <c r="DW90" i="103"/>
  <c r="DX90" i="103"/>
  <c r="DY90" i="103"/>
  <c r="EH90" i="103"/>
  <c r="EI90" i="103"/>
  <c r="EJ90" i="103"/>
  <c r="EK90" i="103"/>
  <c r="EO90" i="103" s="1"/>
  <c r="EP90" i="103" s="1"/>
  <c r="B90" i="103" s="1"/>
  <c r="EL90" i="103"/>
  <c r="EM90" i="103"/>
  <c r="EV90" i="103"/>
  <c r="EW90" i="103"/>
  <c r="EX90" i="103"/>
  <c r="EY90" i="103"/>
  <c r="FC90" i="103" s="1"/>
  <c r="FD90" i="103" s="1"/>
  <c r="EZ90" i="103"/>
  <c r="FA90" i="103"/>
  <c r="FK90" i="103"/>
  <c r="FL90" i="103"/>
  <c r="FM90" i="103"/>
  <c r="FN90" i="103"/>
  <c r="FR90" i="103" s="1"/>
  <c r="FS90" i="103" s="1"/>
  <c r="K90" i="103" s="1"/>
  <c r="FO90" i="103"/>
  <c r="FP90" i="103"/>
  <c r="FZ90" i="103"/>
  <c r="GA90" i="103"/>
  <c r="GB90" i="103"/>
  <c r="GC90" i="103"/>
  <c r="GG90" i="103" s="1"/>
  <c r="GH90" i="103" s="1"/>
  <c r="GD90" i="103"/>
  <c r="GE90" i="103"/>
  <c r="GO90" i="103"/>
  <c r="GP90" i="103"/>
  <c r="GQ90" i="103"/>
  <c r="GR90" i="103"/>
  <c r="GV90" i="103" s="1"/>
  <c r="GW90" i="103" s="1"/>
  <c r="GS90" i="103"/>
  <c r="GT90" i="103"/>
  <c r="HD90" i="103"/>
  <c r="HE90" i="103"/>
  <c r="HF90" i="103"/>
  <c r="HG90" i="103"/>
  <c r="HK90" i="103" s="1"/>
  <c r="HL90" i="103" s="1"/>
  <c r="E90" i="103" s="1"/>
  <c r="HH90" i="103"/>
  <c r="HI90" i="103"/>
  <c r="C91" i="103"/>
  <c r="F91" i="103"/>
  <c r="H91" i="103"/>
  <c r="I91" i="103"/>
  <c r="L91" i="103"/>
  <c r="O91" i="103"/>
  <c r="R91" i="103"/>
  <c r="T91" i="103"/>
  <c r="W91" i="103"/>
  <c r="AL91" i="103"/>
  <c r="AM91" i="103"/>
  <c r="AW91" i="103"/>
  <c r="BE91" i="103" s="1"/>
  <c r="AX91" i="103"/>
  <c r="AY91" i="103"/>
  <c r="AZ91" i="103"/>
  <c r="BA91" i="103"/>
  <c r="BB91" i="103"/>
  <c r="BC91" i="103"/>
  <c r="BH91" i="103"/>
  <c r="BQ91" i="103" s="1"/>
  <c r="AN91" i="103" s="1"/>
  <c r="BI91" i="103"/>
  <c r="BJ91" i="103"/>
  <c r="BK91" i="103"/>
  <c r="BL91" i="103"/>
  <c r="BM91" i="103"/>
  <c r="BN91" i="103"/>
  <c r="BO91" i="103"/>
  <c r="BV91" i="103"/>
  <c r="CJ91" i="103" s="1"/>
  <c r="BW91" i="103"/>
  <c r="BX91" i="103"/>
  <c r="BY91" i="103"/>
  <c r="BZ91" i="103"/>
  <c r="CA91" i="103"/>
  <c r="CB91" i="103"/>
  <c r="CC91" i="103"/>
  <c r="CD91" i="103"/>
  <c r="CE91" i="103"/>
  <c r="CF91" i="103"/>
  <c r="CG91" i="103"/>
  <c r="CH91" i="103"/>
  <c r="CM91" i="103"/>
  <c r="CN91" i="103"/>
  <c r="CO91" i="103"/>
  <c r="CP91" i="103"/>
  <c r="CW91" i="103"/>
  <c r="CX91" i="103"/>
  <c r="CY91" i="103"/>
  <c r="CZ91" i="103"/>
  <c r="DA91" i="103"/>
  <c r="DB91" i="103"/>
  <c r="DC91" i="103"/>
  <c r="DK91" i="103"/>
  <c r="DL91" i="103"/>
  <c r="DM91" i="103"/>
  <c r="DN91" i="103"/>
  <c r="DP91" i="103"/>
  <c r="DR91" i="103"/>
  <c r="DS91" i="103"/>
  <c r="DT91" i="103"/>
  <c r="DU91" i="103"/>
  <c r="DV91" i="103"/>
  <c r="DW91" i="103"/>
  <c r="DX91" i="103"/>
  <c r="DY91" i="103"/>
  <c r="EA91" i="103"/>
  <c r="EB91" i="103" s="1"/>
  <c r="EH91" i="103"/>
  <c r="EI91" i="103"/>
  <c r="EO91" i="103" s="1"/>
  <c r="EP91" i="103" s="1"/>
  <c r="B91" i="103" s="1"/>
  <c r="EJ91" i="103"/>
  <c r="EK91" i="103"/>
  <c r="EL91" i="103"/>
  <c r="EM91" i="103"/>
  <c r="EV91" i="103"/>
  <c r="EW91" i="103"/>
  <c r="FC91" i="103" s="1"/>
  <c r="FD91" i="103" s="1"/>
  <c r="EX91" i="103"/>
  <c r="EY91" i="103"/>
  <c r="EZ91" i="103"/>
  <c r="FA91" i="103"/>
  <c r="FK91" i="103"/>
  <c r="FL91" i="103"/>
  <c r="FM91" i="103"/>
  <c r="FN91" i="103"/>
  <c r="FO91" i="103"/>
  <c r="FP91" i="103"/>
  <c r="FZ91" i="103"/>
  <c r="GA91" i="103"/>
  <c r="GB91" i="103"/>
  <c r="GC91" i="103"/>
  <c r="GD91" i="103"/>
  <c r="GE91" i="103"/>
  <c r="GO91" i="103"/>
  <c r="GP91" i="103"/>
  <c r="GQ91" i="103"/>
  <c r="GR91" i="103"/>
  <c r="GS91" i="103"/>
  <c r="GT91" i="103"/>
  <c r="HD91" i="103"/>
  <c r="HE91" i="103"/>
  <c r="HF91" i="103"/>
  <c r="HG91" i="103"/>
  <c r="HK91" i="103" s="1"/>
  <c r="HL91" i="103" s="1"/>
  <c r="E91" i="103" s="1"/>
  <c r="HH91" i="103"/>
  <c r="HI91" i="103"/>
  <c r="C92" i="103"/>
  <c r="F92" i="103"/>
  <c r="H92" i="103"/>
  <c r="I92" i="103"/>
  <c r="L92" i="103"/>
  <c r="O92" i="103"/>
  <c r="R92" i="103"/>
  <c r="T92" i="103"/>
  <c r="W92" i="103"/>
  <c r="AL92" i="103"/>
  <c r="AM92" i="103"/>
  <c r="AW92" i="103"/>
  <c r="AX92" i="103"/>
  <c r="AY92" i="103"/>
  <c r="AZ92" i="103"/>
  <c r="BA92" i="103"/>
  <c r="AQ92" i="103" s="1"/>
  <c r="BB92" i="103"/>
  <c r="BC92" i="103"/>
  <c r="BH92" i="103"/>
  <c r="BI92" i="103"/>
  <c r="BJ92" i="103"/>
  <c r="BK92" i="103"/>
  <c r="BL92" i="103"/>
  <c r="BM92" i="103"/>
  <c r="BN92" i="103"/>
  <c r="BO92" i="103"/>
  <c r="BV92" i="103"/>
  <c r="BW92" i="103"/>
  <c r="BX92" i="103"/>
  <c r="BY92" i="103"/>
  <c r="BZ92" i="103"/>
  <c r="CA92" i="103"/>
  <c r="CB92" i="103"/>
  <c r="CC92" i="103"/>
  <c r="CD92" i="103"/>
  <c r="CE92" i="103"/>
  <c r="CF92" i="103"/>
  <c r="CG92" i="103"/>
  <c r="CH92" i="103"/>
  <c r="CJ92" i="103"/>
  <c r="CM92" i="103"/>
  <c r="CN92" i="103"/>
  <c r="CO92" i="103"/>
  <c r="CP92" i="103"/>
  <c r="CW92" i="103"/>
  <c r="CX92" i="103"/>
  <c r="CY92" i="103"/>
  <c r="CZ92" i="103"/>
  <c r="DA92" i="103"/>
  <c r="DB92" i="103"/>
  <c r="DC92" i="103"/>
  <c r="DK92" i="103"/>
  <c r="DL92" i="103"/>
  <c r="DM92" i="103"/>
  <c r="DN92" i="103"/>
  <c r="DR92" i="103"/>
  <c r="DS92" i="103"/>
  <c r="DT92" i="103"/>
  <c r="DU92" i="103"/>
  <c r="DV92" i="103"/>
  <c r="DW92" i="103"/>
  <c r="DX92" i="103"/>
  <c r="DY92" i="103"/>
  <c r="EH92" i="103"/>
  <c r="EI92" i="103"/>
  <c r="EO92" i="103" s="1"/>
  <c r="EJ92" i="103"/>
  <c r="EK92" i="103"/>
  <c r="EL92" i="103"/>
  <c r="EM92" i="103"/>
  <c r="EV92" i="103"/>
  <c r="EW92" i="103"/>
  <c r="EX92" i="103"/>
  <c r="EY92" i="103"/>
  <c r="EZ92" i="103"/>
  <c r="FA92" i="103"/>
  <c r="FK92" i="103"/>
  <c r="FL92" i="103"/>
  <c r="FM92" i="103"/>
  <c r="FN92" i="103"/>
  <c r="FO92" i="103"/>
  <c r="FP92" i="103"/>
  <c r="FZ92" i="103"/>
  <c r="GA92" i="103"/>
  <c r="GB92" i="103"/>
  <c r="GC92" i="103"/>
  <c r="GD92" i="103"/>
  <c r="GE92" i="103"/>
  <c r="GO92" i="103"/>
  <c r="GP92" i="103"/>
  <c r="GQ92" i="103"/>
  <c r="GR92" i="103"/>
  <c r="GS92" i="103"/>
  <c r="GT92" i="103"/>
  <c r="HD92" i="103"/>
  <c r="HE92" i="103"/>
  <c r="HF92" i="103"/>
  <c r="HG92" i="103"/>
  <c r="HH92" i="103"/>
  <c r="HI92" i="103"/>
  <c r="C93" i="103"/>
  <c r="F93" i="103"/>
  <c r="H93" i="103"/>
  <c r="I93" i="103"/>
  <c r="L93" i="103"/>
  <c r="M95" i="103" s="1"/>
  <c r="O93" i="103"/>
  <c r="R93" i="103"/>
  <c r="T93" i="103"/>
  <c r="W93" i="103"/>
  <c r="AL93" i="103"/>
  <c r="AM93" i="103"/>
  <c r="AW93" i="103"/>
  <c r="AX93" i="103"/>
  <c r="AY93" i="103"/>
  <c r="AZ93" i="103"/>
  <c r="BA93" i="103"/>
  <c r="BB93" i="103"/>
  <c r="BC93" i="103"/>
  <c r="BH93" i="103"/>
  <c r="BI93" i="103"/>
  <c r="BJ93" i="103"/>
  <c r="BK93" i="103"/>
  <c r="BL93" i="103"/>
  <c r="BM93" i="103"/>
  <c r="BN93" i="103"/>
  <c r="BO93" i="103"/>
  <c r="BQ93" i="103"/>
  <c r="AN93" i="103" s="1"/>
  <c r="AJ93" i="103" s="1"/>
  <c r="N93" i="103" s="1"/>
  <c r="BV93" i="103"/>
  <c r="BW93" i="103"/>
  <c r="BX93" i="103"/>
  <c r="BY93" i="103"/>
  <c r="BZ93" i="103"/>
  <c r="CA93" i="103"/>
  <c r="CB93" i="103"/>
  <c r="CC93" i="103"/>
  <c r="CD93" i="103"/>
  <c r="CE93" i="103"/>
  <c r="CF93" i="103"/>
  <c r="CG93" i="103"/>
  <c r="CH93" i="103"/>
  <c r="CM93" i="103"/>
  <c r="CN93" i="103"/>
  <c r="CO93" i="103"/>
  <c r="CP93" i="103"/>
  <c r="CW93" i="103"/>
  <c r="CX93" i="103"/>
  <c r="CY93" i="103"/>
  <c r="CZ93" i="103"/>
  <c r="DA93" i="103"/>
  <c r="DB93" i="103"/>
  <c r="DC93" i="103"/>
  <c r="DK93" i="103"/>
  <c r="DL93" i="103"/>
  <c r="DM93" i="103"/>
  <c r="DN93" i="103"/>
  <c r="DR93" i="103"/>
  <c r="DS93" i="103"/>
  <c r="DT93" i="103"/>
  <c r="DU93" i="103"/>
  <c r="DV93" i="103"/>
  <c r="DW93" i="103"/>
  <c r="DX93" i="103"/>
  <c r="DY93" i="103"/>
  <c r="EH93" i="103"/>
  <c r="EI93" i="103"/>
  <c r="EJ93" i="103"/>
  <c r="EK93" i="103"/>
  <c r="EL93" i="103"/>
  <c r="EM93" i="103"/>
  <c r="EV93" i="103"/>
  <c r="EW93" i="103"/>
  <c r="EX93" i="103"/>
  <c r="EY93" i="103"/>
  <c r="EZ93" i="103"/>
  <c r="FA93" i="103"/>
  <c r="FK93" i="103"/>
  <c r="FL93" i="103"/>
  <c r="FM93" i="103"/>
  <c r="FN93" i="103"/>
  <c r="FO93" i="103"/>
  <c r="FP93" i="103"/>
  <c r="FZ93" i="103"/>
  <c r="GG93" i="103" s="1"/>
  <c r="GH93" i="103" s="1"/>
  <c r="GA93" i="103"/>
  <c r="GB93" i="103"/>
  <c r="GC93" i="103"/>
  <c r="GD93" i="103"/>
  <c r="GE93" i="103"/>
  <c r="GO93" i="103"/>
  <c r="GP93" i="103"/>
  <c r="GQ93" i="103"/>
  <c r="GR93" i="103"/>
  <c r="GS93" i="103"/>
  <c r="GT93" i="103"/>
  <c r="HD93" i="103"/>
  <c r="HE93" i="103"/>
  <c r="HF93" i="103"/>
  <c r="HG93" i="103"/>
  <c r="HH93" i="103"/>
  <c r="HI93" i="103"/>
  <c r="C94" i="103"/>
  <c r="F94" i="103"/>
  <c r="H94" i="103"/>
  <c r="I94" i="103"/>
  <c r="J95" i="103" s="1"/>
  <c r="L94" i="103"/>
  <c r="O94" i="103"/>
  <c r="R94" i="103"/>
  <c r="T94" i="103"/>
  <c r="W94" i="103"/>
  <c r="AL94" i="103"/>
  <c r="AM94" i="103"/>
  <c r="AW94" i="103"/>
  <c r="AX94" i="103"/>
  <c r="AY94" i="103"/>
  <c r="AZ94" i="103"/>
  <c r="BA94" i="103"/>
  <c r="BB94" i="103"/>
  <c r="BC94" i="103"/>
  <c r="BH94" i="103"/>
  <c r="BI94" i="103"/>
  <c r="BQ94" i="103" s="1"/>
  <c r="AN94" i="103" s="1"/>
  <c r="BJ94" i="103"/>
  <c r="BK94" i="103"/>
  <c r="BL94" i="103"/>
  <c r="BM94" i="103"/>
  <c r="BN94" i="103"/>
  <c r="BO94" i="103"/>
  <c r="BV94" i="103"/>
  <c r="CJ94" i="103" s="1"/>
  <c r="BW94" i="103"/>
  <c r="BX94" i="103"/>
  <c r="BY94" i="103"/>
  <c r="BZ94" i="103"/>
  <c r="CA94" i="103"/>
  <c r="CB94" i="103"/>
  <c r="CC94" i="103"/>
  <c r="CD94" i="103"/>
  <c r="CE94" i="103"/>
  <c r="CF94" i="103"/>
  <c r="CG94" i="103"/>
  <c r="CH94" i="103"/>
  <c r="CM94" i="103"/>
  <c r="CN94" i="103"/>
  <c r="CO94" i="103"/>
  <c r="CP94" i="103"/>
  <c r="CW94" i="103"/>
  <c r="CX94" i="103"/>
  <c r="CY94" i="103"/>
  <c r="CZ94" i="103"/>
  <c r="DA94" i="103"/>
  <c r="DB94" i="103"/>
  <c r="DC94" i="103"/>
  <c r="DK94" i="103"/>
  <c r="DL94" i="103"/>
  <c r="DM94" i="103"/>
  <c r="DN94" i="103"/>
  <c r="DP94" i="103"/>
  <c r="DR94" i="103"/>
  <c r="EA94" i="103" s="1"/>
  <c r="EB94" i="103" s="1"/>
  <c r="DS94" i="103"/>
  <c r="DT94" i="103"/>
  <c r="DU94" i="103"/>
  <c r="DV94" i="103"/>
  <c r="DW94" i="103"/>
  <c r="DX94" i="103"/>
  <c r="DY94" i="103"/>
  <c r="EH94" i="103"/>
  <c r="EI94" i="103"/>
  <c r="EJ94" i="103"/>
  <c r="EK94" i="103"/>
  <c r="EL94" i="103"/>
  <c r="EM94" i="103"/>
  <c r="EO94" i="103"/>
  <c r="EP94" i="103" s="1"/>
  <c r="B94" i="103" s="1"/>
  <c r="EV94" i="103"/>
  <c r="EW94" i="103"/>
  <c r="EX94" i="103"/>
  <c r="EY94" i="103"/>
  <c r="EZ94" i="103"/>
  <c r="FA94" i="103"/>
  <c r="FC94" i="103" s="1"/>
  <c r="FD94" i="103" s="1"/>
  <c r="FK94" i="103"/>
  <c r="FL94" i="103"/>
  <c r="FM94" i="103"/>
  <c r="FN94" i="103"/>
  <c r="FR94" i="103" s="1"/>
  <c r="FS94" i="103" s="1"/>
  <c r="K94" i="103" s="1"/>
  <c r="FO94" i="103"/>
  <c r="FP94" i="103"/>
  <c r="FZ94" i="103"/>
  <c r="GA94" i="103"/>
  <c r="GB94" i="103"/>
  <c r="GC94" i="103"/>
  <c r="GG94" i="103" s="1"/>
  <c r="GH94" i="103" s="1"/>
  <c r="GD94" i="103"/>
  <c r="GE94" i="103"/>
  <c r="GO94" i="103"/>
  <c r="GP94" i="103"/>
  <c r="GQ94" i="103"/>
  <c r="GR94" i="103"/>
  <c r="GV94" i="103" s="1"/>
  <c r="GW94" i="103" s="1"/>
  <c r="GS94" i="103"/>
  <c r="GT94" i="103"/>
  <c r="HD94" i="103"/>
  <c r="HE94" i="103"/>
  <c r="HF94" i="103"/>
  <c r="HG94" i="103"/>
  <c r="HH94" i="103"/>
  <c r="HI94" i="103"/>
  <c r="HK94" i="103"/>
  <c r="HL94" i="103" s="1"/>
  <c r="E94" i="103" s="1"/>
  <c r="C95" i="103"/>
  <c r="F95" i="103"/>
  <c r="H95" i="103"/>
  <c r="I95" i="103"/>
  <c r="L95" i="103"/>
  <c r="O95" i="103"/>
  <c r="P95" i="103"/>
  <c r="R95" i="103"/>
  <c r="T95" i="103"/>
  <c r="W95" i="103"/>
  <c r="AL95" i="103"/>
  <c r="CJ95" i="103" s="1"/>
  <c r="AM95" i="103"/>
  <c r="AW95" i="103"/>
  <c r="AX95" i="103"/>
  <c r="AY95" i="103"/>
  <c r="AZ95" i="103"/>
  <c r="BA95" i="103"/>
  <c r="BB95" i="103"/>
  <c r="BC95" i="103"/>
  <c r="BH95" i="103"/>
  <c r="BI95" i="103"/>
  <c r="BJ95" i="103"/>
  <c r="BK95" i="103"/>
  <c r="BL95" i="103"/>
  <c r="BM95" i="103"/>
  <c r="BN95" i="103"/>
  <c r="BO95" i="103"/>
  <c r="BV95" i="103"/>
  <c r="BW95" i="103"/>
  <c r="BX95" i="103"/>
  <c r="BY95" i="103"/>
  <c r="BZ95" i="103"/>
  <c r="CA95" i="103"/>
  <c r="CB95" i="103"/>
  <c r="CC95" i="103"/>
  <c r="CD95" i="103"/>
  <c r="CE95" i="103"/>
  <c r="CF95" i="103"/>
  <c r="CG95" i="103"/>
  <c r="CH95" i="103"/>
  <c r="CM95" i="103"/>
  <c r="CN95" i="103"/>
  <c r="CO95" i="103"/>
  <c r="CP95" i="103"/>
  <c r="CW95" i="103"/>
  <c r="CX95" i="103"/>
  <c r="CY95" i="103"/>
  <c r="CZ95" i="103"/>
  <c r="DA95" i="103"/>
  <c r="DB95" i="103"/>
  <c r="DC95" i="103"/>
  <c r="DK95" i="103"/>
  <c r="DL95" i="103"/>
  <c r="DM95" i="103"/>
  <c r="DN95" i="103"/>
  <c r="DR95" i="103"/>
  <c r="DS95" i="103"/>
  <c r="DT95" i="103"/>
  <c r="DU95" i="103"/>
  <c r="DV95" i="103"/>
  <c r="DW95" i="103"/>
  <c r="DX95" i="103"/>
  <c r="DY95" i="103"/>
  <c r="EH95" i="103"/>
  <c r="EI95" i="103"/>
  <c r="EJ95" i="103"/>
  <c r="EK95" i="103"/>
  <c r="EL95" i="103"/>
  <c r="EO95" i="103" s="1"/>
  <c r="EP95" i="103" s="1"/>
  <c r="B95" i="103" s="1"/>
  <c r="EM95" i="103"/>
  <c r="EV95" i="103"/>
  <c r="EW95" i="103"/>
  <c r="EX95" i="103"/>
  <c r="EY95" i="103"/>
  <c r="EZ95" i="103"/>
  <c r="FA95" i="103"/>
  <c r="FC95" i="103"/>
  <c r="FK95" i="103"/>
  <c r="FL95" i="103"/>
  <c r="FM95" i="103"/>
  <c r="FN95" i="103"/>
  <c r="FO95" i="103"/>
  <c r="FP95" i="103"/>
  <c r="FR95" i="103"/>
  <c r="FZ95" i="103"/>
  <c r="GA95" i="103"/>
  <c r="GG95" i="103" s="1"/>
  <c r="GH95" i="103" s="1"/>
  <c r="GB95" i="103"/>
  <c r="GC95" i="103"/>
  <c r="GD95" i="103"/>
  <c r="GE95" i="103"/>
  <c r="GO95" i="103"/>
  <c r="GP95" i="103"/>
  <c r="GV95" i="103" s="1"/>
  <c r="GQ95" i="103"/>
  <c r="GR95" i="103"/>
  <c r="GS95" i="103"/>
  <c r="GT95" i="103"/>
  <c r="HD95" i="103"/>
  <c r="HE95" i="103"/>
  <c r="HF95" i="103"/>
  <c r="HG95" i="103"/>
  <c r="HH95" i="103"/>
  <c r="HI95" i="103"/>
  <c r="C96" i="103"/>
  <c r="F96" i="103"/>
  <c r="G95" i="103" s="1"/>
  <c r="H96" i="103"/>
  <c r="I96" i="103"/>
  <c r="L96" i="103"/>
  <c r="O96" i="103"/>
  <c r="R96" i="103"/>
  <c r="T96" i="103"/>
  <c r="W96" i="103"/>
  <c r="X95" i="103" s="1"/>
  <c r="AL96" i="103"/>
  <c r="AM96" i="103"/>
  <c r="AW96" i="103"/>
  <c r="AX96" i="103"/>
  <c r="AY96" i="103"/>
  <c r="AZ96" i="103"/>
  <c r="BA96" i="103"/>
  <c r="BB96" i="103"/>
  <c r="BC96" i="103"/>
  <c r="BH96" i="103"/>
  <c r="BI96" i="103"/>
  <c r="BJ96" i="103"/>
  <c r="BK96" i="103"/>
  <c r="BL96" i="103"/>
  <c r="BM96" i="103"/>
  <c r="BN96" i="103"/>
  <c r="BO96" i="103"/>
  <c r="BV96" i="103"/>
  <c r="BW96" i="103"/>
  <c r="BX96" i="103"/>
  <c r="BY96" i="103"/>
  <c r="BZ96" i="103"/>
  <c r="CA96" i="103"/>
  <c r="CB96" i="103"/>
  <c r="CC96" i="103"/>
  <c r="CD96" i="103"/>
  <c r="CE96" i="103"/>
  <c r="CF96" i="103"/>
  <c r="CG96" i="103"/>
  <c r="CH96" i="103"/>
  <c r="CM96" i="103"/>
  <c r="CN96" i="103"/>
  <c r="CO96" i="103"/>
  <c r="CP96" i="103"/>
  <c r="CW96" i="103"/>
  <c r="CX96" i="103"/>
  <c r="CY96" i="103"/>
  <c r="CZ96" i="103"/>
  <c r="DA96" i="103"/>
  <c r="DB96" i="103"/>
  <c r="DC96" i="103"/>
  <c r="DK96" i="103"/>
  <c r="DL96" i="103"/>
  <c r="DM96" i="103"/>
  <c r="DN96" i="103"/>
  <c r="DR96" i="103"/>
  <c r="DS96" i="103"/>
  <c r="DT96" i="103"/>
  <c r="DU96" i="103"/>
  <c r="DV96" i="103"/>
  <c r="DW96" i="103"/>
  <c r="DX96" i="103"/>
  <c r="DY96" i="103"/>
  <c r="EH96" i="103"/>
  <c r="EI96" i="103"/>
  <c r="EJ96" i="103"/>
  <c r="EK96" i="103"/>
  <c r="EL96" i="103"/>
  <c r="EM96" i="103"/>
  <c r="EV96" i="103"/>
  <c r="EW96" i="103"/>
  <c r="EX96" i="103"/>
  <c r="EY96" i="103"/>
  <c r="EZ96" i="103"/>
  <c r="FA96" i="103"/>
  <c r="FK96" i="103"/>
  <c r="FL96" i="103"/>
  <c r="FM96" i="103"/>
  <c r="FN96" i="103"/>
  <c r="FO96" i="103"/>
  <c r="FP96" i="103"/>
  <c r="FZ96" i="103"/>
  <c r="GA96" i="103"/>
  <c r="GG96" i="103" s="1"/>
  <c r="GH96" i="103" s="1"/>
  <c r="GB96" i="103"/>
  <c r="GC96" i="103"/>
  <c r="GD96" i="103"/>
  <c r="GE96" i="103"/>
  <c r="GO96" i="103"/>
  <c r="GP96" i="103"/>
  <c r="GQ96" i="103"/>
  <c r="GR96" i="103"/>
  <c r="GS96" i="103"/>
  <c r="GT96" i="103"/>
  <c r="HD96" i="103"/>
  <c r="HE96" i="103"/>
  <c r="HF96" i="103"/>
  <c r="HG96" i="103"/>
  <c r="HH96" i="103"/>
  <c r="HI96" i="103"/>
  <c r="C97" i="103"/>
  <c r="F97" i="103"/>
  <c r="H97" i="103"/>
  <c r="I97" i="103"/>
  <c r="L97" i="103"/>
  <c r="O97" i="103"/>
  <c r="R97" i="103"/>
  <c r="T97" i="103"/>
  <c r="U95" i="103" s="1"/>
  <c r="W97" i="103"/>
  <c r="AL97" i="103"/>
  <c r="AM97" i="103"/>
  <c r="AW97" i="103"/>
  <c r="AX97" i="103"/>
  <c r="AY97" i="103"/>
  <c r="AZ97" i="103"/>
  <c r="BA97" i="103"/>
  <c r="BB97" i="103"/>
  <c r="BC97" i="103"/>
  <c r="BH97" i="103"/>
  <c r="BI97" i="103"/>
  <c r="BJ97" i="103"/>
  <c r="BK97" i="103"/>
  <c r="BL97" i="103"/>
  <c r="BM97" i="103"/>
  <c r="BN97" i="103"/>
  <c r="BO97" i="103"/>
  <c r="BV97" i="103"/>
  <c r="BW97" i="103"/>
  <c r="BX97" i="103"/>
  <c r="BY97" i="103"/>
  <c r="BZ97" i="103"/>
  <c r="CA97" i="103"/>
  <c r="CB97" i="103"/>
  <c r="CC97" i="103"/>
  <c r="CD97" i="103"/>
  <c r="CE97" i="103"/>
  <c r="CF97" i="103"/>
  <c r="CG97" i="103"/>
  <c r="CH97" i="103"/>
  <c r="CM97" i="103"/>
  <c r="CN97" i="103"/>
  <c r="CO97" i="103"/>
  <c r="CP97" i="103"/>
  <c r="CR97" i="103"/>
  <c r="CW97" i="103"/>
  <c r="DE97" i="103" s="1"/>
  <c r="CX97" i="103"/>
  <c r="CY97" i="103"/>
  <c r="CZ97" i="103"/>
  <c r="DA97" i="103"/>
  <c r="DB97" i="103"/>
  <c r="DC97" i="103"/>
  <c r="DK97" i="103"/>
  <c r="DL97" i="103"/>
  <c r="DM97" i="103"/>
  <c r="DN97" i="103"/>
  <c r="DR97" i="103"/>
  <c r="DS97" i="103"/>
  <c r="DT97" i="103"/>
  <c r="DU97" i="103"/>
  <c r="DV97" i="103"/>
  <c r="DW97" i="103"/>
  <c r="DX97" i="103"/>
  <c r="DY97" i="103"/>
  <c r="EH97" i="103"/>
  <c r="EI97" i="103"/>
  <c r="EJ97" i="103"/>
  <c r="EK97" i="103"/>
  <c r="EL97" i="103"/>
  <c r="EM97" i="103"/>
  <c r="EV97" i="103"/>
  <c r="EW97" i="103"/>
  <c r="EX97" i="103"/>
  <c r="EY97" i="103"/>
  <c r="EZ97" i="103"/>
  <c r="FA97" i="103"/>
  <c r="FK97" i="103"/>
  <c r="FL97" i="103"/>
  <c r="FM97" i="103"/>
  <c r="FN97" i="103"/>
  <c r="FO97" i="103"/>
  <c r="FP97" i="103"/>
  <c r="FZ97" i="103"/>
  <c r="GA97" i="103"/>
  <c r="GB97" i="103"/>
  <c r="GC97" i="103"/>
  <c r="GD97" i="103"/>
  <c r="GE97" i="103"/>
  <c r="GO97" i="103"/>
  <c r="GP97" i="103"/>
  <c r="GQ97" i="103"/>
  <c r="GR97" i="103"/>
  <c r="GS97" i="103"/>
  <c r="GT97" i="103"/>
  <c r="HD97" i="103"/>
  <c r="HK97" i="103" s="1"/>
  <c r="HL97" i="103" s="1"/>
  <c r="E97" i="103" s="1"/>
  <c r="HE97" i="103"/>
  <c r="HF97" i="103"/>
  <c r="HG97" i="103"/>
  <c r="HH97" i="103"/>
  <c r="HI97" i="103"/>
  <c r="C98" i="103"/>
  <c r="F98" i="103"/>
  <c r="H98" i="103"/>
  <c r="I98" i="103"/>
  <c r="L98" i="103"/>
  <c r="O98" i="103"/>
  <c r="R98" i="103"/>
  <c r="T98" i="103"/>
  <c r="W98" i="103"/>
  <c r="AL98" i="103"/>
  <c r="AM98" i="103"/>
  <c r="AW98" i="103"/>
  <c r="AX98" i="103"/>
  <c r="AY98" i="103"/>
  <c r="AZ98" i="103"/>
  <c r="BA98" i="103"/>
  <c r="BB98" i="103"/>
  <c r="BC98" i="103"/>
  <c r="BH98" i="103"/>
  <c r="BI98" i="103"/>
  <c r="BJ98" i="103"/>
  <c r="BK98" i="103"/>
  <c r="BL98" i="103"/>
  <c r="BM98" i="103"/>
  <c r="BN98" i="103"/>
  <c r="BO98" i="103"/>
  <c r="BV98" i="103"/>
  <c r="BW98" i="103"/>
  <c r="BX98" i="103"/>
  <c r="BY98" i="103"/>
  <c r="BZ98" i="103"/>
  <c r="CA98" i="103"/>
  <c r="CJ98" i="103" s="1"/>
  <c r="CB98" i="103"/>
  <c r="CC98" i="103"/>
  <c r="CD98" i="103"/>
  <c r="CE98" i="103"/>
  <c r="CF98" i="103"/>
  <c r="CG98" i="103"/>
  <c r="CH98" i="103"/>
  <c r="CM98" i="103"/>
  <c r="CN98" i="103"/>
  <c r="CO98" i="103"/>
  <c r="CP98" i="103"/>
  <c r="CR98" i="103"/>
  <c r="CW98" i="103"/>
  <c r="CX98" i="103"/>
  <c r="CY98" i="103"/>
  <c r="DE98" i="103" s="1"/>
  <c r="CZ98" i="103"/>
  <c r="DA98" i="103"/>
  <c r="DB98" i="103"/>
  <c r="DC98" i="103"/>
  <c r="DK98" i="103"/>
  <c r="DL98" i="103"/>
  <c r="DM98" i="103"/>
  <c r="DP98" i="103" s="1"/>
  <c r="EA98" i="103" s="1"/>
  <c r="EB98" i="103" s="1"/>
  <c r="DN98" i="103"/>
  <c r="DR98" i="103"/>
  <c r="DS98" i="103"/>
  <c r="DT98" i="103"/>
  <c r="DU98" i="103"/>
  <c r="DV98" i="103"/>
  <c r="DW98" i="103"/>
  <c r="DX98" i="103"/>
  <c r="DY98" i="103"/>
  <c r="EH98" i="103"/>
  <c r="EI98" i="103"/>
  <c r="EJ98" i="103"/>
  <c r="EK98" i="103"/>
  <c r="EL98" i="103"/>
  <c r="EM98" i="103"/>
  <c r="EV98" i="103"/>
  <c r="FC98" i="103" s="1"/>
  <c r="FD98" i="103" s="1"/>
  <c r="EW98" i="103"/>
  <c r="EX98" i="103"/>
  <c r="EY98" i="103"/>
  <c r="EZ98" i="103"/>
  <c r="FA98" i="103"/>
  <c r="FK98" i="103"/>
  <c r="FR98" i="103" s="1"/>
  <c r="FS98" i="103" s="1"/>
  <c r="K98" i="103" s="1"/>
  <c r="FL98" i="103"/>
  <c r="FM98" i="103"/>
  <c r="FN98" i="103"/>
  <c r="FO98" i="103"/>
  <c r="FP98" i="103"/>
  <c r="FZ98" i="103"/>
  <c r="GA98" i="103"/>
  <c r="GB98" i="103"/>
  <c r="GC98" i="103"/>
  <c r="GD98" i="103"/>
  <c r="GE98" i="103"/>
  <c r="GO98" i="103"/>
  <c r="GP98" i="103"/>
  <c r="GQ98" i="103"/>
  <c r="GR98" i="103"/>
  <c r="GS98" i="103"/>
  <c r="GT98" i="103"/>
  <c r="HD98" i="103"/>
  <c r="HK98" i="103" s="1"/>
  <c r="HL98" i="103" s="1"/>
  <c r="E98" i="103" s="1"/>
  <c r="HE98" i="103"/>
  <c r="HF98" i="103"/>
  <c r="HG98" i="103"/>
  <c r="HH98" i="103"/>
  <c r="HI98" i="103"/>
  <c r="C99" i="103"/>
  <c r="E99" i="103"/>
  <c r="F99" i="103"/>
  <c r="H99" i="103"/>
  <c r="I99" i="103"/>
  <c r="L99" i="103"/>
  <c r="O99" i="103"/>
  <c r="R99" i="103"/>
  <c r="S101" i="103" s="1"/>
  <c r="T99" i="103"/>
  <c r="W99" i="103"/>
  <c r="X101" i="103" s="1"/>
  <c r="AL99" i="103"/>
  <c r="AM99" i="103"/>
  <c r="AW99" i="103"/>
  <c r="AX99" i="103"/>
  <c r="AY99" i="103"/>
  <c r="AZ99" i="103"/>
  <c r="BA99" i="103"/>
  <c r="BB99" i="103"/>
  <c r="BC99" i="103"/>
  <c r="BH99" i="103"/>
  <c r="BI99" i="103"/>
  <c r="BQ99" i="103" s="1"/>
  <c r="AN99" i="103" s="1"/>
  <c r="BJ99" i="103"/>
  <c r="BK99" i="103"/>
  <c r="BL99" i="103"/>
  <c r="BM99" i="103"/>
  <c r="BN99" i="103"/>
  <c r="BO99" i="103"/>
  <c r="BV99" i="103"/>
  <c r="BW99" i="103"/>
  <c r="BX99" i="103"/>
  <c r="BY99" i="103"/>
  <c r="BZ99" i="103"/>
  <c r="CA99" i="103"/>
  <c r="CB99" i="103"/>
  <c r="CC99" i="103"/>
  <c r="CD99" i="103"/>
  <c r="CE99" i="103"/>
  <c r="CF99" i="103"/>
  <c r="CG99" i="103"/>
  <c r="CH99" i="103"/>
  <c r="CM99" i="103"/>
  <c r="CN99" i="103"/>
  <c r="CO99" i="103"/>
  <c r="CP99" i="103"/>
  <c r="CW99" i="103"/>
  <c r="CX99" i="103"/>
  <c r="CY99" i="103"/>
  <c r="CZ99" i="103"/>
  <c r="DA99" i="103"/>
  <c r="DB99" i="103"/>
  <c r="DC99" i="103"/>
  <c r="DK99" i="103"/>
  <c r="DP99" i="103" s="1"/>
  <c r="EA99" i="103" s="1"/>
  <c r="EB99" i="103" s="1"/>
  <c r="DL99" i="103"/>
  <c r="DM99" i="103"/>
  <c r="DN99" i="103"/>
  <c r="DR99" i="103"/>
  <c r="DS99" i="103"/>
  <c r="DT99" i="103"/>
  <c r="DU99" i="103"/>
  <c r="DV99" i="103"/>
  <c r="DW99" i="103"/>
  <c r="DX99" i="103"/>
  <c r="DY99" i="103"/>
  <c r="EH99" i="103"/>
  <c r="EI99" i="103"/>
  <c r="EJ99" i="103"/>
  <c r="EK99" i="103"/>
  <c r="EL99" i="103"/>
  <c r="EM99" i="103"/>
  <c r="EV99" i="103"/>
  <c r="EW99" i="103"/>
  <c r="EX99" i="103"/>
  <c r="EY99" i="103"/>
  <c r="EZ99" i="103"/>
  <c r="FA99" i="103"/>
  <c r="FK99" i="103"/>
  <c r="FL99" i="103"/>
  <c r="FM99" i="103"/>
  <c r="FN99" i="103"/>
  <c r="FO99" i="103"/>
  <c r="FP99" i="103"/>
  <c r="FZ99" i="103"/>
  <c r="GA99" i="103"/>
  <c r="GB99" i="103"/>
  <c r="GC99" i="103"/>
  <c r="GG99" i="103" s="1"/>
  <c r="GH99" i="103" s="1"/>
  <c r="GD99" i="103"/>
  <c r="GE99" i="103"/>
  <c r="GO99" i="103"/>
  <c r="GP99" i="103"/>
  <c r="GQ99" i="103"/>
  <c r="GR99" i="103"/>
  <c r="GS99" i="103"/>
  <c r="GT99" i="103"/>
  <c r="GV99" i="103"/>
  <c r="GW99" i="103" s="1"/>
  <c r="HD99" i="103"/>
  <c r="HE99" i="103"/>
  <c r="HF99" i="103"/>
  <c r="HG99" i="103"/>
  <c r="HH99" i="103"/>
  <c r="HI99" i="103"/>
  <c r="HK99" i="103"/>
  <c r="HL99" i="103" s="1"/>
  <c r="C100" i="103"/>
  <c r="F100" i="103"/>
  <c r="H100" i="103"/>
  <c r="I100" i="103"/>
  <c r="L100" i="103"/>
  <c r="O100" i="103"/>
  <c r="P99" i="103" s="1"/>
  <c r="R100" i="103"/>
  <c r="T100" i="103"/>
  <c r="W100" i="103"/>
  <c r="AL100" i="103"/>
  <c r="AM100" i="103"/>
  <c r="AW100" i="103"/>
  <c r="AX100" i="103"/>
  <c r="AY100" i="103"/>
  <c r="AZ100" i="103"/>
  <c r="BA100" i="103"/>
  <c r="BB100" i="103"/>
  <c r="BC100" i="103"/>
  <c r="BE100" i="103"/>
  <c r="BH100" i="103"/>
  <c r="BI100" i="103"/>
  <c r="BJ100" i="103"/>
  <c r="BK100" i="103"/>
  <c r="BL100" i="103"/>
  <c r="BM100" i="103"/>
  <c r="BN100" i="103"/>
  <c r="BO100" i="103"/>
  <c r="AQ100" i="103" s="1"/>
  <c r="BV100" i="103"/>
  <c r="BW100" i="103"/>
  <c r="BX100" i="103"/>
  <c r="BY100" i="103"/>
  <c r="BZ100" i="103"/>
  <c r="CA100" i="103"/>
  <c r="CB100" i="103"/>
  <c r="CC100" i="103"/>
  <c r="CD100" i="103"/>
  <c r="CE100" i="103"/>
  <c r="CF100" i="103"/>
  <c r="CG100" i="103"/>
  <c r="CH100" i="103"/>
  <c r="CM100" i="103"/>
  <c r="CN100" i="103"/>
  <c r="CO100" i="103"/>
  <c r="CP100" i="103"/>
  <c r="CW100" i="103"/>
  <c r="CX100" i="103"/>
  <c r="CY100" i="103"/>
  <c r="CZ100" i="103"/>
  <c r="DA100" i="103"/>
  <c r="DB100" i="103"/>
  <c r="DC100" i="103"/>
  <c r="DK100" i="103"/>
  <c r="DL100" i="103"/>
  <c r="DM100" i="103"/>
  <c r="DN100" i="103"/>
  <c r="DR100" i="103"/>
  <c r="DS100" i="103"/>
  <c r="DT100" i="103"/>
  <c r="DU100" i="103"/>
  <c r="DV100" i="103"/>
  <c r="DW100" i="103"/>
  <c r="DX100" i="103"/>
  <c r="DY100" i="103"/>
  <c r="EH100" i="103"/>
  <c r="EI100" i="103"/>
  <c r="EJ100" i="103"/>
  <c r="EK100" i="103"/>
  <c r="EL100" i="103"/>
  <c r="EM100" i="103"/>
  <c r="EV100" i="103"/>
  <c r="EW100" i="103"/>
  <c r="EX100" i="103"/>
  <c r="EY100" i="103"/>
  <c r="EZ100" i="103"/>
  <c r="FA100" i="103"/>
  <c r="FK100" i="103"/>
  <c r="FL100" i="103"/>
  <c r="FM100" i="103"/>
  <c r="FN100" i="103"/>
  <c r="FO100" i="103"/>
  <c r="FP100" i="103"/>
  <c r="FZ100" i="103"/>
  <c r="GA100" i="103"/>
  <c r="GB100" i="103"/>
  <c r="GC100" i="103"/>
  <c r="GD100" i="103"/>
  <c r="GE100" i="103"/>
  <c r="GO100" i="103"/>
  <c r="GP100" i="103"/>
  <c r="GQ100" i="103"/>
  <c r="GR100" i="103"/>
  <c r="GS100" i="103"/>
  <c r="GT100" i="103"/>
  <c r="HD100" i="103"/>
  <c r="HE100" i="103"/>
  <c r="HF100" i="103"/>
  <c r="HG100" i="103"/>
  <c r="HH100" i="103"/>
  <c r="HI100" i="103"/>
  <c r="C101" i="103"/>
  <c r="D101" i="103"/>
  <c r="F101" i="103"/>
  <c r="H101" i="103"/>
  <c r="I101" i="103"/>
  <c r="L101" i="103"/>
  <c r="O101" i="103"/>
  <c r="R101" i="103"/>
  <c r="T101" i="103"/>
  <c r="U101" i="103"/>
  <c r="W101" i="103"/>
  <c r="AL101" i="103"/>
  <c r="AM101" i="103"/>
  <c r="AW101" i="103"/>
  <c r="AX101" i="103"/>
  <c r="AY101" i="103"/>
  <c r="AZ101" i="103"/>
  <c r="BA101" i="103"/>
  <c r="BB101" i="103"/>
  <c r="BC101" i="103"/>
  <c r="BH101" i="103"/>
  <c r="BI101" i="103"/>
  <c r="BJ101" i="103"/>
  <c r="BQ101" i="103" s="1"/>
  <c r="AN101" i="103" s="1"/>
  <c r="AJ101" i="103" s="1"/>
  <c r="N101" i="103" s="1"/>
  <c r="BK101" i="103"/>
  <c r="BL101" i="103"/>
  <c r="BM101" i="103"/>
  <c r="BN101" i="103"/>
  <c r="BO101" i="103"/>
  <c r="BV101" i="103"/>
  <c r="BW101" i="103"/>
  <c r="BX101" i="103"/>
  <c r="BY101" i="103"/>
  <c r="BZ101" i="103"/>
  <c r="CA101" i="103"/>
  <c r="CB101" i="103"/>
  <c r="CC101" i="103"/>
  <c r="CD101" i="103"/>
  <c r="CE101" i="103"/>
  <c r="CF101" i="103"/>
  <c r="CG101" i="103"/>
  <c r="CH101" i="103"/>
  <c r="CM101" i="103"/>
  <c r="CN101" i="103"/>
  <c r="CO101" i="103"/>
  <c r="CP101" i="103"/>
  <c r="CR101" i="103"/>
  <c r="CW101" i="103"/>
  <c r="DE101" i="103" s="1"/>
  <c r="CX101" i="103"/>
  <c r="CY101" i="103"/>
  <c r="CZ101" i="103"/>
  <c r="DA101" i="103"/>
  <c r="DB101" i="103"/>
  <c r="DC101" i="103"/>
  <c r="DK101" i="103"/>
  <c r="DP101" i="103" s="1"/>
  <c r="EA101" i="103" s="1"/>
  <c r="EB101" i="103" s="1"/>
  <c r="DL101" i="103"/>
  <c r="DM101" i="103"/>
  <c r="DN101" i="103"/>
  <c r="DR101" i="103"/>
  <c r="DS101" i="103"/>
  <c r="DT101" i="103"/>
  <c r="DU101" i="103"/>
  <c r="DV101" i="103"/>
  <c r="DW101" i="103"/>
  <c r="DX101" i="103"/>
  <c r="DY101" i="103"/>
  <c r="EH101" i="103"/>
  <c r="EI101" i="103"/>
  <c r="EJ101" i="103"/>
  <c r="EK101" i="103"/>
  <c r="EL101" i="103"/>
  <c r="EM101" i="103"/>
  <c r="EV101" i="103"/>
  <c r="EW101" i="103"/>
  <c r="EX101" i="103"/>
  <c r="EY101" i="103"/>
  <c r="EZ101" i="103"/>
  <c r="FA101" i="103"/>
  <c r="FK101" i="103"/>
  <c r="FL101" i="103"/>
  <c r="FM101" i="103"/>
  <c r="FN101" i="103"/>
  <c r="FO101" i="103"/>
  <c r="FP101" i="103"/>
  <c r="FZ101" i="103"/>
  <c r="GA101" i="103"/>
  <c r="GB101" i="103"/>
  <c r="GC101" i="103"/>
  <c r="GD101" i="103"/>
  <c r="GE101" i="103"/>
  <c r="GO101" i="103"/>
  <c r="GP101" i="103"/>
  <c r="GQ101" i="103"/>
  <c r="GR101" i="103"/>
  <c r="GS101" i="103"/>
  <c r="GT101" i="103"/>
  <c r="HD101" i="103"/>
  <c r="HE101" i="103"/>
  <c r="HF101" i="103"/>
  <c r="HG101" i="103"/>
  <c r="HH101" i="103"/>
  <c r="HI101" i="103"/>
  <c r="C102" i="103"/>
  <c r="F102" i="103"/>
  <c r="H102" i="103"/>
  <c r="I102" i="103"/>
  <c r="L102" i="103"/>
  <c r="M101" i="103" s="1"/>
  <c r="O102" i="103"/>
  <c r="R102" i="103"/>
  <c r="T102" i="103"/>
  <c r="W102" i="103"/>
  <c r="AL102" i="103"/>
  <c r="AM102" i="103"/>
  <c r="AW102" i="103"/>
  <c r="AX102" i="103"/>
  <c r="AY102" i="103"/>
  <c r="AZ102" i="103"/>
  <c r="BA102" i="103"/>
  <c r="BB102" i="103"/>
  <c r="BC102" i="103"/>
  <c r="BH102" i="103"/>
  <c r="BI102" i="103"/>
  <c r="BJ102" i="103"/>
  <c r="BK102" i="103"/>
  <c r="BL102" i="103"/>
  <c r="BM102" i="103"/>
  <c r="BN102" i="103"/>
  <c r="BO102" i="103"/>
  <c r="BV102" i="103"/>
  <c r="BW102" i="103"/>
  <c r="BX102" i="103"/>
  <c r="BY102" i="103"/>
  <c r="BZ102" i="103"/>
  <c r="CA102" i="103"/>
  <c r="CB102" i="103"/>
  <c r="CC102" i="103"/>
  <c r="CD102" i="103"/>
  <c r="CE102" i="103"/>
  <c r="CF102" i="103"/>
  <c r="CG102" i="103"/>
  <c r="CH102" i="103"/>
  <c r="CM102" i="103"/>
  <c r="CN102" i="103"/>
  <c r="CO102" i="103"/>
  <c r="CR102" i="103" s="1"/>
  <c r="CP102" i="103"/>
  <c r="CW102" i="103"/>
  <c r="CX102" i="103"/>
  <c r="CY102" i="103"/>
  <c r="CZ102" i="103"/>
  <c r="DA102" i="103"/>
  <c r="DB102" i="103"/>
  <c r="DE102" i="103" s="1"/>
  <c r="DC102" i="103"/>
  <c r="DK102" i="103"/>
  <c r="DL102" i="103"/>
  <c r="DM102" i="103"/>
  <c r="DP102" i="103" s="1"/>
  <c r="DN102" i="103"/>
  <c r="DR102" i="103"/>
  <c r="DS102" i="103"/>
  <c r="EA102" i="103" s="1"/>
  <c r="EB102" i="103" s="1"/>
  <c r="DT102" i="103"/>
  <c r="DU102" i="103"/>
  <c r="DV102" i="103"/>
  <c r="DW102" i="103"/>
  <c r="DX102" i="103"/>
  <c r="DY102" i="103"/>
  <c r="EH102" i="103"/>
  <c r="EI102" i="103"/>
  <c r="EJ102" i="103"/>
  <c r="EK102" i="103"/>
  <c r="EL102" i="103"/>
  <c r="EM102" i="103"/>
  <c r="EO102" i="103"/>
  <c r="EP102" i="103"/>
  <c r="B102" i="103" s="1"/>
  <c r="EV102" i="103"/>
  <c r="EW102" i="103"/>
  <c r="EX102" i="103"/>
  <c r="EY102" i="103"/>
  <c r="EZ102" i="103"/>
  <c r="FA102" i="103"/>
  <c r="FC102" i="103"/>
  <c r="FD102" i="103"/>
  <c r="FK102" i="103"/>
  <c r="FL102" i="103"/>
  <c r="FM102" i="103"/>
  <c r="FN102" i="103"/>
  <c r="FO102" i="103"/>
  <c r="FP102" i="103"/>
  <c r="FR102" i="103"/>
  <c r="FS102" i="103"/>
  <c r="K102" i="103" s="1"/>
  <c r="FZ102" i="103"/>
  <c r="GA102" i="103"/>
  <c r="GB102" i="103"/>
  <c r="GC102" i="103"/>
  <c r="GD102" i="103"/>
  <c r="GE102" i="103"/>
  <c r="GG102" i="103"/>
  <c r="GH102" i="103"/>
  <c r="GO102" i="103"/>
  <c r="GP102" i="103"/>
  <c r="GQ102" i="103"/>
  <c r="GR102" i="103"/>
  <c r="GS102" i="103"/>
  <c r="GT102" i="103"/>
  <c r="GV102" i="103"/>
  <c r="GW102" i="103"/>
  <c r="HD102" i="103"/>
  <c r="HE102" i="103"/>
  <c r="HF102" i="103"/>
  <c r="HG102" i="103"/>
  <c r="HH102" i="103"/>
  <c r="HI102" i="103"/>
  <c r="HK102" i="103"/>
  <c r="HL102" i="103"/>
  <c r="E102" i="103" s="1"/>
  <c r="C103" i="103"/>
  <c r="F103" i="103"/>
  <c r="H103" i="103"/>
  <c r="I103" i="103"/>
  <c r="L103" i="103"/>
  <c r="O103" i="103"/>
  <c r="R103" i="103"/>
  <c r="T103" i="103"/>
  <c r="W103" i="103"/>
  <c r="AL103" i="103"/>
  <c r="AM103" i="103"/>
  <c r="AW103" i="103"/>
  <c r="AX103" i="103"/>
  <c r="AY103" i="103"/>
  <c r="AZ103" i="103"/>
  <c r="BA103" i="103"/>
  <c r="BB103" i="103"/>
  <c r="BC103" i="103"/>
  <c r="BH103" i="103"/>
  <c r="BI103" i="103"/>
  <c r="BQ103" i="103" s="1"/>
  <c r="AN103" i="103" s="1"/>
  <c r="BJ103" i="103"/>
  <c r="BK103" i="103"/>
  <c r="BL103" i="103"/>
  <c r="BM103" i="103"/>
  <c r="BN103" i="103"/>
  <c r="BO103" i="103"/>
  <c r="BV103" i="103"/>
  <c r="BW103" i="103"/>
  <c r="BX103" i="103"/>
  <c r="BY103" i="103"/>
  <c r="BZ103" i="103"/>
  <c r="CA103" i="103"/>
  <c r="CB103" i="103"/>
  <c r="CC103" i="103"/>
  <c r="CD103" i="103"/>
  <c r="CE103" i="103"/>
  <c r="CF103" i="103"/>
  <c r="CG103" i="103"/>
  <c r="CH103" i="103"/>
  <c r="CM103" i="103"/>
  <c r="CN103" i="103"/>
  <c r="CO103" i="103"/>
  <c r="CP103" i="103"/>
  <c r="CW103" i="103"/>
  <c r="CX103" i="103"/>
  <c r="CY103" i="103"/>
  <c r="CZ103" i="103"/>
  <c r="DA103" i="103"/>
  <c r="DB103" i="103"/>
  <c r="DC103" i="103"/>
  <c r="DK103" i="103"/>
  <c r="DL103" i="103"/>
  <c r="DM103" i="103"/>
  <c r="DN103" i="103"/>
  <c r="DR103" i="103"/>
  <c r="DS103" i="103"/>
  <c r="DT103" i="103"/>
  <c r="DU103" i="103"/>
  <c r="DV103" i="103"/>
  <c r="DW103" i="103"/>
  <c r="DX103" i="103"/>
  <c r="DY103" i="103"/>
  <c r="EH103" i="103"/>
  <c r="EI103" i="103"/>
  <c r="EJ103" i="103"/>
  <c r="EK103" i="103"/>
  <c r="EO103" i="103" s="1"/>
  <c r="EP103" i="103" s="1"/>
  <c r="B103" i="103" s="1"/>
  <c r="EL103" i="103"/>
  <c r="EM103" i="103"/>
  <c r="EV103" i="103"/>
  <c r="EW103" i="103"/>
  <c r="EX103" i="103"/>
  <c r="EY103" i="103"/>
  <c r="EZ103" i="103"/>
  <c r="FC103" i="103" s="1"/>
  <c r="FD103" i="103" s="1"/>
  <c r="FA103" i="103"/>
  <c r="FK103" i="103"/>
  <c r="FL103" i="103"/>
  <c r="FM103" i="103"/>
  <c r="FN103" i="103"/>
  <c r="FO103" i="103"/>
  <c r="FP103" i="103"/>
  <c r="FR103" i="103" s="1"/>
  <c r="FS103" i="103" s="1"/>
  <c r="K103" i="103" s="1"/>
  <c r="FZ103" i="103"/>
  <c r="GA103" i="103"/>
  <c r="GB103" i="103"/>
  <c r="GC103" i="103"/>
  <c r="GD103" i="103"/>
  <c r="GE103" i="103"/>
  <c r="GG103" i="103"/>
  <c r="GH103" i="103" s="1"/>
  <c r="GO103" i="103"/>
  <c r="GP103" i="103"/>
  <c r="GV103" i="103" s="1"/>
  <c r="GQ103" i="103"/>
  <c r="GR103" i="103"/>
  <c r="GS103" i="103"/>
  <c r="GT103" i="103"/>
  <c r="HD103" i="103"/>
  <c r="HE103" i="103"/>
  <c r="HK103" i="103" s="1"/>
  <c r="HL103" i="103" s="1"/>
  <c r="E103" i="103" s="1"/>
  <c r="HF103" i="103"/>
  <c r="HG103" i="103"/>
  <c r="HH103" i="103"/>
  <c r="HI103" i="103"/>
  <c r="C104" i="103"/>
  <c r="F104" i="103"/>
  <c r="H104" i="103"/>
  <c r="I104" i="103"/>
  <c r="J107" i="103" s="1"/>
  <c r="L104" i="103"/>
  <c r="O104" i="103"/>
  <c r="R104" i="103"/>
  <c r="T104" i="103"/>
  <c r="W104" i="103"/>
  <c r="X107" i="103" s="1"/>
  <c r="AL104" i="103"/>
  <c r="AM104" i="103"/>
  <c r="AW104" i="103"/>
  <c r="AX104" i="103"/>
  <c r="AY104" i="103"/>
  <c r="AZ104" i="103"/>
  <c r="BA104" i="103"/>
  <c r="BB104" i="103"/>
  <c r="BC104" i="103"/>
  <c r="BH104" i="103"/>
  <c r="BI104" i="103"/>
  <c r="BJ104" i="103"/>
  <c r="BK104" i="103"/>
  <c r="BL104" i="103"/>
  <c r="BM104" i="103"/>
  <c r="BN104" i="103"/>
  <c r="BO104" i="103"/>
  <c r="BV104" i="103"/>
  <c r="BW104" i="103"/>
  <c r="BX104" i="103"/>
  <c r="BY104" i="103"/>
  <c r="BZ104" i="103"/>
  <c r="CA104" i="103"/>
  <c r="CB104" i="103"/>
  <c r="CC104" i="103"/>
  <c r="CD104" i="103"/>
  <c r="CE104" i="103"/>
  <c r="CF104" i="103"/>
  <c r="CG104" i="103"/>
  <c r="CH104" i="103"/>
  <c r="CM104" i="103"/>
  <c r="CN104" i="103"/>
  <c r="CO104" i="103"/>
  <c r="CP104" i="103"/>
  <c r="CW104" i="103"/>
  <c r="CX104" i="103"/>
  <c r="CY104" i="103"/>
  <c r="CZ104" i="103"/>
  <c r="DA104" i="103"/>
  <c r="DB104" i="103"/>
  <c r="DC104" i="103"/>
  <c r="DK104" i="103"/>
  <c r="DL104" i="103"/>
  <c r="DM104" i="103"/>
  <c r="DN104" i="103"/>
  <c r="DR104" i="103"/>
  <c r="DS104" i="103"/>
  <c r="DT104" i="103"/>
  <c r="DU104" i="103"/>
  <c r="DV104" i="103"/>
  <c r="DW104" i="103"/>
  <c r="DX104" i="103"/>
  <c r="DY104" i="103"/>
  <c r="EH104" i="103"/>
  <c r="EI104" i="103"/>
  <c r="EJ104" i="103"/>
  <c r="EK104" i="103"/>
  <c r="EL104" i="103"/>
  <c r="EM104" i="103"/>
  <c r="EV104" i="103"/>
  <c r="EW104" i="103"/>
  <c r="EX104" i="103"/>
  <c r="EY104" i="103"/>
  <c r="EZ104" i="103"/>
  <c r="FA104" i="103"/>
  <c r="FK104" i="103"/>
  <c r="FL104" i="103"/>
  <c r="FM104" i="103"/>
  <c r="FN104" i="103"/>
  <c r="FO104" i="103"/>
  <c r="FP104" i="103"/>
  <c r="FZ104" i="103"/>
  <c r="GA104" i="103"/>
  <c r="GG104" i="103" s="1"/>
  <c r="GB104" i="103"/>
  <c r="GC104" i="103"/>
  <c r="GD104" i="103"/>
  <c r="GE104" i="103"/>
  <c r="GH104" i="103"/>
  <c r="GO104" i="103"/>
  <c r="GP104" i="103"/>
  <c r="GV104" i="103" s="1"/>
  <c r="GW104" i="103" s="1"/>
  <c r="GQ104" i="103"/>
  <c r="GR104" i="103"/>
  <c r="GS104" i="103"/>
  <c r="GT104" i="103"/>
  <c r="HD104" i="103"/>
  <c r="HE104" i="103"/>
  <c r="HF104" i="103"/>
  <c r="HG104" i="103"/>
  <c r="HH104" i="103"/>
  <c r="HI104" i="103"/>
  <c r="C105" i="103"/>
  <c r="F105" i="103"/>
  <c r="H105" i="103"/>
  <c r="I105" i="103"/>
  <c r="L105" i="103"/>
  <c r="O105" i="103"/>
  <c r="R105" i="103"/>
  <c r="T105" i="103"/>
  <c r="U107" i="103" s="1"/>
  <c r="W105" i="103"/>
  <c r="AL105" i="103"/>
  <c r="AM105" i="103"/>
  <c r="AW105" i="103"/>
  <c r="AX105" i="103"/>
  <c r="AY105" i="103"/>
  <c r="AZ105" i="103"/>
  <c r="BA105" i="103"/>
  <c r="BB105" i="103"/>
  <c r="BC105" i="103"/>
  <c r="BH105" i="103"/>
  <c r="BI105" i="103"/>
  <c r="BJ105" i="103"/>
  <c r="BK105" i="103"/>
  <c r="BL105" i="103"/>
  <c r="BM105" i="103"/>
  <c r="BN105" i="103"/>
  <c r="BO105" i="103"/>
  <c r="BV105" i="103"/>
  <c r="BW105" i="103"/>
  <c r="BX105" i="103"/>
  <c r="BY105" i="103"/>
  <c r="BZ105" i="103"/>
  <c r="CA105" i="103"/>
  <c r="CB105" i="103"/>
  <c r="CC105" i="103"/>
  <c r="CD105" i="103"/>
  <c r="CE105" i="103"/>
  <c r="CF105" i="103"/>
  <c r="CG105" i="103"/>
  <c r="CH105" i="103"/>
  <c r="CM105" i="103"/>
  <c r="CN105" i="103"/>
  <c r="CO105" i="103"/>
  <c r="CP105" i="103"/>
  <c r="CR105" i="103"/>
  <c r="CW105" i="103"/>
  <c r="DE105" i="103" s="1"/>
  <c r="CX105" i="103"/>
  <c r="CY105" i="103"/>
  <c r="CZ105" i="103"/>
  <c r="DA105" i="103"/>
  <c r="DB105" i="103"/>
  <c r="DC105" i="103"/>
  <c r="DK105" i="103"/>
  <c r="DL105" i="103"/>
  <c r="DM105" i="103"/>
  <c r="DN105" i="103"/>
  <c r="DR105" i="103"/>
  <c r="DS105" i="103"/>
  <c r="DT105" i="103"/>
  <c r="DU105" i="103"/>
  <c r="DV105" i="103"/>
  <c r="DW105" i="103"/>
  <c r="DX105" i="103"/>
  <c r="DY105" i="103"/>
  <c r="EH105" i="103"/>
  <c r="EI105" i="103"/>
  <c r="EJ105" i="103"/>
  <c r="EK105" i="103"/>
  <c r="EL105" i="103"/>
  <c r="EM105" i="103"/>
  <c r="EV105" i="103"/>
  <c r="EW105" i="103"/>
  <c r="EX105" i="103"/>
  <c r="EY105" i="103"/>
  <c r="EZ105" i="103"/>
  <c r="FA105" i="103"/>
  <c r="FK105" i="103"/>
  <c r="FL105" i="103"/>
  <c r="FM105" i="103"/>
  <c r="FN105" i="103"/>
  <c r="FO105" i="103"/>
  <c r="FP105" i="103"/>
  <c r="FZ105" i="103"/>
  <c r="GA105" i="103"/>
  <c r="GB105" i="103"/>
  <c r="GC105" i="103"/>
  <c r="GD105" i="103"/>
  <c r="GE105" i="103"/>
  <c r="GO105" i="103"/>
  <c r="GP105" i="103"/>
  <c r="GQ105" i="103"/>
  <c r="GR105" i="103"/>
  <c r="GS105" i="103"/>
  <c r="GT105" i="103"/>
  <c r="HD105" i="103"/>
  <c r="HE105" i="103"/>
  <c r="HF105" i="103"/>
  <c r="HG105" i="103"/>
  <c r="HH105" i="103"/>
  <c r="HI105" i="103"/>
  <c r="C106" i="103"/>
  <c r="F106" i="103"/>
  <c r="H106" i="103"/>
  <c r="I106" i="103"/>
  <c r="L106" i="103"/>
  <c r="O106" i="103"/>
  <c r="R106" i="103"/>
  <c r="T106" i="103"/>
  <c r="W106" i="103"/>
  <c r="AL106" i="103"/>
  <c r="AM106" i="103"/>
  <c r="AW106" i="103"/>
  <c r="AX106" i="103"/>
  <c r="AY106" i="103"/>
  <c r="AZ106" i="103"/>
  <c r="BA106" i="103"/>
  <c r="BB106" i="103"/>
  <c r="BC106" i="103"/>
  <c r="BH106" i="103"/>
  <c r="BI106" i="103"/>
  <c r="BJ106" i="103"/>
  <c r="BK106" i="103"/>
  <c r="BL106" i="103"/>
  <c r="BM106" i="103"/>
  <c r="BN106" i="103"/>
  <c r="BO106" i="103"/>
  <c r="BV106" i="103"/>
  <c r="BW106" i="103"/>
  <c r="BX106" i="103"/>
  <c r="BY106" i="103"/>
  <c r="BZ106" i="103"/>
  <c r="CA106" i="103"/>
  <c r="CB106" i="103"/>
  <c r="CC106" i="103"/>
  <c r="CD106" i="103"/>
  <c r="CE106" i="103"/>
  <c r="CF106" i="103"/>
  <c r="CG106" i="103"/>
  <c r="CH106" i="103"/>
  <c r="CJ106" i="103"/>
  <c r="CM106" i="103"/>
  <c r="CN106" i="103"/>
  <c r="CO106" i="103"/>
  <c r="CP106" i="103"/>
  <c r="CR106" i="103"/>
  <c r="CW106" i="103"/>
  <c r="CX106" i="103"/>
  <c r="CY106" i="103"/>
  <c r="DE106" i="103" s="1"/>
  <c r="CZ106" i="103"/>
  <c r="DA106" i="103"/>
  <c r="DB106" i="103"/>
  <c r="DC106" i="103"/>
  <c r="DK106" i="103"/>
  <c r="DL106" i="103"/>
  <c r="DM106" i="103"/>
  <c r="DP106" i="103" s="1"/>
  <c r="EA106" i="103" s="1"/>
  <c r="EB106" i="103" s="1"/>
  <c r="DN106" i="103"/>
  <c r="DR106" i="103"/>
  <c r="DS106" i="103"/>
  <c r="DT106" i="103"/>
  <c r="DU106" i="103"/>
  <c r="DV106" i="103"/>
  <c r="DW106" i="103"/>
  <c r="DX106" i="103"/>
  <c r="DY106" i="103"/>
  <c r="EH106" i="103"/>
  <c r="EO106" i="103" s="1"/>
  <c r="EP106" i="103" s="1"/>
  <c r="B106" i="103" s="1"/>
  <c r="EI106" i="103"/>
  <c r="EJ106" i="103"/>
  <c r="EK106" i="103"/>
  <c r="EL106" i="103"/>
  <c r="EM106" i="103"/>
  <c r="EV106" i="103"/>
  <c r="FC106" i="103" s="1"/>
  <c r="FD106" i="103" s="1"/>
  <c r="EW106" i="103"/>
  <c r="EX106" i="103"/>
  <c r="EY106" i="103"/>
  <c r="EZ106" i="103"/>
  <c r="FA106" i="103"/>
  <c r="FK106" i="103"/>
  <c r="FL106" i="103"/>
  <c r="FM106" i="103"/>
  <c r="FN106" i="103"/>
  <c r="FO106" i="103"/>
  <c r="FP106" i="103"/>
  <c r="FZ106" i="103"/>
  <c r="GA106" i="103"/>
  <c r="GB106" i="103"/>
  <c r="GC106" i="103"/>
  <c r="GD106" i="103"/>
  <c r="GE106" i="103"/>
  <c r="GO106" i="103"/>
  <c r="GV106" i="103" s="1"/>
  <c r="GW106" i="103" s="1"/>
  <c r="GP106" i="103"/>
  <c r="GQ106" i="103"/>
  <c r="GR106" i="103"/>
  <c r="GS106" i="103"/>
  <c r="GT106" i="103"/>
  <c r="HD106" i="103"/>
  <c r="HK106" i="103" s="1"/>
  <c r="HL106" i="103" s="1"/>
  <c r="E106" i="103" s="1"/>
  <c r="HE106" i="103"/>
  <c r="HF106" i="103"/>
  <c r="HG106" i="103"/>
  <c r="HH106" i="103"/>
  <c r="HI106" i="103"/>
  <c r="C107" i="103"/>
  <c r="F107" i="103"/>
  <c r="H107" i="103"/>
  <c r="I107" i="103"/>
  <c r="L107" i="103"/>
  <c r="O107" i="103"/>
  <c r="R107" i="103"/>
  <c r="T107" i="103"/>
  <c r="W107" i="103"/>
  <c r="AL107" i="103"/>
  <c r="AM107" i="103"/>
  <c r="AW107" i="103"/>
  <c r="AX107" i="103"/>
  <c r="AY107" i="103"/>
  <c r="AZ107" i="103"/>
  <c r="BA107" i="103"/>
  <c r="BB107" i="103"/>
  <c r="BC107" i="103"/>
  <c r="BH107" i="103"/>
  <c r="BI107" i="103"/>
  <c r="BQ107" i="103" s="1"/>
  <c r="AN107" i="103" s="1"/>
  <c r="BJ107" i="103"/>
  <c r="BK107" i="103"/>
  <c r="BL107" i="103"/>
  <c r="BM107" i="103"/>
  <c r="BN107" i="103"/>
  <c r="BO107" i="103"/>
  <c r="BV107" i="103"/>
  <c r="CJ107" i="103" s="1"/>
  <c r="BW107" i="103"/>
  <c r="BX107" i="103"/>
  <c r="BY107" i="103"/>
  <c r="BZ107" i="103"/>
  <c r="CA107" i="103"/>
  <c r="CB107" i="103"/>
  <c r="CC107" i="103"/>
  <c r="CD107" i="103"/>
  <c r="CE107" i="103"/>
  <c r="CF107" i="103"/>
  <c r="CG107" i="103"/>
  <c r="CH107" i="103"/>
  <c r="CM107" i="103"/>
  <c r="CN107" i="103"/>
  <c r="CO107" i="103"/>
  <c r="CP107" i="103"/>
  <c r="CW107" i="103"/>
  <c r="CX107" i="103"/>
  <c r="CY107" i="103"/>
  <c r="CZ107" i="103"/>
  <c r="DA107" i="103"/>
  <c r="DB107" i="103"/>
  <c r="DC107" i="103"/>
  <c r="DK107" i="103"/>
  <c r="DP107" i="103" s="1"/>
  <c r="EA107" i="103" s="1"/>
  <c r="EB107" i="103" s="1"/>
  <c r="DL107" i="103"/>
  <c r="DM107" i="103"/>
  <c r="DN107" i="103"/>
  <c r="DR107" i="103"/>
  <c r="DS107" i="103"/>
  <c r="DT107" i="103"/>
  <c r="DU107" i="103"/>
  <c r="DV107" i="103"/>
  <c r="DW107" i="103"/>
  <c r="DX107" i="103"/>
  <c r="DY107" i="103"/>
  <c r="EH107" i="103"/>
  <c r="EI107" i="103"/>
  <c r="EJ107" i="103"/>
  <c r="EK107" i="103"/>
  <c r="EL107" i="103"/>
  <c r="EM107" i="103"/>
  <c r="EV107" i="103"/>
  <c r="EW107" i="103"/>
  <c r="EX107" i="103"/>
  <c r="EY107" i="103"/>
  <c r="EZ107" i="103"/>
  <c r="FA107" i="103"/>
  <c r="FK107" i="103"/>
  <c r="FL107" i="103"/>
  <c r="FM107" i="103"/>
  <c r="FN107" i="103"/>
  <c r="FO107" i="103"/>
  <c r="FP107" i="103"/>
  <c r="FZ107" i="103"/>
  <c r="GA107" i="103"/>
  <c r="GB107" i="103"/>
  <c r="GC107" i="103"/>
  <c r="GG107" i="103" s="1"/>
  <c r="GH107" i="103" s="1"/>
  <c r="GD107" i="103"/>
  <c r="GE107" i="103"/>
  <c r="GO107" i="103"/>
  <c r="GP107" i="103"/>
  <c r="GQ107" i="103"/>
  <c r="GR107" i="103"/>
  <c r="GS107" i="103"/>
  <c r="GV107" i="103" s="1"/>
  <c r="GW107" i="103" s="1"/>
  <c r="GT107" i="103"/>
  <c r="HD107" i="103"/>
  <c r="HE107" i="103"/>
  <c r="HF107" i="103"/>
  <c r="HG107" i="103"/>
  <c r="HH107" i="103"/>
  <c r="HI107" i="103"/>
  <c r="HK107" i="103" s="1"/>
  <c r="HL107" i="103" s="1"/>
  <c r="E107" i="103" s="1"/>
  <c r="C108" i="103"/>
  <c r="F108" i="103"/>
  <c r="H108" i="103"/>
  <c r="I108" i="103"/>
  <c r="L108" i="103"/>
  <c r="O108" i="103"/>
  <c r="P107" i="103" s="1"/>
  <c r="R108" i="103"/>
  <c r="T108" i="103"/>
  <c r="W108" i="103"/>
  <c r="AL108" i="103"/>
  <c r="AM108" i="103"/>
  <c r="AW108" i="103"/>
  <c r="AX108" i="103"/>
  <c r="AY108" i="103"/>
  <c r="AZ108" i="103"/>
  <c r="BA108" i="103"/>
  <c r="BB108" i="103"/>
  <c r="BC108" i="103"/>
  <c r="BE108" i="103"/>
  <c r="BH108" i="103"/>
  <c r="BI108" i="103"/>
  <c r="BJ108" i="103"/>
  <c r="BK108" i="103"/>
  <c r="BL108" i="103"/>
  <c r="BM108" i="103"/>
  <c r="BN108" i="103"/>
  <c r="BO108" i="103"/>
  <c r="AQ108" i="103" s="1"/>
  <c r="BV108" i="103"/>
  <c r="BW108" i="103"/>
  <c r="BX108" i="103"/>
  <c r="BY108" i="103"/>
  <c r="BZ108" i="103"/>
  <c r="CA108" i="103"/>
  <c r="CB108" i="103"/>
  <c r="CC108" i="103"/>
  <c r="CD108" i="103"/>
  <c r="CE108" i="103"/>
  <c r="CF108" i="103"/>
  <c r="CG108" i="103"/>
  <c r="CH108" i="103"/>
  <c r="CM108" i="103"/>
  <c r="CN108" i="103"/>
  <c r="CO108" i="103"/>
  <c r="CP108" i="103"/>
  <c r="CW108" i="103"/>
  <c r="CX108" i="103"/>
  <c r="CY108" i="103"/>
  <c r="CZ108" i="103"/>
  <c r="DA108" i="103"/>
  <c r="DB108" i="103"/>
  <c r="DC108" i="103"/>
  <c r="DK108" i="103"/>
  <c r="DL108" i="103"/>
  <c r="DM108" i="103"/>
  <c r="DN108" i="103"/>
  <c r="DR108" i="103"/>
  <c r="DS108" i="103"/>
  <c r="DT108" i="103"/>
  <c r="DU108" i="103"/>
  <c r="DV108" i="103"/>
  <c r="DW108" i="103"/>
  <c r="DX108" i="103"/>
  <c r="DY108" i="103"/>
  <c r="EH108" i="103"/>
  <c r="EI108" i="103"/>
  <c r="EJ108" i="103"/>
  <c r="EK108" i="103"/>
  <c r="EL108" i="103"/>
  <c r="EM108" i="103"/>
  <c r="EV108" i="103"/>
  <c r="EW108" i="103"/>
  <c r="EX108" i="103"/>
  <c r="EY108" i="103"/>
  <c r="EZ108" i="103"/>
  <c r="FA108" i="103"/>
  <c r="FK108" i="103"/>
  <c r="FL108" i="103"/>
  <c r="FM108" i="103"/>
  <c r="FN108" i="103"/>
  <c r="FO108" i="103"/>
  <c r="FP108" i="103"/>
  <c r="FZ108" i="103"/>
  <c r="GA108" i="103"/>
  <c r="GB108" i="103"/>
  <c r="GC108" i="103"/>
  <c r="GD108" i="103"/>
  <c r="GE108" i="103"/>
  <c r="GO108" i="103"/>
  <c r="GP108" i="103"/>
  <c r="GQ108" i="103"/>
  <c r="GR108" i="103"/>
  <c r="GS108" i="103"/>
  <c r="GT108" i="103"/>
  <c r="HD108" i="103"/>
  <c r="HE108" i="103"/>
  <c r="HF108" i="103"/>
  <c r="HG108" i="103"/>
  <c r="HH108" i="103"/>
  <c r="HI108" i="103"/>
  <c r="C109" i="103"/>
  <c r="F109" i="103"/>
  <c r="H109" i="103"/>
  <c r="I109" i="103"/>
  <c r="L109" i="103"/>
  <c r="O109" i="103"/>
  <c r="R109" i="103"/>
  <c r="T109" i="103"/>
  <c r="W109" i="103"/>
  <c r="AL109" i="103"/>
  <c r="DP109" i="103" s="1"/>
  <c r="EA109" i="103" s="1"/>
  <c r="EB109" i="103" s="1"/>
  <c r="AM109" i="103"/>
  <c r="AW109" i="103"/>
  <c r="AQ109" i="103" s="1"/>
  <c r="AX109" i="103"/>
  <c r="AY109" i="103"/>
  <c r="AZ109" i="103"/>
  <c r="BA109" i="103"/>
  <c r="BB109" i="103"/>
  <c r="BC109" i="103"/>
  <c r="BH109" i="103"/>
  <c r="BI109" i="103"/>
  <c r="BJ109" i="103"/>
  <c r="BK109" i="103"/>
  <c r="BL109" i="103"/>
  <c r="BM109" i="103"/>
  <c r="BN109" i="103"/>
  <c r="BO109" i="103"/>
  <c r="BQ109" i="103"/>
  <c r="AN109" i="103" s="1"/>
  <c r="AJ109" i="103" s="1"/>
  <c r="N109" i="103" s="1"/>
  <c r="BV109" i="103"/>
  <c r="BW109" i="103"/>
  <c r="BX109" i="103"/>
  <c r="BY109" i="103"/>
  <c r="BZ109" i="103"/>
  <c r="CA109" i="103"/>
  <c r="CB109" i="103"/>
  <c r="CC109" i="103"/>
  <c r="CD109" i="103"/>
  <c r="CE109" i="103"/>
  <c r="CF109" i="103"/>
  <c r="CG109" i="103"/>
  <c r="CH109" i="103"/>
  <c r="CM109" i="103"/>
  <c r="CN109" i="103"/>
  <c r="CO109" i="103"/>
  <c r="CP109" i="103"/>
  <c r="CW109" i="103"/>
  <c r="CX109" i="103"/>
  <c r="CY109" i="103"/>
  <c r="CZ109" i="103"/>
  <c r="DA109" i="103"/>
  <c r="DB109" i="103"/>
  <c r="DC109" i="103"/>
  <c r="DK109" i="103"/>
  <c r="DL109" i="103"/>
  <c r="DM109" i="103"/>
  <c r="DN109" i="103"/>
  <c r="DR109" i="103"/>
  <c r="DS109" i="103"/>
  <c r="DT109" i="103"/>
  <c r="DU109" i="103"/>
  <c r="DV109" i="103"/>
  <c r="DW109" i="103"/>
  <c r="DX109" i="103"/>
  <c r="DY109" i="103"/>
  <c r="EH109" i="103"/>
  <c r="EO109" i="103" s="1"/>
  <c r="EP109" i="103" s="1"/>
  <c r="B109" i="103" s="1"/>
  <c r="EI109" i="103"/>
  <c r="EJ109" i="103"/>
  <c r="EK109" i="103"/>
  <c r="EL109" i="103"/>
  <c r="EM109" i="103"/>
  <c r="EV109" i="103"/>
  <c r="EW109" i="103"/>
  <c r="EX109" i="103"/>
  <c r="EY109" i="103"/>
  <c r="EZ109" i="103"/>
  <c r="FA109" i="103"/>
  <c r="FK109" i="103"/>
  <c r="FL109" i="103"/>
  <c r="FM109" i="103"/>
  <c r="FN109" i="103"/>
  <c r="FO109" i="103"/>
  <c r="FP109" i="103"/>
  <c r="FZ109" i="103"/>
  <c r="GA109" i="103"/>
  <c r="GB109" i="103"/>
  <c r="GC109" i="103"/>
  <c r="GD109" i="103"/>
  <c r="GE109" i="103"/>
  <c r="GO109" i="103"/>
  <c r="GP109" i="103"/>
  <c r="GQ109" i="103"/>
  <c r="GR109" i="103"/>
  <c r="GS109" i="103"/>
  <c r="GT109" i="103"/>
  <c r="HD109" i="103"/>
  <c r="HE109" i="103"/>
  <c r="HF109" i="103"/>
  <c r="HG109" i="103"/>
  <c r="HH109" i="103"/>
  <c r="HI109" i="103"/>
  <c r="C110" i="103"/>
  <c r="F110" i="103"/>
  <c r="H110" i="103"/>
  <c r="I110" i="103"/>
  <c r="L110" i="103"/>
  <c r="M107" i="103" s="1"/>
  <c r="O110" i="103"/>
  <c r="R110" i="103"/>
  <c r="T110" i="103"/>
  <c r="W110" i="103"/>
  <c r="AL110" i="103"/>
  <c r="AM110" i="103"/>
  <c r="AW110" i="103"/>
  <c r="AX110" i="103"/>
  <c r="AY110" i="103"/>
  <c r="AZ110" i="103"/>
  <c r="BA110" i="103"/>
  <c r="BB110" i="103"/>
  <c r="BC110" i="103"/>
  <c r="BH110" i="103"/>
  <c r="BI110" i="103"/>
  <c r="BQ110" i="103" s="1"/>
  <c r="AN110" i="103" s="1"/>
  <c r="BJ110" i="103"/>
  <c r="BK110" i="103"/>
  <c r="BL110" i="103"/>
  <c r="BM110" i="103"/>
  <c r="BN110" i="103"/>
  <c r="BO110" i="103"/>
  <c r="BV110" i="103"/>
  <c r="BW110" i="103"/>
  <c r="BX110" i="103"/>
  <c r="BY110" i="103"/>
  <c r="BZ110" i="103"/>
  <c r="CA110" i="103"/>
  <c r="CB110" i="103"/>
  <c r="CC110" i="103"/>
  <c r="CD110" i="103"/>
  <c r="CE110" i="103"/>
  <c r="CF110" i="103"/>
  <c r="CG110" i="103"/>
  <c r="CH110" i="103"/>
  <c r="CM110" i="103"/>
  <c r="CN110" i="103"/>
  <c r="CO110" i="103"/>
  <c r="CP110" i="103"/>
  <c r="CR110" i="103"/>
  <c r="CW110" i="103"/>
  <c r="CX110" i="103"/>
  <c r="CY110" i="103"/>
  <c r="CZ110" i="103"/>
  <c r="DA110" i="103"/>
  <c r="DB110" i="103"/>
  <c r="DC110" i="103"/>
  <c r="DE110" i="103"/>
  <c r="DK110" i="103"/>
  <c r="DL110" i="103"/>
  <c r="DM110" i="103"/>
  <c r="DN110" i="103"/>
  <c r="DP110" i="103"/>
  <c r="DR110" i="103"/>
  <c r="DS110" i="103"/>
  <c r="EA110" i="103" s="1"/>
  <c r="EB110" i="103" s="1"/>
  <c r="DT110" i="103"/>
  <c r="DU110" i="103"/>
  <c r="DV110" i="103"/>
  <c r="DW110" i="103"/>
  <c r="DX110" i="103"/>
  <c r="DY110" i="103"/>
  <c r="EH110" i="103"/>
  <c r="EO110" i="103" s="1"/>
  <c r="EP110" i="103" s="1"/>
  <c r="B110" i="103" s="1"/>
  <c r="EI110" i="103"/>
  <c r="EJ110" i="103"/>
  <c r="EK110" i="103"/>
  <c r="EL110" i="103"/>
  <c r="EM110" i="103"/>
  <c r="EV110" i="103"/>
  <c r="FC110" i="103" s="1"/>
  <c r="FD110" i="103" s="1"/>
  <c r="EW110" i="103"/>
  <c r="EX110" i="103"/>
  <c r="EY110" i="103"/>
  <c r="EZ110" i="103"/>
  <c r="FA110" i="103"/>
  <c r="FK110" i="103"/>
  <c r="FR110" i="103" s="1"/>
  <c r="FS110" i="103" s="1"/>
  <c r="K110" i="103" s="1"/>
  <c r="FL110" i="103"/>
  <c r="FM110" i="103"/>
  <c r="FN110" i="103"/>
  <c r="FO110" i="103"/>
  <c r="FP110" i="103"/>
  <c r="FZ110" i="103"/>
  <c r="GG110" i="103" s="1"/>
  <c r="GH110" i="103" s="1"/>
  <c r="GA110" i="103"/>
  <c r="GB110" i="103"/>
  <c r="GC110" i="103"/>
  <c r="GD110" i="103"/>
  <c r="GE110" i="103"/>
  <c r="GO110" i="103"/>
  <c r="GV110" i="103" s="1"/>
  <c r="GW110" i="103" s="1"/>
  <c r="GP110" i="103"/>
  <c r="GQ110" i="103"/>
  <c r="GR110" i="103"/>
  <c r="GS110" i="103"/>
  <c r="GT110" i="103"/>
  <c r="HD110" i="103"/>
  <c r="HK110" i="103" s="1"/>
  <c r="HL110" i="103" s="1"/>
  <c r="E110" i="103" s="1"/>
  <c r="HE110" i="103"/>
  <c r="HF110" i="103"/>
  <c r="HG110" i="103"/>
  <c r="HH110" i="103"/>
  <c r="HI110" i="103"/>
  <c r="B111" i="103"/>
  <c r="C111" i="103"/>
  <c r="F111" i="103"/>
  <c r="H111" i="103"/>
  <c r="I111" i="103"/>
  <c r="J111" i="103" s="1"/>
  <c r="L111" i="103"/>
  <c r="O111" i="103"/>
  <c r="R111" i="103"/>
  <c r="S111" i="103" s="1"/>
  <c r="T111" i="103"/>
  <c r="W111" i="103"/>
  <c r="AL111" i="103"/>
  <c r="AM111" i="103"/>
  <c r="AW111" i="103"/>
  <c r="AQ111" i="103" s="1"/>
  <c r="AX111" i="103"/>
  <c r="AY111" i="103"/>
  <c r="AZ111" i="103"/>
  <c r="BA111" i="103"/>
  <c r="BB111" i="103"/>
  <c r="BC111" i="103"/>
  <c r="BH111" i="103"/>
  <c r="BI111" i="103"/>
  <c r="BJ111" i="103"/>
  <c r="BK111" i="103"/>
  <c r="BL111" i="103"/>
  <c r="BM111" i="103"/>
  <c r="BN111" i="103"/>
  <c r="BO111" i="103"/>
  <c r="BQ111" i="103"/>
  <c r="AN111" i="103" s="1"/>
  <c r="BV111" i="103"/>
  <c r="BW111" i="103"/>
  <c r="BX111" i="103"/>
  <c r="BY111" i="103"/>
  <c r="BZ111" i="103"/>
  <c r="CA111" i="103"/>
  <c r="CB111" i="103"/>
  <c r="CJ111" i="103" s="1"/>
  <c r="CC111" i="103"/>
  <c r="CD111" i="103"/>
  <c r="CE111" i="103"/>
  <c r="CF111" i="103"/>
  <c r="CG111" i="103"/>
  <c r="CH111" i="103"/>
  <c r="CM111" i="103"/>
  <c r="CN111" i="103"/>
  <c r="CO111" i="103"/>
  <c r="CP111" i="103"/>
  <c r="CW111" i="103"/>
  <c r="CX111" i="103"/>
  <c r="CY111" i="103"/>
  <c r="CZ111" i="103"/>
  <c r="DA111" i="103"/>
  <c r="DB111" i="103"/>
  <c r="DC111" i="103"/>
  <c r="DK111" i="103"/>
  <c r="DL111" i="103"/>
  <c r="DM111" i="103"/>
  <c r="DN111" i="103"/>
  <c r="DP111" i="103"/>
  <c r="DR111" i="103"/>
  <c r="EA111" i="103" s="1"/>
  <c r="EB111" i="103" s="1"/>
  <c r="DS111" i="103"/>
  <c r="DT111" i="103"/>
  <c r="DU111" i="103"/>
  <c r="DV111" i="103"/>
  <c r="DW111" i="103"/>
  <c r="DX111" i="103"/>
  <c r="DY111" i="103"/>
  <c r="EH111" i="103"/>
  <c r="EI111" i="103"/>
  <c r="EJ111" i="103"/>
  <c r="EK111" i="103"/>
  <c r="EL111" i="103"/>
  <c r="EM111" i="103"/>
  <c r="EO111" i="103"/>
  <c r="EP111" i="103" s="1"/>
  <c r="EV111" i="103"/>
  <c r="EW111" i="103"/>
  <c r="FC111" i="103" s="1"/>
  <c r="FD111" i="103" s="1"/>
  <c r="EX111" i="103"/>
  <c r="EY111" i="103"/>
  <c r="EZ111" i="103"/>
  <c r="FA111" i="103"/>
  <c r="FK111" i="103"/>
  <c r="FL111" i="103"/>
  <c r="FR111" i="103" s="1"/>
  <c r="FS111" i="103" s="1"/>
  <c r="K111" i="103" s="1"/>
  <c r="FM111" i="103"/>
  <c r="FN111" i="103"/>
  <c r="FO111" i="103"/>
  <c r="FP111" i="103"/>
  <c r="FZ111" i="103"/>
  <c r="GA111" i="103"/>
  <c r="GB111" i="103"/>
  <c r="GC111" i="103"/>
  <c r="GD111" i="103"/>
  <c r="GE111" i="103"/>
  <c r="GO111" i="103"/>
  <c r="GP111" i="103"/>
  <c r="GQ111" i="103"/>
  <c r="GR111" i="103"/>
  <c r="GS111" i="103"/>
  <c r="GT111" i="103"/>
  <c r="HD111" i="103"/>
  <c r="HE111" i="103"/>
  <c r="HF111" i="103"/>
  <c r="HG111" i="103"/>
  <c r="HH111" i="103"/>
  <c r="HI111" i="103"/>
  <c r="C112" i="103"/>
  <c r="F112" i="103"/>
  <c r="H112" i="103"/>
  <c r="I112" i="103"/>
  <c r="L112" i="103"/>
  <c r="O112" i="103"/>
  <c r="R112" i="103"/>
  <c r="T112" i="103"/>
  <c r="W112" i="103"/>
  <c r="AL112" i="103"/>
  <c r="AM112" i="103"/>
  <c r="AW112" i="103"/>
  <c r="AX112" i="103"/>
  <c r="AY112" i="103"/>
  <c r="AZ112" i="103"/>
  <c r="BA112" i="103"/>
  <c r="BB112" i="103"/>
  <c r="BC112" i="103"/>
  <c r="BH112" i="103"/>
  <c r="BI112" i="103"/>
  <c r="BJ112" i="103"/>
  <c r="BK112" i="103"/>
  <c r="BL112" i="103"/>
  <c r="BM112" i="103"/>
  <c r="BN112" i="103"/>
  <c r="BO112" i="103"/>
  <c r="BV112" i="103"/>
  <c r="BW112" i="103"/>
  <c r="BX112" i="103"/>
  <c r="BY112" i="103"/>
  <c r="BZ112" i="103"/>
  <c r="CA112" i="103"/>
  <c r="CB112" i="103"/>
  <c r="CC112" i="103"/>
  <c r="CD112" i="103"/>
  <c r="CE112" i="103"/>
  <c r="CF112" i="103"/>
  <c r="CG112" i="103"/>
  <c r="CH112" i="103"/>
  <c r="CM112" i="103"/>
  <c r="CN112" i="103"/>
  <c r="CO112" i="103"/>
  <c r="CP112" i="103"/>
  <c r="CW112" i="103"/>
  <c r="CX112" i="103"/>
  <c r="CY112" i="103"/>
  <c r="CZ112" i="103"/>
  <c r="DA112" i="103"/>
  <c r="DB112" i="103"/>
  <c r="DC112" i="103"/>
  <c r="DK112" i="103"/>
  <c r="DL112" i="103"/>
  <c r="DM112" i="103"/>
  <c r="DN112" i="103"/>
  <c r="DR112" i="103"/>
  <c r="DS112" i="103"/>
  <c r="DT112" i="103"/>
  <c r="DU112" i="103"/>
  <c r="DV112" i="103"/>
  <c r="DW112" i="103"/>
  <c r="DX112" i="103"/>
  <c r="DY112" i="103"/>
  <c r="EH112" i="103"/>
  <c r="EI112" i="103"/>
  <c r="EJ112" i="103"/>
  <c r="EK112" i="103"/>
  <c r="EL112" i="103"/>
  <c r="EM112" i="103"/>
  <c r="EV112" i="103"/>
  <c r="EW112" i="103"/>
  <c r="FC112" i="103" s="1"/>
  <c r="FD112" i="103" s="1"/>
  <c r="EX112" i="103"/>
  <c r="EY112" i="103"/>
  <c r="EZ112" i="103"/>
  <c r="FA112" i="103"/>
  <c r="FK112" i="103"/>
  <c r="FL112" i="103"/>
  <c r="FM112" i="103"/>
  <c r="FN112" i="103"/>
  <c r="FO112" i="103"/>
  <c r="FP112" i="103"/>
  <c r="FZ112" i="103"/>
  <c r="GA112" i="103"/>
  <c r="GB112" i="103"/>
  <c r="GC112" i="103"/>
  <c r="GD112" i="103"/>
  <c r="GE112" i="103"/>
  <c r="GO112" i="103"/>
  <c r="GP112" i="103"/>
  <c r="GQ112" i="103"/>
  <c r="GR112" i="103"/>
  <c r="GS112" i="103"/>
  <c r="GT112" i="103"/>
  <c r="HD112" i="103"/>
  <c r="HE112" i="103"/>
  <c r="HF112" i="103"/>
  <c r="HG112" i="103"/>
  <c r="HH112" i="103"/>
  <c r="HI112" i="103"/>
  <c r="C113" i="103"/>
  <c r="D113" i="103"/>
  <c r="F113" i="103"/>
  <c r="H113" i="103"/>
  <c r="I113" i="103"/>
  <c r="L113" i="103"/>
  <c r="O113" i="103"/>
  <c r="R113" i="103"/>
  <c r="S113" i="103"/>
  <c r="T113" i="103"/>
  <c r="U113" i="103" s="1"/>
  <c r="W113" i="103"/>
  <c r="AL113" i="103"/>
  <c r="AM113" i="103"/>
  <c r="AW113" i="103"/>
  <c r="AX113" i="103"/>
  <c r="AY113" i="103"/>
  <c r="AZ113" i="103"/>
  <c r="BA113" i="103"/>
  <c r="BB113" i="103"/>
  <c r="BC113" i="103"/>
  <c r="BH113" i="103"/>
  <c r="BQ113" i="103" s="1"/>
  <c r="AN113" i="103" s="1"/>
  <c r="AJ113" i="103" s="1"/>
  <c r="N113" i="103" s="1"/>
  <c r="BI113" i="103"/>
  <c r="BJ113" i="103"/>
  <c r="BK113" i="103"/>
  <c r="BL113" i="103"/>
  <c r="BM113" i="103"/>
  <c r="BN113" i="103"/>
  <c r="BO113" i="103"/>
  <c r="BV113" i="103"/>
  <c r="BW113" i="103"/>
  <c r="BX113" i="103"/>
  <c r="BY113" i="103"/>
  <c r="BZ113" i="103"/>
  <c r="CA113" i="103"/>
  <c r="CB113" i="103"/>
  <c r="CC113" i="103"/>
  <c r="CD113" i="103"/>
  <c r="CE113" i="103"/>
  <c r="CF113" i="103"/>
  <c r="CG113" i="103"/>
  <c r="CH113" i="103"/>
  <c r="CM113" i="103"/>
  <c r="CN113" i="103"/>
  <c r="CO113" i="103"/>
  <c r="CP113" i="103"/>
  <c r="CW113" i="103"/>
  <c r="CX113" i="103"/>
  <c r="CY113" i="103"/>
  <c r="CZ113" i="103"/>
  <c r="DA113" i="103"/>
  <c r="DB113" i="103"/>
  <c r="DC113" i="103"/>
  <c r="DK113" i="103"/>
  <c r="DL113" i="103"/>
  <c r="DM113" i="103"/>
  <c r="DN113" i="103"/>
  <c r="DR113" i="103"/>
  <c r="DS113" i="103"/>
  <c r="DT113" i="103"/>
  <c r="DU113" i="103"/>
  <c r="DV113" i="103"/>
  <c r="DW113" i="103"/>
  <c r="DX113" i="103"/>
  <c r="DY113" i="103"/>
  <c r="EH113" i="103"/>
  <c r="EI113" i="103"/>
  <c r="EJ113" i="103"/>
  <c r="EK113" i="103"/>
  <c r="EL113" i="103"/>
  <c r="EM113" i="103"/>
  <c r="EV113" i="103"/>
  <c r="EW113" i="103"/>
  <c r="EX113" i="103"/>
  <c r="EY113" i="103"/>
  <c r="EZ113" i="103"/>
  <c r="FA113" i="103"/>
  <c r="FK113" i="103"/>
  <c r="FR113" i="103" s="1"/>
  <c r="FS113" i="103" s="1"/>
  <c r="K113" i="103" s="1"/>
  <c r="FL113" i="103"/>
  <c r="FM113" i="103"/>
  <c r="FN113" i="103"/>
  <c r="FO113" i="103"/>
  <c r="FP113" i="103"/>
  <c r="FZ113" i="103"/>
  <c r="GA113" i="103"/>
  <c r="GB113" i="103"/>
  <c r="GC113" i="103"/>
  <c r="GD113" i="103"/>
  <c r="GE113" i="103"/>
  <c r="GO113" i="103"/>
  <c r="GV113" i="103" s="1"/>
  <c r="GW113" i="103" s="1"/>
  <c r="GP113" i="103"/>
  <c r="GQ113" i="103"/>
  <c r="GR113" i="103"/>
  <c r="GS113" i="103"/>
  <c r="GT113" i="103"/>
  <c r="HD113" i="103"/>
  <c r="HE113" i="103"/>
  <c r="HF113" i="103"/>
  <c r="HG113" i="103"/>
  <c r="HH113" i="103"/>
  <c r="HI113" i="103"/>
  <c r="C114" i="103"/>
  <c r="F114" i="103"/>
  <c r="H114" i="103"/>
  <c r="I114" i="103"/>
  <c r="L114" i="103"/>
  <c r="O114" i="103"/>
  <c r="R114" i="103"/>
  <c r="T114" i="103"/>
  <c r="W114" i="103"/>
  <c r="AL114" i="103"/>
  <c r="AM114" i="103"/>
  <c r="AW114" i="103"/>
  <c r="AX114" i="103"/>
  <c r="AY114" i="103"/>
  <c r="AZ114" i="103"/>
  <c r="BA114" i="103"/>
  <c r="BB114" i="103"/>
  <c r="BC114" i="103"/>
  <c r="BH114" i="103"/>
  <c r="BI114" i="103"/>
  <c r="BQ114" i="103" s="1"/>
  <c r="AN114" i="103" s="1"/>
  <c r="BJ114" i="103"/>
  <c r="BK114" i="103"/>
  <c r="BL114" i="103"/>
  <c r="BM114" i="103"/>
  <c r="BN114" i="103"/>
  <c r="BO114" i="103"/>
  <c r="BV114" i="103"/>
  <c r="BW114" i="103"/>
  <c r="BX114" i="103"/>
  <c r="BY114" i="103"/>
  <c r="BZ114" i="103"/>
  <c r="CA114" i="103"/>
  <c r="CB114" i="103"/>
  <c r="CC114" i="103"/>
  <c r="CD114" i="103"/>
  <c r="CE114" i="103"/>
  <c r="CF114" i="103"/>
  <c r="CG114" i="103"/>
  <c r="CH114" i="103"/>
  <c r="CJ114" i="103"/>
  <c r="CM114" i="103"/>
  <c r="CN114" i="103"/>
  <c r="CO114" i="103"/>
  <c r="CP114" i="103"/>
  <c r="CW114" i="103"/>
  <c r="CX114" i="103"/>
  <c r="CY114" i="103"/>
  <c r="CZ114" i="103"/>
  <c r="DA114" i="103"/>
  <c r="DB114" i="103"/>
  <c r="DC114" i="103"/>
  <c r="DK114" i="103"/>
  <c r="DL114" i="103"/>
  <c r="DM114" i="103"/>
  <c r="DN114" i="103"/>
  <c r="DP114" i="103"/>
  <c r="DR114" i="103"/>
  <c r="DS114" i="103"/>
  <c r="DT114" i="103"/>
  <c r="DU114" i="103"/>
  <c r="DV114" i="103"/>
  <c r="DW114" i="103"/>
  <c r="DX114" i="103"/>
  <c r="DY114" i="103"/>
  <c r="EA114" i="103"/>
  <c r="EB114" i="103" s="1"/>
  <c r="EH114" i="103"/>
  <c r="EI114" i="103"/>
  <c r="EJ114" i="103"/>
  <c r="EK114" i="103"/>
  <c r="EL114" i="103"/>
  <c r="EM114" i="103"/>
  <c r="EO114" i="103"/>
  <c r="EP114" i="103" s="1"/>
  <c r="B114" i="103" s="1"/>
  <c r="EV114" i="103"/>
  <c r="EW114" i="103"/>
  <c r="EX114" i="103"/>
  <c r="EY114" i="103"/>
  <c r="EZ114" i="103"/>
  <c r="FA114" i="103"/>
  <c r="FC114" i="103"/>
  <c r="FD114" i="103" s="1"/>
  <c r="FK114" i="103"/>
  <c r="FL114" i="103"/>
  <c r="FM114" i="103"/>
  <c r="FN114" i="103"/>
  <c r="FO114" i="103"/>
  <c r="FP114" i="103"/>
  <c r="FR114" i="103"/>
  <c r="FS114" i="103" s="1"/>
  <c r="K114" i="103" s="1"/>
  <c r="FZ114" i="103"/>
  <c r="GA114" i="103"/>
  <c r="GB114" i="103"/>
  <c r="GC114" i="103"/>
  <c r="GG114" i="103" s="1"/>
  <c r="GH114" i="103" s="1"/>
  <c r="GD114" i="103"/>
  <c r="GE114" i="103"/>
  <c r="GO114" i="103"/>
  <c r="GP114" i="103"/>
  <c r="GQ114" i="103"/>
  <c r="GR114" i="103"/>
  <c r="GV114" i="103" s="1"/>
  <c r="GW114" i="103" s="1"/>
  <c r="GS114" i="103"/>
  <c r="GT114" i="103"/>
  <c r="HD114" i="103"/>
  <c r="HE114" i="103"/>
  <c r="HF114" i="103"/>
  <c r="HG114" i="103"/>
  <c r="HK114" i="103" s="1"/>
  <c r="HL114" i="103" s="1"/>
  <c r="E114" i="103" s="1"/>
  <c r="HH114" i="103"/>
  <c r="HI114" i="103"/>
  <c r="C115" i="103"/>
  <c r="F115" i="103"/>
  <c r="H115" i="103"/>
  <c r="I115" i="103"/>
  <c r="L115" i="103"/>
  <c r="O115" i="103"/>
  <c r="R115" i="103"/>
  <c r="T115" i="103"/>
  <c r="W115" i="103"/>
  <c r="AL115" i="103"/>
  <c r="BE115" i="103" s="1"/>
  <c r="AM115" i="103"/>
  <c r="AW115" i="103"/>
  <c r="AX115" i="103"/>
  <c r="AY115" i="103"/>
  <c r="AZ115" i="103"/>
  <c r="BA115" i="103"/>
  <c r="BB115" i="103"/>
  <c r="BC115" i="103"/>
  <c r="BH115" i="103"/>
  <c r="BI115" i="103"/>
  <c r="BQ115" i="103" s="1"/>
  <c r="AN115" i="103" s="1"/>
  <c r="BJ115" i="103"/>
  <c r="BK115" i="103"/>
  <c r="BL115" i="103"/>
  <c r="BM115" i="103"/>
  <c r="BN115" i="103"/>
  <c r="BO115" i="103"/>
  <c r="BV115" i="103"/>
  <c r="BW115" i="103"/>
  <c r="BX115" i="103"/>
  <c r="BY115" i="103"/>
  <c r="BZ115" i="103"/>
  <c r="CA115" i="103"/>
  <c r="CB115" i="103"/>
  <c r="CC115" i="103"/>
  <c r="CD115" i="103"/>
  <c r="CE115" i="103"/>
  <c r="CF115" i="103"/>
  <c r="CG115" i="103"/>
  <c r="CH115" i="103"/>
  <c r="CM115" i="103"/>
  <c r="CN115" i="103"/>
  <c r="CO115" i="103"/>
  <c r="CP115" i="103"/>
  <c r="CW115" i="103"/>
  <c r="CX115" i="103"/>
  <c r="CY115" i="103"/>
  <c r="CZ115" i="103"/>
  <c r="DA115" i="103"/>
  <c r="DB115" i="103"/>
  <c r="DC115" i="103"/>
  <c r="DK115" i="103"/>
  <c r="DP115" i="103" s="1"/>
  <c r="EA115" i="103" s="1"/>
  <c r="EB115" i="103" s="1"/>
  <c r="DL115" i="103"/>
  <c r="DM115" i="103"/>
  <c r="DN115" i="103"/>
  <c r="DR115" i="103"/>
  <c r="DS115" i="103"/>
  <c r="DT115" i="103"/>
  <c r="DU115" i="103"/>
  <c r="DV115" i="103"/>
  <c r="DW115" i="103"/>
  <c r="DX115" i="103"/>
  <c r="DY115" i="103"/>
  <c r="EH115" i="103"/>
  <c r="EI115" i="103"/>
  <c r="EO115" i="103" s="1"/>
  <c r="EP115" i="103" s="1"/>
  <c r="B115" i="103" s="1"/>
  <c r="EJ115" i="103"/>
  <c r="EK115" i="103"/>
  <c r="EL115" i="103"/>
  <c r="EM115" i="103"/>
  <c r="EV115" i="103"/>
  <c r="EW115" i="103"/>
  <c r="EX115" i="103"/>
  <c r="EY115" i="103"/>
  <c r="EZ115" i="103"/>
  <c r="FA115" i="103"/>
  <c r="FK115" i="103"/>
  <c r="FL115" i="103"/>
  <c r="FM115" i="103"/>
  <c r="FN115" i="103"/>
  <c r="FO115" i="103"/>
  <c r="FP115" i="103"/>
  <c r="FZ115" i="103"/>
  <c r="GA115" i="103"/>
  <c r="GB115" i="103"/>
  <c r="GC115" i="103"/>
  <c r="GD115" i="103"/>
  <c r="GE115" i="103"/>
  <c r="GG115" i="103"/>
  <c r="GH115" i="103" s="1"/>
  <c r="GO115" i="103"/>
  <c r="GP115" i="103"/>
  <c r="GQ115" i="103"/>
  <c r="GR115" i="103"/>
  <c r="GS115" i="103"/>
  <c r="GT115" i="103"/>
  <c r="GV115" i="103"/>
  <c r="GW115" i="103" s="1"/>
  <c r="HD115" i="103"/>
  <c r="HE115" i="103"/>
  <c r="HF115" i="103"/>
  <c r="HG115" i="103"/>
  <c r="HH115" i="103"/>
  <c r="HI115" i="103"/>
  <c r="HK115" i="103" s="1"/>
  <c r="HL115" i="103" s="1"/>
  <c r="E115" i="103" s="1"/>
  <c r="C116" i="103"/>
  <c r="F116" i="103"/>
  <c r="G119" i="103" s="1"/>
  <c r="H116" i="103"/>
  <c r="I116" i="103"/>
  <c r="L116" i="103"/>
  <c r="O116" i="103"/>
  <c r="R116" i="103"/>
  <c r="T116" i="103"/>
  <c r="W116" i="103"/>
  <c r="AL116" i="103"/>
  <c r="CJ116" i="103" s="1"/>
  <c r="AM116" i="103"/>
  <c r="AW116" i="103"/>
  <c r="AX116" i="103"/>
  <c r="AY116" i="103"/>
  <c r="AZ116" i="103"/>
  <c r="BA116" i="103"/>
  <c r="BB116" i="103"/>
  <c r="BC116" i="103"/>
  <c r="BE116" i="103"/>
  <c r="BH116" i="103"/>
  <c r="BI116" i="103"/>
  <c r="BJ116" i="103"/>
  <c r="BK116" i="103"/>
  <c r="BL116" i="103"/>
  <c r="BM116" i="103"/>
  <c r="BN116" i="103"/>
  <c r="BO116" i="103"/>
  <c r="AQ116" i="103" s="1"/>
  <c r="BV116" i="103"/>
  <c r="BW116" i="103"/>
  <c r="BX116" i="103"/>
  <c r="BY116" i="103"/>
  <c r="BZ116" i="103"/>
  <c r="CA116" i="103"/>
  <c r="CB116" i="103"/>
  <c r="CC116" i="103"/>
  <c r="CD116" i="103"/>
  <c r="CE116" i="103"/>
  <c r="CF116" i="103"/>
  <c r="CG116" i="103"/>
  <c r="CH116" i="103"/>
  <c r="CM116" i="103"/>
  <c r="CN116" i="103"/>
  <c r="CO116" i="103"/>
  <c r="CP116" i="103"/>
  <c r="CW116" i="103"/>
  <c r="CX116" i="103"/>
  <c r="CY116" i="103"/>
  <c r="CZ116" i="103"/>
  <c r="DA116" i="103"/>
  <c r="DB116" i="103"/>
  <c r="DC116" i="103"/>
  <c r="DK116" i="103"/>
  <c r="DL116" i="103"/>
  <c r="DM116" i="103"/>
  <c r="DN116" i="103"/>
  <c r="DR116" i="103"/>
  <c r="DS116" i="103"/>
  <c r="DT116" i="103"/>
  <c r="DU116" i="103"/>
  <c r="DV116" i="103"/>
  <c r="DW116" i="103"/>
  <c r="DX116" i="103"/>
  <c r="DY116" i="103"/>
  <c r="EH116" i="103"/>
  <c r="EI116" i="103"/>
  <c r="EO116" i="103" s="1"/>
  <c r="EP116" i="103" s="1"/>
  <c r="B116" i="103" s="1"/>
  <c r="EJ116" i="103"/>
  <c r="EK116" i="103"/>
  <c r="EL116" i="103"/>
  <c r="EM116" i="103"/>
  <c r="EV116" i="103"/>
  <c r="EW116" i="103"/>
  <c r="EX116" i="103"/>
  <c r="EY116" i="103"/>
  <c r="EZ116" i="103"/>
  <c r="FA116" i="103"/>
  <c r="FK116" i="103"/>
  <c r="FL116" i="103"/>
  <c r="FM116" i="103"/>
  <c r="FN116" i="103"/>
  <c r="FO116" i="103"/>
  <c r="FP116" i="103"/>
  <c r="FZ116" i="103"/>
  <c r="GA116" i="103"/>
  <c r="GB116" i="103"/>
  <c r="GC116" i="103"/>
  <c r="GD116" i="103"/>
  <c r="GE116" i="103"/>
  <c r="GO116" i="103"/>
  <c r="GP116" i="103"/>
  <c r="GQ116" i="103"/>
  <c r="GR116" i="103"/>
  <c r="GS116" i="103"/>
  <c r="GT116" i="103"/>
  <c r="HD116" i="103"/>
  <c r="HE116" i="103"/>
  <c r="HF116" i="103"/>
  <c r="HG116" i="103"/>
  <c r="HH116" i="103"/>
  <c r="HI116" i="103"/>
  <c r="C117" i="103"/>
  <c r="F117" i="103"/>
  <c r="H117" i="103"/>
  <c r="I117" i="103"/>
  <c r="L117" i="103"/>
  <c r="O117" i="103"/>
  <c r="R117" i="103"/>
  <c r="T117" i="103"/>
  <c r="U119" i="103" s="1"/>
  <c r="W117" i="103"/>
  <c r="AL117" i="103"/>
  <c r="CR117" i="103" s="1"/>
  <c r="AM117" i="103"/>
  <c r="AW117" i="103"/>
  <c r="AQ117" i="103" s="1"/>
  <c r="AX117" i="103"/>
  <c r="AY117" i="103"/>
  <c r="AZ117" i="103"/>
  <c r="BA117" i="103"/>
  <c r="BB117" i="103"/>
  <c r="BC117" i="103"/>
  <c r="BH117" i="103"/>
  <c r="BI117" i="103"/>
  <c r="BJ117" i="103"/>
  <c r="BK117" i="103"/>
  <c r="BL117" i="103"/>
  <c r="BM117" i="103"/>
  <c r="BN117" i="103"/>
  <c r="BO117" i="103"/>
  <c r="BQ117" i="103"/>
  <c r="AN117" i="103" s="1"/>
  <c r="AJ117" i="103" s="1"/>
  <c r="N117" i="103" s="1"/>
  <c r="BV117" i="103"/>
  <c r="BW117" i="103"/>
  <c r="BX117" i="103"/>
  <c r="BY117" i="103"/>
  <c r="BZ117" i="103"/>
  <c r="CA117" i="103"/>
  <c r="CB117" i="103"/>
  <c r="CC117" i="103"/>
  <c r="CD117" i="103"/>
  <c r="CE117" i="103"/>
  <c r="CF117" i="103"/>
  <c r="CG117" i="103"/>
  <c r="CH117" i="103"/>
  <c r="CM117" i="103"/>
  <c r="CN117" i="103"/>
  <c r="CO117" i="103"/>
  <c r="CP117" i="103"/>
  <c r="CW117" i="103"/>
  <c r="CX117" i="103"/>
  <c r="CY117" i="103"/>
  <c r="CZ117" i="103"/>
  <c r="DA117" i="103"/>
  <c r="DB117" i="103"/>
  <c r="DC117" i="103"/>
  <c r="DK117" i="103"/>
  <c r="DL117" i="103"/>
  <c r="DM117" i="103"/>
  <c r="DN117" i="103"/>
  <c r="DP117" i="103"/>
  <c r="DR117" i="103"/>
  <c r="DS117" i="103"/>
  <c r="DT117" i="103"/>
  <c r="DU117" i="103"/>
  <c r="DV117" i="103"/>
  <c r="DW117" i="103"/>
  <c r="DX117" i="103"/>
  <c r="DY117" i="103"/>
  <c r="EH117" i="103"/>
  <c r="EO117" i="103" s="1"/>
  <c r="EP117" i="103" s="1"/>
  <c r="B117" i="103" s="1"/>
  <c r="EI117" i="103"/>
  <c r="EJ117" i="103"/>
  <c r="EK117" i="103"/>
  <c r="EL117" i="103"/>
  <c r="EM117" i="103"/>
  <c r="EV117" i="103"/>
  <c r="EW117" i="103"/>
  <c r="EX117" i="103"/>
  <c r="EY117" i="103"/>
  <c r="EZ117" i="103"/>
  <c r="FA117" i="103"/>
  <c r="FK117" i="103"/>
  <c r="FR117" i="103" s="1"/>
  <c r="FS117" i="103" s="1"/>
  <c r="K117" i="103" s="1"/>
  <c r="FL117" i="103"/>
  <c r="FM117" i="103"/>
  <c r="FN117" i="103"/>
  <c r="FO117" i="103"/>
  <c r="FP117" i="103"/>
  <c r="FZ117" i="103"/>
  <c r="GA117" i="103"/>
  <c r="GB117" i="103"/>
  <c r="GC117" i="103"/>
  <c r="GD117" i="103"/>
  <c r="GE117" i="103"/>
  <c r="GO117" i="103"/>
  <c r="GP117" i="103"/>
  <c r="GQ117" i="103"/>
  <c r="GR117" i="103"/>
  <c r="GS117" i="103"/>
  <c r="GT117" i="103"/>
  <c r="HD117" i="103"/>
  <c r="HE117" i="103"/>
  <c r="HF117" i="103"/>
  <c r="HG117" i="103"/>
  <c r="HH117" i="103"/>
  <c r="HI117" i="103"/>
  <c r="C118" i="103"/>
  <c r="F118" i="103"/>
  <c r="H118" i="103"/>
  <c r="I118" i="103"/>
  <c r="L118" i="103"/>
  <c r="O118" i="103"/>
  <c r="R118" i="103"/>
  <c r="T118" i="103"/>
  <c r="W118" i="103"/>
  <c r="AL118" i="103"/>
  <c r="AM118" i="103"/>
  <c r="AW118" i="103"/>
  <c r="AX118" i="103"/>
  <c r="AY118" i="103"/>
  <c r="AZ118" i="103"/>
  <c r="BA118" i="103"/>
  <c r="BB118" i="103"/>
  <c r="BC118" i="103"/>
  <c r="BH118" i="103"/>
  <c r="BI118" i="103"/>
  <c r="BJ118" i="103"/>
  <c r="BK118" i="103"/>
  <c r="BL118" i="103"/>
  <c r="BM118" i="103"/>
  <c r="BN118" i="103"/>
  <c r="BO118" i="103"/>
  <c r="BQ118" i="103"/>
  <c r="AN118" i="103" s="1"/>
  <c r="BV118" i="103"/>
  <c r="BW118" i="103"/>
  <c r="BX118" i="103"/>
  <c r="BY118" i="103"/>
  <c r="BZ118" i="103"/>
  <c r="CA118" i="103"/>
  <c r="CB118" i="103"/>
  <c r="CC118" i="103"/>
  <c r="CD118" i="103"/>
  <c r="CE118" i="103"/>
  <c r="CF118" i="103"/>
  <c r="CG118" i="103"/>
  <c r="CH118" i="103"/>
  <c r="CM118" i="103"/>
  <c r="CN118" i="103"/>
  <c r="CR118" i="103" s="1"/>
  <c r="CO118" i="103"/>
  <c r="CP118" i="103"/>
  <c r="CW118" i="103"/>
  <c r="CX118" i="103"/>
  <c r="CY118" i="103"/>
  <c r="CZ118" i="103"/>
  <c r="DA118" i="103"/>
  <c r="DE118" i="103" s="1"/>
  <c r="DB118" i="103"/>
  <c r="DC118" i="103"/>
  <c r="DK118" i="103"/>
  <c r="DL118" i="103"/>
  <c r="DM118" i="103"/>
  <c r="DN118" i="103"/>
  <c r="DP118" i="103"/>
  <c r="DR118" i="103"/>
  <c r="DS118" i="103"/>
  <c r="DT118" i="103"/>
  <c r="DU118" i="103"/>
  <c r="DV118" i="103"/>
  <c r="DW118" i="103"/>
  <c r="DX118" i="103"/>
  <c r="DY118" i="103"/>
  <c r="EA118" i="103"/>
  <c r="EB118" i="103" s="1"/>
  <c r="EH118" i="103"/>
  <c r="EI118" i="103"/>
  <c r="EJ118" i="103"/>
  <c r="EK118" i="103"/>
  <c r="EL118" i="103"/>
  <c r="EM118" i="103"/>
  <c r="EO118" i="103"/>
  <c r="EP118" i="103" s="1"/>
  <c r="B118" i="103" s="1"/>
  <c r="EV118" i="103"/>
  <c r="EW118" i="103"/>
  <c r="EX118" i="103"/>
  <c r="EY118" i="103"/>
  <c r="EZ118" i="103"/>
  <c r="FA118" i="103"/>
  <c r="FC118" i="103"/>
  <c r="FD118" i="103" s="1"/>
  <c r="FK118" i="103"/>
  <c r="FL118" i="103"/>
  <c r="FM118" i="103"/>
  <c r="FN118" i="103"/>
  <c r="FO118" i="103"/>
  <c r="FP118" i="103"/>
  <c r="FR118" i="103"/>
  <c r="FS118" i="103" s="1"/>
  <c r="K118" i="103" s="1"/>
  <c r="FZ118" i="103"/>
  <c r="GA118" i="103"/>
  <c r="GB118" i="103"/>
  <c r="GC118" i="103"/>
  <c r="GD118" i="103"/>
  <c r="GE118" i="103"/>
  <c r="GG118" i="103"/>
  <c r="GH118" i="103" s="1"/>
  <c r="GO118" i="103"/>
  <c r="GP118" i="103"/>
  <c r="GQ118" i="103"/>
  <c r="GR118" i="103"/>
  <c r="GS118" i="103"/>
  <c r="GT118" i="103"/>
  <c r="GV118" i="103"/>
  <c r="GW118" i="103" s="1"/>
  <c r="HD118" i="103"/>
  <c r="HE118" i="103"/>
  <c r="HF118" i="103"/>
  <c r="HG118" i="103"/>
  <c r="HH118" i="103"/>
  <c r="HI118" i="103"/>
  <c r="HK118" i="103"/>
  <c r="HL118" i="103" s="1"/>
  <c r="E118" i="103" s="1"/>
  <c r="C119" i="103"/>
  <c r="F119" i="103"/>
  <c r="H119" i="103"/>
  <c r="I119" i="103"/>
  <c r="J119" i="103"/>
  <c r="L119" i="103"/>
  <c r="O119" i="103"/>
  <c r="R119" i="103"/>
  <c r="T119" i="103"/>
  <c r="W119" i="103"/>
  <c r="X119" i="103" s="1"/>
  <c r="AL119" i="103"/>
  <c r="AM119" i="103"/>
  <c r="AW119" i="103"/>
  <c r="AQ119" i="103" s="1"/>
  <c r="AX119" i="103"/>
  <c r="AY119" i="103"/>
  <c r="AZ119" i="103"/>
  <c r="BA119" i="103"/>
  <c r="BB119" i="103"/>
  <c r="BC119" i="103"/>
  <c r="BH119" i="103"/>
  <c r="BI119" i="103"/>
  <c r="BJ119" i="103"/>
  <c r="BK119" i="103"/>
  <c r="BL119" i="103"/>
  <c r="BM119" i="103"/>
  <c r="BN119" i="103"/>
  <c r="BQ119" i="103" s="1"/>
  <c r="AN119" i="103" s="1"/>
  <c r="BO119" i="103"/>
  <c r="BV119" i="103"/>
  <c r="BW119" i="103"/>
  <c r="BX119" i="103"/>
  <c r="BY119" i="103"/>
  <c r="BZ119" i="103"/>
  <c r="CA119" i="103"/>
  <c r="CB119" i="103"/>
  <c r="CC119" i="103"/>
  <c r="CD119" i="103"/>
  <c r="CE119" i="103"/>
  <c r="CF119" i="103"/>
  <c r="CG119" i="103"/>
  <c r="CH119" i="103"/>
  <c r="CJ119" i="103"/>
  <c r="CM119" i="103"/>
  <c r="CN119" i="103"/>
  <c r="CO119" i="103"/>
  <c r="CP119" i="103"/>
  <c r="CW119" i="103"/>
  <c r="CX119" i="103"/>
  <c r="CY119" i="103"/>
  <c r="CZ119" i="103"/>
  <c r="DA119" i="103"/>
  <c r="DB119" i="103"/>
  <c r="DC119" i="103"/>
  <c r="DK119" i="103"/>
  <c r="DL119" i="103"/>
  <c r="DM119" i="103"/>
  <c r="DN119" i="103"/>
  <c r="DP119" i="103"/>
  <c r="EA119" i="103" s="1"/>
  <c r="EB119" i="103" s="1"/>
  <c r="DR119" i="103"/>
  <c r="DS119" i="103"/>
  <c r="DT119" i="103"/>
  <c r="DU119" i="103"/>
  <c r="DV119" i="103"/>
  <c r="DW119" i="103"/>
  <c r="DX119" i="103"/>
  <c r="DY119" i="103"/>
  <c r="EH119" i="103"/>
  <c r="EI119" i="103"/>
  <c r="EJ119" i="103"/>
  <c r="EK119" i="103"/>
  <c r="EL119" i="103"/>
  <c r="EM119" i="103"/>
  <c r="EO119" i="103"/>
  <c r="EP119" i="103" s="1"/>
  <c r="B119" i="103" s="1"/>
  <c r="EV119" i="103"/>
  <c r="EW119" i="103"/>
  <c r="EX119" i="103"/>
  <c r="EY119" i="103"/>
  <c r="EZ119" i="103"/>
  <c r="FA119" i="103"/>
  <c r="FC119" i="103"/>
  <c r="FD119" i="103" s="1"/>
  <c r="FK119" i="103"/>
  <c r="FL119" i="103"/>
  <c r="FR119" i="103" s="1"/>
  <c r="FS119" i="103" s="1"/>
  <c r="K119" i="103" s="1"/>
  <c r="FM119" i="103"/>
  <c r="FN119" i="103"/>
  <c r="FO119" i="103"/>
  <c r="FP119" i="103"/>
  <c r="FZ119" i="103"/>
  <c r="GA119" i="103"/>
  <c r="GG119" i="103" s="1"/>
  <c r="GH119" i="103" s="1"/>
  <c r="GB119" i="103"/>
  <c r="GC119" i="103"/>
  <c r="GD119" i="103"/>
  <c r="GE119" i="103"/>
  <c r="GO119" i="103"/>
  <c r="GP119" i="103"/>
  <c r="GQ119" i="103"/>
  <c r="GR119" i="103"/>
  <c r="GS119" i="103"/>
  <c r="GT119" i="103"/>
  <c r="HD119" i="103"/>
  <c r="HE119" i="103"/>
  <c r="HF119" i="103"/>
  <c r="HG119" i="103"/>
  <c r="HH119" i="103"/>
  <c r="HI119" i="103"/>
  <c r="C120" i="103"/>
  <c r="F120" i="103"/>
  <c r="H120" i="103"/>
  <c r="I120" i="103"/>
  <c r="L120" i="103"/>
  <c r="O120" i="103"/>
  <c r="R120" i="103"/>
  <c r="T120" i="103"/>
  <c r="W120" i="103"/>
  <c r="AL120" i="103"/>
  <c r="AM120" i="103"/>
  <c r="AW120" i="103"/>
  <c r="AX120" i="103"/>
  <c r="AY120" i="103"/>
  <c r="AZ120" i="103"/>
  <c r="BA120" i="103"/>
  <c r="BB120" i="103"/>
  <c r="BC120" i="103"/>
  <c r="BH120" i="103"/>
  <c r="BI120" i="103"/>
  <c r="BJ120" i="103"/>
  <c r="BK120" i="103"/>
  <c r="BL120" i="103"/>
  <c r="BM120" i="103"/>
  <c r="BN120" i="103"/>
  <c r="BO120" i="103"/>
  <c r="BV120" i="103"/>
  <c r="BW120" i="103"/>
  <c r="BX120" i="103"/>
  <c r="BY120" i="103"/>
  <c r="BZ120" i="103"/>
  <c r="CA120" i="103"/>
  <c r="CB120" i="103"/>
  <c r="CC120" i="103"/>
  <c r="CD120" i="103"/>
  <c r="CE120" i="103"/>
  <c r="CF120" i="103"/>
  <c r="CG120" i="103"/>
  <c r="CH120" i="103"/>
  <c r="CM120" i="103"/>
  <c r="CN120" i="103"/>
  <c r="CO120" i="103"/>
  <c r="CP120" i="103"/>
  <c r="CW120" i="103"/>
  <c r="CX120" i="103"/>
  <c r="CY120" i="103"/>
  <c r="CZ120" i="103"/>
  <c r="DA120" i="103"/>
  <c r="DB120" i="103"/>
  <c r="DC120" i="103"/>
  <c r="DK120" i="103"/>
  <c r="DL120" i="103"/>
  <c r="DM120" i="103"/>
  <c r="DN120" i="103"/>
  <c r="DR120" i="103"/>
  <c r="DS120" i="103"/>
  <c r="DT120" i="103"/>
  <c r="DU120" i="103"/>
  <c r="DV120" i="103"/>
  <c r="DW120" i="103"/>
  <c r="DX120" i="103"/>
  <c r="DY120" i="103"/>
  <c r="EH120" i="103"/>
  <c r="EI120" i="103"/>
  <c r="EJ120" i="103"/>
  <c r="EK120" i="103"/>
  <c r="EL120" i="103"/>
  <c r="EM120" i="103"/>
  <c r="EV120" i="103"/>
  <c r="EW120" i="103"/>
  <c r="FC120" i="103" s="1"/>
  <c r="EX120" i="103"/>
  <c r="EY120" i="103"/>
  <c r="EZ120" i="103"/>
  <c r="FA120" i="103"/>
  <c r="FD120" i="103"/>
  <c r="FK120" i="103"/>
  <c r="FL120" i="103"/>
  <c r="FM120" i="103"/>
  <c r="FN120" i="103"/>
  <c r="FO120" i="103"/>
  <c r="FP120" i="103"/>
  <c r="FZ120" i="103"/>
  <c r="GA120" i="103"/>
  <c r="GG120" i="103" s="1"/>
  <c r="GH120" i="103" s="1"/>
  <c r="GB120" i="103"/>
  <c r="GC120" i="103"/>
  <c r="GD120" i="103"/>
  <c r="GE120" i="103"/>
  <c r="GO120" i="103"/>
  <c r="GP120" i="103"/>
  <c r="GQ120" i="103"/>
  <c r="GR120" i="103"/>
  <c r="GS120" i="103"/>
  <c r="GT120" i="103"/>
  <c r="HD120" i="103"/>
  <c r="HE120" i="103"/>
  <c r="HF120" i="103"/>
  <c r="HG120" i="103"/>
  <c r="HH120" i="103"/>
  <c r="HI120" i="103"/>
  <c r="C121" i="103"/>
  <c r="F121" i="103"/>
  <c r="H121" i="103"/>
  <c r="I121" i="103"/>
  <c r="L121" i="103"/>
  <c r="O121" i="103"/>
  <c r="R121" i="103"/>
  <c r="T121" i="103"/>
  <c r="W121" i="103"/>
  <c r="AL121" i="103"/>
  <c r="AM121" i="103"/>
  <c r="AW121" i="103"/>
  <c r="AX121" i="103"/>
  <c r="AY121" i="103"/>
  <c r="AZ121" i="103"/>
  <c r="BA121" i="103"/>
  <c r="BB121" i="103"/>
  <c r="BC121" i="103"/>
  <c r="BH121" i="103"/>
  <c r="BI121" i="103"/>
  <c r="BJ121" i="103"/>
  <c r="BQ121" i="103" s="1"/>
  <c r="AN121" i="103" s="1"/>
  <c r="AJ121" i="103" s="1"/>
  <c r="N121" i="103" s="1"/>
  <c r="BK121" i="103"/>
  <c r="BL121" i="103"/>
  <c r="BM121" i="103"/>
  <c r="BN121" i="103"/>
  <c r="BO121" i="103"/>
  <c r="BV121" i="103"/>
  <c r="BW121" i="103"/>
  <c r="BX121" i="103"/>
  <c r="BY121" i="103"/>
  <c r="BZ121" i="103"/>
  <c r="CA121" i="103"/>
  <c r="CB121" i="103"/>
  <c r="CC121" i="103"/>
  <c r="CD121" i="103"/>
  <c r="CE121" i="103"/>
  <c r="CF121" i="103"/>
  <c r="CG121" i="103"/>
  <c r="CH121" i="103"/>
  <c r="CM121" i="103"/>
  <c r="CN121" i="103"/>
  <c r="CO121" i="103"/>
  <c r="CP121" i="103"/>
  <c r="CW121" i="103"/>
  <c r="CX121" i="103"/>
  <c r="CY121" i="103"/>
  <c r="CZ121" i="103"/>
  <c r="DA121" i="103"/>
  <c r="DB121" i="103"/>
  <c r="DC121" i="103"/>
  <c r="DK121" i="103"/>
  <c r="DL121" i="103"/>
  <c r="DM121" i="103"/>
  <c r="DN121" i="103"/>
  <c r="DR121" i="103"/>
  <c r="DS121" i="103"/>
  <c r="DT121" i="103"/>
  <c r="DU121" i="103"/>
  <c r="DV121" i="103"/>
  <c r="DW121" i="103"/>
  <c r="DX121" i="103"/>
  <c r="DY121" i="103"/>
  <c r="EH121" i="103"/>
  <c r="EI121" i="103"/>
  <c r="EJ121" i="103"/>
  <c r="EK121" i="103"/>
  <c r="EL121" i="103"/>
  <c r="EM121" i="103"/>
  <c r="EV121" i="103"/>
  <c r="EW121" i="103"/>
  <c r="EX121" i="103"/>
  <c r="EY121" i="103"/>
  <c r="EZ121" i="103"/>
  <c r="FA121" i="103"/>
  <c r="FK121" i="103"/>
  <c r="FL121" i="103"/>
  <c r="FM121" i="103"/>
  <c r="FN121" i="103"/>
  <c r="FO121" i="103"/>
  <c r="FP121" i="103"/>
  <c r="FZ121" i="103"/>
  <c r="GG121" i="103" s="1"/>
  <c r="GH121" i="103" s="1"/>
  <c r="GA121" i="103"/>
  <c r="GB121" i="103"/>
  <c r="GC121" i="103"/>
  <c r="GD121" i="103"/>
  <c r="GE121" i="103"/>
  <c r="GO121" i="103"/>
  <c r="GP121" i="103"/>
  <c r="GQ121" i="103"/>
  <c r="GR121" i="103"/>
  <c r="GS121" i="103"/>
  <c r="GT121" i="103"/>
  <c r="HD121" i="103"/>
  <c r="HE121" i="103"/>
  <c r="HF121" i="103"/>
  <c r="HG121" i="103"/>
  <c r="HH121" i="103"/>
  <c r="HI121" i="103"/>
  <c r="C122" i="103"/>
  <c r="F122" i="103"/>
  <c r="H122" i="103"/>
  <c r="I122" i="103"/>
  <c r="L122" i="103"/>
  <c r="O122" i="103"/>
  <c r="R122" i="103"/>
  <c r="T122" i="103"/>
  <c r="W122" i="103"/>
  <c r="AL122" i="103"/>
  <c r="BE122" i="103" s="1"/>
  <c r="AM122" i="103"/>
  <c r="AW122" i="103"/>
  <c r="AX122" i="103"/>
  <c r="AY122" i="103"/>
  <c r="AZ122" i="103"/>
  <c r="BA122" i="103"/>
  <c r="BB122" i="103"/>
  <c r="BC122" i="103"/>
  <c r="BH122" i="103"/>
  <c r="BI122" i="103"/>
  <c r="BJ122" i="103"/>
  <c r="BK122" i="103"/>
  <c r="BL122" i="103"/>
  <c r="BM122" i="103"/>
  <c r="BN122" i="103"/>
  <c r="BQ122" i="103" s="1"/>
  <c r="AN122" i="103" s="1"/>
  <c r="BO122" i="103"/>
  <c r="BV122" i="103"/>
  <c r="BW122" i="103"/>
  <c r="BX122" i="103"/>
  <c r="BY122" i="103"/>
  <c r="BZ122" i="103"/>
  <c r="CA122" i="103"/>
  <c r="CB122" i="103"/>
  <c r="CC122" i="103"/>
  <c r="CD122" i="103"/>
  <c r="CE122" i="103"/>
  <c r="CF122" i="103"/>
  <c r="CG122" i="103"/>
  <c r="CH122" i="103"/>
  <c r="CJ122" i="103"/>
  <c r="CM122" i="103"/>
  <c r="CN122" i="103"/>
  <c r="CR122" i="103" s="1"/>
  <c r="CO122" i="103"/>
  <c r="CP122" i="103"/>
  <c r="CW122" i="103"/>
  <c r="CX122" i="103"/>
  <c r="CY122" i="103"/>
  <c r="DE122" i="103" s="1"/>
  <c r="CZ122" i="103"/>
  <c r="DA122" i="103"/>
  <c r="DB122" i="103"/>
  <c r="DC122" i="103"/>
  <c r="DK122" i="103"/>
  <c r="DL122" i="103"/>
  <c r="DM122" i="103"/>
  <c r="DN122" i="103"/>
  <c r="DP122" i="103"/>
  <c r="DR122" i="103"/>
  <c r="DS122" i="103"/>
  <c r="DT122" i="103"/>
  <c r="DU122" i="103"/>
  <c r="DV122" i="103"/>
  <c r="DW122" i="103"/>
  <c r="DX122" i="103"/>
  <c r="DY122" i="103"/>
  <c r="EH122" i="103"/>
  <c r="EI122" i="103"/>
  <c r="EJ122" i="103"/>
  <c r="EK122" i="103"/>
  <c r="EL122" i="103"/>
  <c r="EM122" i="103"/>
  <c r="EV122" i="103"/>
  <c r="FC122" i="103" s="1"/>
  <c r="FD122" i="103" s="1"/>
  <c r="EW122" i="103"/>
  <c r="EX122" i="103"/>
  <c r="EY122" i="103"/>
  <c r="EZ122" i="103"/>
  <c r="FA122" i="103"/>
  <c r="FK122" i="103"/>
  <c r="FL122" i="103"/>
  <c r="FM122" i="103"/>
  <c r="FN122" i="103"/>
  <c r="FO122" i="103"/>
  <c r="FP122" i="103"/>
  <c r="FZ122" i="103"/>
  <c r="GA122" i="103"/>
  <c r="GB122" i="103"/>
  <c r="GC122" i="103"/>
  <c r="GD122" i="103"/>
  <c r="GE122" i="103"/>
  <c r="GO122" i="103"/>
  <c r="GP122" i="103"/>
  <c r="GQ122" i="103"/>
  <c r="GR122" i="103"/>
  <c r="GS122" i="103"/>
  <c r="GT122" i="103"/>
  <c r="HD122" i="103"/>
  <c r="HK122" i="103" s="1"/>
  <c r="HL122" i="103" s="1"/>
  <c r="E122" i="103" s="1"/>
  <c r="HE122" i="103"/>
  <c r="HF122" i="103"/>
  <c r="HG122" i="103"/>
  <c r="HH122" i="103"/>
  <c r="HI122" i="103"/>
  <c r="C123" i="103"/>
  <c r="E123" i="103"/>
  <c r="F123" i="103"/>
  <c r="H123" i="103"/>
  <c r="I123" i="103"/>
  <c r="L123" i="103"/>
  <c r="O123" i="103"/>
  <c r="R123" i="103"/>
  <c r="T123" i="103"/>
  <c r="W123" i="103"/>
  <c r="AL123" i="103"/>
  <c r="AM123" i="103"/>
  <c r="AW123" i="103"/>
  <c r="AX123" i="103"/>
  <c r="AY123" i="103"/>
  <c r="AZ123" i="103"/>
  <c r="BA123" i="103"/>
  <c r="BB123" i="103"/>
  <c r="BC123" i="103"/>
  <c r="BH123" i="103"/>
  <c r="BI123" i="103"/>
  <c r="BJ123" i="103"/>
  <c r="BK123" i="103"/>
  <c r="BL123" i="103"/>
  <c r="BQ123" i="103" s="1"/>
  <c r="AN123" i="103" s="1"/>
  <c r="BM123" i="103"/>
  <c r="BN123" i="103"/>
  <c r="BO123" i="103"/>
  <c r="BV123" i="103"/>
  <c r="BW123" i="103"/>
  <c r="BX123" i="103"/>
  <c r="BY123" i="103"/>
  <c r="BZ123" i="103"/>
  <c r="CA123" i="103"/>
  <c r="CB123" i="103"/>
  <c r="CC123" i="103"/>
  <c r="CD123" i="103"/>
  <c r="CE123" i="103"/>
  <c r="CF123" i="103"/>
  <c r="CG123" i="103"/>
  <c r="CH123" i="103"/>
  <c r="CM123" i="103"/>
  <c r="CN123" i="103"/>
  <c r="CO123" i="103"/>
  <c r="CP123" i="103"/>
  <c r="CW123" i="103"/>
  <c r="CX123" i="103"/>
  <c r="CY123" i="103"/>
  <c r="CZ123" i="103"/>
  <c r="DA123" i="103"/>
  <c r="DB123" i="103"/>
  <c r="DC123" i="103"/>
  <c r="DK123" i="103"/>
  <c r="DL123" i="103"/>
  <c r="DM123" i="103"/>
  <c r="DN123" i="103"/>
  <c r="DR123" i="103"/>
  <c r="DS123" i="103"/>
  <c r="DT123" i="103"/>
  <c r="DU123" i="103"/>
  <c r="DV123" i="103"/>
  <c r="DW123" i="103"/>
  <c r="DX123" i="103"/>
  <c r="DY123" i="103"/>
  <c r="EH123" i="103"/>
  <c r="EI123" i="103"/>
  <c r="EJ123" i="103"/>
  <c r="EK123" i="103"/>
  <c r="EL123" i="103"/>
  <c r="EM123" i="103"/>
  <c r="EV123" i="103"/>
  <c r="EW123" i="103"/>
  <c r="EX123" i="103"/>
  <c r="EY123" i="103"/>
  <c r="EZ123" i="103"/>
  <c r="FA123" i="103"/>
  <c r="FC123" i="103"/>
  <c r="FD123" i="103" s="1"/>
  <c r="FK123" i="103"/>
  <c r="FL123" i="103"/>
  <c r="FM123" i="103"/>
  <c r="FN123" i="103"/>
  <c r="FO123" i="103"/>
  <c r="FR123" i="103" s="1"/>
  <c r="FS123" i="103" s="1"/>
  <c r="K123" i="103" s="1"/>
  <c r="FP123" i="103"/>
  <c r="FZ123" i="103"/>
  <c r="GA123" i="103"/>
  <c r="GB123" i="103"/>
  <c r="GC123" i="103"/>
  <c r="GD123" i="103"/>
  <c r="GE123" i="103"/>
  <c r="GG123" i="103"/>
  <c r="GH123" i="103" s="1"/>
  <c r="GO123" i="103"/>
  <c r="GP123" i="103"/>
  <c r="GV123" i="103" s="1"/>
  <c r="GW123" i="103" s="1"/>
  <c r="GQ123" i="103"/>
  <c r="GR123" i="103"/>
  <c r="GS123" i="103"/>
  <c r="GT123" i="103"/>
  <c r="HD123" i="103"/>
  <c r="HE123" i="103"/>
  <c r="HK123" i="103" s="1"/>
  <c r="HL123" i="103" s="1"/>
  <c r="HF123" i="103"/>
  <c r="HG123" i="103"/>
  <c r="HH123" i="103"/>
  <c r="HI123" i="103"/>
  <c r="C124" i="103"/>
  <c r="F124" i="103"/>
  <c r="H124" i="103"/>
  <c r="I124" i="103"/>
  <c r="L124" i="103"/>
  <c r="O124" i="103"/>
  <c r="R124" i="103"/>
  <c r="T124" i="103"/>
  <c r="W124" i="103"/>
  <c r="AL124" i="103"/>
  <c r="AM124" i="103"/>
  <c r="AW124" i="103"/>
  <c r="AX124" i="103"/>
  <c r="AY124" i="103"/>
  <c r="AZ124" i="103"/>
  <c r="BA124" i="103"/>
  <c r="BB124" i="103"/>
  <c r="BC124" i="103"/>
  <c r="BH124" i="103"/>
  <c r="BI124" i="103"/>
  <c r="BJ124" i="103"/>
  <c r="BK124" i="103"/>
  <c r="BL124" i="103"/>
  <c r="BM124" i="103"/>
  <c r="BN124" i="103"/>
  <c r="BO124" i="103"/>
  <c r="BV124" i="103"/>
  <c r="BW124" i="103"/>
  <c r="BX124" i="103"/>
  <c r="BY124" i="103"/>
  <c r="BZ124" i="103"/>
  <c r="CA124" i="103"/>
  <c r="CB124" i="103"/>
  <c r="CC124" i="103"/>
  <c r="CD124" i="103"/>
  <c r="CE124" i="103"/>
  <c r="CF124" i="103"/>
  <c r="CG124" i="103"/>
  <c r="CH124" i="103"/>
  <c r="CM124" i="103"/>
  <c r="CN124" i="103"/>
  <c r="CO124" i="103"/>
  <c r="CP124" i="103"/>
  <c r="CW124" i="103"/>
  <c r="CX124" i="103"/>
  <c r="CY124" i="103"/>
  <c r="CZ124" i="103"/>
  <c r="DA124" i="103"/>
  <c r="DB124" i="103"/>
  <c r="DC124" i="103"/>
  <c r="DK124" i="103"/>
  <c r="DL124" i="103"/>
  <c r="DM124" i="103"/>
  <c r="DN124" i="103"/>
  <c r="DR124" i="103"/>
  <c r="DS124" i="103"/>
  <c r="DT124" i="103"/>
  <c r="DU124" i="103"/>
  <c r="DV124" i="103"/>
  <c r="DW124" i="103"/>
  <c r="DX124" i="103"/>
  <c r="DY124" i="103"/>
  <c r="EH124" i="103"/>
  <c r="EI124" i="103"/>
  <c r="EJ124" i="103"/>
  <c r="EK124" i="103"/>
  <c r="EL124" i="103"/>
  <c r="EM124" i="103"/>
  <c r="EV124" i="103"/>
  <c r="EW124" i="103"/>
  <c r="EX124" i="103"/>
  <c r="EY124" i="103"/>
  <c r="EZ124" i="103"/>
  <c r="FA124" i="103"/>
  <c r="FK124" i="103"/>
  <c r="FL124" i="103"/>
  <c r="FM124" i="103"/>
  <c r="FN124" i="103"/>
  <c r="FO124" i="103"/>
  <c r="FP124" i="103"/>
  <c r="FZ124" i="103"/>
  <c r="GA124" i="103"/>
  <c r="GB124" i="103"/>
  <c r="GC124" i="103"/>
  <c r="GD124" i="103"/>
  <c r="GE124" i="103"/>
  <c r="GO124" i="103"/>
  <c r="GP124" i="103"/>
  <c r="GV124" i="103" s="1"/>
  <c r="GW124" i="103" s="1"/>
  <c r="GQ124" i="103"/>
  <c r="GR124" i="103"/>
  <c r="GS124" i="103"/>
  <c r="GT124" i="103"/>
  <c r="HD124" i="103"/>
  <c r="HE124" i="103"/>
  <c r="HF124" i="103"/>
  <c r="HG124" i="103"/>
  <c r="HH124" i="103"/>
  <c r="HI124" i="103"/>
  <c r="C125" i="103"/>
  <c r="F125" i="103"/>
  <c r="H125" i="103"/>
  <c r="I125" i="103"/>
  <c r="L125" i="103"/>
  <c r="O125" i="103"/>
  <c r="R125" i="103"/>
  <c r="T125" i="103"/>
  <c r="W125" i="103"/>
  <c r="AL125" i="103"/>
  <c r="AM125" i="103"/>
  <c r="AW125" i="103"/>
  <c r="AX125" i="103"/>
  <c r="AY125" i="103"/>
  <c r="AZ125" i="103"/>
  <c r="BA125" i="103"/>
  <c r="BB125" i="103"/>
  <c r="BC125" i="103"/>
  <c r="BH125" i="103"/>
  <c r="BI125" i="103"/>
  <c r="BJ125" i="103"/>
  <c r="BK125" i="103"/>
  <c r="BL125" i="103"/>
  <c r="BM125" i="103"/>
  <c r="BN125" i="103"/>
  <c r="BO125" i="103"/>
  <c r="BV125" i="103"/>
  <c r="BW125" i="103"/>
  <c r="BX125" i="103"/>
  <c r="BY125" i="103"/>
  <c r="BZ125" i="103"/>
  <c r="CA125" i="103"/>
  <c r="CB125" i="103"/>
  <c r="CC125" i="103"/>
  <c r="CD125" i="103"/>
  <c r="CE125" i="103"/>
  <c r="CF125" i="103"/>
  <c r="CG125" i="103"/>
  <c r="CH125" i="103"/>
  <c r="CM125" i="103"/>
  <c r="CN125" i="103"/>
  <c r="CO125" i="103"/>
  <c r="CP125" i="103"/>
  <c r="CR125" i="103"/>
  <c r="CW125" i="103"/>
  <c r="DE125" i="103" s="1"/>
  <c r="CX125" i="103"/>
  <c r="CY125" i="103"/>
  <c r="CZ125" i="103"/>
  <c r="DA125" i="103"/>
  <c r="DB125" i="103"/>
  <c r="DC125" i="103"/>
  <c r="DK125" i="103"/>
  <c r="DL125" i="103"/>
  <c r="DM125" i="103"/>
  <c r="DN125" i="103"/>
  <c r="DR125" i="103"/>
  <c r="DS125" i="103"/>
  <c r="DT125" i="103"/>
  <c r="DU125" i="103"/>
  <c r="DV125" i="103"/>
  <c r="DW125" i="103"/>
  <c r="DX125" i="103"/>
  <c r="DY125" i="103"/>
  <c r="EH125" i="103"/>
  <c r="EI125" i="103"/>
  <c r="EJ125" i="103"/>
  <c r="EK125" i="103"/>
  <c r="EL125" i="103"/>
  <c r="EM125" i="103"/>
  <c r="EV125" i="103"/>
  <c r="EW125" i="103"/>
  <c r="EX125" i="103"/>
  <c r="EY125" i="103"/>
  <c r="EZ125" i="103"/>
  <c r="FA125" i="103"/>
  <c r="FK125" i="103"/>
  <c r="FL125" i="103"/>
  <c r="FM125" i="103"/>
  <c r="FN125" i="103"/>
  <c r="FO125" i="103"/>
  <c r="FP125" i="103"/>
  <c r="FZ125" i="103"/>
  <c r="GA125" i="103"/>
  <c r="GB125" i="103"/>
  <c r="GC125" i="103"/>
  <c r="GD125" i="103"/>
  <c r="GE125" i="103"/>
  <c r="GO125" i="103"/>
  <c r="GP125" i="103"/>
  <c r="GQ125" i="103"/>
  <c r="GR125" i="103"/>
  <c r="GS125" i="103"/>
  <c r="GT125" i="103"/>
  <c r="HD125" i="103"/>
  <c r="HE125" i="103"/>
  <c r="HF125" i="103"/>
  <c r="HG125" i="103"/>
  <c r="HH125" i="103"/>
  <c r="HI125" i="103"/>
  <c r="C126" i="103"/>
  <c r="D125" i="103" s="1"/>
  <c r="F126" i="103"/>
  <c r="H126" i="103"/>
  <c r="I126" i="103"/>
  <c r="L126" i="103"/>
  <c r="O126" i="103"/>
  <c r="R126" i="103"/>
  <c r="T126" i="103"/>
  <c r="W126" i="103"/>
  <c r="AL126" i="103"/>
  <c r="AM126" i="103"/>
  <c r="AW126" i="103"/>
  <c r="AX126" i="103"/>
  <c r="AY126" i="103"/>
  <c r="AZ126" i="103"/>
  <c r="BA126" i="103"/>
  <c r="BB126" i="103"/>
  <c r="BC126" i="103"/>
  <c r="BH126" i="103"/>
  <c r="BI126" i="103"/>
  <c r="BJ126" i="103"/>
  <c r="BK126" i="103"/>
  <c r="BL126" i="103"/>
  <c r="BM126" i="103"/>
  <c r="BN126" i="103"/>
  <c r="BO126" i="103"/>
  <c r="BV126" i="103"/>
  <c r="BW126" i="103"/>
  <c r="BX126" i="103"/>
  <c r="BY126" i="103"/>
  <c r="BZ126" i="103"/>
  <c r="CA126" i="103"/>
  <c r="CB126" i="103"/>
  <c r="CC126" i="103"/>
  <c r="CD126" i="103"/>
  <c r="CE126" i="103"/>
  <c r="CF126" i="103"/>
  <c r="CG126" i="103"/>
  <c r="CH126" i="103"/>
  <c r="CJ126" i="103"/>
  <c r="CM126" i="103"/>
  <c r="CN126" i="103"/>
  <c r="CO126" i="103"/>
  <c r="CP126" i="103"/>
  <c r="CR126" i="103"/>
  <c r="CW126" i="103"/>
  <c r="CX126" i="103"/>
  <c r="CY126" i="103"/>
  <c r="DE126" i="103" s="1"/>
  <c r="CZ126" i="103"/>
  <c r="DA126" i="103"/>
  <c r="DB126" i="103"/>
  <c r="DC126" i="103"/>
  <c r="DK126" i="103"/>
  <c r="DL126" i="103"/>
  <c r="DM126" i="103"/>
  <c r="DP126" i="103" s="1"/>
  <c r="EA126" i="103" s="1"/>
  <c r="EB126" i="103" s="1"/>
  <c r="DN126" i="103"/>
  <c r="DR126" i="103"/>
  <c r="DS126" i="103"/>
  <c r="DT126" i="103"/>
  <c r="DU126" i="103"/>
  <c r="DV126" i="103"/>
  <c r="DW126" i="103"/>
  <c r="DX126" i="103"/>
  <c r="DY126" i="103"/>
  <c r="EH126" i="103"/>
  <c r="EI126" i="103"/>
  <c r="EJ126" i="103"/>
  <c r="EK126" i="103"/>
  <c r="EL126" i="103"/>
  <c r="EM126" i="103"/>
  <c r="EO126" i="103"/>
  <c r="EP126" i="103" s="1"/>
  <c r="B126" i="103" s="1"/>
  <c r="EV126" i="103"/>
  <c r="FC126" i="103" s="1"/>
  <c r="FD126" i="103" s="1"/>
  <c r="EW126" i="103"/>
  <c r="EX126" i="103"/>
  <c r="EY126" i="103"/>
  <c r="EZ126" i="103"/>
  <c r="FA126" i="103"/>
  <c r="FK126" i="103"/>
  <c r="FR126" i="103" s="1"/>
  <c r="FS126" i="103" s="1"/>
  <c r="K126" i="103" s="1"/>
  <c r="FL126" i="103"/>
  <c r="FM126" i="103"/>
  <c r="FN126" i="103"/>
  <c r="FO126" i="103"/>
  <c r="FP126" i="103"/>
  <c r="FZ126" i="103"/>
  <c r="GG126" i="103" s="1"/>
  <c r="GH126" i="103" s="1"/>
  <c r="GA126" i="103"/>
  <c r="GB126" i="103"/>
  <c r="GC126" i="103"/>
  <c r="GD126" i="103"/>
  <c r="GE126" i="103"/>
  <c r="GO126" i="103"/>
  <c r="GV126" i="103" s="1"/>
  <c r="GW126" i="103" s="1"/>
  <c r="GP126" i="103"/>
  <c r="GQ126" i="103"/>
  <c r="GR126" i="103"/>
  <c r="GS126" i="103"/>
  <c r="GT126" i="103"/>
  <c r="HD126" i="103"/>
  <c r="HE126" i="103"/>
  <c r="HF126" i="103"/>
  <c r="HG126" i="103"/>
  <c r="HK126" i="103" s="1"/>
  <c r="HL126" i="103" s="1"/>
  <c r="E126" i="103" s="1"/>
  <c r="HH126" i="103"/>
  <c r="HI126" i="103"/>
  <c r="C127" i="103"/>
  <c r="F127" i="103"/>
  <c r="H127" i="103"/>
  <c r="I127" i="103"/>
  <c r="L127" i="103"/>
  <c r="M125" i="103" s="1"/>
  <c r="O127" i="103"/>
  <c r="R127" i="103"/>
  <c r="T127" i="103"/>
  <c r="W127" i="103"/>
  <c r="AL127" i="103"/>
  <c r="AM127" i="103"/>
  <c r="AW127" i="103"/>
  <c r="AQ127" i="103" s="1"/>
  <c r="AX127" i="103"/>
  <c r="AY127" i="103"/>
  <c r="AZ127" i="103"/>
  <c r="BA127" i="103"/>
  <c r="BB127" i="103"/>
  <c r="BC127" i="103"/>
  <c r="BH127" i="103"/>
  <c r="BI127" i="103"/>
  <c r="BJ127" i="103"/>
  <c r="BK127" i="103"/>
  <c r="BL127" i="103"/>
  <c r="BM127" i="103"/>
  <c r="BN127" i="103"/>
  <c r="BO127" i="103"/>
  <c r="BQ127" i="103"/>
  <c r="AN127" i="103" s="1"/>
  <c r="BV127" i="103"/>
  <c r="BW127" i="103"/>
  <c r="BX127" i="103"/>
  <c r="BY127" i="103"/>
  <c r="BZ127" i="103"/>
  <c r="CA127" i="103"/>
  <c r="CB127" i="103"/>
  <c r="CJ127" i="103" s="1"/>
  <c r="CC127" i="103"/>
  <c r="CD127" i="103"/>
  <c r="CE127" i="103"/>
  <c r="CF127" i="103"/>
  <c r="CG127" i="103"/>
  <c r="CH127" i="103"/>
  <c r="CM127" i="103"/>
  <c r="CN127" i="103"/>
  <c r="CO127" i="103"/>
  <c r="CP127" i="103"/>
  <c r="CW127" i="103"/>
  <c r="CX127" i="103"/>
  <c r="CY127" i="103"/>
  <c r="CZ127" i="103"/>
  <c r="DA127" i="103"/>
  <c r="DB127" i="103"/>
  <c r="DC127" i="103"/>
  <c r="DK127" i="103"/>
  <c r="DL127" i="103"/>
  <c r="DM127" i="103"/>
  <c r="DN127" i="103"/>
  <c r="DP127" i="103" s="1"/>
  <c r="EA127" i="103" s="1"/>
  <c r="EB127" i="103" s="1"/>
  <c r="DR127" i="103"/>
  <c r="DS127" i="103"/>
  <c r="DT127" i="103"/>
  <c r="DU127" i="103"/>
  <c r="DV127" i="103"/>
  <c r="DW127" i="103"/>
  <c r="DX127" i="103"/>
  <c r="DY127" i="103"/>
  <c r="EH127" i="103"/>
  <c r="EI127" i="103"/>
  <c r="EJ127" i="103"/>
  <c r="EK127" i="103"/>
  <c r="EO127" i="103" s="1"/>
  <c r="EP127" i="103" s="1"/>
  <c r="B127" i="103" s="1"/>
  <c r="EL127" i="103"/>
  <c r="EM127" i="103"/>
  <c r="EV127" i="103"/>
  <c r="EW127" i="103"/>
  <c r="EX127" i="103"/>
  <c r="EY127" i="103"/>
  <c r="EZ127" i="103"/>
  <c r="FA127" i="103"/>
  <c r="FC127" i="103"/>
  <c r="FD127" i="103" s="1"/>
  <c r="FK127" i="103"/>
  <c r="FL127" i="103"/>
  <c r="FM127" i="103"/>
  <c r="FN127" i="103"/>
  <c r="FO127" i="103"/>
  <c r="FP127" i="103"/>
  <c r="FZ127" i="103"/>
  <c r="GA127" i="103"/>
  <c r="GG127" i="103" s="1"/>
  <c r="GH127" i="103" s="1"/>
  <c r="GB127" i="103"/>
  <c r="GC127" i="103"/>
  <c r="GD127" i="103"/>
  <c r="GE127" i="103"/>
  <c r="GO127" i="103"/>
  <c r="GP127" i="103"/>
  <c r="GV127" i="103" s="1"/>
  <c r="GW127" i="103" s="1"/>
  <c r="GQ127" i="103"/>
  <c r="GR127" i="103"/>
  <c r="GS127" i="103"/>
  <c r="GT127" i="103"/>
  <c r="HD127" i="103"/>
  <c r="HE127" i="103"/>
  <c r="HF127" i="103"/>
  <c r="HG127" i="103"/>
  <c r="HH127" i="103"/>
  <c r="HI127" i="103"/>
  <c r="C128" i="103"/>
  <c r="F128" i="103"/>
  <c r="H128" i="103"/>
  <c r="I128" i="103"/>
  <c r="J131" i="103" s="1"/>
  <c r="L128" i="103"/>
  <c r="O128" i="103"/>
  <c r="P131" i="103" s="1"/>
  <c r="R128" i="103"/>
  <c r="T128" i="103"/>
  <c r="W128" i="103"/>
  <c r="AL128" i="103"/>
  <c r="CJ128" i="103" s="1"/>
  <c r="AM128" i="103"/>
  <c r="AW128" i="103"/>
  <c r="AX128" i="103"/>
  <c r="AY128" i="103"/>
  <c r="AZ128" i="103"/>
  <c r="BA128" i="103"/>
  <c r="BB128" i="103"/>
  <c r="BC128" i="103"/>
  <c r="BH128" i="103"/>
  <c r="BI128" i="103"/>
  <c r="BJ128" i="103"/>
  <c r="BK128" i="103"/>
  <c r="BL128" i="103"/>
  <c r="BM128" i="103"/>
  <c r="BN128" i="103"/>
  <c r="BO128" i="103"/>
  <c r="BV128" i="103"/>
  <c r="BW128" i="103"/>
  <c r="BX128" i="103"/>
  <c r="BY128" i="103"/>
  <c r="BZ128" i="103"/>
  <c r="CA128" i="103"/>
  <c r="CB128" i="103"/>
  <c r="CC128" i="103"/>
  <c r="CD128" i="103"/>
  <c r="CE128" i="103"/>
  <c r="CF128" i="103"/>
  <c r="CG128" i="103"/>
  <c r="CH128" i="103"/>
  <c r="CM128" i="103"/>
  <c r="CN128" i="103"/>
  <c r="CO128" i="103"/>
  <c r="CP128" i="103"/>
  <c r="CW128" i="103"/>
  <c r="CX128" i="103"/>
  <c r="CY128" i="103"/>
  <c r="CZ128" i="103"/>
  <c r="DA128" i="103"/>
  <c r="DB128" i="103"/>
  <c r="DC128" i="103"/>
  <c r="DK128" i="103"/>
  <c r="DL128" i="103"/>
  <c r="DM128" i="103"/>
  <c r="DN128" i="103"/>
  <c r="DR128" i="103"/>
  <c r="DS128" i="103"/>
  <c r="DT128" i="103"/>
  <c r="DU128" i="103"/>
  <c r="DV128" i="103"/>
  <c r="DW128" i="103"/>
  <c r="DX128" i="103"/>
  <c r="DY128" i="103"/>
  <c r="EH128" i="103"/>
  <c r="EI128" i="103"/>
  <c r="EJ128" i="103"/>
  <c r="EK128" i="103"/>
  <c r="EL128" i="103"/>
  <c r="EM128" i="103"/>
  <c r="EV128" i="103"/>
  <c r="EW128" i="103"/>
  <c r="FC128" i="103" s="1"/>
  <c r="FD128" i="103" s="1"/>
  <c r="EX128" i="103"/>
  <c r="EY128" i="103"/>
  <c r="EZ128" i="103"/>
  <c r="FA128" i="103"/>
  <c r="FK128" i="103"/>
  <c r="FL128" i="103"/>
  <c r="FM128" i="103"/>
  <c r="FN128" i="103"/>
  <c r="FO128" i="103"/>
  <c r="FP128" i="103"/>
  <c r="FZ128" i="103"/>
  <c r="GA128" i="103"/>
  <c r="GB128" i="103"/>
  <c r="GC128" i="103"/>
  <c r="GD128" i="103"/>
  <c r="GE128" i="103"/>
  <c r="GO128" i="103"/>
  <c r="GP128" i="103"/>
  <c r="GQ128" i="103"/>
  <c r="GR128" i="103"/>
  <c r="GS128" i="103"/>
  <c r="GT128" i="103"/>
  <c r="HD128" i="103"/>
  <c r="HE128" i="103"/>
  <c r="HF128" i="103"/>
  <c r="HG128" i="103"/>
  <c r="HH128" i="103"/>
  <c r="HI128" i="103"/>
  <c r="C129" i="103"/>
  <c r="F129" i="103"/>
  <c r="H129" i="103"/>
  <c r="I129" i="103"/>
  <c r="L129" i="103"/>
  <c r="O129" i="103"/>
  <c r="R129" i="103"/>
  <c r="T129" i="103"/>
  <c r="W129" i="103"/>
  <c r="AL129" i="103"/>
  <c r="CR129" i="103" s="1"/>
  <c r="AM129" i="103"/>
  <c r="AW129" i="103"/>
  <c r="AX129" i="103"/>
  <c r="AY129" i="103"/>
  <c r="AZ129" i="103"/>
  <c r="BA129" i="103"/>
  <c r="BB129" i="103"/>
  <c r="BC129" i="103"/>
  <c r="BH129" i="103"/>
  <c r="BI129" i="103"/>
  <c r="BJ129" i="103"/>
  <c r="BK129" i="103"/>
  <c r="BL129" i="103"/>
  <c r="BM129" i="103"/>
  <c r="BN129" i="103"/>
  <c r="BO129" i="103"/>
  <c r="BV129" i="103"/>
  <c r="BW129" i="103"/>
  <c r="BX129" i="103"/>
  <c r="BY129" i="103"/>
  <c r="BZ129" i="103"/>
  <c r="CA129" i="103"/>
  <c r="CB129" i="103"/>
  <c r="CC129" i="103"/>
  <c r="CD129" i="103"/>
  <c r="CE129" i="103"/>
  <c r="CF129" i="103"/>
  <c r="CG129" i="103"/>
  <c r="CH129" i="103"/>
  <c r="CM129" i="103"/>
  <c r="CN129" i="103"/>
  <c r="CO129" i="103"/>
  <c r="CP129" i="103"/>
  <c r="CW129" i="103"/>
  <c r="CX129" i="103"/>
  <c r="CY129" i="103"/>
  <c r="CZ129" i="103"/>
  <c r="DA129" i="103"/>
  <c r="DB129" i="103"/>
  <c r="DC129" i="103"/>
  <c r="DK129" i="103"/>
  <c r="DL129" i="103"/>
  <c r="DM129" i="103"/>
  <c r="DN129" i="103"/>
  <c r="DR129" i="103"/>
  <c r="DS129" i="103"/>
  <c r="DT129" i="103"/>
  <c r="DU129" i="103"/>
  <c r="DV129" i="103"/>
  <c r="DW129" i="103"/>
  <c r="DX129" i="103"/>
  <c r="DY129" i="103"/>
  <c r="EH129" i="103"/>
  <c r="EI129" i="103"/>
  <c r="EJ129" i="103"/>
  <c r="EK129" i="103"/>
  <c r="EL129" i="103"/>
  <c r="EM129" i="103"/>
  <c r="EV129" i="103"/>
  <c r="EW129" i="103"/>
  <c r="EX129" i="103"/>
  <c r="EY129" i="103"/>
  <c r="EZ129" i="103"/>
  <c r="FA129" i="103"/>
  <c r="FK129" i="103"/>
  <c r="FR129" i="103" s="1"/>
  <c r="FS129" i="103" s="1"/>
  <c r="K129" i="103" s="1"/>
  <c r="FL129" i="103"/>
  <c r="FM129" i="103"/>
  <c r="FN129" i="103"/>
  <c r="FO129" i="103"/>
  <c r="FP129" i="103"/>
  <c r="FZ129" i="103"/>
  <c r="GA129" i="103"/>
  <c r="GB129" i="103"/>
  <c r="GC129" i="103"/>
  <c r="GD129" i="103"/>
  <c r="GE129" i="103"/>
  <c r="GO129" i="103"/>
  <c r="GP129" i="103"/>
  <c r="GQ129" i="103"/>
  <c r="GR129" i="103"/>
  <c r="GS129" i="103"/>
  <c r="GT129" i="103"/>
  <c r="HD129" i="103"/>
  <c r="HE129" i="103"/>
  <c r="HF129" i="103"/>
  <c r="HG129" i="103"/>
  <c r="HH129" i="103"/>
  <c r="HI129" i="103"/>
  <c r="C130" i="103"/>
  <c r="F130" i="103"/>
  <c r="H130" i="103"/>
  <c r="I130" i="103"/>
  <c r="L130" i="103"/>
  <c r="O130" i="103"/>
  <c r="R130" i="103"/>
  <c r="T130" i="103"/>
  <c r="W130" i="103"/>
  <c r="AL130" i="103"/>
  <c r="AM130" i="103"/>
  <c r="AW130" i="103"/>
  <c r="AX130" i="103"/>
  <c r="AY130" i="103"/>
  <c r="AZ130" i="103"/>
  <c r="BA130" i="103"/>
  <c r="BB130" i="103"/>
  <c r="BC130" i="103"/>
  <c r="BH130" i="103"/>
  <c r="BI130" i="103"/>
  <c r="BJ130" i="103"/>
  <c r="BK130" i="103"/>
  <c r="BQ130" i="103" s="1"/>
  <c r="AN130" i="103" s="1"/>
  <c r="BL130" i="103"/>
  <c r="BM130" i="103"/>
  <c r="BN130" i="103"/>
  <c r="BO130" i="103"/>
  <c r="BV130" i="103"/>
  <c r="BW130" i="103"/>
  <c r="BX130" i="103"/>
  <c r="CJ130" i="103" s="1"/>
  <c r="BY130" i="103"/>
  <c r="BZ130" i="103"/>
  <c r="CA130" i="103"/>
  <c r="CB130" i="103"/>
  <c r="CC130" i="103"/>
  <c r="CD130" i="103"/>
  <c r="CE130" i="103"/>
  <c r="CF130" i="103"/>
  <c r="CG130" i="103"/>
  <c r="CH130" i="103"/>
  <c r="CM130" i="103"/>
  <c r="CN130" i="103"/>
  <c r="CO130" i="103"/>
  <c r="CP130" i="103"/>
  <c r="CR130" i="103"/>
  <c r="CW130" i="103"/>
  <c r="CX130" i="103"/>
  <c r="CY130" i="103"/>
  <c r="CZ130" i="103"/>
  <c r="DA130" i="103"/>
  <c r="DB130" i="103"/>
  <c r="DC130" i="103"/>
  <c r="DE130" i="103"/>
  <c r="DK130" i="103"/>
  <c r="DL130" i="103"/>
  <c r="DM130" i="103"/>
  <c r="DP130" i="103" s="1"/>
  <c r="EA130" i="103" s="1"/>
  <c r="EB130" i="103" s="1"/>
  <c r="DN130" i="103"/>
  <c r="DR130" i="103"/>
  <c r="DS130" i="103"/>
  <c r="DT130" i="103"/>
  <c r="DU130" i="103"/>
  <c r="DV130" i="103"/>
  <c r="DW130" i="103"/>
  <c r="DX130" i="103"/>
  <c r="DY130" i="103"/>
  <c r="EH130" i="103"/>
  <c r="EI130" i="103"/>
  <c r="EJ130" i="103"/>
  <c r="EK130" i="103"/>
  <c r="EL130" i="103"/>
  <c r="EM130" i="103"/>
  <c r="EV130" i="103"/>
  <c r="EW130" i="103"/>
  <c r="EX130" i="103"/>
  <c r="EY130" i="103"/>
  <c r="EZ130" i="103"/>
  <c r="FA130" i="103"/>
  <c r="FK130" i="103"/>
  <c r="FL130" i="103"/>
  <c r="FM130" i="103"/>
  <c r="FN130" i="103"/>
  <c r="FO130" i="103"/>
  <c r="FP130" i="103"/>
  <c r="FZ130" i="103"/>
  <c r="GG130" i="103" s="1"/>
  <c r="GH130" i="103" s="1"/>
  <c r="GA130" i="103"/>
  <c r="GB130" i="103"/>
  <c r="GC130" i="103"/>
  <c r="GD130" i="103"/>
  <c r="GE130" i="103"/>
  <c r="GO130" i="103"/>
  <c r="GP130" i="103"/>
  <c r="GQ130" i="103"/>
  <c r="GR130" i="103"/>
  <c r="GS130" i="103"/>
  <c r="GT130" i="103"/>
  <c r="HD130" i="103"/>
  <c r="HE130" i="103"/>
  <c r="HF130" i="103"/>
  <c r="HG130" i="103"/>
  <c r="HH130" i="103"/>
  <c r="HI130" i="103"/>
  <c r="C131" i="103"/>
  <c r="F131" i="103"/>
  <c r="H131" i="103"/>
  <c r="I131" i="103"/>
  <c r="L131" i="103"/>
  <c r="O131" i="103"/>
  <c r="R131" i="103"/>
  <c r="T131" i="103"/>
  <c r="W131" i="103"/>
  <c r="AL131" i="103"/>
  <c r="AM131" i="103"/>
  <c r="AW131" i="103"/>
  <c r="AX131" i="103"/>
  <c r="AY131" i="103"/>
  <c r="AZ131" i="103"/>
  <c r="BA131" i="103"/>
  <c r="BB131" i="103"/>
  <c r="BC131" i="103"/>
  <c r="BH131" i="103"/>
  <c r="BI131" i="103"/>
  <c r="BJ131" i="103"/>
  <c r="BK131" i="103"/>
  <c r="BL131" i="103"/>
  <c r="BQ131" i="103" s="1"/>
  <c r="AN131" i="103" s="1"/>
  <c r="BM131" i="103"/>
  <c r="BN131" i="103"/>
  <c r="BO131" i="103"/>
  <c r="BV131" i="103"/>
  <c r="BW131" i="103"/>
  <c r="BX131" i="103"/>
  <c r="BY131" i="103"/>
  <c r="BZ131" i="103"/>
  <c r="CA131" i="103"/>
  <c r="CB131" i="103"/>
  <c r="CC131" i="103"/>
  <c r="CD131" i="103"/>
  <c r="CE131" i="103"/>
  <c r="CF131" i="103"/>
  <c r="CG131" i="103"/>
  <c r="CH131" i="103"/>
  <c r="CM131" i="103"/>
  <c r="CN131" i="103"/>
  <c r="CO131" i="103"/>
  <c r="CP131" i="103"/>
  <c r="CW131" i="103"/>
  <c r="CX131" i="103"/>
  <c r="CY131" i="103"/>
  <c r="CZ131" i="103"/>
  <c r="DA131" i="103"/>
  <c r="DB131" i="103"/>
  <c r="DC131" i="103"/>
  <c r="DK131" i="103"/>
  <c r="DL131" i="103"/>
  <c r="DM131" i="103"/>
  <c r="DN131" i="103"/>
  <c r="DR131" i="103"/>
  <c r="DS131" i="103"/>
  <c r="DT131" i="103"/>
  <c r="DU131" i="103"/>
  <c r="DV131" i="103"/>
  <c r="DW131" i="103"/>
  <c r="DX131" i="103"/>
  <c r="DY131" i="103"/>
  <c r="EH131" i="103"/>
  <c r="EI131" i="103"/>
  <c r="EJ131" i="103"/>
  <c r="EK131" i="103"/>
  <c r="EL131" i="103"/>
  <c r="EM131" i="103"/>
  <c r="EV131" i="103"/>
  <c r="EW131" i="103"/>
  <c r="FC131" i="103" s="1"/>
  <c r="FD131" i="103" s="1"/>
  <c r="EX131" i="103"/>
  <c r="EY131" i="103"/>
  <c r="EZ131" i="103"/>
  <c r="FA131" i="103"/>
  <c r="FK131" i="103"/>
  <c r="FL131" i="103"/>
  <c r="FM131" i="103"/>
  <c r="FN131" i="103"/>
  <c r="FO131" i="103"/>
  <c r="FR131" i="103" s="1"/>
  <c r="FS131" i="103" s="1"/>
  <c r="K131" i="103" s="1"/>
  <c r="FP131" i="103"/>
  <c r="FZ131" i="103"/>
  <c r="GA131" i="103"/>
  <c r="GB131" i="103"/>
  <c r="GC131" i="103"/>
  <c r="GG131" i="103" s="1"/>
  <c r="GH131" i="103" s="1"/>
  <c r="GD131" i="103"/>
  <c r="GE131" i="103"/>
  <c r="GO131" i="103"/>
  <c r="GP131" i="103"/>
  <c r="GQ131" i="103"/>
  <c r="GR131" i="103"/>
  <c r="GS131" i="103"/>
  <c r="GT131" i="103"/>
  <c r="GV131" i="103"/>
  <c r="GW131" i="103" s="1"/>
  <c r="HD131" i="103"/>
  <c r="HE131" i="103"/>
  <c r="HF131" i="103"/>
  <c r="HG131" i="103"/>
  <c r="HH131" i="103"/>
  <c r="HI131" i="103"/>
  <c r="C132" i="103"/>
  <c r="F132" i="103"/>
  <c r="G131" i="103" s="1"/>
  <c r="H132" i="103"/>
  <c r="I132" i="103"/>
  <c r="L132" i="103"/>
  <c r="O132" i="103"/>
  <c r="R132" i="103"/>
  <c r="T132" i="103"/>
  <c r="W132" i="103"/>
  <c r="AL132" i="103"/>
  <c r="AM132" i="103"/>
  <c r="AW132" i="103"/>
  <c r="AX132" i="103"/>
  <c r="AY132" i="103"/>
  <c r="AZ132" i="103"/>
  <c r="BA132" i="103"/>
  <c r="BB132" i="103"/>
  <c r="BC132" i="103"/>
  <c r="BH132" i="103"/>
  <c r="BI132" i="103"/>
  <c r="BJ132" i="103"/>
  <c r="BK132" i="103"/>
  <c r="BL132" i="103"/>
  <c r="BM132" i="103"/>
  <c r="BN132" i="103"/>
  <c r="BO132" i="103"/>
  <c r="BV132" i="103"/>
  <c r="BW132" i="103"/>
  <c r="BX132" i="103"/>
  <c r="BY132" i="103"/>
  <c r="BZ132" i="103"/>
  <c r="CA132" i="103"/>
  <c r="CB132" i="103"/>
  <c r="CC132" i="103"/>
  <c r="CD132" i="103"/>
  <c r="CE132" i="103"/>
  <c r="CF132" i="103"/>
  <c r="CG132" i="103"/>
  <c r="CH132" i="103"/>
  <c r="CM132" i="103"/>
  <c r="CN132" i="103"/>
  <c r="CO132" i="103"/>
  <c r="CP132" i="103"/>
  <c r="CW132" i="103"/>
  <c r="CX132" i="103"/>
  <c r="CY132" i="103"/>
  <c r="CZ132" i="103"/>
  <c r="DA132" i="103"/>
  <c r="DB132" i="103"/>
  <c r="DC132" i="103"/>
  <c r="DK132" i="103"/>
  <c r="DL132" i="103"/>
  <c r="DM132" i="103"/>
  <c r="DN132" i="103"/>
  <c r="DR132" i="103"/>
  <c r="DS132" i="103"/>
  <c r="DT132" i="103"/>
  <c r="DU132" i="103"/>
  <c r="DV132" i="103"/>
  <c r="DW132" i="103"/>
  <c r="DX132" i="103"/>
  <c r="DY132" i="103"/>
  <c r="EH132" i="103"/>
  <c r="EI132" i="103"/>
  <c r="EJ132" i="103"/>
  <c r="EK132" i="103"/>
  <c r="EL132" i="103"/>
  <c r="EM132" i="103"/>
  <c r="EV132" i="103"/>
  <c r="EW132" i="103"/>
  <c r="FC132" i="103" s="1"/>
  <c r="FD132" i="103" s="1"/>
  <c r="EX132" i="103"/>
  <c r="EY132" i="103"/>
  <c r="EZ132" i="103"/>
  <c r="FA132" i="103"/>
  <c r="FK132" i="103"/>
  <c r="FL132" i="103"/>
  <c r="FM132" i="103"/>
  <c r="FN132" i="103"/>
  <c r="FO132" i="103"/>
  <c r="FP132" i="103"/>
  <c r="FZ132" i="103"/>
  <c r="GA132" i="103"/>
  <c r="GB132" i="103"/>
  <c r="GC132" i="103"/>
  <c r="GD132" i="103"/>
  <c r="GE132" i="103"/>
  <c r="GO132" i="103"/>
  <c r="GP132" i="103"/>
  <c r="GQ132" i="103"/>
  <c r="GR132" i="103"/>
  <c r="GS132" i="103"/>
  <c r="GT132" i="103"/>
  <c r="HD132" i="103"/>
  <c r="HE132" i="103"/>
  <c r="HK132" i="103" s="1"/>
  <c r="HL132" i="103" s="1"/>
  <c r="E132" i="103" s="1"/>
  <c r="HF132" i="103"/>
  <c r="HG132" i="103"/>
  <c r="HH132" i="103"/>
  <c r="HI132" i="103"/>
  <c r="C133" i="103"/>
  <c r="F133" i="103"/>
  <c r="H133" i="103"/>
  <c r="I133" i="103"/>
  <c r="L133" i="103"/>
  <c r="O133" i="103"/>
  <c r="R133" i="103"/>
  <c r="T133" i="103"/>
  <c r="W133" i="103"/>
  <c r="AL133" i="103"/>
  <c r="AM133" i="103"/>
  <c r="AW133" i="103"/>
  <c r="AX133" i="103"/>
  <c r="AY133" i="103"/>
  <c r="AZ133" i="103"/>
  <c r="BA133" i="103"/>
  <c r="BB133" i="103"/>
  <c r="BC133" i="103"/>
  <c r="BH133" i="103"/>
  <c r="BI133" i="103"/>
  <c r="BJ133" i="103"/>
  <c r="BK133" i="103"/>
  <c r="BL133" i="103"/>
  <c r="BM133" i="103"/>
  <c r="BN133" i="103"/>
  <c r="BO133" i="103"/>
  <c r="BV133" i="103"/>
  <c r="BW133" i="103"/>
  <c r="BX133" i="103"/>
  <c r="BY133" i="103"/>
  <c r="BZ133" i="103"/>
  <c r="CA133" i="103"/>
  <c r="CB133" i="103"/>
  <c r="CC133" i="103"/>
  <c r="CD133" i="103"/>
  <c r="CE133" i="103"/>
  <c r="CF133" i="103"/>
  <c r="CG133" i="103"/>
  <c r="CH133" i="103"/>
  <c r="CM133" i="103"/>
  <c r="CN133" i="103"/>
  <c r="CO133" i="103"/>
  <c r="CP133" i="103"/>
  <c r="CR133" i="103"/>
  <c r="CW133" i="103"/>
  <c r="DE133" i="103" s="1"/>
  <c r="CX133" i="103"/>
  <c r="CY133" i="103"/>
  <c r="CZ133" i="103"/>
  <c r="DA133" i="103"/>
  <c r="DB133" i="103"/>
  <c r="DC133" i="103"/>
  <c r="DK133" i="103"/>
  <c r="DL133" i="103"/>
  <c r="DM133" i="103"/>
  <c r="DN133" i="103"/>
  <c r="DR133" i="103"/>
  <c r="DS133" i="103"/>
  <c r="DT133" i="103"/>
  <c r="DU133" i="103"/>
  <c r="DV133" i="103"/>
  <c r="DW133" i="103"/>
  <c r="DX133" i="103"/>
  <c r="DY133" i="103"/>
  <c r="EH133" i="103"/>
  <c r="EI133" i="103"/>
  <c r="EJ133" i="103"/>
  <c r="EK133" i="103"/>
  <c r="EL133" i="103"/>
  <c r="EM133" i="103"/>
  <c r="EV133" i="103"/>
  <c r="EW133" i="103"/>
  <c r="EX133" i="103"/>
  <c r="EY133" i="103"/>
  <c r="EZ133" i="103"/>
  <c r="FA133" i="103"/>
  <c r="FK133" i="103"/>
  <c r="FR133" i="103" s="1"/>
  <c r="FS133" i="103" s="1"/>
  <c r="K133" i="103" s="1"/>
  <c r="FL133" i="103"/>
  <c r="FM133" i="103"/>
  <c r="FN133" i="103"/>
  <c r="FO133" i="103"/>
  <c r="FP133" i="103"/>
  <c r="FZ133" i="103"/>
  <c r="GA133" i="103"/>
  <c r="GB133" i="103"/>
  <c r="GC133" i="103"/>
  <c r="GD133" i="103"/>
  <c r="GE133" i="103"/>
  <c r="GO133" i="103"/>
  <c r="GP133" i="103"/>
  <c r="GQ133" i="103"/>
  <c r="GR133" i="103"/>
  <c r="GS133" i="103"/>
  <c r="GT133" i="103"/>
  <c r="HD133" i="103"/>
  <c r="HE133" i="103"/>
  <c r="HF133" i="103"/>
  <c r="HG133" i="103"/>
  <c r="HH133" i="103"/>
  <c r="HI133" i="103"/>
  <c r="C134" i="103"/>
  <c r="F134" i="103"/>
  <c r="H134" i="103"/>
  <c r="I134" i="103"/>
  <c r="L134" i="103"/>
  <c r="O134" i="103"/>
  <c r="R134" i="103"/>
  <c r="T134" i="103"/>
  <c r="W134" i="103"/>
  <c r="AL134" i="103"/>
  <c r="AM134" i="103"/>
  <c r="AW134" i="103"/>
  <c r="AX134" i="103"/>
  <c r="AY134" i="103"/>
  <c r="AZ134" i="103"/>
  <c r="BA134" i="103"/>
  <c r="BB134" i="103"/>
  <c r="BC134" i="103"/>
  <c r="BH134" i="103"/>
  <c r="BI134" i="103"/>
  <c r="BJ134" i="103"/>
  <c r="BQ134" i="103" s="1"/>
  <c r="AN134" i="103" s="1"/>
  <c r="BK134" i="103"/>
  <c r="BL134" i="103"/>
  <c r="BM134" i="103"/>
  <c r="BN134" i="103"/>
  <c r="BO134" i="103"/>
  <c r="BV134" i="103"/>
  <c r="BW134" i="103"/>
  <c r="BX134" i="103"/>
  <c r="BY134" i="103"/>
  <c r="BZ134" i="103"/>
  <c r="CA134" i="103"/>
  <c r="CB134" i="103"/>
  <c r="CC134" i="103"/>
  <c r="CD134" i="103"/>
  <c r="CE134" i="103"/>
  <c r="CF134" i="103"/>
  <c r="CG134" i="103"/>
  <c r="CH134" i="103"/>
  <c r="CM134" i="103"/>
  <c r="CN134" i="103"/>
  <c r="CO134" i="103"/>
  <c r="CP134" i="103"/>
  <c r="CR134" i="103"/>
  <c r="CW134" i="103"/>
  <c r="CX134" i="103"/>
  <c r="CY134" i="103"/>
  <c r="CZ134" i="103"/>
  <c r="DA134" i="103"/>
  <c r="DB134" i="103"/>
  <c r="DC134" i="103"/>
  <c r="DE134" i="103"/>
  <c r="DK134" i="103"/>
  <c r="DL134" i="103"/>
  <c r="DM134" i="103"/>
  <c r="DN134" i="103"/>
  <c r="DP134" i="103"/>
  <c r="DR134" i="103"/>
  <c r="DS134" i="103"/>
  <c r="DT134" i="103"/>
  <c r="DU134" i="103"/>
  <c r="DV134" i="103"/>
  <c r="DW134" i="103"/>
  <c r="DX134" i="103"/>
  <c r="DY134" i="103"/>
  <c r="EH134" i="103"/>
  <c r="EO134" i="103" s="1"/>
  <c r="EP134" i="103" s="1"/>
  <c r="B134" i="103" s="1"/>
  <c r="EI134" i="103"/>
  <c r="EJ134" i="103"/>
  <c r="EK134" i="103"/>
  <c r="EL134" i="103"/>
  <c r="EM134" i="103"/>
  <c r="EV134" i="103"/>
  <c r="EW134" i="103"/>
  <c r="EX134" i="103"/>
  <c r="EY134" i="103"/>
  <c r="EZ134" i="103"/>
  <c r="FA134" i="103"/>
  <c r="FK134" i="103"/>
  <c r="FL134" i="103"/>
  <c r="FM134" i="103"/>
  <c r="FN134" i="103"/>
  <c r="FO134" i="103"/>
  <c r="FP134" i="103"/>
  <c r="FZ134" i="103"/>
  <c r="GA134" i="103"/>
  <c r="GB134" i="103"/>
  <c r="GC134" i="103"/>
  <c r="GD134" i="103"/>
  <c r="GE134" i="103"/>
  <c r="GO134" i="103"/>
  <c r="GP134" i="103"/>
  <c r="GQ134" i="103"/>
  <c r="GR134" i="103"/>
  <c r="GS134" i="103"/>
  <c r="GT134" i="103"/>
  <c r="HD134" i="103"/>
  <c r="HE134" i="103"/>
  <c r="HF134" i="103"/>
  <c r="HG134" i="103"/>
  <c r="HH134" i="103"/>
  <c r="HI134" i="103"/>
  <c r="C135" i="103"/>
  <c r="F135" i="103"/>
  <c r="G135" i="103"/>
  <c r="H135" i="103"/>
  <c r="I135" i="103"/>
  <c r="J137" i="103" s="1"/>
  <c r="J135" i="103"/>
  <c r="L135" i="103"/>
  <c r="O135" i="103"/>
  <c r="R135" i="103"/>
  <c r="T135" i="103"/>
  <c r="U137" i="103" s="1"/>
  <c r="U135" i="103"/>
  <c r="W135" i="103"/>
  <c r="X137" i="103" s="1"/>
  <c r="AL135" i="103"/>
  <c r="AM135" i="103"/>
  <c r="AW135" i="103"/>
  <c r="AQ135" i="103" s="1"/>
  <c r="AX135" i="103"/>
  <c r="AY135" i="103"/>
  <c r="AZ135" i="103"/>
  <c r="BA135" i="103"/>
  <c r="BB135" i="103"/>
  <c r="BC135" i="103"/>
  <c r="BH135" i="103"/>
  <c r="BQ135" i="103" s="1"/>
  <c r="AN135" i="103" s="1"/>
  <c r="BI135" i="103"/>
  <c r="BJ135" i="103"/>
  <c r="BK135" i="103"/>
  <c r="BL135" i="103"/>
  <c r="BM135" i="103"/>
  <c r="BN135" i="103"/>
  <c r="BO135" i="103"/>
  <c r="BV135" i="103"/>
  <c r="BW135" i="103"/>
  <c r="BX135" i="103"/>
  <c r="BY135" i="103"/>
  <c r="BZ135" i="103"/>
  <c r="CA135" i="103"/>
  <c r="CB135" i="103"/>
  <c r="CJ135" i="103" s="1"/>
  <c r="CC135" i="103"/>
  <c r="CD135" i="103"/>
  <c r="CE135" i="103"/>
  <c r="CF135" i="103"/>
  <c r="CG135" i="103"/>
  <c r="CH135" i="103"/>
  <c r="CM135" i="103"/>
  <c r="CR135" i="103" s="1"/>
  <c r="CN135" i="103"/>
  <c r="CO135" i="103"/>
  <c r="CP135" i="103"/>
  <c r="CW135" i="103"/>
  <c r="CX135" i="103"/>
  <c r="CY135" i="103"/>
  <c r="DE135" i="103" s="1"/>
  <c r="CZ135" i="103"/>
  <c r="DA135" i="103"/>
  <c r="DB135" i="103"/>
  <c r="DC135" i="103"/>
  <c r="DK135" i="103"/>
  <c r="DL135" i="103"/>
  <c r="DM135" i="103"/>
  <c r="DN135" i="103"/>
  <c r="DP135" i="103"/>
  <c r="DR135" i="103"/>
  <c r="DS135" i="103"/>
  <c r="DT135" i="103"/>
  <c r="DU135" i="103"/>
  <c r="DV135" i="103"/>
  <c r="DW135" i="103"/>
  <c r="DX135" i="103"/>
  <c r="DY135" i="103"/>
  <c r="EH135" i="103"/>
  <c r="EI135" i="103"/>
  <c r="EJ135" i="103"/>
  <c r="EK135" i="103"/>
  <c r="EL135" i="103"/>
  <c r="EM135" i="103"/>
  <c r="EO135" i="103"/>
  <c r="EP135" i="103" s="1"/>
  <c r="B135" i="103" s="1"/>
  <c r="EV135" i="103"/>
  <c r="EW135" i="103"/>
  <c r="EX135" i="103"/>
  <c r="EY135" i="103"/>
  <c r="EZ135" i="103"/>
  <c r="FA135" i="103"/>
  <c r="FC135" i="103"/>
  <c r="FD135" i="103" s="1"/>
  <c r="FK135" i="103"/>
  <c r="FR135" i="103" s="1"/>
  <c r="FS135" i="103" s="1"/>
  <c r="K135" i="103" s="1"/>
  <c r="FL135" i="103"/>
  <c r="FM135" i="103"/>
  <c r="FN135" i="103"/>
  <c r="FO135" i="103"/>
  <c r="FP135" i="103"/>
  <c r="FZ135" i="103"/>
  <c r="GG135" i="103" s="1"/>
  <c r="GH135" i="103" s="1"/>
  <c r="GA135" i="103"/>
  <c r="GB135" i="103"/>
  <c r="GC135" i="103"/>
  <c r="GD135" i="103"/>
  <c r="GE135" i="103"/>
  <c r="GO135" i="103"/>
  <c r="GP135" i="103"/>
  <c r="GQ135" i="103"/>
  <c r="GR135" i="103"/>
  <c r="GS135" i="103"/>
  <c r="GT135" i="103"/>
  <c r="HD135" i="103"/>
  <c r="HE135" i="103"/>
  <c r="HF135" i="103"/>
  <c r="HG135" i="103"/>
  <c r="HH135" i="103"/>
  <c r="HI135" i="103"/>
  <c r="HK135" i="103"/>
  <c r="HL135" i="103" s="1"/>
  <c r="E135" i="103" s="1"/>
  <c r="C136" i="103"/>
  <c r="F136" i="103"/>
  <c r="H136" i="103"/>
  <c r="I136" i="103"/>
  <c r="L136" i="103"/>
  <c r="O136" i="103"/>
  <c r="R136" i="103"/>
  <c r="S137" i="103" s="1"/>
  <c r="T136" i="103"/>
  <c r="W136" i="103"/>
  <c r="AL136" i="103"/>
  <c r="AM136" i="103"/>
  <c r="AW136" i="103"/>
  <c r="AX136" i="103"/>
  <c r="AY136" i="103"/>
  <c r="AZ136" i="103"/>
  <c r="BA136" i="103"/>
  <c r="BB136" i="103"/>
  <c r="BC136" i="103"/>
  <c r="BE136" i="103"/>
  <c r="BH136" i="103"/>
  <c r="BI136" i="103"/>
  <c r="BJ136" i="103"/>
  <c r="BK136" i="103"/>
  <c r="BL136" i="103"/>
  <c r="BM136" i="103"/>
  <c r="BN136" i="103"/>
  <c r="BO136" i="103"/>
  <c r="AQ136" i="103" s="1"/>
  <c r="BV136" i="103"/>
  <c r="BW136" i="103"/>
  <c r="BX136" i="103"/>
  <c r="BY136" i="103"/>
  <c r="BZ136" i="103"/>
  <c r="CA136" i="103"/>
  <c r="CB136" i="103"/>
  <c r="CC136" i="103"/>
  <c r="CD136" i="103"/>
  <c r="CE136" i="103"/>
  <c r="CF136" i="103"/>
  <c r="CG136" i="103"/>
  <c r="CH136" i="103"/>
  <c r="CM136" i="103"/>
  <c r="CN136" i="103"/>
  <c r="CO136" i="103"/>
  <c r="CP136" i="103"/>
  <c r="CW136" i="103"/>
  <c r="CX136" i="103"/>
  <c r="CY136" i="103"/>
  <c r="CZ136" i="103"/>
  <c r="DA136" i="103"/>
  <c r="DB136" i="103"/>
  <c r="DC136" i="103"/>
  <c r="DK136" i="103"/>
  <c r="DL136" i="103"/>
  <c r="DM136" i="103"/>
  <c r="DN136" i="103"/>
  <c r="DR136" i="103"/>
  <c r="DS136" i="103"/>
  <c r="DT136" i="103"/>
  <c r="DU136" i="103"/>
  <c r="DV136" i="103"/>
  <c r="DW136" i="103"/>
  <c r="DX136" i="103"/>
  <c r="DY136" i="103"/>
  <c r="EH136" i="103"/>
  <c r="EI136" i="103"/>
  <c r="EJ136" i="103"/>
  <c r="EK136" i="103"/>
  <c r="EL136" i="103"/>
  <c r="EM136" i="103"/>
  <c r="EV136" i="103"/>
  <c r="EW136" i="103"/>
  <c r="EX136" i="103"/>
  <c r="EY136" i="103"/>
  <c r="EZ136" i="103"/>
  <c r="FA136" i="103"/>
  <c r="FK136" i="103"/>
  <c r="FL136" i="103"/>
  <c r="FM136" i="103"/>
  <c r="FN136" i="103"/>
  <c r="FO136" i="103"/>
  <c r="FP136" i="103"/>
  <c r="FZ136" i="103"/>
  <c r="GA136" i="103"/>
  <c r="GG136" i="103" s="1"/>
  <c r="GB136" i="103"/>
  <c r="GC136" i="103"/>
  <c r="GD136" i="103"/>
  <c r="GE136" i="103"/>
  <c r="GH136" i="103"/>
  <c r="GO136" i="103"/>
  <c r="GP136" i="103"/>
  <c r="GQ136" i="103"/>
  <c r="GR136" i="103"/>
  <c r="GS136" i="103"/>
  <c r="GT136" i="103"/>
  <c r="HD136" i="103"/>
  <c r="HE136" i="103"/>
  <c r="HF136" i="103"/>
  <c r="HG136" i="103"/>
  <c r="HH136" i="103"/>
  <c r="HI136" i="103"/>
  <c r="C137" i="103"/>
  <c r="D135" i="103" s="1"/>
  <c r="D137" i="103"/>
  <c r="F137" i="103"/>
  <c r="H137" i="103"/>
  <c r="I137" i="103"/>
  <c r="L137" i="103"/>
  <c r="M135" i="103" s="1"/>
  <c r="M137" i="103"/>
  <c r="O137" i="103"/>
  <c r="R137" i="103"/>
  <c r="T137" i="103"/>
  <c r="W137" i="103"/>
  <c r="AL137" i="103"/>
  <c r="DP137" i="103" s="1"/>
  <c r="EA137" i="103" s="1"/>
  <c r="EB137" i="103" s="1"/>
  <c r="AM137" i="103"/>
  <c r="AW137" i="103"/>
  <c r="AQ137" i="103" s="1"/>
  <c r="AX137" i="103"/>
  <c r="AY137" i="103"/>
  <c r="AZ137" i="103"/>
  <c r="BA137" i="103"/>
  <c r="BB137" i="103"/>
  <c r="BC137" i="103"/>
  <c r="BH137" i="103"/>
  <c r="BI137" i="103"/>
  <c r="BJ137" i="103"/>
  <c r="BK137" i="103"/>
  <c r="BQ137" i="103" s="1"/>
  <c r="AN137" i="103" s="1"/>
  <c r="AJ137" i="103" s="1"/>
  <c r="N137" i="103" s="1"/>
  <c r="BL137" i="103"/>
  <c r="BM137" i="103"/>
  <c r="BN137" i="103"/>
  <c r="BO137" i="103"/>
  <c r="BV137" i="103"/>
  <c r="BW137" i="103"/>
  <c r="BX137" i="103"/>
  <c r="BY137" i="103"/>
  <c r="BZ137" i="103"/>
  <c r="CA137" i="103"/>
  <c r="CB137" i="103"/>
  <c r="CC137" i="103"/>
  <c r="CD137" i="103"/>
  <c r="CE137" i="103"/>
  <c r="CF137" i="103"/>
  <c r="CG137" i="103"/>
  <c r="CH137" i="103"/>
  <c r="CM137" i="103"/>
  <c r="CN137" i="103"/>
  <c r="CO137" i="103"/>
  <c r="CP137" i="103"/>
  <c r="CW137" i="103"/>
  <c r="CX137" i="103"/>
  <c r="CY137" i="103"/>
  <c r="CZ137" i="103"/>
  <c r="DA137" i="103"/>
  <c r="DB137" i="103"/>
  <c r="DC137" i="103"/>
  <c r="DK137" i="103"/>
  <c r="DL137" i="103"/>
  <c r="DM137" i="103"/>
  <c r="DN137" i="103"/>
  <c r="DR137" i="103"/>
  <c r="DS137" i="103"/>
  <c r="DT137" i="103"/>
  <c r="DU137" i="103"/>
  <c r="DV137" i="103"/>
  <c r="DW137" i="103"/>
  <c r="DX137" i="103"/>
  <c r="DY137" i="103"/>
  <c r="EH137" i="103"/>
  <c r="EI137" i="103"/>
  <c r="EJ137" i="103"/>
  <c r="EK137" i="103"/>
  <c r="EL137" i="103"/>
  <c r="EM137" i="103"/>
  <c r="EV137" i="103"/>
  <c r="FC137" i="103" s="1"/>
  <c r="FD137" i="103" s="1"/>
  <c r="EW137" i="103"/>
  <c r="EX137" i="103"/>
  <c r="EY137" i="103"/>
  <c r="EZ137" i="103"/>
  <c r="FA137" i="103"/>
  <c r="FK137" i="103"/>
  <c r="FL137" i="103"/>
  <c r="FM137" i="103"/>
  <c r="FN137" i="103"/>
  <c r="FO137" i="103"/>
  <c r="FP137" i="103"/>
  <c r="FZ137" i="103"/>
  <c r="GA137" i="103"/>
  <c r="GB137" i="103"/>
  <c r="GC137" i="103"/>
  <c r="GD137" i="103"/>
  <c r="GE137" i="103"/>
  <c r="GO137" i="103"/>
  <c r="GP137" i="103"/>
  <c r="GQ137" i="103"/>
  <c r="GR137" i="103"/>
  <c r="GS137" i="103"/>
  <c r="GT137" i="103"/>
  <c r="HD137" i="103"/>
  <c r="HE137" i="103"/>
  <c r="HF137" i="103"/>
  <c r="HG137" i="103"/>
  <c r="HH137" i="103"/>
  <c r="HI137" i="103"/>
  <c r="C138" i="103"/>
  <c r="F138" i="103"/>
  <c r="H138" i="103"/>
  <c r="I138" i="103"/>
  <c r="L138" i="103"/>
  <c r="O138" i="103"/>
  <c r="R138" i="103"/>
  <c r="T138" i="103"/>
  <c r="W138" i="103"/>
  <c r="AL138" i="103"/>
  <c r="AM138" i="103"/>
  <c r="AW138" i="103"/>
  <c r="AX138" i="103"/>
  <c r="AY138" i="103"/>
  <c r="AZ138" i="103"/>
  <c r="BA138" i="103"/>
  <c r="BB138" i="103"/>
  <c r="BC138" i="103"/>
  <c r="BH138" i="103"/>
  <c r="BI138" i="103"/>
  <c r="BJ138" i="103"/>
  <c r="BK138" i="103"/>
  <c r="BL138" i="103"/>
  <c r="BM138" i="103"/>
  <c r="BN138" i="103"/>
  <c r="BO138" i="103"/>
  <c r="BQ138" i="103"/>
  <c r="AN138" i="103" s="1"/>
  <c r="AJ138" i="103" s="1"/>
  <c r="N138" i="103" s="1"/>
  <c r="BV138" i="103"/>
  <c r="BW138" i="103"/>
  <c r="BX138" i="103"/>
  <c r="BY138" i="103"/>
  <c r="BZ138" i="103"/>
  <c r="CA138" i="103"/>
  <c r="CB138" i="103"/>
  <c r="CC138" i="103"/>
  <c r="CJ138" i="103" s="1"/>
  <c r="CD138" i="103"/>
  <c r="CE138" i="103"/>
  <c r="CF138" i="103"/>
  <c r="CG138" i="103"/>
  <c r="CH138" i="103"/>
  <c r="CM138" i="103"/>
  <c r="CN138" i="103"/>
  <c r="CR138" i="103" s="1"/>
  <c r="CO138" i="103"/>
  <c r="CP138" i="103"/>
  <c r="CW138" i="103"/>
  <c r="CX138" i="103"/>
  <c r="CY138" i="103"/>
  <c r="CZ138" i="103"/>
  <c r="DA138" i="103"/>
  <c r="DB138" i="103"/>
  <c r="DC138" i="103"/>
  <c r="DK138" i="103"/>
  <c r="DL138" i="103"/>
  <c r="DM138" i="103"/>
  <c r="DN138" i="103"/>
  <c r="DP138" i="103"/>
  <c r="DR138" i="103"/>
  <c r="EA138" i="103" s="1"/>
  <c r="EB138" i="103" s="1"/>
  <c r="DS138" i="103"/>
  <c r="DT138" i="103"/>
  <c r="DU138" i="103"/>
  <c r="DV138" i="103"/>
  <c r="DW138" i="103"/>
  <c r="DX138" i="103"/>
  <c r="DY138" i="103"/>
  <c r="EH138" i="103"/>
  <c r="EI138" i="103"/>
  <c r="EJ138" i="103"/>
  <c r="EK138" i="103"/>
  <c r="EL138" i="103"/>
  <c r="EM138" i="103"/>
  <c r="EO138" i="103"/>
  <c r="EP138" i="103" s="1"/>
  <c r="B138" i="103" s="1"/>
  <c r="EV138" i="103"/>
  <c r="EW138" i="103"/>
  <c r="EX138" i="103"/>
  <c r="EY138" i="103"/>
  <c r="EZ138" i="103"/>
  <c r="FA138" i="103"/>
  <c r="FC138" i="103"/>
  <c r="FD138" i="103" s="1"/>
  <c r="FK138" i="103"/>
  <c r="FL138" i="103"/>
  <c r="FM138" i="103"/>
  <c r="FN138" i="103"/>
  <c r="FR138" i="103" s="1"/>
  <c r="FS138" i="103" s="1"/>
  <c r="K138" i="103" s="1"/>
  <c r="FO138" i="103"/>
  <c r="FP138" i="103"/>
  <c r="FZ138" i="103"/>
  <c r="GA138" i="103"/>
  <c r="GB138" i="103"/>
  <c r="GC138" i="103"/>
  <c r="GG138" i="103" s="1"/>
  <c r="GH138" i="103" s="1"/>
  <c r="GD138" i="103"/>
  <c r="GE138" i="103"/>
  <c r="GO138" i="103"/>
  <c r="GP138" i="103"/>
  <c r="GQ138" i="103"/>
  <c r="GR138" i="103"/>
  <c r="GV138" i="103" s="1"/>
  <c r="GW138" i="103" s="1"/>
  <c r="GS138" i="103"/>
  <c r="GT138" i="103"/>
  <c r="HD138" i="103"/>
  <c r="HE138" i="103"/>
  <c r="HF138" i="103"/>
  <c r="HG138" i="103"/>
  <c r="HK138" i="103" s="1"/>
  <c r="HL138" i="103" s="1"/>
  <c r="E138" i="103" s="1"/>
  <c r="HH138" i="103"/>
  <c r="HI138" i="103"/>
  <c r="C139" i="103"/>
  <c r="F139" i="103"/>
  <c r="H139" i="103"/>
  <c r="I139" i="103"/>
  <c r="L139" i="103"/>
  <c r="O139" i="103"/>
  <c r="R139" i="103"/>
  <c r="T139" i="103"/>
  <c r="W139" i="103"/>
  <c r="AL139" i="103"/>
  <c r="AM139" i="103"/>
  <c r="AW139" i="103"/>
  <c r="AX139" i="103"/>
  <c r="AY139" i="103"/>
  <c r="AZ139" i="103"/>
  <c r="BA139" i="103"/>
  <c r="AQ139" i="103" s="1"/>
  <c r="BB139" i="103"/>
  <c r="BC139" i="103"/>
  <c r="BH139" i="103"/>
  <c r="BI139" i="103"/>
  <c r="BJ139" i="103"/>
  <c r="BK139" i="103"/>
  <c r="BL139" i="103"/>
  <c r="BM139" i="103"/>
  <c r="BN139" i="103"/>
  <c r="BO139" i="103"/>
  <c r="BV139" i="103"/>
  <c r="BW139" i="103"/>
  <c r="BX139" i="103"/>
  <c r="BY139" i="103"/>
  <c r="BZ139" i="103"/>
  <c r="CA139" i="103"/>
  <c r="CB139" i="103"/>
  <c r="CJ139" i="103" s="1"/>
  <c r="CC139" i="103"/>
  <c r="CD139" i="103"/>
  <c r="CE139" i="103"/>
  <c r="CF139" i="103"/>
  <c r="CG139" i="103"/>
  <c r="CH139" i="103"/>
  <c r="CM139" i="103"/>
  <c r="CN139" i="103"/>
  <c r="CO139" i="103"/>
  <c r="CP139" i="103"/>
  <c r="CW139" i="103"/>
  <c r="CX139" i="103"/>
  <c r="CY139" i="103"/>
  <c r="CZ139" i="103"/>
  <c r="DA139" i="103"/>
  <c r="DB139" i="103"/>
  <c r="DC139" i="103"/>
  <c r="DK139" i="103"/>
  <c r="DL139" i="103"/>
  <c r="DM139" i="103"/>
  <c r="DN139" i="103"/>
  <c r="DR139" i="103"/>
  <c r="DS139" i="103"/>
  <c r="DT139" i="103"/>
  <c r="DU139" i="103"/>
  <c r="DV139" i="103"/>
  <c r="DW139" i="103"/>
  <c r="DX139" i="103"/>
  <c r="DY139" i="103"/>
  <c r="EH139" i="103"/>
  <c r="EO139" i="103" s="1"/>
  <c r="EP139" i="103" s="1"/>
  <c r="B139" i="103" s="1"/>
  <c r="EI139" i="103"/>
  <c r="EJ139" i="103"/>
  <c r="EK139" i="103"/>
  <c r="EL139" i="103"/>
  <c r="EM139" i="103"/>
  <c r="EV139" i="103"/>
  <c r="EW139" i="103"/>
  <c r="EX139" i="103"/>
  <c r="EY139" i="103"/>
  <c r="EZ139" i="103"/>
  <c r="FA139" i="103"/>
  <c r="FK139" i="103"/>
  <c r="FL139" i="103"/>
  <c r="FM139" i="103"/>
  <c r="FN139" i="103"/>
  <c r="FO139" i="103"/>
  <c r="FP139" i="103"/>
  <c r="FZ139" i="103"/>
  <c r="GA139" i="103"/>
  <c r="GB139" i="103"/>
  <c r="GC139" i="103"/>
  <c r="GD139" i="103"/>
  <c r="GE139" i="103"/>
  <c r="GO139" i="103"/>
  <c r="GP139" i="103"/>
  <c r="GQ139" i="103"/>
  <c r="GR139" i="103"/>
  <c r="GS139" i="103"/>
  <c r="GT139" i="103"/>
  <c r="HD139" i="103"/>
  <c r="HE139" i="103"/>
  <c r="HF139" i="103"/>
  <c r="HG139" i="103"/>
  <c r="HH139" i="103"/>
  <c r="HI139" i="103"/>
  <c r="C140" i="103"/>
  <c r="F140" i="103"/>
  <c r="G143" i="103" s="1"/>
  <c r="H140" i="103"/>
  <c r="I140" i="103"/>
  <c r="L140" i="103"/>
  <c r="O140" i="103"/>
  <c r="R140" i="103"/>
  <c r="S143" i="103" s="1"/>
  <c r="T140" i="103"/>
  <c r="W140" i="103"/>
  <c r="AL140" i="103"/>
  <c r="AM140" i="103"/>
  <c r="AW140" i="103"/>
  <c r="AQ140" i="103" s="1"/>
  <c r="AX140" i="103"/>
  <c r="AY140" i="103"/>
  <c r="AZ140" i="103"/>
  <c r="BA140" i="103"/>
  <c r="BB140" i="103"/>
  <c r="BC140" i="103"/>
  <c r="BH140" i="103"/>
  <c r="BI140" i="103"/>
  <c r="BJ140" i="103"/>
  <c r="BK140" i="103"/>
  <c r="BL140" i="103"/>
  <c r="BM140" i="103"/>
  <c r="BQ140" i="103" s="1"/>
  <c r="AN140" i="103" s="1"/>
  <c r="AJ140" i="103" s="1"/>
  <c r="N140" i="103" s="1"/>
  <c r="BN140" i="103"/>
  <c r="BO140" i="103"/>
  <c r="BV140" i="103"/>
  <c r="BW140" i="103"/>
  <c r="BX140" i="103"/>
  <c r="BY140" i="103"/>
  <c r="BZ140" i="103"/>
  <c r="CA140" i="103"/>
  <c r="CB140" i="103"/>
  <c r="CC140" i="103"/>
  <c r="CD140" i="103"/>
  <c r="CE140" i="103"/>
  <c r="CF140" i="103"/>
  <c r="CG140" i="103"/>
  <c r="CH140" i="103"/>
  <c r="CJ140" i="103"/>
  <c r="CM140" i="103"/>
  <c r="CN140" i="103"/>
  <c r="CO140" i="103"/>
  <c r="CP140" i="103"/>
  <c r="CW140" i="103"/>
  <c r="CX140" i="103"/>
  <c r="CY140" i="103"/>
  <c r="CZ140" i="103"/>
  <c r="DA140" i="103"/>
  <c r="DB140" i="103"/>
  <c r="DC140" i="103"/>
  <c r="DK140" i="103"/>
  <c r="DL140" i="103"/>
  <c r="DM140" i="103"/>
  <c r="DN140" i="103"/>
  <c r="DP140" i="103"/>
  <c r="EA140" i="103" s="1"/>
  <c r="EB140" i="103" s="1"/>
  <c r="DR140" i="103"/>
  <c r="DS140" i="103"/>
  <c r="DT140" i="103"/>
  <c r="DU140" i="103"/>
  <c r="DV140" i="103"/>
  <c r="DW140" i="103"/>
  <c r="DX140" i="103"/>
  <c r="DY140" i="103"/>
  <c r="EH140" i="103"/>
  <c r="EI140" i="103"/>
  <c r="EJ140" i="103"/>
  <c r="EO140" i="103" s="1"/>
  <c r="EP140" i="103" s="1"/>
  <c r="B140" i="103" s="1"/>
  <c r="EK140" i="103"/>
  <c r="EL140" i="103"/>
  <c r="EM140" i="103"/>
  <c r="EV140" i="103"/>
  <c r="EW140" i="103"/>
  <c r="EX140" i="103"/>
  <c r="FC140" i="103" s="1"/>
  <c r="FD140" i="103" s="1"/>
  <c r="EY140" i="103"/>
  <c r="EZ140" i="103"/>
  <c r="FA140" i="103"/>
  <c r="FK140" i="103"/>
  <c r="FL140" i="103"/>
  <c r="FM140" i="103"/>
  <c r="FR140" i="103" s="1"/>
  <c r="FS140" i="103" s="1"/>
  <c r="K140" i="103" s="1"/>
  <c r="FN140" i="103"/>
  <c r="FO140" i="103"/>
  <c r="FP140" i="103"/>
  <c r="FZ140" i="103"/>
  <c r="GA140" i="103"/>
  <c r="GB140" i="103"/>
  <c r="GG140" i="103" s="1"/>
  <c r="GH140" i="103" s="1"/>
  <c r="GC140" i="103"/>
  <c r="GD140" i="103"/>
  <c r="GE140" i="103"/>
  <c r="GO140" i="103"/>
  <c r="GP140" i="103"/>
  <c r="GQ140" i="103"/>
  <c r="GV140" i="103" s="1"/>
  <c r="GW140" i="103" s="1"/>
  <c r="GR140" i="103"/>
  <c r="GS140" i="103"/>
  <c r="GT140" i="103"/>
  <c r="HD140" i="103"/>
  <c r="HE140" i="103"/>
  <c r="HF140" i="103"/>
  <c r="HK140" i="103" s="1"/>
  <c r="HL140" i="103" s="1"/>
  <c r="E140" i="103" s="1"/>
  <c r="HG140" i="103"/>
  <c r="HH140" i="103"/>
  <c r="HI140" i="103"/>
  <c r="C141" i="103"/>
  <c r="F141" i="103"/>
  <c r="H141" i="103"/>
  <c r="I141" i="103"/>
  <c r="J143" i="103" s="1"/>
  <c r="L141" i="103"/>
  <c r="M143" i="103" s="1"/>
  <c r="O141" i="103"/>
  <c r="R141" i="103"/>
  <c r="T141" i="103"/>
  <c r="W141" i="103"/>
  <c r="AL141" i="103"/>
  <c r="BE141" i="103" s="1"/>
  <c r="AM141" i="103"/>
  <c r="AW141" i="103"/>
  <c r="AX141" i="103"/>
  <c r="AY141" i="103"/>
  <c r="AZ141" i="103"/>
  <c r="BA141" i="103"/>
  <c r="BB141" i="103"/>
  <c r="BC141" i="103"/>
  <c r="BH141" i="103"/>
  <c r="BI141" i="103"/>
  <c r="BJ141" i="103"/>
  <c r="BK141" i="103"/>
  <c r="BQ141" i="103" s="1"/>
  <c r="AN141" i="103" s="1"/>
  <c r="BL141" i="103"/>
  <c r="BM141" i="103"/>
  <c r="BN141" i="103"/>
  <c r="BO141" i="103"/>
  <c r="BV141" i="103"/>
  <c r="BW141" i="103"/>
  <c r="BX141" i="103"/>
  <c r="BY141" i="103"/>
  <c r="BZ141" i="103"/>
  <c r="CA141" i="103"/>
  <c r="CB141" i="103"/>
  <c r="CC141" i="103"/>
  <c r="CD141" i="103"/>
  <c r="CE141" i="103"/>
  <c r="CF141" i="103"/>
  <c r="CG141" i="103"/>
  <c r="CH141" i="103"/>
  <c r="CJ141" i="103"/>
  <c r="CM141" i="103"/>
  <c r="CN141" i="103"/>
  <c r="CO141" i="103"/>
  <c r="CP141" i="103"/>
  <c r="CR141" i="103"/>
  <c r="CW141" i="103"/>
  <c r="CX141" i="103"/>
  <c r="CY141" i="103"/>
  <c r="DE141" i="103" s="1"/>
  <c r="CZ141" i="103"/>
  <c r="DA141" i="103"/>
  <c r="DB141" i="103"/>
  <c r="DC141" i="103"/>
  <c r="DK141" i="103"/>
  <c r="DL141" i="103"/>
  <c r="DM141" i="103"/>
  <c r="DP141" i="103" s="1"/>
  <c r="EA141" i="103" s="1"/>
  <c r="EB141" i="103" s="1"/>
  <c r="DN141" i="103"/>
  <c r="DR141" i="103"/>
  <c r="DS141" i="103"/>
  <c r="DT141" i="103"/>
  <c r="DU141" i="103"/>
  <c r="DV141" i="103"/>
  <c r="DW141" i="103"/>
  <c r="DX141" i="103"/>
  <c r="DY141" i="103"/>
  <c r="EH141" i="103"/>
  <c r="EI141" i="103"/>
  <c r="EJ141" i="103"/>
  <c r="EK141" i="103"/>
  <c r="EL141" i="103"/>
  <c r="EM141" i="103"/>
  <c r="EV141" i="103"/>
  <c r="EW141" i="103"/>
  <c r="EX141" i="103"/>
  <c r="EY141" i="103"/>
  <c r="EZ141" i="103"/>
  <c r="FA141" i="103"/>
  <c r="FK141" i="103"/>
  <c r="FL141" i="103"/>
  <c r="FM141" i="103"/>
  <c r="FN141" i="103"/>
  <c r="FO141" i="103"/>
  <c r="FP141" i="103"/>
  <c r="FZ141" i="103"/>
  <c r="GA141" i="103"/>
  <c r="GB141" i="103"/>
  <c r="GC141" i="103"/>
  <c r="GD141" i="103"/>
  <c r="GE141" i="103"/>
  <c r="GO141" i="103"/>
  <c r="GP141" i="103"/>
  <c r="GQ141" i="103"/>
  <c r="GR141" i="103"/>
  <c r="GS141" i="103"/>
  <c r="GT141" i="103"/>
  <c r="HD141" i="103"/>
  <c r="HE141" i="103"/>
  <c r="HF141" i="103"/>
  <c r="HG141" i="103"/>
  <c r="HH141" i="103"/>
  <c r="HI141" i="103"/>
  <c r="C142" i="103"/>
  <c r="F142" i="103"/>
  <c r="H142" i="103"/>
  <c r="I142" i="103"/>
  <c r="L142" i="103"/>
  <c r="O142" i="103"/>
  <c r="R142" i="103"/>
  <c r="T142" i="103"/>
  <c r="W142" i="103"/>
  <c r="AL142" i="103"/>
  <c r="AM142" i="103"/>
  <c r="AW142" i="103"/>
  <c r="AX142" i="103"/>
  <c r="AY142" i="103"/>
  <c r="AZ142" i="103"/>
  <c r="BA142" i="103"/>
  <c r="BB142" i="103"/>
  <c r="BC142" i="103"/>
  <c r="BH142" i="103"/>
  <c r="BI142" i="103"/>
  <c r="BJ142" i="103"/>
  <c r="BQ142" i="103" s="1"/>
  <c r="AN142" i="103" s="1"/>
  <c r="AJ142" i="103" s="1"/>
  <c r="N142" i="103" s="1"/>
  <c r="BK142" i="103"/>
  <c r="BL142" i="103"/>
  <c r="BM142" i="103"/>
  <c r="BN142" i="103"/>
  <c r="BO142" i="103"/>
  <c r="BV142" i="103"/>
  <c r="BW142" i="103"/>
  <c r="CJ142" i="103" s="1"/>
  <c r="BX142" i="103"/>
  <c r="BY142" i="103"/>
  <c r="BZ142" i="103"/>
  <c r="CA142" i="103"/>
  <c r="CB142" i="103"/>
  <c r="CC142" i="103"/>
  <c r="CD142" i="103"/>
  <c r="CE142" i="103"/>
  <c r="CF142" i="103"/>
  <c r="CG142" i="103"/>
  <c r="CH142" i="103"/>
  <c r="CM142" i="103"/>
  <c r="CN142" i="103"/>
  <c r="CO142" i="103"/>
  <c r="CP142" i="103"/>
  <c r="CR142" i="103"/>
  <c r="CW142" i="103"/>
  <c r="CX142" i="103"/>
  <c r="CY142" i="103"/>
  <c r="CZ142" i="103"/>
  <c r="DA142" i="103"/>
  <c r="DB142" i="103"/>
  <c r="DC142" i="103"/>
  <c r="DE142" i="103"/>
  <c r="DK142" i="103"/>
  <c r="DL142" i="103"/>
  <c r="DM142" i="103"/>
  <c r="DN142" i="103"/>
  <c r="DP142" i="103"/>
  <c r="EA142" i="103" s="1"/>
  <c r="EB142" i="103" s="1"/>
  <c r="DR142" i="103"/>
  <c r="DS142" i="103"/>
  <c r="DT142" i="103"/>
  <c r="DU142" i="103"/>
  <c r="DV142" i="103"/>
  <c r="DW142" i="103"/>
  <c r="DX142" i="103"/>
  <c r="DY142" i="103"/>
  <c r="EH142" i="103"/>
  <c r="EO142" i="103" s="1"/>
  <c r="EP142" i="103" s="1"/>
  <c r="B142" i="103" s="1"/>
  <c r="EI142" i="103"/>
  <c r="EJ142" i="103"/>
  <c r="EK142" i="103"/>
  <c r="EL142" i="103"/>
  <c r="EM142" i="103"/>
  <c r="EV142" i="103"/>
  <c r="FC142" i="103" s="1"/>
  <c r="FD142" i="103" s="1"/>
  <c r="EW142" i="103"/>
  <c r="EX142" i="103"/>
  <c r="EY142" i="103"/>
  <c r="EZ142" i="103"/>
  <c r="FA142" i="103"/>
  <c r="FK142" i="103"/>
  <c r="FR142" i="103" s="1"/>
  <c r="FS142" i="103" s="1"/>
  <c r="K142" i="103" s="1"/>
  <c r="FL142" i="103"/>
  <c r="FM142" i="103"/>
  <c r="FN142" i="103"/>
  <c r="FO142" i="103"/>
  <c r="FP142" i="103"/>
  <c r="FZ142" i="103"/>
  <c r="GG142" i="103" s="1"/>
  <c r="GH142" i="103" s="1"/>
  <c r="GA142" i="103"/>
  <c r="GB142" i="103"/>
  <c r="GC142" i="103"/>
  <c r="GD142" i="103"/>
  <c r="GE142" i="103"/>
  <c r="GO142" i="103"/>
  <c r="GV142" i="103" s="1"/>
  <c r="GW142" i="103" s="1"/>
  <c r="GP142" i="103"/>
  <c r="GQ142" i="103"/>
  <c r="GR142" i="103"/>
  <c r="GS142" i="103"/>
  <c r="GT142" i="103"/>
  <c r="HD142" i="103"/>
  <c r="HK142" i="103" s="1"/>
  <c r="HL142" i="103" s="1"/>
  <c r="E142" i="103" s="1"/>
  <c r="HE142" i="103"/>
  <c r="HF142" i="103"/>
  <c r="HG142" i="103"/>
  <c r="HH142" i="103"/>
  <c r="HI142" i="103"/>
  <c r="C143" i="103"/>
  <c r="F143" i="103"/>
  <c r="H143" i="103"/>
  <c r="I143" i="103"/>
  <c r="L143" i="103"/>
  <c r="O143" i="103"/>
  <c r="R143" i="103"/>
  <c r="T143" i="103"/>
  <c r="W143" i="103"/>
  <c r="AL143" i="103"/>
  <c r="AM143" i="103"/>
  <c r="AW143" i="103"/>
  <c r="AX143" i="103"/>
  <c r="AY143" i="103"/>
  <c r="AZ143" i="103"/>
  <c r="BA143" i="103"/>
  <c r="BB143" i="103"/>
  <c r="BC143" i="103"/>
  <c r="BH143" i="103"/>
  <c r="BI143" i="103"/>
  <c r="BQ143" i="103" s="1"/>
  <c r="AN143" i="103" s="1"/>
  <c r="BJ143" i="103"/>
  <c r="BK143" i="103"/>
  <c r="BL143" i="103"/>
  <c r="BM143" i="103"/>
  <c r="BN143" i="103"/>
  <c r="BO143" i="103"/>
  <c r="BV143" i="103"/>
  <c r="CJ143" i="103" s="1"/>
  <c r="BW143" i="103"/>
  <c r="BX143" i="103"/>
  <c r="BY143" i="103"/>
  <c r="BZ143" i="103"/>
  <c r="CA143" i="103"/>
  <c r="CB143" i="103"/>
  <c r="CC143" i="103"/>
  <c r="CD143" i="103"/>
  <c r="CE143" i="103"/>
  <c r="CF143" i="103"/>
  <c r="CG143" i="103"/>
  <c r="CH143" i="103"/>
  <c r="CM143" i="103"/>
  <c r="CN143" i="103"/>
  <c r="CO143" i="103"/>
  <c r="CP143" i="103"/>
  <c r="CR143" i="103"/>
  <c r="CW143" i="103"/>
  <c r="CX143" i="103"/>
  <c r="CY143" i="103"/>
  <c r="CZ143" i="103"/>
  <c r="DA143" i="103"/>
  <c r="DB143" i="103"/>
  <c r="DC143" i="103"/>
  <c r="DE143" i="103"/>
  <c r="DK143" i="103"/>
  <c r="DL143" i="103"/>
  <c r="DM143" i="103"/>
  <c r="DN143" i="103"/>
  <c r="DP143" i="103"/>
  <c r="DR143" i="103"/>
  <c r="DS143" i="103"/>
  <c r="EA143" i="103" s="1"/>
  <c r="EB143" i="103" s="1"/>
  <c r="DT143" i="103"/>
  <c r="DU143" i="103"/>
  <c r="DV143" i="103"/>
  <c r="DW143" i="103"/>
  <c r="DX143" i="103"/>
  <c r="DY143" i="103"/>
  <c r="EH143" i="103"/>
  <c r="EO143" i="103" s="1"/>
  <c r="EP143" i="103" s="1"/>
  <c r="B143" i="103" s="1"/>
  <c r="EI143" i="103"/>
  <c r="EJ143" i="103"/>
  <c r="EK143" i="103"/>
  <c r="EL143" i="103"/>
  <c r="EM143" i="103"/>
  <c r="EV143" i="103"/>
  <c r="FC143" i="103" s="1"/>
  <c r="FD143" i="103" s="1"/>
  <c r="EW143" i="103"/>
  <c r="EX143" i="103"/>
  <c r="EY143" i="103"/>
  <c r="EZ143" i="103"/>
  <c r="FA143" i="103"/>
  <c r="FK143" i="103"/>
  <c r="FR143" i="103" s="1"/>
  <c r="FS143" i="103" s="1"/>
  <c r="K143" i="103" s="1"/>
  <c r="FL143" i="103"/>
  <c r="FM143" i="103"/>
  <c r="FN143" i="103"/>
  <c r="FO143" i="103"/>
  <c r="FP143" i="103"/>
  <c r="FZ143" i="103"/>
  <c r="GG143" i="103" s="1"/>
  <c r="GH143" i="103" s="1"/>
  <c r="GA143" i="103"/>
  <c r="GB143" i="103"/>
  <c r="GC143" i="103"/>
  <c r="GD143" i="103"/>
  <c r="GE143" i="103"/>
  <c r="GO143" i="103"/>
  <c r="GV143" i="103" s="1"/>
  <c r="GW143" i="103" s="1"/>
  <c r="GP143" i="103"/>
  <c r="GQ143" i="103"/>
  <c r="GR143" i="103"/>
  <c r="GS143" i="103"/>
  <c r="GT143" i="103"/>
  <c r="HD143" i="103"/>
  <c r="HK143" i="103" s="1"/>
  <c r="HL143" i="103" s="1"/>
  <c r="E143" i="103" s="1"/>
  <c r="HE143" i="103"/>
  <c r="HF143" i="103"/>
  <c r="HG143" i="103"/>
  <c r="HH143" i="103"/>
  <c r="HI143" i="103"/>
  <c r="C144" i="103"/>
  <c r="F144" i="103"/>
  <c r="H144" i="103"/>
  <c r="I144" i="103"/>
  <c r="L144" i="103"/>
  <c r="O144" i="103"/>
  <c r="P143" i="103" s="1"/>
  <c r="R144" i="103"/>
  <c r="T144" i="103"/>
  <c r="W144" i="103"/>
  <c r="AL144" i="103"/>
  <c r="BE144" i="103" s="1"/>
  <c r="AM144" i="103"/>
  <c r="AW144" i="103"/>
  <c r="AX144" i="103"/>
  <c r="AY144" i="103"/>
  <c r="AQ144" i="103" s="1"/>
  <c r="AZ144" i="103"/>
  <c r="BA144" i="103"/>
  <c r="BB144" i="103"/>
  <c r="BC144" i="103"/>
  <c r="BH144" i="103"/>
  <c r="BI144" i="103"/>
  <c r="BJ144" i="103"/>
  <c r="BK144" i="103"/>
  <c r="BL144" i="103"/>
  <c r="BM144" i="103"/>
  <c r="BN144" i="103"/>
  <c r="BO144" i="103"/>
  <c r="BV144" i="103"/>
  <c r="BW144" i="103"/>
  <c r="BX144" i="103"/>
  <c r="BY144" i="103"/>
  <c r="BZ144" i="103"/>
  <c r="CA144" i="103"/>
  <c r="CB144" i="103"/>
  <c r="CC144" i="103"/>
  <c r="CD144" i="103"/>
  <c r="CE144" i="103"/>
  <c r="CF144" i="103"/>
  <c r="CG144" i="103"/>
  <c r="CH144" i="103"/>
  <c r="CM144" i="103"/>
  <c r="CN144" i="103"/>
  <c r="CO144" i="103"/>
  <c r="CP144" i="103"/>
  <c r="CW144" i="103"/>
  <c r="CX144" i="103"/>
  <c r="CY144" i="103"/>
  <c r="CZ144" i="103"/>
  <c r="DA144" i="103"/>
  <c r="DB144" i="103"/>
  <c r="DC144" i="103"/>
  <c r="DK144" i="103"/>
  <c r="DL144" i="103"/>
  <c r="DM144" i="103"/>
  <c r="DN144" i="103"/>
  <c r="DR144" i="103"/>
  <c r="DS144" i="103"/>
  <c r="DT144" i="103"/>
  <c r="DU144" i="103"/>
  <c r="DV144" i="103"/>
  <c r="DW144" i="103"/>
  <c r="DX144" i="103"/>
  <c r="DY144" i="103"/>
  <c r="EH144" i="103"/>
  <c r="EI144" i="103"/>
  <c r="EJ144" i="103"/>
  <c r="EK144" i="103"/>
  <c r="EL144" i="103"/>
  <c r="EM144" i="103"/>
  <c r="EO144" i="103"/>
  <c r="EV144" i="103"/>
  <c r="EW144" i="103"/>
  <c r="FC144" i="103" s="1"/>
  <c r="FD144" i="103" s="1"/>
  <c r="EX144" i="103"/>
  <c r="EY144" i="103"/>
  <c r="EZ144" i="103"/>
  <c r="FA144" i="103"/>
  <c r="FK144" i="103"/>
  <c r="FL144" i="103"/>
  <c r="FR144" i="103" s="1"/>
  <c r="FS144" i="103" s="1"/>
  <c r="K144" i="103" s="1"/>
  <c r="FM144" i="103"/>
  <c r="FN144" i="103"/>
  <c r="FO144" i="103"/>
  <c r="FP144" i="103"/>
  <c r="FZ144" i="103"/>
  <c r="GA144" i="103"/>
  <c r="GG144" i="103" s="1"/>
  <c r="GH144" i="103" s="1"/>
  <c r="GB144" i="103"/>
  <c r="GC144" i="103"/>
  <c r="GD144" i="103"/>
  <c r="GE144" i="103"/>
  <c r="GO144" i="103"/>
  <c r="GP144" i="103"/>
  <c r="GV144" i="103" s="1"/>
  <c r="GW144" i="103" s="1"/>
  <c r="GQ144" i="103"/>
  <c r="GR144" i="103"/>
  <c r="GS144" i="103"/>
  <c r="GT144" i="103"/>
  <c r="HD144" i="103"/>
  <c r="HE144" i="103"/>
  <c r="HF144" i="103"/>
  <c r="HK144" i="103" s="1"/>
  <c r="HL144" i="103" s="1"/>
  <c r="E144" i="103" s="1"/>
  <c r="HG144" i="103"/>
  <c r="HH144" i="103"/>
  <c r="HI144" i="103"/>
  <c r="C145" i="103"/>
  <c r="F145" i="103"/>
  <c r="H145" i="103"/>
  <c r="I145" i="103"/>
  <c r="L145" i="103"/>
  <c r="O145" i="103"/>
  <c r="R145" i="103"/>
  <c r="T145" i="103"/>
  <c r="W145" i="103"/>
  <c r="AL145" i="103"/>
  <c r="AM145" i="103"/>
  <c r="AW145" i="103"/>
  <c r="AX145" i="103"/>
  <c r="AY145" i="103"/>
  <c r="AQ145" i="103" s="1"/>
  <c r="AZ145" i="103"/>
  <c r="BA145" i="103"/>
  <c r="BB145" i="103"/>
  <c r="BC145" i="103"/>
  <c r="BH145" i="103"/>
  <c r="BI145" i="103"/>
  <c r="BJ145" i="103"/>
  <c r="BK145" i="103"/>
  <c r="BL145" i="103"/>
  <c r="BM145" i="103"/>
  <c r="BN145" i="103"/>
  <c r="BO145" i="103"/>
  <c r="BV145" i="103"/>
  <c r="BW145" i="103"/>
  <c r="BX145" i="103"/>
  <c r="BY145" i="103"/>
  <c r="BZ145" i="103"/>
  <c r="CA145" i="103"/>
  <c r="CB145" i="103"/>
  <c r="CC145" i="103"/>
  <c r="CD145" i="103"/>
  <c r="CE145" i="103"/>
  <c r="CF145" i="103"/>
  <c r="CG145" i="103"/>
  <c r="CH145" i="103"/>
  <c r="CJ145" i="103"/>
  <c r="CM145" i="103"/>
  <c r="CN145" i="103"/>
  <c r="CO145" i="103"/>
  <c r="CP145" i="103"/>
  <c r="CW145" i="103"/>
  <c r="CX145" i="103"/>
  <c r="CY145" i="103"/>
  <c r="CZ145" i="103"/>
  <c r="DA145" i="103"/>
  <c r="DB145" i="103"/>
  <c r="DC145" i="103"/>
  <c r="DK145" i="103"/>
  <c r="DL145" i="103"/>
  <c r="DM145" i="103"/>
  <c r="DN145" i="103"/>
  <c r="DR145" i="103"/>
  <c r="DS145" i="103"/>
  <c r="DT145" i="103"/>
  <c r="DU145" i="103"/>
  <c r="DV145" i="103"/>
  <c r="DW145" i="103"/>
  <c r="DX145" i="103"/>
  <c r="DY145" i="103"/>
  <c r="EH145" i="103"/>
  <c r="EO145" i="103" s="1"/>
  <c r="EP145" i="103" s="1"/>
  <c r="B145" i="103" s="1"/>
  <c r="EI145" i="103"/>
  <c r="EJ145" i="103"/>
  <c r="EK145" i="103"/>
  <c r="EL145" i="103"/>
  <c r="EM145" i="103"/>
  <c r="EV145" i="103"/>
  <c r="EW145" i="103"/>
  <c r="EX145" i="103"/>
  <c r="EY145" i="103"/>
  <c r="EZ145" i="103"/>
  <c r="FA145" i="103"/>
  <c r="FK145" i="103"/>
  <c r="FL145" i="103"/>
  <c r="FM145" i="103"/>
  <c r="FN145" i="103"/>
  <c r="FO145" i="103"/>
  <c r="FP145" i="103"/>
  <c r="FZ145" i="103"/>
  <c r="GA145" i="103"/>
  <c r="GB145" i="103"/>
  <c r="GC145" i="103"/>
  <c r="GD145" i="103"/>
  <c r="GE145" i="103"/>
  <c r="GO145" i="103"/>
  <c r="GP145" i="103"/>
  <c r="GQ145" i="103"/>
  <c r="GR145" i="103"/>
  <c r="GS145" i="103"/>
  <c r="GT145" i="103"/>
  <c r="HD145" i="103"/>
  <c r="HE145" i="103"/>
  <c r="HF145" i="103"/>
  <c r="HG145" i="103"/>
  <c r="HH145" i="103"/>
  <c r="HI145" i="103"/>
  <c r="C146" i="103"/>
  <c r="F146" i="103"/>
  <c r="H146" i="103"/>
  <c r="I146" i="103"/>
  <c r="L146" i="103"/>
  <c r="O146" i="103"/>
  <c r="R146" i="103"/>
  <c r="T146" i="103"/>
  <c r="W146" i="103"/>
  <c r="AL146" i="103"/>
  <c r="CJ146" i="103" s="1"/>
  <c r="AM146" i="103"/>
  <c r="AW146" i="103"/>
  <c r="AX146" i="103"/>
  <c r="AY146" i="103"/>
  <c r="AZ146" i="103"/>
  <c r="BA146" i="103"/>
  <c r="BB146" i="103"/>
  <c r="BC146" i="103"/>
  <c r="BH146" i="103"/>
  <c r="BI146" i="103"/>
  <c r="BJ146" i="103"/>
  <c r="BK146" i="103"/>
  <c r="BL146" i="103"/>
  <c r="BM146" i="103"/>
  <c r="BN146" i="103"/>
  <c r="BO146" i="103"/>
  <c r="BV146" i="103"/>
  <c r="BW146" i="103"/>
  <c r="BX146" i="103"/>
  <c r="BY146" i="103"/>
  <c r="BZ146" i="103"/>
  <c r="CA146" i="103"/>
  <c r="CB146" i="103"/>
  <c r="CC146" i="103"/>
  <c r="CD146" i="103"/>
  <c r="CE146" i="103"/>
  <c r="CF146" i="103"/>
  <c r="CG146" i="103"/>
  <c r="CH146" i="103"/>
  <c r="CM146" i="103"/>
  <c r="CN146" i="103"/>
  <c r="CO146" i="103"/>
  <c r="CP146" i="103"/>
  <c r="CW146" i="103"/>
  <c r="CX146" i="103"/>
  <c r="CY146" i="103"/>
  <c r="CZ146" i="103"/>
  <c r="DA146" i="103"/>
  <c r="DB146" i="103"/>
  <c r="DC146" i="103"/>
  <c r="DK146" i="103"/>
  <c r="DL146" i="103"/>
  <c r="DM146" i="103"/>
  <c r="DN146" i="103"/>
  <c r="DR146" i="103"/>
  <c r="DS146" i="103"/>
  <c r="DT146" i="103"/>
  <c r="DU146" i="103"/>
  <c r="DV146" i="103"/>
  <c r="DW146" i="103"/>
  <c r="DX146" i="103"/>
  <c r="DY146" i="103"/>
  <c r="EH146" i="103"/>
  <c r="EI146" i="103"/>
  <c r="EJ146" i="103"/>
  <c r="EK146" i="103"/>
  <c r="EL146" i="103"/>
  <c r="EM146" i="103"/>
  <c r="EV146" i="103"/>
  <c r="EW146" i="103"/>
  <c r="EX146" i="103"/>
  <c r="EY146" i="103"/>
  <c r="EZ146" i="103"/>
  <c r="FA146" i="103"/>
  <c r="FK146" i="103"/>
  <c r="FL146" i="103"/>
  <c r="FM146" i="103"/>
  <c r="FN146" i="103"/>
  <c r="FO146" i="103"/>
  <c r="FP146" i="103"/>
  <c r="FZ146" i="103"/>
  <c r="GA146" i="103"/>
  <c r="GB146" i="103"/>
  <c r="GC146" i="103"/>
  <c r="GD146" i="103"/>
  <c r="GE146" i="103"/>
  <c r="GO146" i="103"/>
  <c r="GP146" i="103"/>
  <c r="GQ146" i="103"/>
  <c r="GR146" i="103"/>
  <c r="GS146" i="103"/>
  <c r="GT146" i="103"/>
  <c r="HD146" i="103"/>
  <c r="HE146" i="103"/>
  <c r="HF146" i="103"/>
  <c r="HG146" i="103"/>
  <c r="HH146" i="103"/>
  <c r="HI146" i="103"/>
  <c r="C147" i="103"/>
  <c r="D149" i="103" s="1"/>
  <c r="F147" i="103"/>
  <c r="H147" i="103"/>
  <c r="I147" i="103"/>
  <c r="L147" i="103"/>
  <c r="M149" i="103" s="1"/>
  <c r="M147" i="103"/>
  <c r="O147" i="103"/>
  <c r="R147" i="103"/>
  <c r="T147" i="103"/>
  <c r="U149" i="103" s="1"/>
  <c r="W147" i="103"/>
  <c r="AL147" i="103"/>
  <c r="AM147" i="103"/>
  <c r="AW147" i="103"/>
  <c r="AX147" i="103"/>
  <c r="AY147" i="103"/>
  <c r="AQ147" i="103" s="1"/>
  <c r="AZ147" i="103"/>
  <c r="BA147" i="103"/>
  <c r="BB147" i="103"/>
  <c r="BC147" i="103"/>
  <c r="BH147" i="103"/>
  <c r="BI147" i="103"/>
  <c r="BJ147" i="103"/>
  <c r="BK147" i="103"/>
  <c r="BL147" i="103"/>
  <c r="BM147" i="103"/>
  <c r="BN147" i="103"/>
  <c r="BO147" i="103"/>
  <c r="BV147" i="103"/>
  <c r="BW147" i="103"/>
  <c r="BX147" i="103"/>
  <c r="BY147" i="103"/>
  <c r="BZ147" i="103"/>
  <c r="CA147" i="103"/>
  <c r="CB147" i="103"/>
  <c r="CC147" i="103"/>
  <c r="CD147" i="103"/>
  <c r="CE147" i="103"/>
  <c r="CF147" i="103"/>
  <c r="CG147" i="103"/>
  <c r="CH147" i="103"/>
  <c r="CM147" i="103"/>
  <c r="CN147" i="103"/>
  <c r="CO147" i="103"/>
  <c r="CP147" i="103"/>
  <c r="CW147" i="103"/>
  <c r="CX147" i="103"/>
  <c r="CY147" i="103"/>
  <c r="CZ147" i="103"/>
  <c r="DA147" i="103"/>
  <c r="DB147" i="103"/>
  <c r="DC147" i="103"/>
  <c r="DK147" i="103"/>
  <c r="DL147" i="103"/>
  <c r="DM147" i="103"/>
  <c r="DN147" i="103"/>
  <c r="DR147" i="103"/>
  <c r="DS147" i="103"/>
  <c r="DT147" i="103"/>
  <c r="DU147" i="103"/>
  <c r="DV147" i="103"/>
  <c r="DW147" i="103"/>
  <c r="DX147" i="103"/>
  <c r="DY147" i="103"/>
  <c r="EH147" i="103"/>
  <c r="EI147" i="103"/>
  <c r="EJ147" i="103"/>
  <c r="EK147" i="103"/>
  <c r="EL147" i="103"/>
  <c r="EM147" i="103"/>
  <c r="EV147" i="103"/>
  <c r="EW147" i="103"/>
  <c r="EX147" i="103"/>
  <c r="EY147" i="103"/>
  <c r="EZ147" i="103"/>
  <c r="FA147" i="103"/>
  <c r="FK147" i="103"/>
  <c r="FR147" i="103" s="1"/>
  <c r="FS147" i="103" s="1"/>
  <c r="K147" i="103" s="1"/>
  <c r="FL147" i="103"/>
  <c r="FM147" i="103"/>
  <c r="FN147" i="103"/>
  <c r="FO147" i="103"/>
  <c r="FP147" i="103"/>
  <c r="FZ147" i="103"/>
  <c r="GA147" i="103"/>
  <c r="GB147" i="103"/>
  <c r="GC147" i="103"/>
  <c r="GD147" i="103"/>
  <c r="GE147" i="103"/>
  <c r="GO147" i="103"/>
  <c r="GP147" i="103"/>
  <c r="GQ147" i="103"/>
  <c r="GR147" i="103"/>
  <c r="GS147" i="103"/>
  <c r="GT147" i="103"/>
  <c r="HD147" i="103"/>
  <c r="HE147" i="103"/>
  <c r="HF147" i="103"/>
  <c r="HG147" i="103"/>
  <c r="HH147" i="103"/>
  <c r="HI147" i="103"/>
  <c r="C148" i="103"/>
  <c r="F148" i="103"/>
  <c r="H148" i="103"/>
  <c r="I148" i="103"/>
  <c r="L148" i="103"/>
  <c r="O148" i="103"/>
  <c r="R148" i="103"/>
  <c r="S149" i="103" s="1"/>
  <c r="T148" i="103"/>
  <c r="W148" i="103"/>
  <c r="X147" i="103" s="1"/>
  <c r="AL148" i="103"/>
  <c r="AM148" i="103"/>
  <c r="AW148" i="103"/>
  <c r="AX148" i="103"/>
  <c r="AY148" i="103"/>
  <c r="AZ148" i="103"/>
  <c r="BA148" i="103"/>
  <c r="BB148" i="103"/>
  <c r="BC148" i="103"/>
  <c r="BE148" i="103"/>
  <c r="BH148" i="103"/>
  <c r="BI148" i="103"/>
  <c r="BJ148" i="103"/>
  <c r="BK148" i="103"/>
  <c r="BL148" i="103"/>
  <c r="BM148" i="103"/>
  <c r="BQ148" i="103" s="1"/>
  <c r="AN148" i="103" s="1"/>
  <c r="AJ148" i="103" s="1"/>
  <c r="N148" i="103" s="1"/>
  <c r="BN148" i="103"/>
  <c r="BO148" i="103"/>
  <c r="BV148" i="103"/>
  <c r="BW148" i="103"/>
  <c r="BX148" i="103"/>
  <c r="BY148" i="103"/>
  <c r="BZ148" i="103"/>
  <c r="CA148" i="103"/>
  <c r="CB148" i="103"/>
  <c r="CJ148" i="103" s="1"/>
  <c r="CC148" i="103"/>
  <c r="CD148" i="103"/>
  <c r="CE148" i="103"/>
  <c r="CF148" i="103"/>
  <c r="CG148" i="103"/>
  <c r="CH148" i="103"/>
  <c r="CM148" i="103"/>
  <c r="CN148" i="103"/>
  <c r="CO148" i="103"/>
  <c r="CP148" i="103"/>
  <c r="CW148" i="103"/>
  <c r="CX148" i="103"/>
  <c r="CY148" i="103"/>
  <c r="CZ148" i="103"/>
  <c r="DA148" i="103"/>
  <c r="DB148" i="103"/>
  <c r="DC148" i="103"/>
  <c r="DK148" i="103"/>
  <c r="DL148" i="103"/>
  <c r="DP148" i="103" s="1"/>
  <c r="EA148" i="103" s="1"/>
  <c r="EB148" i="103" s="1"/>
  <c r="DM148" i="103"/>
  <c r="DN148" i="103"/>
  <c r="DR148" i="103"/>
  <c r="DS148" i="103"/>
  <c r="DT148" i="103"/>
  <c r="DU148" i="103"/>
  <c r="DV148" i="103"/>
  <c r="AQ148" i="103" s="1"/>
  <c r="DW148" i="103"/>
  <c r="DX148" i="103"/>
  <c r="DY148" i="103"/>
  <c r="EH148" i="103"/>
  <c r="EI148" i="103"/>
  <c r="EJ148" i="103"/>
  <c r="EO148" i="103" s="1"/>
  <c r="EP148" i="103" s="1"/>
  <c r="B148" i="103" s="1"/>
  <c r="EK148" i="103"/>
  <c r="EL148" i="103"/>
  <c r="EM148" i="103"/>
  <c r="EV148" i="103"/>
  <c r="EW148" i="103"/>
  <c r="EX148" i="103"/>
  <c r="FC148" i="103" s="1"/>
  <c r="FD148" i="103" s="1"/>
  <c r="EY148" i="103"/>
  <c r="EZ148" i="103"/>
  <c r="FA148" i="103"/>
  <c r="FK148" i="103"/>
  <c r="FL148" i="103"/>
  <c r="FM148" i="103"/>
  <c r="FR148" i="103" s="1"/>
  <c r="FS148" i="103" s="1"/>
  <c r="K148" i="103" s="1"/>
  <c r="FN148" i="103"/>
  <c r="FO148" i="103"/>
  <c r="FP148" i="103"/>
  <c r="FZ148" i="103"/>
  <c r="GA148" i="103"/>
  <c r="GB148" i="103"/>
  <c r="GG148" i="103" s="1"/>
  <c r="GH148" i="103" s="1"/>
  <c r="GC148" i="103"/>
  <c r="GD148" i="103"/>
  <c r="GE148" i="103"/>
  <c r="GO148" i="103"/>
  <c r="GP148" i="103"/>
  <c r="GQ148" i="103"/>
  <c r="GV148" i="103" s="1"/>
  <c r="GW148" i="103" s="1"/>
  <c r="GR148" i="103"/>
  <c r="GS148" i="103"/>
  <c r="GT148" i="103"/>
  <c r="HD148" i="103"/>
  <c r="HE148" i="103"/>
  <c r="HF148" i="103"/>
  <c r="HK148" i="103" s="1"/>
  <c r="HL148" i="103" s="1"/>
  <c r="E148" i="103" s="1"/>
  <c r="HG148" i="103"/>
  <c r="HH148" i="103"/>
  <c r="HI148" i="103"/>
  <c r="C149" i="103"/>
  <c r="F149" i="103"/>
  <c r="G149" i="103"/>
  <c r="H149" i="103"/>
  <c r="I149" i="103"/>
  <c r="L149" i="103"/>
  <c r="O149" i="103"/>
  <c r="P149" i="103"/>
  <c r="R149" i="103"/>
  <c r="T149" i="103"/>
  <c r="W149" i="103"/>
  <c r="AL149" i="103"/>
  <c r="AM149" i="103"/>
  <c r="AW149" i="103"/>
  <c r="AX149" i="103"/>
  <c r="AY149" i="103"/>
  <c r="AZ149" i="103"/>
  <c r="BA149" i="103"/>
  <c r="BB149" i="103"/>
  <c r="BC149" i="103"/>
  <c r="BH149" i="103"/>
  <c r="BI149" i="103"/>
  <c r="BJ149" i="103"/>
  <c r="BQ149" i="103" s="1"/>
  <c r="AN149" i="103" s="1"/>
  <c r="BK149" i="103"/>
  <c r="BL149" i="103"/>
  <c r="BM149" i="103"/>
  <c r="BN149" i="103"/>
  <c r="BO149" i="103"/>
  <c r="BV149" i="103"/>
  <c r="BW149" i="103"/>
  <c r="CJ149" i="103" s="1"/>
  <c r="BX149" i="103"/>
  <c r="BY149" i="103"/>
  <c r="BZ149" i="103"/>
  <c r="CA149" i="103"/>
  <c r="CB149" i="103"/>
  <c r="CC149" i="103"/>
  <c r="CD149" i="103"/>
  <c r="CE149" i="103"/>
  <c r="CF149" i="103"/>
  <c r="CG149" i="103"/>
  <c r="CH149" i="103"/>
  <c r="CM149" i="103"/>
  <c r="CN149" i="103"/>
  <c r="CO149" i="103"/>
  <c r="CP149" i="103"/>
  <c r="CR149" i="103"/>
  <c r="CW149" i="103"/>
  <c r="CX149" i="103"/>
  <c r="CY149" i="103"/>
  <c r="CZ149" i="103"/>
  <c r="DA149" i="103"/>
  <c r="DB149" i="103"/>
  <c r="DC149" i="103"/>
  <c r="DE149" i="103"/>
  <c r="DK149" i="103"/>
  <c r="DL149" i="103"/>
  <c r="DM149" i="103"/>
  <c r="DP149" i="103" s="1"/>
  <c r="EA149" i="103" s="1"/>
  <c r="EB149" i="103" s="1"/>
  <c r="DN149" i="103"/>
  <c r="DR149" i="103"/>
  <c r="DS149" i="103"/>
  <c r="DT149" i="103"/>
  <c r="DU149" i="103"/>
  <c r="DV149" i="103"/>
  <c r="DW149" i="103"/>
  <c r="DX149" i="103"/>
  <c r="DY149" i="103"/>
  <c r="EH149" i="103"/>
  <c r="EI149" i="103"/>
  <c r="EJ149" i="103"/>
  <c r="EK149" i="103"/>
  <c r="EL149" i="103"/>
  <c r="EM149" i="103"/>
  <c r="EV149" i="103"/>
  <c r="EW149" i="103"/>
  <c r="EX149" i="103"/>
  <c r="EY149" i="103"/>
  <c r="EZ149" i="103"/>
  <c r="FA149" i="103"/>
  <c r="FK149" i="103"/>
  <c r="FL149" i="103"/>
  <c r="FM149" i="103"/>
  <c r="FN149" i="103"/>
  <c r="FO149" i="103"/>
  <c r="FP149" i="103"/>
  <c r="FZ149" i="103"/>
  <c r="GA149" i="103"/>
  <c r="GB149" i="103"/>
  <c r="GC149" i="103"/>
  <c r="GD149" i="103"/>
  <c r="GE149" i="103"/>
  <c r="GO149" i="103"/>
  <c r="GV149" i="103" s="1"/>
  <c r="GW149" i="103" s="1"/>
  <c r="GP149" i="103"/>
  <c r="GQ149" i="103"/>
  <c r="GR149" i="103"/>
  <c r="GS149" i="103"/>
  <c r="GT149" i="103"/>
  <c r="HD149" i="103"/>
  <c r="HE149" i="103"/>
  <c r="HF149" i="103"/>
  <c r="HG149" i="103"/>
  <c r="HH149" i="103"/>
  <c r="HI149" i="103"/>
  <c r="C150" i="103"/>
  <c r="F150" i="103"/>
  <c r="H150" i="103"/>
  <c r="I150" i="103"/>
  <c r="L150" i="103"/>
  <c r="O150" i="103"/>
  <c r="R150" i="103"/>
  <c r="T150" i="103"/>
  <c r="W150" i="103"/>
  <c r="AL150" i="103"/>
  <c r="CJ150" i="103" s="1"/>
  <c r="AM150" i="103"/>
  <c r="AW150" i="103"/>
  <c r="AX150" i="103"/>
  <c r="AY150" i="103"/>
  <c r="AZ150" i="103"/>
  <c r="BA150" i="103"/>
  <c r="BB150" i="103"/>
  <c r="BC150" i="103"/>
  <c r="BH150" i="103"/>
  <c r="BI150" i="103"/>
  <c r="BQ150" i="103" s="1"/>
  <c r="AN150" i="103" s="1"/>
  <c r="AJ150" i="103" s="1"/>
  <c r="N150" i="103" s="1"/>
  <c r="BJ150" i="103"/>
  <c r="BK150" i="103"/>
  <c r="BL150" i="103"/>
  <c r="BM150" i="103"/>
  <c r="BN150" i="103"/>
  <c r="BO150" i="103"/>
  <c r="BV150" i="103"/>
  <c r="BW150" i="103"/>
  <c r="BX150" i="103"/>
  <c r="BY150" i="103"/>
  <c r="BZ150" i="103"/>
  <c r="CA150" i="103"/>
  <c r="CB150" i="103"/>
  <c r="CC150" i="103"/>
  <c r="CD150" i="103"/>
  <c r="CE150" i="103"/>
  <c r="CF150" i="103"/>
  <c r="CG150" i="103"/>
  <c r="CH150" i="103"/>
  <c r="CM150" i="103"/>
  <c r="CN150" i="103"/>
  <c r="CO150" i="103"/>
  <c r="CP150" i="103"/>
  <c r="CR150" i="103"/>
  <c r="CW150" i="103"/>
  <c r="CX150" i="103"/>
  <c r="CY150" i="103"/>
  <c r="CZ150" i="103"/>
  <c r="DA150" i="103"/>
  <c r="DB150" i="103"/>
  <c r="DC150" i="103"/>
  <c r="DE150" i="103"/>
  <c r="DK150" i="103"/>
  <c r="DL150" i="103"/>
  <c r="DM150" i="103"/>
  <c r="DN150" i="103"/>
  <c r="DP150" i="103"/>
  <c r="DR150" i="103"/>
  <c r="DS150" i="103"/>
  <c r="EA150" i="103" s="1"/>
  <c r="EB150" i="103" s="1"/>
  <c r="DT150" i="103"/>
  <c r="DU150" i="103"/>
  <c r="DV150" i="103"/>
  <c r="DW150" i="103"/>
  <c r="DX150" i="103"/>
  <c r="DY150" i="103"/>
  <c r="EH150" i="103"/>
  <c r="EO150" i="103" s="1"/>
  <c r="EP150" i="103" s="1"/>
  <c r="B150" i="103" s="1"/>
  <c r="EI150" i="103"/>
  <c r="EJ150" i="103"/>
  <c r="EK150" i="103"/>
  <c r="EL150" i="103"/>
  <c r="EM150" i="103"/>
  <c r="EV150" i="103"/>
  <c r="FC150" i="103" s="1"/>
  <c r="FD150" i="103" s="1"/>
  <c r="EW150" i="103"/>
  <c r="EX150" i="103"/>
  <c r="EY150" i="103"/>
  <c r="EZ150" i="103"/>
  <c r="FA150" i="103"/>
  <c r="FK150" i="103"/>
  <c r="FR150" i="103" s="1"/>
  <c r="FS150" i="103" s="1"/>
  <c r="K150" i="103" s="1"/>
  <c r="FL150" i="103"/>
  <c r="FM150" i="103"/>
  <c r="FN150" i="103"/>
  <c r="FO150" i="103"/>
  <c r="FP150" i="103"/>
  <c r="FZ150" i="103"/>
  <c r="GG150" i="103" s="1"/>
  <c r="GH150" i="103" s="1"/>
  <c r="GA150" i="103"/>
  <c r="GB150" i="103"/>
  <c r="GC150" i="103"/>
  <c r="GD150" i="103"/>
  <c r="GE150" i="103"/>
  <c r="GO150" i="103"/>
  <c r="GV150" i="103" s="1"/>
  <c r="GW150" i="103" s="1"/>
  <c r="GP150" i="103"/>
  <c r="GQ150" i="103"/>
  <c r="GR150" i="103"/>
  <c r="GS150" i="103"/>
  <c r="GT150" i="103"/>
  <c r="HD150" i="103"/>
  <c r="HK150" i="103" s="1"/>
  <c r="HL150" i="103" s="1"/>
  <c r="E150" i="103" s="1"/>
  <c r="HE150" i="103"/>
  <c r="HF150" i="103"/>
  <c r="HG150" i="103"/>
  <c r="HH150" i="103"/>
  <c r="HI150" i="103"/>
  <c r="C151" i="103"/>
  <c r="F151" i="103"/>
  <c r="H151" i="103"/>
  <c r="I151" i="103"/>
  <c r="L151" i="103"/>
  <c r="O151" i="103"/>
  <c r="R151" i="103"/>
  <c r="T151" i="103"/>
  <c r="W151" i="103"/>
  <c r="AL151" i="103"/>
  <c r="BE151" i="103" s="1"/>
  <c r="AM151" i="103"/>
  <c r="AW151" i="103"/>
  <c r="AQ151" i="103" s="1"/>
  <c r="AX151" i="103"/>
  <c r="AY151" i="103"/>
  <c r="AZ151" i="103"/>
  <c r="BA151" i="103"/>
  <c r="BB151" i="103"/>
  <c r="BC151" i="103"/>
  <c r="BH151" i="103"/>
  <c r="BI151" i="103"/>
  <c r="BJ151" i="103"/>
  <c r="BK151" i="103"/>
  <c r="BL151" i="103"/>
  <c r="BQ151" i="103" s="1"/>
  <c r="AN151" i="103" s="1"/>
  <c r="BM151" i="103"/>
  <c r="BN151" i="103"/>
  <c r="BO151" i="103"/>
  <c r="BV151" i="103"/>
  <c r="BW151" i="103"/>
  <c r="BX151" i="103"/>
  <c r="BY151" i="103"/>
  <c r="BZ151" i="103"/>
  <c r="CA151" i="103"/>
  <c r="CB151" i="103"/>
  <c r="CC151" i="103"/>
  <c r="CD151" i="103"/>
  <c r="CE151" i="103"/>
  <c r="CF151" i="103"/>
  <c r="CG151" i="103"/>
  <c r="CH151" i="103"/>
  <c r="CM151" i="103"/>
  <c r="CN151" i="103"/>
  <c r="CO151" i="103"/>
  <c r="CP151" i="103"/>
  <c r="CW151" i="103"/>
  <c r="CX151" i="103"/>
  <c r="CY151" i="103"/>
  <c r="CZ151" i="103"/>
  <c r="DA151" i="103"/>
  <c r="DB151" i="103"/>
  <c r="DC151" i="103"/>
  <c r="DK151" i="103"/>
  <c r="DL151" i="103"/>
  <c r="DM151" i="103"/>
  <c r="DN151" i="103"/>
  <c r="DR151" i="103"/>
  <c r="DS151" i="103"/>
  <c r="DT151" i="103"/>
  <c r="DU151" i="103"/>
  <c r="DV151" i="103"/>
  <c r="DW151" i="103"/>
  <c r="DX151" i="103"/>
  <c r="DY151" i="103"/>
  <c r="EH151" i="103"/>
  <c r="EI151" i="103"/>
  <c r="EJ151" i="103"/>
  <c r="EK151" i="103"/>
  <c r="EO151" i="103" s="1"/>
  <c r="EP151" i="103" s="1"/>
  <c r="B151" i="103" s="1"/>
  <c r="EL151" i="103"/>
  <c r="EM151" i="103"/>
  <c r="EV151" i="103"/>
  <c r="EW151" i="103"/>
  <c r="EX151" i="103"/>
  <c r="EY151" i="103"/>
  <c r="EZ151" i="103"/>
  <c r="FA151" i="103"/>
  <c r="FC151" i="103"/>
  <c r="FD151" i="103" s="1"/>
  <c r="FK151" i="103"/>
  <c r="FL151" i="103"/>
  <c r="FM151" i="103"/>
  <c r="FN151" i="103"/>
  <c r="FO151" i="103"/>
  <c r="FP151" i="103"/>
  <c r="FR151" i="103"/>
  <c r="FZ151" i="103"/>
  <c r="GA151" i="103"/>
  <c r="GB151" i="103"/>
  <c r="GC151" i="103"/>
  <c r="GD151" i="103"/>
  <c r="GE151" i="103"/>
  <c r="GG151" i="103"/>
  <c r="GO151" i="103"/>
  <c r="GP151" i="103"/>
  <c r="GV151" i="103" s="1"/>
  <c r="GW151" i="103" s="1"/>
  <c r="GQ151" i="103"/>
  <c r="GR151" i="103"/>
  <c r="GS151" i="103"/>
  <c r="GT151" i="103"/>
  <c r="HD151" i="103"/>
  <c r="HE151" i="103"/>
  <c r="HK151" i="103" s="1"/>
  <c r="HL151" i="103" s="1"/>
  <c r="E151" i="103" s="1"/>
  <c r="HF151" i="103"/>
  <c r="HG151" i="103"/>
  <c r="HH151" i="103"/>
  <c r="HI151" i="103"/>
  <c r="C152" i="103"/>
  <c r="D155" i="103" s="1"/>
  <c r="F152" i="103"/>
  <c r="H152" i="103"/>
  <c r="I152" i="103"/>
  <c r="J155" i="103" s="1"/>
  <c r="L152" i="103"/>
  <c r="O152" i="103"/>
  <c r="R152" i="103"/>
  <c r="T152" i="103"/>
  <c r="W152" i="103"/>
  <c r="X155" i="103" s="1"/>
  <c r="AL152" i="103"/>
  <c r="AM152" i="103"/>
  <c r="AW152" i="103"/>
  <c r="AQ152" i="103" s="1"/>
  <c r="AX152" i="103"/>
  <c r="AY152" i="103"/>
  <c r="AZ152" i="103"/>
  <c r="BA152" i="103"/>
  <c r="BB152" i="103"/>
  <c r="BC152" i="103"/>
  <c r="BH152" i="103"/>
  <c r="BI152" i="103"/>
  <c r="BQ152" i="103" s="1"/>
  <c r="AN152" i="103" s="1"/>
  <c r="AJ152" i="103" s="1"/>
  <c r="N152" i="103" s="1"/>
  <c r="BJ152" i="103"/>
  <c r="BK152" i="103"/>
  <c r="BL152" i="103"/>
  <c r="BM152" i="103"/>
  <c r="BN152" i="103"/>
  <c r="BO152" i="103"/>
  <c r="BV152" i="103"/>
  <c r="BW152" i="103"/>
  <c r="BX152" i="103"/>
  <c r="BY152" i="103"/>
  <c r="BZ152" i="103"/>
  <c r="CA152" i="103"/>
  <c r="CB152" i="103"/>
  <c r="CC152" i="103"/>
  <c r="CD152" i="103"/>
  <c r="CE152" i="103"/>
  <c r="CF152" i="103"/>
  <c r="CG152" i="103"/>
  <c r="CH152" i="103"/>
  <c r="CM152" i="103"/>
  <c r="CN152" i="103"/>
  <c r="CO152" i="103"/>
  <c r="CP152" i="103"/>
  <c r="CW152" i="103"/>
  <c r="CX152" i="103"/>
  <c r="CY152" i="103"/>
  <c r="CZ152" i="103"/>
  <c r="DA152" i="103"/>
  <c r="DB152" i="103"/>
  <c r="DC152" i="103"/>
  <c r="DK152" i="103"/>
  <c r="DP152" i="103" s="1"/>
  <c r="EA152" i="103" s="1"/>
  <c r="EB152" i="103" s="1"/>
  <c r="DL152" i="103"/>
  <c r="DM152" i="103"/>
  <c r="DN152" i="103"/>
  <c r="DR152" i="103"/>
  <c r="DS152" i="103"/>
  <c r="DT152" i="103"/>
  <c r="DU152" i="103"/>
  <c r="DV152" i="103"/>
  <c r="DW152" i="103"/>
  <c r="DX152" i="103"/>
  <c r="DY152" i="103"/>
  <c r="EH152" i="103"/>
  <c r="EI152" i="103"/>
  <c r="EO152" i="103" s="1"/>
  <c r="EP152" i="103" s="1"/>
  <c r="B152" i="103" s="1"/>
  <c r="EJ152" i="103"/>
  <c r="EK152" i="103"/>
  <c r="EL152" i="103"/>
  <c r="EM152" i="103"/>
  <c r="EV152" i="103"/>
  <c r="EW152" i="103"/>
  <c r="FC152" i="103" s="1"/>
  <c r="FD152" i="103" s="1"/>
  <c r="EX152" i="103"/>
  <c r="EY152" i="103"/>
  <c r="EZ152" i="103"/>
  <c r="FA152" i="103"/>
  <c r="FK152" i="103"/>
  <c r="FL152" i="103"/>
  <c r="FR152" i="103" s="1"/>
  <c r="FS152" i="103" s="1"/>
  <c r="K152" i="103" s="1"/>
  <c r="FM152" i="103"/>
  <c r="FN152" i="103"/>
  <c r="FO152" i="103"/>
  <c r="FP152" i="103"/>
  <c r="FZ152" i="103"/>
  <c r="GA152" i="103"/>
  <c r="GG152" i="103" s="1"/>
  <c r="GH152" i="103" s="1"/>
  <c r="GB152" i="103"/>
  <c r="GC152" i="103"/>
  <c r="GD152" i="103"/>
  <c r="GE152" i="103"/>
  <c r="GO152" i="103"/>
  <c r="GP152" i="103"/>
  <c r="GV152" i="103" s="1"/>
  <c r="GW152" i="103" s="1"/>
  <c r="GQ152" i="103"/>
  <c r="GR152" i="103"/>
  <c r="GS152" i="103"/>
  <c r="GT152" i="103"/>
  <c r="HD152" i="103"/>
  <c r="HE152" i="103"/>
  <c r="HK152" i="103" s="1"/>
  <c r="HL152" i="103" s="1"/>
  <c r="E152" i="103" s="1"/>
  <c r="HF152" i="103"/>
  <c r="HG152" i="103"/>
  <c r="HH152" i="103"/>
  <c r="HI152" i="103"/>
  <c r="C153" i="103"/>
  <c r="F153" i="103"/>
  <c r="H153" i="103"/>
  <c r="I153" i="103"/>
  <c r="L153" i="103"/>
  <c r="O153" i="103"/>
  <c r="R153" i="103"/>
  <c r="T153" i="103"/>
  <c r="W153" i="103"/>
  <c r="AL153" i="103"/>
  <c r="CR153" i="103" s="1"/>
  <c r="AM153" i="103"/>
  <c r="AW153" i="103"/>
  <c r="AX153" i="103"/>
  <c r="AY153" i="103"/>
  <c r="AZ153" i="103"/>
  <c r="BA153" i="103"/>
  <c r="BB153" i="103"/>
  <c r="BC153" i="103"/>
  <c r="BH153" i="103"/>
  <c r="BI153" i="103"/>
  <c r="BJ153" i="103"/>
  <c r="BK153" i="103"/>
  <c r="BQ153" i="103" s="1"/>
  <c r="AN153" i="103" s="1"/>
  <c r="BL153" i="103"/>
  <c r="BM153" i="103"/>
  <c r="BN153" i="103"/>
  <c r="BO153" i="103"/>
  <c r="BV153" i="103"/>
  <c r="BW153" i="103"/>
  <c r="BX153" i="103"/>
  <c r="BY153" i="103"/>
  <c r="BZ153" i="103"/>
  <c r="CA153" i="103"/>
  <c r="CB153" i="103"/>
  <c r="CC153" i="103"/>
  <c r="CD153" i="103"/>
  <c r="CE153" i="103"/>
  <c r="CF153" i="103"/>
  <c r="CG153" i="103"/>
  <c r="CH153" i="103"/>
  <c r="CM153" i="103"/>
  <c r="CN153" i="103"/>
  <c r="CO153" i="103"/>
  <c r="CP153" i="103"/>
  <c r="CW153" i="103"/>
  <c r="CX153" i="103"/>
  <c r="CY153" i="103"/>
  <c r="CZ153" i="103"/>
  <c r="DA153" i="103"/>
  <c r="DB153" i="103"/>
  <c r="DC153" i="103"/>
  <c r="DK153" i="103"/>
  <c r="DP153" i="103" s="1"/>
  <c r="EA153" i="103" s="1"/>
  <c r="EB153" i="103" s="1"/>
  <c r="DL153" i="103"/>
  <c r="DM153" i="103"/>
  <c r="DN153" i="103"/>
  <c r="DR153" i="103"/>
  <c r="DS153" i="103"/>
  <c r="DT153" i="103"/>
  <c r="DU153" i="103"/>
  <c r="DV153" i="103"/>
  <c r="DW153" i="103"/>
  <c r="DX153" i="103"/>
  <c r="DY153" i="103"/>
  <c r="EH153" i="103"/>
  <c r="EI153" i="103"/>
  <c r="EJ153" i="103"/>
  <c r="EK153" i="103"/>
  <c r="EL153" i="103"/>
  <c r="EM153" i="103"/>
  <c r="EV153" i="103"/>
  <c r="EW153" i="103"/>
  <c r="EX153" i="103"/>
  <c r="EY153" i="103"/>
  <c r="EZ153" i="103"/>
  <c r="FA153" i="103"/>
  <c r="FK153" i="103"/>
  <c r="FR153" i="103" s="1"/>
  <c r="FS153" i="103" s="1"/>
  <c r="K153" i="103" s="1"/>
  <c r="FL153" i="103"/>
  <c r="FM153" i="103"/>
  <c r="FN153" i="103"/>
  <c r="FO153" i="103"/>
  <c r="FP153" i="103"/>
  <c r="FZ153" i="103"/>
  <c r="GA153" i="103"/>
  <c r="GB153" i="103"/>
  <c r="GC153" i="103"/>
  <c r="GD153" i="103"/>
  <c r="GE153" i="103"/>
  <c r="GO153" i="103"/>
  <c r="GP153" i="103"/>
  <c r="GQ153" i="103"/>
  <c r="GR153" i="103"/>
  <c r="GS153" i="103"/>
  <c r="GT153" i="103"/>
  <c r="HD153" i="103"/>
  <c r="HE153" i="103"/>
  <c r="HF153" i="103"/>
  <c r="HG153" i="103"/>
  <c r="HH153" i="103"/>
  <c r="HI153" i="103"/>
  <c r="C154" i="103"/>
  <c r="F154" i="103"/>
  <c r="H154" i="103"/>
  <c r="I154" i="103"/>
  <c r="L154" i="103"/>
  <c r="O154" i="103"/>
  <c r="R154" i="103"/>
  <c r="T154" i="103"/>
  <c r="W154" i="103"/>
  <c r="AL154" i="103"/>
  <c r="AM154" i="103"/>
  <c r="AW154" i="103"/>
  <c r="AX154" i="103"/>
  <c r="AY154" i="103"/>
  <c r="AZ154" i="103"/>
  <c r="BA154" i="103"/>
  <c r="BB154" i="103"/>
  <c r="BC154" i="103"/>
  <c r="BH154" i="103"/>
  <c r="BI154" i="103"/>
  <c r="BJ154" i="103"/>
  <c r="BQ154" i="103" s="1"/>
  <c r="AN154" i="103" s="1"/>
  <c r="BK154" i="103"/>
  <c r="BL154" i="103"/>
  <c r="BM154" i="103"/>
  <c r="BN154" i="103"/>
  <c r="BO154" i="103"/>
  <c r="BV154" i="103"/>
  <c r="BW154" i="103"/>
  <c r="BX154" i="103"/>
  <c r="BY154" i="103"/>
  <c r="BZ154" i="103"/>
  <c r="CA154" i="103"/>
  <c r="CB154" i="103"/>
  <c r="CC154" i="103"/>
  <c r="CD154" i="103"/>
  <c r="CE154" i="103"/>
  <c r="CF154" i="103"/>
  <c r="CG154" i="103"/>
  <c r="CH154" i="103"/>
  <c r="CM154" i="103"/>
  <c r="CN154" i="103"/>
  <c r="CO154" i="103"/>
  <c r="CP154" i="103"/>
  <c r="CR154" i="103"/>
  <c r="CW154" i="103"/>
  <c r="DE154" i="103" s="1"/>
  <c r="CX154" i="103"/>
  <c r="CY154" i="103"/>
  <c r="CZ154" i="103"/>
  <c r="DA154" i="103"/>
  <c r="DB154" i="103"/>
  <c r="DC154" i="103"/>
  <c r="DK154" i="103"/>
  <c r="DP154" i="103" s="1"/>
  <c r="EA154" i="103" s="1"/>
  <c r="EB154" i="103" s="1"/>
  <c r="DL154" i="103"/>
  <c r="DM154" i="103"/>
  <c r="DN154" i="103"/>
  <c r="DR154" i="103"/>
  <c r="DS154" i="103"/>
  <c r="DT154" i="103"/>
  <c r="DU154" i="103"/>
  <c r="DV154" i="103"/>
  <c r="DW154" i="103"/>
  <c r="DX154" i="103"/>
  <c r="DY154" i="103"/>
  <c r="EH154" i="103"/>
  <c r="EI154" i="103"/>
  <c r="EJ154" i="103"/>
  <c r="EK154" i="103"/>
  <c r="EL154" i="103"/>
  <c r="EM154" i="103"/>
  <c r="EV154" i="103"/>
  <c r="EW154" i="103"/>
  <c r="EX154" i="103"/>
  <c r="EY154" i="103"/>
  <c r="EZ154" i="103"/>
  <c r="FA154" i="103"/>
  <c r="FK154" i="103"/>
  <c r="FL154" i="103"/>
  <c r="FM154" i="103"/>
  <c r="FN154" i="103"/>
  <c r="FO154" i="103"/>
  <c r="FP154" i="103"/>
  <c r="FZ154" i="103"/>
  <c r="GA154" i="103"/>
  <c r="GB154" i="103"/>
  <c r="GC154" i="103"/>
  <c r="GD154" i="103"/>
  <c r="GE154" i="103"/>
  <c r="GO154" i="103"/>
  <c r="GP154" i="103"/>
  <c r="GQ154" i="103"/>
  <c r="GR154" i="103"/>
  <c r="GS154" i="103"/>
  <c r="GT154" i="103"/>
  <c r="HD154" i="103"/>
  <c r="HE154" i="103"/>
  <c r="HF154" i="103"/>
  <c r="HG154" i="103"/>
  <c r="HH154" i="103"/>
  <c r="HI154" i="103"/>
  <c r="C155" i="103"/>
  <c r="F155" i="103"/>
  <c r="H155" i="103"/>
  <c r="I155" i="103"/>
  <c r="L155" i="103"/>
  <c r="O155" i="103"/>
  <c r="R155" i="103"/>
  <c r="S155" i="103"/>
  <c r="T155" i="103"/>
  <c r="U155" i="103"/>
  <c r="W155" i="103"/>
  <c r="AL155" i="103"/>
  <c r="AM155" i="103"/>
  <c r="AW155" i="103"/>
  <c r="AX155" i="103"/>
  <c r="AY155" i="103"/>
  <c r="AZ155" i="103"/>
  <c r="BA155" i="103"/>
  <c r="BB155" i="103"/>
  <c r="BC155" i="103"/>
  <c r="BH155" i="103"/>
  <c r="BI155" i="103"/>
  <c r="BJ155" i="103"/>
  <c r="BQ155" i="103" s="1"/>
  <c r="AN155" i="103" s="1"/>
  <c r="BK155" i="103"/>
  <c r="BL155" i="103"/>
  <c r="BM155" i="103"/>
  <c r="BN155" i="103"/>
  <c r="BO155" i="103"/>
  <c r="BV155" i="103"/>
  <c r="BW155" i="103"/>
  <c r="BX155" i="103"/>
  <c r="BY155" i="103"/>
  <c r="BZ155" i="103"/>
  <c r="CA155" i="103"/>
  <c r="CB155" i="103"/>
  <c r="CC155" i="103"/>
  <c r="CD155" i="103"/>
  <c r="CE155" i="103"/>
  <c r="CF155" i="103"/>
  <c r="CG155" i="103"/>
  <c r="CH155" i="103"/>
  <c r="CM155" i="103"/>
  <c r="CN155" i="103"/>
  <c r="CO155" i="103"/>
  <c r="CP155" i="103"/>
  <c r="CR155" i="103"/>
  <c r="CW155" i="103"/>
  <c r="DE155" i="103" s="1"/>
  <c r="CX155" i="103"/>
  <c r="CY155" i="103"/>
  <c r="CZ155" i="103"/>
  <c r="DA155" i="103"/>
  <c r="DB155" i="103"/>
  <c r="DC155" i="103"/>
  <c r="DK155" i="103"/>
  <c r="DP155" i="103" s="1"/>
  <c r="EA155" i="103" s="1"/>
  <c r="EB155" i="103" s="1"/>
  <c r="DL155" i="103"/>
  <c r="DM155" i="103"/>
  <c r="DN155" i="103"/>
  <c r="DR155" i="103"/>
  <c r="DS155" i="103"/>
  <c r="DT155" i="103"/>
  <c r="DU155" i="103"/>
  <c r="DV155" i="103"/>
  <c r="DW155" i="103"/>
  <c r="DX155" i="103"/>
  <c r="DY155" i="103"/>
  <c r="EH155" i="103"/>
  <c r="EI155" i="103"/>
  <c r="EJ155" i="103"/>
  <c r="EK155" i="103"/>
  <c r="EL155" i="103"/>
  <c r="EM155" i="103"/>
  <c r="EV155" i="103"/>
  <c r="EW155" i="103"/>
  <c r="EX155" i="103"/>
  <c r="EY155" i="103"/>
  <c r="EZ155" i="103"/>
  <c r="FA155" i="103"/>
  <c r="FK155" i="103"/>
  <c r="FL155" i="103"/>
  <c r="FM155" i="103"/>
  <c r="FN155" i="103"/>
  <c r="FO155" i="103"/>
  <c r="FP155" i="103"/>
  <c r="FZ155" i="103"/>
  <c r="GA155" i="103"/>
  <c r="GB155" i="103"/>
  <c r="GC155" i="103"/>
  <c r="GD155" i="103"/>
  <c r="GE155" i="103"/>
  <c r="GO155" i="103"/>
  <c r="GP155" i="103"/>
  <c r="GQ155" i="103"/>
  <c r="GR155" i="103"/>
  <c r="GS155" i="103"/>
  <c r="GT155" i="103"/>
  <c r="HD155" i="103"/>
  <c r="HE155" i="103"/>
  <c r="HF155" i="103"/>
  <c r="HG155" i="103"/>
  <c r="HH155" i="103"/>
  <c r="HI155" i="103"/>
  <c r="C156" i="103"/>
  <c r="F156" i="103"/>
  <c r="G155" i="103" s="1"/>
  <c r="H156" i="103"/>
  <c r="I156" i="103"/>
  <c r="L156" i="103"/>
  <c r="O156" i="103"/>
  <c r="P155" i="103" s="1"/>
  <c r="R156" i="103"/>
  <c r="T156" i="103"/>
  <c r="W156" i="103"/>
  <c r="AL156" i="103"/>
  <c r="AM156" i="103"/>
  <c r="AW156" i="103"/>
  <c r="AX156" i="103"/>
  <c r="AY156" i="103"/>
  <c r="AZ156" i="103"/>
  <c r="BA156" i="103"/>
  <c r="BB156" i="103"/>
  <c r="BC156" i="103"/>
  <c r="BH156" i="103"/>
  <c r="BI156" i="103"/>
  <c r="BJ156" i="103"/>
  <c r="BK156" i="103"/>
  <c r="BL156" i="103"/>
  <c r="BM156" i="103"/>
  <c r="BN156" i="103"/>
  <c r="BO156" i="103"/>
  <c r="BV156" i="103"/>
  <c r="BW156" i="103"/>
  <c r="BX156" i="103"/>
  <c r="BY156" i="103"/>
  <c r="BZ156" i="103"/>
  <c r="CA156" i="103"/>
  <c r="CB156" i="103"/>
  <c r="CC156" i="103"/>
  <c r="CD156" i="103"/>
  <c r="CE156" i="103"/>
  <c r="CF156" i="103"/>
  <c r="CG156" i="103"/>
  <c r="CH156" i="103"/>
  <c r="CM156" i="103"/>
  <c r="CN156" i="103"/>
  <c r="CO156" i="103"/>
  <c r="CP156" i="103"/>
  <c r="CW156" i="103"/>
  <c r="CX156" i="103"/>
  <c r="CY156" i="103"/>
  <c r="CZ156" i="103"/>
  <c r="DA156" i="103"/>
  <c r="DB156" i="103"/>
  <c r="DC156" i="103"/>
  <c r="DK156" i="103"/>
  <c r="DL156" i="103"/>
  <c r="DM156" i="103"/>
  <c r="DN156" i="103"/>
  <c r="DR156" i="103"/>
  <c r="DS156" i="103"/>
  <c r="DT156" i="103"/>
  <c r="DU156" i="103"/>
  <c r="DV156" i="103"/>
  <c r="DW156" i="103"/>
  <c r="DX156" i="103"/>
  <c r="DY156" i="103"/>
  <c r="EH156" i="103"/>
  <c r="EI156" i="103"/>
  <c r="EJ156" i="103"/>
  <c r="EO156" i="103" s="1"/>
  <c r="EP156" i="103" s="1"/>
  <c r="B156" i="103" s="1"/>
  <c r="EK156" i="103"/>
  <c r="EL156" i="103"/>
  <c r="EM156" i="103"/>
  <c r="EV156" i="103"/>
  <c r="EW156" i="103"/>
  <c r="EX156" i="103"/>
  <c r="EY156" i="103"/>
  <c r="EZ156" i="103"/>
  <c r="FA156" i="103"/>
  <c r="FK156" i="103"/>
  <c r="FL156" i="103"/>
  <c r="FM156" i="103"/>
  <c r="FN156" i="103"/>
  <c r="FO156" i="103"/>
  <c r="FP156" i="103"/>
  <c r="FZ156" i="103"/>
  <c r="GA156" i="103"/>
  <c r="GB156" i="103"/>
  <c r="GC156" i="103"/>
  <c r="GD156" i="103"/>
  <c r="GE156" i="103"/>
  <c r="GO156" i="103"/>
  <c r="GP156" i="103"/>
  <c r="GQ156" i="103"/>
  <c r="GV156" i="103" s="1"/>
  <c r="GW156" i="103" s="1"/>
  <c r="GR156" i="103"/>
  <c r="GS156" i="103"/>
  <c r="GT156" i="103"/>
  <c r="HD156" i="103"/>
  <c r="HE156" i="103"/>
  <c r="HF156" i="103"/>
  <c r="HG156" i="103"/>
  <c r="HH156" i="103"/>
  <c r="HI156" i="103"/>
  <c r="C157" i="103"/>
  <c r="F157" i="103"/>
  <c r="H157" i="103"/>
  <c r="I157" i="103"/>
  <c r="L157" i="103"/>
  <c r="O157" i="103"/>
  <c r="R157" i="103"/>
  <c r="T157" i="103"/>
  <c r="W157" i="103"/>
  <c r="AL157" i="103"/>
  <c r="AM157" i="103"/>
  <c r="AW157" i="103"/>
  <c r="AQ157" i="103" s="1"/>
  <c r="AX157" i="103"/>
  <c r="AY157" i="103"/>
  <c r="AZ157" i="103"/>
  <c r="BA157" i="103"/>
  <c r="BB157" i="103"/>
  <c r="BC157" i="103"/>
  <c r="BH157" i="103"/>
  <c r="BI157" i="103"/>
  <c r="BJ157" i="103"/>
  <c r="BK157" i="103"/>
  <c r="BL157" i="103"/>
  <c r="BQ157" i="103" s="1"/>
  <c r="AN157" i="103" s="1"/>
  <c r="AJ157" i="103" s="1"/>
  <c r="N157" i="103" s="1"/>
  <c r="BM157" i="103"/>
  <c r="BN157" i="103"/>
  <c r="BO157" i="103"/>
  <c r="BV157" i="103"/>
  <c r="BW157" i="103"/>
  <c r="BX157" i="103"/>
  <c r="BY157" i="103"/>
  <c r="BZ157" i="103"/>
  <c r="CA157" i="103"/>
  <c r="CB157" i="103"/>
  <c r="CC157" i="103"/>
  <c r="CD157" i="103"/>
  <c r="CE157" i="103"/>
  <c r="CF157" i="103"/>
  <c r="CG157" i="103"/>
  <c r="CH157" i="103"/>
  <c r="CM157" i="103"/>
  <c r="CN157" i="103"/>
  <c r="CO157" i="103"/>
  <c r="CP157" i="103"/>
  <c r="CW157" i="103"/>
  <c r="CX157" i="103"/>
  <c r="CY157" i="103"/>
  <c r="CZ157" i="103"/>
  <c r="DA157" i="103"/>
  <c r="DB157" i="103"/>
  <c r="DC157" i="103"/>
  <c r="DK157" i="103"/>
  <c r="DL157" i="103"/>
  <c r="DM157" i="103"/>
  <c r="DN157" i="103"/>
  <c r="DR157" i="103"/>
  <c r="DS157" i="103"/>
  <c r="DT157" i="103"/>
  <c r="DU157" i="103"/>
  <c r="DV157" i="103"/>
  <c r="DW157" i="103"/>
  <c r="DX157" i="103"/>
  <c r="DY157" i="103"/>
  <c r="EH157" i="103"/>
  <c r="EI157" i="103"/>
  <c r="EJ157" i="103"/>
  <c r="EK157" i="103"/>
  <c r="EL157" i="103"/>
  <c r="EM157" i="103"/>
  <c r="EV157" i="103"/>
  <c r="EW157" i="103"/>
  <c r="EX157" i="103"/>
  <c r="EY157" i="103"/>
  <c r="EZ157" i="103"/>
  <c r="FA157" i="103"/>
  <c r="FK157" i="103"/>
  <c r="FL157" i="103"/>
  <c r="FM157" i="103"/>
  <c r="FN157" i="103"/>
  <c r="FO157" i="103"/>
  <c r="FP157" i="103"/>
  <c r="FZ157" i="103"/>
  <c r="GG157" i="103" s="1"/>
  <c r="GH157" i="103" s="1"/>
  <c r="GA157" i="103"/>
  <c r="GB157" i="103"/>
  <c r="GC157" i="103"/>
  <c r="GD157" i="103"/>
  <c r="GE157" i="103"/>
  <c r="GO157" i="103"/>
  <c r="GP157" i="103"/>
  <c r="GQ157" i="103"/>
  <c r="GR157" i="103"/>
  <c r="GS157" i="103"/>
  <c r="GT157" i="103"/>
  <c r="HD157" i="103"/>
  <c r="HE157" i="103"/>
  <c r="HF157" i="103"/>
  <c r="HG157" i="103"/>
  <c r="HH157" i="103"/>
  <c r="HI157" i="103"/>
  <c r="C158" i="103"/>
  <c r="F158" i="103"/>
  <c r="H158" i="103"/>
  <c r="I158" i="103"/>
  <c r="L158" i="103"/>
  <c r="O158" i="103"/>
  <c r="R158" i="103"/>
  <c r="T158" i="103"/>
  <c r="W158" i="103"/>
  <c r="AL158" i="103"/>
  <c r="AM158" i="103"/>
  <c r="AW158" i="103"/>
  <c r="AX158" i="103"/>
  <c r="AY158" i="103"/>
  <c r="AZ158" i="103"/>
  <c r="BA158" i="103"/>
  <c r="BB158" i="103"/>
  <c r="BC158" i="103"/>
  <c r="BH158" i="103"/>
  <c r="BI158" i="103"/>
  <c r="BQ158" i="103" s="1"/>
  <c r="AN158" i="103" s="1"/>
  <c r="AJ158" i="103" s="1"/>
  <c r="N158" i="103" s="1"/>
  <c r="BJ158" i="103"/>
  <c r="BK158" i="103"/>
  <c r="BL158" i="103"/>
  <c r="BM158" i="103"/>
  <c r="BN158" i="103"/>
  <c r="BO158" i="103"/>
  <c r="BV158" i="103"/>
  <c r="BW158" i="103"/>
  <c r="BX158" i="103"/>
  <c r="BY158" i="103"/>
  <c r="BZ158" i="103"/>
  <c r="CA158" i="103"/>
  <c r="CB158" i="103"/>
  <c r="CC158" i="103"/>
  <c r="CD158" i="103"/>
  <c r="CE158" i="103"/>
  <c r="CF158" i="103"/>
  <c r="CG158" i="103"/>
  <c r="CH158" i="103"/>
  <c r="CJ158" i="103"/>
  <c r="CM158" i="103"/>
  <c r="CN158" i="103"/>
  <c r="CO158" i="103"/>
  <c r="CP158" i="103"/>
  <c r="CW158" i="103"/>
  <c r="CX158" i="103"/>
  <c r="CY158" i="103"/>
  <c r="CZ158" i="103"/>
  <c r="DA158" i="103"/>
  <c r="DB158" i="103"/>
  <c r="DC158" i="103"/>
  <c r="DK158" i="103"/>
  <c r="DL158" i="103"/>
  <c r="DM158" i="103"/>
  <c r="DN158" i="103"/>
  <c r="DP158" i="103"/>
  <c r="EA158" i="103" s="1"/>
  <c r="EB158" i="103" s="1"/>
  <c r="DR158" i="103"/>
  <c r="DS158" i="103"/>
  <c r="DT158" i="103"/>
  <c r="DU158" i="103"/>
  <c r="DV158" i="103"/>
  <c r="DW158" i="103"/>
  <c r="DX158" i="103"/>
  <c r="DY158" i="103"/>
  <c r="EH158" i="103"/>
  <c r="EI158" i="103"/>
  <c r="EJ158" i="103"/>
  <c r="EK158" i="103"/>
  <c r="EL158" i="103"/>
  <c r="EM158" i="103"/>
  <c r="EO158" i="103"/>
  <c r="EP158" i="103" s="1"/>
  <c r="B158" i="103" s="1"/>
  <c r="EV158" i="103"/>
  <c r="EW158" i="103"/>
  <c r="EX158" i="103"/>
  <c r="EY158" i="103"/>
  <c r="EZ158" i="103"/>
  <c r="FA158" i="103"/>
  <c r="FC158" i="103"/>
  <c r="FK158" i="103"/>
  <c r="FL158" i="103"/>
  <c r="FM158" i="103"/>
  <c r="FN158" i="103"/>
  <c r="FO158" i="103"/>
  <c r="FP158" i="103"/>
  <c r="FR158" i="103"/>
  <c r="FZ158" i="103"/>
  <c r="GA158" i="103"/>
  <c r="GG158" i="103" s="1"/>
  <c r="GH158" i="103" s="1"/>
  <c r="GB158" i="103"/>
  <c r="GC158" i="103"/>
  <c r="GD158" i="103"/>
  <c r="GE158" i="103"/>
  <c r="GO158" i="103"/>
  <c r="GP158" i="103"/>
  <c r="GV158" i="103" s="1"/>
  <c r="GW158" i="103" s="1"/>
  <c r="GQ158" i="103"/>
  <c r="GR158" i="103"/>
  <c r="GS158" i="103"/>
  <c r="GT158" i="103"/>
  <c r="HD158" i="103"/>
  <c r="HE158" i="103"/>
  <c r="HK158" i="103" s="1"/>
  <c r="HL158" i="103" s="1"/>
  <c r="E158" i="103" s="1"/>
  <c r="HF158" i="103"/>
  <c r="HG158" i="103"/>
  <c r="HH158" i="103"/>
  <c r="HI158" i="103"/>
  <c r="C159" i="103"/>
  <c r="F159" i="103"/>
  <c r="H159" i="103"/>
  <c r="I159" i="103"/>
  <c r="L159" i="103"/>
  <c r="O159" i="103"/>
  <c r="P161" i="103" s="1"/>
  <c r="R159" i="103"/>
  <c r="S159" i="103" s="1"/>
  <c r="T159" i="103"/>
  <c r="W159" i="103"/>
  <c r="AL159" i="103"/>
  <c r="AM159" i="103"/>
  <c r="AW159" i="103"/>
  <c r="AQ159" i="103" s="1"/>
  <c r="AX159" i="103"/>
  <c r="AY159" i="103"/>
  <c r="AZ159" i="103"/>
  <c r="BA159" i="103"/>
  <c r="BB159" i="103"/>
  <c r="BC159" i="103"/>
  <c r="BH159" i="103"/>
  <c r="BI159" i="103"/>
  <c r="BQ159" i="103" s="1"/>
  <c r="AN159" i="103" s="1"/>
  <c r="BJ159" i="103"/>
  <c r="BK159" i="103"/>
  <c r="BL159" i="103"/>
  <c r="BM159" i="103"/>
  <c r="BN159" i="103"/>
  <c r="BO159" i="103"/>
  <c r="BV159" i="103"/>
  <c r="BW159" i="103"/>
  <c r="BX159" i="103"/>
  <c r="BY159" i="103"/>
  <c r="BZ159" i="103"/>
  <c r="CA159" i="103"/>
  <c r="CB159" i="103"/>
  <c r="CC159" i="103"/>
  <c r="CD159" i="103"/>
  <c r="CE159" i="103"/>
  <c r="CF159" i="103"/>
  <c r="CG159" i="103"/>
  <c r="CH159" i="103"/>
  <c r="CJ159" i="103"/>
  <c r="CM159" i="103"/>
  <c r="CN159" i="103"/>
  <c r="CO159" i="103"/>
  <c r="CP159" i="103"/>
  <c r="CW159" i="103"/>
  <c r="CX159" i="103"/>
  <c r="CY159" i="103"/>
  <c r="CZ159" i="103"/>
  <c r="DA159" i="103"/>
  <c r="DB159" i="103"/>
  <c r="DC159" i="103"/>
  <c r="DK159" i="103"/>
  <c r="DL159" i="103"/>
  <c r="DM159" i="103"/>
  <c r="DN159" i="103"/>
  <c r="DP159" i="103"/>
  <c r="EA159" i="103" s="1"/>
  <c r="EB159" i="103" s="1"/>
  <c r="DR159" i="103"/>
  <c r="DS159" i="103"/>
  <c r="DT159" i="103"/>
  <c r="DU159" i="103"/>
  <c r="DV159" i="103"/>
  <c r="DW159" i="103"/>
  <c r="DX159" i="103"/>
  <c r="DY159" i="103"/>
  <c r="EH159" i="103"/>
  <c r="EI159" i="103"/>
  <c r="EJ159" i="103"/>
  <c r="EK159" i="103"/>
  <c r="EL159" i="103"/>
  <c r="EM159" i="103"/>
  <c r="EO159" i="103"/>
  <c r="EP159" i="103" s="1"/>
  <c r="B159" i="103" s="1"/>
  <c r="EV159" i="103"/>
  <c r="EW159" i="103"/>
  <c r="EX159" i="103"/>
  <c r="EY159" i="103"/>
  <c r="EZ159" i="103"/>
  <c r="FA159" i="103"/>
  <c r="FC159" i="103"/>
  <c r="FD159" i="103" s="1"/>
  <c r="FK159" i="103"/>
  <c r="FL159" i="103"/>
  <c r="FM159" i="103"/>
  <c r="FN159" i="103"/>
  <c r="FO159" i="103"/>
  <c r="FP159" i="103"/>
  <c r="FR159" i="103"/>
  <c r="FZ159" i="103"/>
  <c r="GA159" i="103"/>
  <c r="GG159" i="103" s="1"/>
  <c r="GH159" i="103" s="1"/>
  <c r="GB159" i="103"/>
  <c r="GC159" i="103"/>
  <c r="GD159" i="103"/>
  <c r="GE159" i="103"/>
  <c r="GO159" i="103"/>
  <c r="GP159" i="103"/>
  <c r="GV159" i="103" s="1"/>
  <c r="GW159" i="103" s="1"/>
  <c r="GQ159" i="103"/>
  <c r="GR159" i="103"/>
  <c r="GS159" i="103"/>
  <c r="GT159" i="103"/>
  <c r="HD159" i="103"/>
  <c r="HE159" i="103"/>
  <c r="HK159" i="103" s="1"/>
  <c r="HL159" i="103" s="1"/>
  <c r="E159" i="103" s="1"/>
  <c r="HF159" i="103"/>
  <c r="HG159" i="103"/>
  <c r="HH159" i="103"/>
  <c r="HI159" i="103"/>
  <c r="C160" i="103"/>
  <c r="F160" i="103"/>
  <c r="H160" i="103"/>
  <c r="I160" i="103"/>
  <c r="L160" i="103"/>
  <c r="M159" i="103" s="1"/>
  <c r="O160" i="103"/>
  <c r="R160" i="103"/>
  <c r="T160" i="103"/>
  <c r="W160" i="103"/>
  <c r="X159" i="103" s="1"/>
  <c r="AL160" i="103"/>
  <c r="AM160" i="103"/>
  <c r="AW160" i="103"/>
  <c r="AX160" i="103"/>
  <c r="AQ160" i="103" s="1"/>
  <c r="AY160" i="103"/>
  <c r="AZ160" i="103"/>
  <c r="BA160" i="103"/>
  <c r="BB160" i="103"/>
  <c r="BC160" i="103"/>
  <c r="BH160" i="103"/>
  <c r="BI160" i="103"/>
  <c r="BQ160" i="103" s="1"/>
  <c r="AN160" i="103" s="1"/>
  <c r="AJ160" i="103" s="1"/>
  <c r="N160" i="103" s="1"/>
  <c r="BJ160" i="103"/>
  <c r="BK160" i="103"/>
  <c r="BL160" i="103"/>
  <c r="BM160" i="103"/>
  <c r="BN160" i="103"/>
  <c r="BO160" i="103"/>
  <c r="BV160" i="103"/>
  <c r="BW160" i="103"/>
  <c r="BX160" i="103"/>
  <c r="BY160" i="103"/>
  <c r="BZ160" i="103"/>
  <c r="CA160" i="103"/>
  <c r="CB160" i="103"/>
  <c r="CC160" i="103"/>
  <c r="CD160" i="103"/>
  <c r="CE160" i="103"/>
  <c r="CF160" i="103"/>
  <c r="CG160" i="103"/>
  <c r="CH160" i="103"/>
  <c r="CM160" i="103"/>
  <c r="CN160" i="103"/>
  <c r="CO160" i="103"/>
  <c r="CP160" i="103"/>
  <c r="CW160" i="103"/>
  <c r="CX160" i="103"/>
  <c r="CY160" i="103"/>
  <c r="CZ160" i="103"/>
  <c r="DA160" i="103"/>
  <c r="DB160" i="103"/>
  <c r="DC160" i="103"/>
  <c r="DK160" i="103"/>
  <c r="DL160" i="103"/>
  <c r="DM160" i="103"/>
  <c r="DN160" i="103"/>
  <c r="DR160" i="103"/>
  <c r="DS160" i="103"/>
  <c r="DT160" i="103"/>
  <c r="DU160" i="103"/>
  <c r="DV160" i="103"/>
  <c r="DW160" i="103"/>
  <c r="DX160" i="103"/>
  <c r="DY160" i="103"/>
  <c r="EH160" i="103"/>
  <c r="EI160" i="103"/>
  <c r="EJ160" i="103"/>
  <c r="EK160" i="103"/>
  <c r="EL160" i="103"/>
  <c r="EO160" i="103" s="1"/>
  <c r="EP160" i="103" s="1"/>
  <c r="B160" i="103" s="1"/>
  <c r="EM160" i="103"/>
  <c r="EV160" i="103"/>
  <c r="EW160" i="103"/>
  <c r="EX160" i="103"/>
  <c r="EY160" i="103"/>
  <c r="EZ160" i="103"/>
  <c r="FC160" i="103" s="1"/>
  <c r="FD160" i="103" s="1"/>
  <c r="FA160" i="103"/>
  <c r="FK160" i="103"/>
  <c r="FL160" i="103"/>
  <c r="FM160" i="103"/>
  <c r="FN160" i="103"/>
  <c r="FO160" i="103"/>
  <c r="FR160" i="103" s="1"/>
  <c r="FS160" i="103" s="1"/>
  <c r="K160" i="103" s="1"/>
  <c r="FP160" i="103"/>
  <c r="FZ160" i="103"/>
  <c r="GA160" i="103"/>
  <c r="GB160" i="103"/>
  <c r="GC160" i="103"/>
  <c r="GD160" i="103"/>
  <c r="GG160" i="103" s="1"/>
  <c r="GH160" i="103" s="1"/>
  <c r="GE160" i="103"/>
  <c r="GO160" i="103"/>
  <c r="GP160" i="103"/>
  <c r="GQ160" i="103"/>
  <c r="GR160" i="103"/>
  <c r="GS160" i="103"/>
  <c r="GV160" i="103" s="1"/>
  <c r="GW160" i="103" s="1"/>
  <c r="GT160" i="103"/>
  <c r="HD160" i="103"/>
  <c r="HE160" i="103"/>
  <c r="HF160" i="103"/>
  <c r="HG160" i="103"/>
  <c r="HH160" i="103"/>
  <c r="HK160" i="103" s="1"/>
  <c r="HL160" i="103" s="1"/>
  <c r="E160" i="103" s="1"/>
  <c r="HI160" i="103"/>
  <c r="C161" i="103"/>
  <c r="D161" i="103" s="1"/>
  <c r="F161" i="103"/>
  <c r="G161" i="103"/>
  <c r="H161" i="103"/>
  <c r="I161" i="103"/>
  <c r="L161" i="103"/>
  <c r="O161" i="103"/>
  <c r="R161" i="103"/>
  <c r="S161" i="103"/>
  <c r="T161" i="103"/>
  <c r="U161" i="103" s="1"/>
  <c r="W161" i="103"/>
  <c r="AL161" i="103"/>
  <c r="DP161" i="103" s="1"/>
  <c r="EA161" i="103" s="1"/>
  <c r="EB161" i="103" s="1"/>
  <c r="AM161" i="103"/>
  <c r="AK161" i="103" s="1"/>
  <c r="AW161" i="103"/>
  <c r="AQ161" i="103" s="1"/>
  <c r="AX161" i="103"/>
  <c r="AY161" i="103"/>
  <c r="AZ161" i="103"/>
  <c r="BA161" i="103"/>
  <c r="BB161" i="103"/>
  <c r="BC161" i="103"/>
  <c r="BH161" i="103"/>
  <c r="BI161" i="103"/>
  <c r="BJ161" i="103"/>
  <c r="BK161" i="103"/>
  <c r="BL161" i="103"/>
  <c r="BM161" i="103"/>
  <c r="BN161" i="103"/>
  <c r="BO161" i="103"/>
  <c r="BQ161" i="103"/>
  <c r="AN161" i="103" s="1"/>
  <c r="AJ161" i="103" s="1"/>
  <c r="N161" i="103" s="1"/>
  <c r="BV161" i="103"/>
  <c r="BW161" i="103"/>
  <c r="BX161" i="103"/>
  <c r="BY161" i="103"/>
  <c r="BZ161" i="103"/>
  <c r="CA161" i="103"/>
  <c r="CB161" i="103"/>
  <c r="CC161" i="103"/>
  <c r="CD161" i="103"/>
  <c r="CE161" i="103"/>
  <c r="CF161" i="103"/>
  <c r="CG161" i="103"/>
  <c r="CH161" i="103"/>
  <c r="CM161" i="103"/>
  <c r="CN161" i="103"/>
  <c r="CO161" i="103"/>
  <c r="CP161" i="103"/>
  <c r="CW161" i="103"/>
  <c r="CX161" i="103"/>
  <c r="CY161" i="103"/>
  <c r="CZ161" i="103"/>
  <c r="DA161" i="103"/>
  <c r="DB161" i="103"/>
  <c r="DC161" i="103"/>
  <c r="DK161" i="103"/>
  <c r="DL161" i="103"/>
  <c r="DM161" i="103"/>
  <c r="DN161" i="103"/>
  <c r="DR161" i="103"/>
  <c r="DS161" i="103"/>
  <c r="DT161" i="103"/>
  <c r="DU161" i="103"/>
  <c r="DV161" i="103"/>
  <c r="DW161" i="103"/>
  <c r="DX161" i="103"/>
  <c r="DY161" i="103"/>
  <c r="EH161" i="103"/>
  <c r="EI161" i="103"/>
  <c r="EJ161" i="103"/>
  <c r="EK161" i="103"/>
  <c r="EL161" i="103"/>
  <c r="EM161" i="103"/>
  <c r="EV161" i="103"/>
  <c r="EW161" i="103"/>
  <c r="EX161" i="103"/>
  <c r="EY161" i="103"/>
  <c r="EZ161" i="103"/>
  <c r="FA161" i="103"/>
  <c r="FK161" i="103"/>
  <c r="FL161" i="103"/>
  <c r="FM161" i="103"/>
  <c r="FN161" i="103"/>
  <c r="FO161" i="103"/>
  <c r="FP161" i="103"/>
  <c r="FZ161" i="103"/>
  <c r="GA161" i="103"/>
  <c r="GB161" i="103"/>
  <c r="GC161" i="103"/>
  <c r="GD161" i="103"/>
  <c r="GE161" i="103"/>
  <c r="GO161" i="103"/>
  <c r="GP161" i="103"/>
  <c r="GQ161" i="103"/>
  <c r="GR161" i="103"/>
  <c r="GS161" i="103"/>
  <c r="GT161" i="103"/>
  <c r="HD161" i="103"/>
  <c r="HK161" i="103" s="1"/>
  <c r="HL161" i="103" s="1"/>
  <c r="E161" i="103" s="1"/>
  <c r="HE161" i="103"/>
  <c r="HF161" i="103"/>
  <c r="HG161" i="103"/>
  <c r="HH161" i="103"/>
  <c r="HI161" i="103"/>
  <c r="C162" i="103"/>
  <c r="F162" i="103"/>
  <c r="H162" i="103"/>
  <c r="I162" i="103"/>
  <c r="L162" i="103"/>
  <c r="O162" i="103"/>
  <c r="P159" i="103" s="1"/>
  <c r="R162" i="103"/>
  <c r="T162" i="103"/>
  <c r="W162" i="103"/>
  <c r="AL162" i="103"/>
  <c r="AM162" i="103"/>
  <c r="AW162" i="103"/>
  <c r="AX162" i="103"/>
  <c r="AY162" i="103"/>
  <c r="AZ162" i="103"/>
  <c r="BA162" i="103"/>
  <c r="BB162" i="103"/>
  <c r="BC162" i="103"/>
  <c r="BH162" i="103"/>
  <c r="BI162" i="103"/>
  <c r="BJ162" i="103"/>
  <c r="BK162" i="103"/>
  <c r="BQ162" i="103" s="1"/>
  <c r="AN162" i="103" s="1"/>
  <c r="BL162" i="103"/>
  <c r="BM162" i="103"/>
  <c r="BN162" i="103"/>
  <c r="BO162" i="103"/>
  <c r="BV162" i="103"/>
  <c r="BW162" i="103"/>
  <c r="BX162" i="103"/>
  <c r="BY162" i="103"/>
  <c r="BZ162" i="103"/>
  <c r="CA162" i="103"/>
  <c r="CB162" i="103"/>
  <c r="CC162" i="103"/>
  <c r="CD162" i="103"/>
  <c r="CE162" i="103"/>
  <c r="CF162" i="103"/>
  <c r="CG162" i="103"/>
  <c r="CH162" i="103"/>
  <c r="CM162" i="103"/>
  <c r="CN162" i="103"/>
  <c r="CR162" i="103" s="1"/>
  <c r="CO162" i="103"/>
  <c r="CP162" i="103"/>
  <c r="CW162" i="103"/>
  <c r="DE162" i="103" s="1"/>
  <c r="CX162" i="103"/>
  <c r="CY162" i="103"/>
  <c r="CZ162" i="103"/>
  <c r="DA162" i="103"/>
  <c r="DB162" i="103"/>
  <c r="DC162" i="103"/>
  <c r="DK162" i="103"/>
  <c r="DP162" i="103" s="1"/>
  <c r="EA162" i="103" s="1"/>
  <c r="EB162" i="103" s="1"/>
  <c r="DL162" i="103"/>
  <c r="DM162" i="103"/>
  <c r="DN162" i="103"/>
  <c r="DR162" i="103"/>
  <c r="DS162" i="103"/>
  <c r="DT162" i="103"/>
  <c r="DU162" i="103"/>
  <c r="DV162" i="103"/>
  <c r="DW162" i="103"/>
  <c r="DX162" i="103"/>
  <c r="DY162" i="103"/>
  <c r="EH162" i="103"/>
  <c r="EI162" i="103"/>
  <c r="EJ162" i="103"/>
  <c r="EK162" i="103"/>
  <c r="EL162" i="103"/>
  <c r="EM162" i="103"/>
  <c r="EV162" i="103"/>
  <c r="EW162" i="103"/>
  <c r="EX162" i="103"/>
  <c r="EY162" i="103"/>
  <c r="EZ162" i="103"/>
  <c r="FA162" i="103"/>
  <c r="FK162" i="103"/>
  <c r="FL162" i="103"/>
  <c r="FM162" i="103"/>
  <c r="FN162" i="103"/>
  <c r="FO162" i="103"/>
  <c r="FP162" i="103"/>
  <c r="FZ162" i="103"/>
  <c r="GG162" i="103" s="1"/>
  <c r="GH162" i="103" s="1"/>
  <c r="GA162" i="103"/>
  <c r="GB162" i="103"/>
  <c r="GC162" i="103"/>
  <c r="GD162" i="103"/>
  <c r="GE162" i="103"/>
  <c r="GO162" i="103"/>
  <c r="GP162" i="103"/>
  <c r="GQ162" i="103"/>
  <c r="GR162" i="103"/>
  <c r="GS162" i="103"/>
  <c r="GT162" i="103"/>
  <c r="HD162" i="103"/>
  <c r="HE162" i="103"/>
  <c r="HF162" i="103"/>
  <c r="HG162" i="103"/>
  <c r="HH162" i="103"/>
  <c r="HI162" i="103"/>
  <c r="C163" i="103"/>
  <c r="F163" i="103"/>
  <c r="H163" i="103"/>
  <c r="I163" i="103"/>
  <c r="L163" i="103"/>
  <c r="M161" i="103" s="1"/>
  <c r="O163" i="103"/>
  <c r="R163" i="103"/>
  <c r="T163" i="103"/>
  <c r="W163" i="103"/>
  <c r="AL163" i="103"/>
  <c r="AM163" i="103"/>
  <c r="AW163" i="103"/>
  <c r="AX163" i="103"/>
  <c r="AY163" i="103"/>
  <c r="AZ163" i="103"/>
  <c r="BA163" i="103"/>
  <c r="BB163" i="103"/>
  <c r="BC163" i="103"/>
  <c r="BH163" i="103"/>
  <c r="BI163" i="103"/>
  <c r="BQ163" i="103" s="1"/>
  <c r="AN163" i="103" s="1"/>
  <c r="BJ163" i="103"/>
  <c r="BK163" i="103"/>
  <c r="BL163" i="103"/>
  <c r="BM163" i="103"/>
  <c r="BN163" i="103"/>
  <c r="BO163" i="103"/>
  <c r="BV163" i="103"/>
  <c r="BW163" i="103"/>
  <c r="BX163" i="103"/>
  <c r="BY163" i="103"/>
  <c r="BZ163" i="103"/>
  <c r="CA163" i="103"/>
  <c r="CB163" i="103"/>
  <c r="CC163" i="103"/>
  <c r="CD163" i="103"/>
  <c r="CE163" i="103"/>
  <c r="CF163" i="103"/>
  <c r="CG163" i="103"/>
  <c r="CH163" i="103"/>
  <c r="CJ163" i="103"/>
  <c r="CM163" i="103"/>
  <c r="CN163" i="103"/>
  <c r="CR163" i="103" s="1"/>
  <c r="CO163" i="103"/>
  <c r="CP163" i="103"/>
  <c r="CW163" i="103"/>
  <c r="CX163" i="103"/>
  <c r="CY163" i="103"/>
  <c r="DE163" i="103" s="1"/>
  <c r="CZ163" i="103"/>
  <c r="DA163" i="103"/>
  <c r="DB163" i="103"/>
  <c r="DC163" i="103"/>
  <c r="DK163" i="103"/>
  <c r="DL163" i="103"/>
  <c r="DM163" i="103"/>
  <c r="DP163" i="103" s="1"/>
  <c r="EA163" i="103" s="1"/>
  <c r="EB163" i="103" s="1"/>
  <c r="DN163" i="103"/>
  <c r="DR163" i="103"/>
  <c r="DS163" i="103"/>
  <c r="DT163" i="103"/>
  <c r="DU163" i="103"/>
  <c r="DV163" i="103"/>
  <c r="DW163" i="103"/>
  <c r="DX163" i="103"/>
  <c r="DY163" i="103"/>
  <c r="EH163" i="103"/>
  <c r="EI163" i="103"/>
  <c r="EJ163" i="103"/>
  <c r="EK163" i="103"/>
  <c r="EO163" i="103" s="1"/>
  <c r="EP163" i="103" s="1"/>
  <c r="B163" i="103" s="1"/>
  <c r="EL163" i="103"/>
  <c r="EM163" i="103"/>
  <c r="EV163" i="103"/>
  <c r="EW163" i="103"/>
  <c r="EX163" i="103"/>
  <c r="EY163" i="103"/>
  <c r="FC163" i="103" s="1"/>
  <c r="FD163" i="103" s="1"/>
  <c r="EZ163" i="103"/>
  <c r="FA163" i="103"/>
  <c r="FK163" i="103"/>
  <c r="FL163" i="103"/>
  <c r="FM163" i="103"/>
  <c r="FN163" i="103"/>
  <c r="FR163" i="103" s="1"/>
  <c r="FS163" i="103" s="1"/>
  <c r="K163" i="103" s="1"/>
  <c r="FO163" i="103"/>
  <c r="FP163" i="103"/>
  <c r="FZ163" i="103"/>
  <c r="GA163" i="103"/>
  <c r="GB163" i="103"/>
  <c r="GC163" i="103"/>
  <c r="GG163" i="103" s="1"/>
  <c r="GH163" i="103" s="1"/>
  <c r="GD163" i="103"/>
  <c r="GE163" i="103"/>
  <c r="GO163" i="103"/>
  <c r="GP163" i="103"/>
  <c r="GQ163" i="103"/>
  <c r="GR163" i="103"/>
  <c r="GV163" i="103" s="1"/>
  <c r="GW163" i="103" s="1"/>
  <c r="GS163" i="103"/>
  <c r="GT163" i="103"/>
  <c r="HD163" i="103"/>
  <c r="HE163" i="103"/>
  <c r="HF163" i="103"/>
  <c r="HG163" i="103"/>
  <c r="HK163" i="103" s="1"/>
  <c r="HL163" i="103" s="1"/>
  <c r="E163" i="103" s="1"/>
  <c r="HH163" i="103"/>
  <c r="HI163" i="103"/>
  <c r="C164" i="103"/>
  <c r="F164" i="103"/>
  <c r="H164" i="103"/>
  <c r="I164" i="103"/>
  <c r="L164" i="103"/>
  <c r="O164" i="103"/>
  <c r="R164" i="103"/>
  <c r="T164" i="103"/>
  <c r="W164" i="103"/>
  <c r="AL164" i="103"/>
  <c r="AM164" i="103"/>
  <c r="AW164" i="103"/>
  <c r="AX164" i="103"/>
  <c r="AQ164" i="103" s="1"/>
  <c r="AY164" i="103"/>
  <c r="AZ164" i="103"/>
  <c r="BA164" i="103"/>
  <c r="BB164" i="103"/>
  <c r="BC164" i="103"/>
  <c r="BH164" i="103"/>
  <c r="BI164" i="103"/>
  <c r="BQ164" i="103" s="1"/>
  <c r="AN164" i="103" s="1"/>
  <c r="AJ164" i="103" s="1"/>
  <c r="N164" i="103" s="1"/>
  <c r="BJ164" i="103"/>
  <c r="BK164" i="103"/>
  <c r="BL164" i="103"/>
  <c r="BM164" i="103"/>
  <c r="BN164" i="103"/>
  <c r="BO164" i="103"/>
  <c r="BV164" i="103"/>
  <c r="BW164" i="103"/>
  <c r="BX164" i="103"/>
  <c r="BY164" i="103"/>
  <c r="BZ164" i="103"/>
  <c r="CA164" i="103"/>
  <c r="CB164" i="103"/>
  <c r="CC164" i="103"/>
  <c r="CD164" i="103"/>
  <c r="CE164" i="103"/>
  <c r="CF164" i="103"/>
  <c r="CG164" i="103"/>
  <c r="CH164" i="103"/>
  <c r="CM164" i="103"/>
  <c r="CN164" i="103"/>
  <c r="CO164" i="103"/>
  <c r="CP164" i="103"/>
  <c r="CW164" i="103"/>
  <c r="CX164" i="103"/>
  <c r="CY164" i="103"/>
  <c r="CZ164" i="103"/>
  <c r="DA164" i="103"/>
  <c r="DB164" i="103"/>
  <c r="DC164" i="103"/>
  <c r="DK164" i="103"/>
  <c r="DL164" i="103"/>
  <c r="DM164" i="103"/>
  <c r="DN164" i="103"/>
  <c r="DR164" i="103"/>
  <c r="DS164" i="103"/>
  <c r="DT164" i="103"/>
  <c r="DU164" i="103"/>
  <c r="DV164" i="103"/>
  <c r="DW164" i="103"/>
  <c r="DX164" i="103"/>
  <c r="DY164" i="103"/>
  <c r="EH164" i="103"/>
  <c r="EI164" i="103"/>
  <c r="EO164" i="103" s="1"/>
  <c r="EP164" i="103" s="1"/>
  <c r="B164" i="103" s="1"/>
  <c r="EJ164" i="103"/>
  <c r="EK164" i="103"/>
  <c r="EL164" i="103"/>
  <c r="EM164" i="103"/>
  <c r="EV164" i="103"/>
  <c r="EW164" i="103"/>
  <c r="EX164" i="103"/>
  <c r="FC164" i="103" s="1"/>
  <c r="FD164" i="103" s="1"/>
  <c r="EY164" i="103"/>
  <c r="EZ164" i="103"/>
  <c r="FA164" i="103"/>
  <c r="FK164" i="103"/>
  <c r="FL164" i="103"/>
  <c r="FM164" i="103"/>
  <c r="FN164" i="103"/>
  <c r="FO164" i="103"/>
  <c r="FP164" i="103"/>
  <c r="FR164" i="103"/>
  <c r="FS164" i="103" s="1"/>
  <c r="K164" i="103" s="1"/>
  <c r="FZ164" i="103"/>
  <c r="GA164" i="103"/>
  <c r="GB164" i="103"/>
  <c r="GC164" i="103"/>
  <c r="GD164" i="103"/>
  <c r="GE164" i="103"/>
  <c r="GG164" i="103"/>
  <c r="GH164" i="103" s="1"/>
  <c r="GO164" i="103"/>
  <c r="GP164" i="103"/>
  <c r="GQ164" i="103"/>
  <c r="GR164" i="103"/>
  <c r="GS164" i="103"/>
  <c r="GT164" i="103"/>
  <c r="GV164" i="103"/>
  <c r="GW164" i="103" s="1"/>
  <c r="HD164" i="103"/>
  <c r="HE164" i="103"/>
  <c r="HK164" i="103" s="1"/>
  <c r="HL164" i="103" s="1"/>
  <c r="E164" i="103" s="1"/>
  <c r="HF164" i="103"/>
  <c r="HG164" i="103"/>
  <c r="HH164" i="103"/>
  <c r="HI164" i="103"/>
  <c r="C165" i="103"/>
  <c r="F165" i="103"/>
  <c r="G167" i="103" s="1"/>
  <c r="H165" i="103"/>
  <c r="I165" i="103"/>
  <c r="L165" i="103"/>
  <c r="O165" i="103"/>
  <c r="R165" i="103"/>
  <c r="T165" i="103"/>
  <c r="U167" i="103" s="1"/>
  <c r="W165" i="103"/>
  <c r="AL165" i="103"/>
  <c r="CR165" i="103" s="1"/>
  <c r="AM165" i="103"/>
  <c r="AW165" i="103"/>
  <c r="BE165" i="103" s="1"/>
  <c r="AX165" i="103"/>
  <c r="AY165" i="103"/>
  <c r="AZ165" i="103"/>
  <c r="BA165" i="103"/>
  <c r="BB165" i="103"/>
  <c r="BC165" i="103"/>
  <c r="BH165" i="103"/>
  <c r="BI165" i="103"/>
  <c r="BJ165" i="103"/>
  <c r="BK165" i="103"/>
  <c r="BL165" i="103"/>
  <c r="BM165" i="103"/>
  <c r="BN165" i="103"/>
  <c r="BO165" i="103"/>
  <c r="BQ165" i="103"/>
  <c r="AN165" i="103" s="1"/>
  <c r="AJ165" i="103" s="1"/>
  <c r="N165" i="103" s="1"/>
  <c r="BV165" i="103"/>
  <c r="BW165" i="103"/>
  <c r="BX165" i="103"/>
  <c r="BY165" i="103"/>
  <c r="BZ165" i="103"/>
  <c r="CA165" i="103"/>
  <c r="CB165" i="103"/>
  <c r="CC165" i="103"/>
  <c r="CD165" i="103"/>
  <c r="CE165" i="103"/>
  <c r="CF165" i="103"/>
  <c r="CG165" i="103"/>
  <c r="CH165" i="103"/>
  <c r="CM165" i="103"/>
  <c r="CN165" i="103"/>
  <c r="CO165" i="103"/>
  <c r="CP165" i="103"/>
  <c r="CW165" i="103"/>
  <c r="CX165" i="103"/>
  <c r="CY165" i="103"/>
  <c r="CZ165" i="103"/>
  <c r="DA165" i="103"/>
  <c r="DB165" i="103"/>
  <c r="DC165" i="103"/>
  <c r="DK165" i="103"/>
  <c r="DL165" i="103"/>
  <c r="DM165" i="103"/>
  <c r="DN165" i="103"/>
  <c r="DP165" i="103"/>
  <c r="DR165" i="103"/>
  <c r="DS165" i="103"/>
  <c r="DT165" i="103"/>
  <c r="DU165" i="103"/>
  <c r="DV165" i="103"/>
  <c r="DW165" i="103"/>
  <c r="DX165" i="103"/>
  <c r="DY165" i="103"/>
  <c r="EH165" i="103"/>
  <c r="EI165" i="103"/>
  <c r="EO165" i="103" s="1"/>
  <c r="EP165" i="103" s="1"/>
  <c r="B165" i="103" s="1"/>
  <c r="EJ165" i="103"/>
  <c r="EK165" i="103"/>
  <c r="EL165" i="103"/>
  <c r="EM165" i="103"/>
  <c r="EV165" i="103"/>
  <c r="EW165" i="103"/>
  <c r="EX165" i="103"/>
  <c r="FC165" i="103" s="1"/>
  <c r="FD165" i="103" s="1"/>
  <c r="EY165" i="103"/>
  <c r="EZ165" i="103"/>
  <c r="FA165" i="103"/>
  <c r="FK165" i="103"/>
  <c r="FR165" i="103" s="1"/>
  <c r="FS165" i="103" s="1"/>
  <c r="K165" i="103" s="1"/>
  <c r="FL165" i="103"/>
  <c r="FM165" i="103"/>
  <c r="FN165" i="103"/>
  <c r="FO165" i="103"/>
  <c r="FP165" i="103"/>
  <c r="FZ165" i="103"/>
  <c r="GG165" i="103" s="1"/>
  <c r="GH165" i="103" s="1"/>
  <c r="GA165" i="103"/>
  <c r="GB165" i="103"/>
  <c r="GC165" i="103"/>
  <c r="GD165" i="103"/>
  <c r="GE165" i="103"/>
  <c r="GO165" i="103"/>
  <c r="GV165" i="103" s="1"/>
  <c r="GW165" i="103" s="1"/>
  <c r="GP165" i="103"/>
  <c r="GQ165" i="103"/>
  <c r="GR165" i="103"/>
  <c r="GS165" i="103"/>
  <c r="GT165" i="103"/>
  <c r="HD165" i="103"/>
  <c r="HK165" i="103" s="1"/>
  <c r="HL165" i="103" s="1"/>
  <c r="E165" i="103" s="1"/>
  <c r="HE165" i="103"/>
  <c r="HF165" i="103"/>
  <c r="HG165" i="103"/>
  <c r="HH165" i="103"/>
  <c r="HI165" i="103"/>
  <c r="C166" i="103"/>
  <c r="F166" i="103"/>
  <c r="H166" i="103"/>
  <c r="I166" i="103"/>
  <c r="L166" i="103"/>
  <c r="O166" i="103"/>
  <c r="R166" i="103"/>
  <c r="T166" i="103"/>
  <c r="W166" i="103"/>
  <c r="AL166" i="103"/>
  <c r="AM166" i="103"/>
  <c r="AW166" i="103"/>
  <c r="BE166" i="103" s="1"/>
  <c r="AX166" i="103"/>
  <c r="AY166" i="103"/>
  <c r="AZ166" i="103"/>
  <c r="BA166" i="103"/>
  <c r="BB166" i="103"/>
  <c r="BC166" i="103"/>
  <c r="BH166" i="103"/>
  <c r="BI166" i="103"/>
  <c r="BQ166" i="103" s="1"/>
  <c r="AN166" i="103" s="1"/>
  <c r="AJ166" i="103" s="1"/>
  <c r="N166" i="103" s="1"/>
  <c r="BJ166" i="103"/>
  <c r="BK166" i="103"/>
  <c r="BL166" i="103"/>
  <c r="BM166" i="103"/>
  <c r="BN166" i="103"/>
  <c r="BO166" i="103"/>
  <c r="BV166" i="103"/>
  <c r="BW166" i="103"/>
  <c r="BX166" i="103"/>
  <c r="BY166" i="103"/>
  <c r="BZ166" i="103"/>
  <c r="CA166" i="103"/>
  <c r="CB166" i="103"/>
  <c r="CC166" i="103"/>
  <c r="CD166" i="103"/>
  <c r="CE166" i="103"/>
  <c r="CF166" i="103"/>
  <c r="CG166" i="103"/>
  <c r="CH166" i="103"/>
  <c r="CM166" i="103"/>
  <c r="CN166" i="103"/>
  <c r="CO166" i="103"/>
  <c r="CP166" i="103"/>
  <c r="CW166" i="103"/>
  <c r="CX166" i="103"/>
  <c r="CY166" i="103"/>
  <c r="CZ166" i="103"/>
  <c r="DA166" i="103"/>
  <c r="DB166" i="103"/>
  <c r="DC166" i="103"/>
  <c r="DK166" i="103"/>
  <c r="DL166" i="103"/>
  <c r="DP166" i="103" s="1"/>
  <c r="EA166" i="103" s="1"/>
  <c r="EB166" i="103" s="1"/>
  <c r="DM166" i="103"/>
  <c r="DN166" i="103"/>
  <c r="DR166" i="103"/>
  <c r="DS166" i="103"/>
  <c r="DT166" i="103"/>
  <c r="DU166" i="103"/>
  <c r="DV166" i="103"/>
  <c r="DW166" i="103"/>
  <c r="DX166" i="103"/>
  <c r="DY166" i="103"/>
  <c r="EH166" i="103"/>
  <c r="EI166" i="103"/>
  <c r="EJ166" i="103"/>
  <c r="EK166" i="103"/>
  <c r="EL166" i="103"/>
  <c r="EM166" i="103"/>
  <c r="EO166" i="103"/>
  <c r="EP166" i="103"/>
  <c r="B166" i="103" s="1"/>
  <c r="EV166" i="103"/>
  <c r="EW166" i="103"/>
  <c r="EX166" i="103"/>
  <c r="EY166" i="103"/>
  <c r="EZ166" i="103"/>
  <c r="FA166" i="103"/>
  <c r="FC166" i="103"/>
  <c r="FD166" i="103"/>
  <c r="FK166" i="103"/>
  <c r="FL166" i="103"/>
  <c r="FM166" i="103"/>
  <c r="FN166" i="103"/>
  <c r="FO166" i="103"/>
  <c r="FP166" i="103"/>
  <c r="FR166" i="103"/>
  <c r="FS166" i="103"/>
  <c r="K166" i="103" s="1"/>
  <c r="FZ166" i="103"/>
  <c r="GA166" i="103"/>
  <c r="GB166" i="103"/>
  <c r="GC166" i="103"/>
  <c r="GD166" i="103"/>
  <c r="GE166" i="103"/>
  <c r="GG166" i="103"/>
  <c r="GH166" i="103"/>
  <c r="GO166" i="103"/>
  <c r="GP166" i="103"/>
  <c r="GQ166" i="103"/>
  <c r="GR166" i="103"/>
  <c r="GS166" i="103"/>
  <c r="GT166" i="103"/>
  <c r="GV166" i="103"/>
  <c r="GW166" i="103"/>
  <c r="HD166" i="103"/>
  <c r="HE166" i="103"/>
  <c r="HF166" i="103"/>
  <c r="HG166" i="103"/>
  <c r="HH166" i="103"/>
  <c r="HI166" i="103"/>
  <c r="HK166" i="103"/>
  <c r="HL166" i="103"/>
  <c r="E166" i="103" s="1"/>
  <c r="C167" i="103"/>
  <c r="D167" i="103"/>
  <c r="F167" i="103"/>
  <c r="H167" i="103"/>
  <c r="I167" i="103"/>
  <c r="L167" i="103"/>
  <c r="O167" i="103"/>
  <c r="P167" i="103"/>
  <c r="R167" i="103"/>
  <c r="T167" i="103"/>
  <c r="W167" i="103"/>
  <c r="AL167" i="103"/>
  <c r="AM167" i="103"/>
  <c r="AW167" i="103"/>
  <c r="AX167" i="103"/>
  <c r="BE167" i="103" s="1"/>
  <c r="AY167" i="103"/>
  <c r="AZ167" i="103"/>
  <c r="BA167" i="103"/>
  <c r="BB167" i="103"/>
  <c r="BC167" i="103"/>
  <c r="BH167" i="103"/>
  <c r="BI167" i="103"/>
  <c r="BQ167" i="103" s="1"/>
  <c r="AN167" i="103" s="1"/>
  <c r="BJ167" i="103"/>
  <c r="BK167" i="103"/>
  <c r="BL167" i="103"/>
  <c r="BM167" i="103"/>
  <c r="BN167" i="103"/>
  <c r="BO167" i="103"/>
  <c r="BV167" i="103"/>
  <c r="CJ167" i="103" s="1"/>
  <c r="BW167" i="103"/>
  <c r="BX167" i="103"/>
  <c r="BY167" i="103"/>
  <c r="BZ167" i="103"/>
  <c r="CA167" i="103"/>
  <c r="CB167" i="103"/>
  <c r="CC167" i="103"/>
  <c r="CD167" i="103"/>
  <c r="CE167" i="103"/>
  <c r="CF167" i="103"/>
  <c r="CG167" i="103"/>
  <c r="CH167" i="103"/>
  <c r="CM167" i="103"/>
  <c r="CN167" i="103"/>
  <c r="CO167" i="103"/>
  <c r="CP167" i="103"/>
  <c r="CW167" i="103"/>
  <c r="CX167" i="103"/>
  <c r="CY167" i="103"/>
  <c r="CZ167" i="103"/>
  <c r="DA167" i="103"/>
  <c r="DB167" i="103"/>
  <c r="DC167" i="103"/>
  <c r="DK167" i="103"/>
  <c r="DP167" i="103" s="1"/>
  <c r="EA167" i="103" s="1"/>
  <c r="EB167" i="103" s="1"/>
  <c r="DL167" i="103"/>
  <c r="DM167" i="103"/>
  <c r="DN167" i="103"/>
  <c r="DR167" i="103"/>
  <c r="DS167" i="103"/>
  <c r="DT167" i="103"/>
  <c r="DU167" i="103"/>
  <c r="DV167" i="103"/>
  <c r="DW167" i="103"/>
  <c r="DX167" i="103"/>
  <c r="DY167" i="103"/>
  <c r="EH167" i="103"/>
  <c r="EI167" i="103"/>
  <c r="EO167" i="103" s="1"/>
  <c r="EP167" i="103" s="1"/>
  <c r="B167" i="103" s="1"/>
  <c r="EJ167" i="103"/>
  <c r="EK167" i="103"/>
  <c r="EL167" i="103"/>
  <c r="EM167" i="103"/>
  <c r="EV167" i="103"/>
  <c r="EW167" i="103"/>
  <c r="EX167" i="103"/>
  <c r="EY167" i="103"/>
  <c r="FC167" i="103" s="1"/>
  <c r="FD167" i="103" s="1"/>
  <c r="EZ167" i="103"/>
  <c r="FA167" i="103"/>
  <c r="FK167" i="103"/>
  <c r="FL167" i="103"/>
  <c r="FM167" i="103"/>
  <c r="FN167" i="103"/>
  <c r="FO167" i="103"/>
  <c r="FP167" i="103"/>
  <c r="FR167" i="103"/>
  <c r="FS167" i="103" s="1"/>
  <c r="K167" i="103" s="1"/>
  <c r="FZ167" i="103"/>
  <c r="GA167" i="103"/>
  <c r="GB167" i="103"/>
  <c r="GC167" i="103"/>
  <c r="GD167" i="103"/>
  <c r="GE167" i="103"/>
  <c r="GG167" i="103"/>
  <c r="GH167" i="103" s="1"/>
  <c r="GO167" i="103"/>
  <c r="GP167" i="103"/>
  <c r="GQ167" i="103"/>
  <c r="GR167" i="103"/>
  <c r="GS167" i="103"/>
  <c r="GT167" i="103"/>
  <c r="GV167" i="103"/>
  <c r="GW167" i="103" s="1"/>
  <c r="HD167" i="103"/>
  <c r="HE167" i="103"/>
  <c r="HK167" i="103" s="1"/>
  <c r="HL167" i="103" s="1"/>
  <c r="E167" i="103" s="1"/>
  <c r="HF167" i="103"/>
  <c r="HG167" i="103"/>
  <c r="HH167" i="103"/>
  <c r="HI167" i="103"/>
  <c r="C168" i="103"/>
  <c r="F168" i="103"/>
  <c r="H168" i="103"/>
  <c r="I168" i="103"/>
  <c r="L168" i="103"/>
  <c r="O168" i="103"/>
  <c r="R168" i="103"/>
  <c r="T168" i="103"/>
  <c r="W168" i="103"/>
  <c r="X167" i="103" s="1"/>
  <c r="AL168" i="103"/>
  <c r="BE168" i="103" s="1"/>
  <c r="AM168" i="103"/>
  <c r="AW168" i="103"/>
  <c r="AX168" i="103"/>
  <c r="AY168" i="103"/>
  <c r="AZ168" i="103"/>
  <c r="BA168" i="103"/>
  <c r="BB168" i="103"/>
  <c r="BC168" i="103"/>
  <c r="BH168" i="103"/>
  <c r="BI168" i="103"/>
  <c r="BJ168" i="103"/>
  <c r="BK168" i="103"/>
  <c r="BQ168" i="103" s="1"/>
  <c r="AN168" i="103" s="1"/>
  <c r="AJ168" i="103" s="1"/>
  <c r="N168" i="103" s="1"/>
  <c r="BL168" i="103"/>
  <c r="BM168" i="103"/>
  <c r="BN168" i="103"/>
  <c r="BO168" i="103"/>
  <c r="BV168" i="103"/>
  <c r="BW168" i="103"/>
  <c r="BX168" i="103"/>
  <c r="CJ168" i="103" s="1"/>
  <c r="BY168" i="103"/>
  <c r="BZ168" i="103"/>
  <c r="CA168" i="103"/>
  <c r="CB168" i="103"/>
  <c r="CC168" i="103"/>
  <c r="CD168" i="103"/>
  <c r="CE168" i="103"/>
  <c r="CF168" i="103"/>
  <c r="CG168" i="103"/>
  <c r="CH168" i="103"/>
  <c r="CM168" i="103"/>
  <c r="CN168" i="103"/>
  <c r="CO168" i="103"/>
  <c r="CP168" i="103"/>
  <c r="CR168" i="103"/>
  <c r="CW168" i="103"/>
  <c r="CX168" i="103"/>
  <c r="CY168" i="103"/>
  <c r="CZ168" i="103"/>
  <c r="DA168" i="103"/>
  <c r="DB168" i="103"/>
  <c r="DC168" i="103"/>
  <c r="DE168" i="103"/>
  <c r="DK168" i="103"/>
  <c r="DL168" i="103"/>
  <c r="DM168" i="103"/>
  <c r="DN168" i="103"/>
  <c r="DP168" i="103"/>
  <c r="DR168" i="103"/>
  <c r="DS168" i="103"/>
  <c r="DT168" i="103"/>
  <c r="DU168" i="103"/>
  <c r="DV168" i="103"/>
  <c r="DW168" i="103"/>
  <c r="DX168" i="103"/>
  <c r="DY168" i="103"/>
  <c r="EH168" i="103"/>
  <c r="EI168" i="103"/>
  <c r="EJ168" i="103"/>
  <c r="EK168" i="103"/>
  <c r="EL168" i="103"/>
  <c r="EM168" i="103"/>
  <c r="EV168" i="103"/>
  <c r="EW168" i="103"/>
  <c r="EX168" i="103"/>
  <c r="EY168" i="103"/>
  <c r="EZ168" i="103"/>
  <c r="FA168" i="103"/>
  <c r="FK168" i="103"/>
  <c r="FL168" i="103"/>
  <c r="FM168" i="103"/>
  <c r="FN168" i="103"/>
  <c r="FO168" i="103"/>
  <c r="FP168" i="103"/>
  <c r="FZ168" i="103"/>
  <c r="GG168" i="103" s="1"/>
  <c r="GH168" i="103" s="1"/>
  <c r="GA168" i="103"/>
  <c r="GB168" i="103"/>
  <c r="GC168" i="103"/>
  <c r="GD168" i="103"/>
  <c r="GE168" i="103"/>
  <c r="GO168" i="103"/>
  <c r="GP168" i="103"/>
  <c r="GQ168" i="103"/>
  <c r="GR168" i="103"/>
  <c r="GS168" i="103"/>
  <c r="GT168" i="103"/>
  <c r="HD168" i="103"/>
  <c r="HE168" i="103"/>
  <c r="HF168" i="103"/>
  <c r="HG168" i="103"/>
  <c r="HH168" i="103"/>
  <c r="HI168" i="103"/>
  <c r="C169" i="103"/>
  <c r="F169" i="103"/>
  <c r="H169" i="103"/>
  <c r="I169" i="103"/>
  <c r="L169" i="103"/>
  <c r="O169" i="103"/>
  <c r="R169" i="103"/>
  <c r="T169" i="103"/>
  <c r="W169" i="103"/>
  <c r="AL169" i="103"/>
  <c r="BE169" i="103" s="1"/>
  <c r="AM169" i="103"/>
  <c r="AW169" i="103"/>
  <c r="AX169" i="103"/>
  <c r="AY169" i="103"/>
  <c r="AZ169" i="103"/>
  <c r="BA169" i="103"/>
  <c r="BB169" i="103"/>
  <c r="BC169" i="103"/>
  <c r="BH169" i="103"/>
  <c r="BI169" i="103"/>
  <c r="BJ169" i="103"/>
  <c r="BQ169" i="103" s="1"/>
  <c r="AN169" i="103" s="1"/>
  <c r="AJ169" i="103" s="1"/>
  <c r="N169" i="103" s="1"/>
  <c r="BK169" i="103"/>
  <c r="BL169" i="103"/>
  <c r="BM169" i="103"/>
  <c r="BN169" i="103"/>
  <c r="BO169" i="103"/>
  <c r="BV169" i="103"/>
  <c r="BW169" i="103"/>
  <c r="CJ169" i="103" s="1"/>
  <c r="BX169" i="103"/>
  <c r="BY169" i="103"/>
  <c r="BZ169" i="103"/>
  <c r="CA169" i="103"/>
  <c r="CB169" i="103"/>
  <c r="CC169" i="103"/>
  <c r="CD169" i="103"/>
  <c r="CE169" i="103"/>
  <c r="CF169" i="103"/>
  <c r="CG169" i="103"/>
  <c r="CH169" i="103"/>
  <c r="CM169" i="103"/>
  <c r="CN169" i="103"/>
  <c r="CO169" i="103"/>
  <c r="CP169" i="103"/>
  <c r="CW169" i="103"/>
  <c r="CX169" i="103"/>
  <c r="CY169" i="103"/>
  <c r="CZ169" i="103"/>
  <c r="DA169" i="103"/>
  <c r="DB169" i="103"/>
  <c r="DC169" i="103"/>
  <c r="DK169" i="103"/>
  <c r="DL169" i="103"/>
  <c r="DM169" i="103"/>
  <c r="DN169" i="103"/>
  <c r="DR169" i="103"/>
  <c r="DS169" i="103"/>
  <c r="DT169" i="103"/>
  <c r="DU169" i="103"/>
  <c r="DV169" i="103"/>
  <c r="DW169" i="103"/>
  <c r="DX169" i="103"/>
  <c r="DY169" i="103"/>
  <c r="EH169" i="103"/>
  <c r="EI169" i="103"/>
  <c r="EJ169" i="103"/>
  <c r="EK169" i="103"/>
  <c r="EL169" i="103"/>
  <c r="EM169" i="103"/>
  <c r="EV169" i="103"/>
  <c r="EW169" i="103"/>
  <c r="EX169" i="103"/>
  <c r="EY169" i="103"/>
  <c r="EZ169" i="103"/>
  <c r="FA169" i="103"/>
  <c r="FK169" i="103"/>
  <c r="FL169" i="103"/>
  <c r="FM169" i="103"/>
  <c r="FN169" i="103"/>
  <c r="FO169" i="103"/>
  <c r="FP169" i="103"/>
  <c r="FZ169" i="103"/>
  <c r="GG169" i="103" s="1"/>
  <c r="GH169" i="103" s="1"/>
  <c r="GA169" i="103"/>
  <c r="GB169" i="103"/>
  <c r="GC169" i="103"/>
  <c r="GD169" i="103"/>
  <c r="GE169" i="103"/>
  <c r="GO169" i="103"/>
  <c r="GP169" i="103"/>
  <c r="GQ169" i="103"/>
  <c r="GR169" i="103"/>
  <c r="GS169" i="103"/>
  <c r="GT169" i="103"/>
  <c r="HD169" i="103"/>
  <c r="HE169" i="103"/>
  <c r="HF169" i="103"/>
  <c r="HG169" i="103"/>
  <c r="HH169" i="103"/>
  <c r="HI169" i="103"/>
  <c r="C170" i="103"/>
  <c r="F170" i="103"/>
  <c r="H170" i="103"/>
  <c r="I170" i="103"/>
  <c r="L170" i="103"/>
  <c r="O170" i="103"/>
  <c r="R170" i="103"/>
  <c r="T170" i="103"/>
  <c r="W170" i="103"/>
  <c r="AL170" i="103"/>
  <c r="AM170" i="103"/>
  <c r="AW170" i="103"/>
  <c r="AX170" i="103"/>
  <c r="AY170" i="103"/>
  <c r="AZ170" i="103"/>
  <c r="BA170" i="103"/>
  <c r="BB170" i="103"/>
  <c r="BC170" i="103"/>
  <c r="BH170" i="103"/>
  <c r="BI170" i="103"/>
  <c r="BJ170" i="103"/>
  <c r="BK170" i="103"/>
  <c r="BL170" i="103"/>
  <c r="BM170" i="103"/>
  <c r="BN170" i="103"/>
  <c r="BO170" i="103"/>
  <c r="BV170" i="103"/>
  <c r="BW170" i="103"/>
  <c r="BX170" i="103"/>
  <c r="BY170" i="103"/>
  <c r="BZ170" i="103"/>
  <c r="CA170" i="103"/>
  <c r="CB170" i="103"/>
  <c r="CC170" i="103"/>
  <c r="CD170" i="103"/>
  <c r="CE170" i="103"/>
  <c r="CF170" i="103"/>
  <c r="CG170" i="103"/>
  <c r="CH170" i="103"/>
  <c r="CM170" i="103"/>
  <c r="CN170" i="103"/>
  <c r="CO170" i="103"/>
  <c r="CP170" i="103"/>
  <c r="CR170" i="103"/>
  <c r="CW170" i="103"/>
  <c r="DE170" i="103" s="1"/>
  <c r="CX170" i="103"/>
  <c r="CY170" i="103"/>
  <c r="CZ170" i="103"/>
  <c r="DA170" i="103"/>
  <c r="DB170" i="103"/>
  <c r="DC170" i="103"/>
  <c r="DK170" i="103"/>
  <c r="DL170" i="103"/>
  <c r="DM170" i="103"/>
  <c r="DN170" i="103"/>
  <c r="DR170" i="103"/>
  <c r="DS170" i="103"/>
  <c r="DT170" i="103"/>
  <c r="DU170" i="103"/>
  <c r="DV170" i="103"/>
  <c r="DW170" i="103"/>
  <c r="DX170" i="103"/>
  <c r="DY170" i="103"/>
  <c r="EH170" i="103"/>
  <c r="EI170" i="103"/>
  <c r="EO170" i="103" s="1"/>
  <c r="EP170" i="103" s="1"/>
  <c r="B170" i="103" s="1"/>
  <c r="EJ170" i="103"/>
  <c r="EK170" i="103"/>
  <c r="EL170" i="103"/>
  <c r="EM170" i="103"/>
  <c r="EV170" i="103"/>
  <c r="FC170" i="103" s="1"/>
  <c r="FD170" i="103" s="1"/>
  <c r="EW170" i="103"/>
  <c r="EX170" i="103"/>
  <c r="EY170" i="103"/>
  <c r="EZ170" i="103"/>
  <c r="FA170" i="103"/>
  <c r="FK170" i="103"/>
  <c r="FL170" i="103"/>
  <c r="FM170" i="103"/>
  <c r="FN170" i="103"/>
  <c r="FO170" i="103"/>
  <c r="FP170" i="103"/>
  <c r="FR170" i="103"/>
  <c r="FS170" i="103" s="1"/>
  <c r="K170" i="103" s="1"/>
  <c r="FZ170" i="103"/>
  <c r="GA170" i="103"/>
  <c r="GB170" i="103"/>
  <c r="GC170" i="103"/>
  <c r="GD170" i="103"/>
  <c r="GE170" i="103"/>
  <c r="GG170" i="103"/>
  <c r="GH170" i="103" s="1"/>
  <c r="GO170" i="103"/>
  <c r="GV170" i="103" s="1"/>
  <c r="GW170" i="103" s="1"/>
  <c r="GP170" i="103"/>
  <c r="GQ170" i="103"/>
  <c r="GR170" i="103"/>
  <c r="GS170" i="103"/>
  <c r="GT170" i="103"/>
  <c r="HD170" i="103"/>
  <c r="HK170" i="103" s="1"/>
  <c r="HL170" i="103" s="1"/>
  <c r="E170" i="103" s="1"/>
  <c r="HE170" i="103"/>
  <c r="HF170" i="103"/>
  <c r="HG170" i="103"/>
  <c r="HH170" i="103"/>
  <c r="HI170" i="103"/>
  <c r="C171" i="103"/>
  <c r="F171" i="103"/>
  <c r="H171" i="103"/>
  <c r="I171" i="103"/>
  <c r="L171" i="103"/>
  <c r="M173" i="103" s="1"/>
  <c r="M171" i="103"/>
  <c r="O171" i="103"/>
  <c r="R171" i="103"/>
  <c r="S171" i="103" s="1"/>
  <c r="T171" i="103"/>
  <c r="U173" i="103" s="1"/>
  <c r="U171" i="103"/>
  <c r="W171" i="103"/>
  <c r="X171" i="103"/>
  <c r="AL171" i="103"/>
  <c r="AM171" i="103"/>
  <c r="AW171" i="103"/>
  <c r="AX171" i="103"/>
  <c r="AY171" i="103"/>
  <c r="AZ171" i="103"/>
  <c r="BA171" i="103"/>
  <c r="BB171" i="103"/>
  <c r="BC171" i="103"/>
  <c r="BH171" i="103"/>
  <c r="BQ171" i="103" s="1"/>
  <c r="AN171" i="103" s="1"/>
  <c r="BI171" i="103"/>
  <c r="BJ171" i="103"/>
  <c r="BK171" i="103"/>
  <c r="BL171" i="103"/>
  <c r="BM171" i="103"/>
  <c r="BN171" i="103"/>
  <c r="BO171" i="103"/>
  <c r="BV171" i="103"/>
  <c r="BW171" i="103"/>
  <c r="BX171" i="103"/>
  <c r="BY171" i="103"/>
  <c r="BZ171" i="103"/>
  <c r="CA171" i="103"/>
  <c r="CB171" i="103"/>
  <c r="CC171" i="103"/>
  <c r="CD171" i="103"/>
  <c r="CE171" i="103"/>
  <c r="CF171" i="103"/>
  <c r="CG171" i="103"/>
  <c r="CH171" i="103"/>
  <c r="CM171" i="103"/>
  <c r="CN171" i="103"/>
  <c r="CO171" i="103"/>
  <c r="CP171" i="103"/>
  <c r="CR171" i="103"/>
  <c r="CW171" i="103"/>
  <c r="DE171" i="103" s="1"/>
  <c r="CX171" i="103"/>
  <c r="CY171" i="103"/>
  <c r="CZ171" i="103"/>
  <c r="DA171" i="103"/>
  <c r="DB171" i="103"/>
  <c r="DC171" i="103"/>
  <c r="DK171" i="103"/>
  <c r="DP171" i="103" s="1"/>
  <c r="EA171" i="103" s="1"/>
  <c r="EB171" i="103" s="1"/>
  <c r="DL171" i="103"/>
  <c r="DM171" i="103"/>
  <c r="DN171" i="103"/>
  <c r="DR171" i="103"/>
  <c r="DS171" i="103"/>
  <c r="DT171" i="103"/>
  <c r="DU171" i="103"/>
  <c r="DV171" i="103"/>
  <c r="DW171" i="103"/>
  <c r="DX171" i="103"/>
  <c r="DY171" i="103"/>
  <c r="EH171" i="103"/>
  <c r="EI171" i="103"/>
  <c r="EJ171" i="103"/>
  <c r="EK171" i="103"/>
  <c r="EL171" i="103"/>
  <c r="EM171" i="103"/>
  <c r="EV171" i="103"/>
  <c r="EW171" i="103"/>
  <c r="EX171" i="103"/>
  <c r="EY171" i="103"/>
  <c r="EZ171" i="103"/>
  <c r="FA171" i="103"/>
  <c r="FK171" i="103"/>
  <c r="FL171" i="103"/>
  <c r="FM171" i="103"/>
  <c r="FN171" i="103"/>
  <c r="FO171" i="103"/>
  <c r="FP171" i="103"/>
  <c r="FZ171" i="103"/>
  <c r="GA171" i="103"/>
  <c r="GB171" i="103"/>
  <c r="GC171" i="103"/>
  <c r="GD171" i="103"/>
  <c r="GE171" i="103"/>
  <c r="GO171" i="103"/>
  <c r="GP171" i="103"/>
  <c r="GQ171" i="103"/>
  <c r="GR171" i="103"/>
  <c r="GS171" i="103"/>
  <c r="GT171" i="103"/>
  <c r="HD171" i="103"/>
  <c r="HE171" i="103"/>
  <c r="HF171" i="103"/>
  <c r="HG171" i="103"/>
  <c r="HH171" i="103"/>
  <c r="HI171" i="103"/>
  <c r="C172" i="103"/>
  <c r="F172" i="103"/>
  <c r="H172" i="103"/>
  <c r="I172" i="103"/>
  <c r="J173" i="103" s="1"/>
  <c r="L172" i="103"/>
  <c r="O172" i="103"/>
  <c r="P173" i="103" s="1"/>
  <c r="R172" i="103"/>
  <c r="T172" i="103"/>
  <c r="W172" i="103"/>
  <c r="AL172" i="103"/>
  <c r="AM172" i="103"/>
  <c r="AW172" i="103"/>
  <c r="AX172" i="103"/>
  <c r="BE172" i="103" s="1"/>
  <c r="AY172" i="103"/>
  <c r="AZ172" i="103"/>
  <c r="BA172" i="103"/>
  <c r="BB172" i="103"/>
  <c r="BC172" i="103"/>
  <c r="BH172" i="103"/>
  <c r="BI172" i="103"/>
  <c r="BJ172" i="103"/>
  <c r="BK172" i="103"/>
  <c r="BL172" i="103"/>
  <c r="BM172" i="103"/>
  <c r="BN172" i="103"/>
  <c r="BO172" i="103"/>
  <c r="BV172" i="103"/>
  <c r="BW172" i="103"/>
  <c r="BX172" i="103"/>
  <c r="BY172" i="103"/>
  <c r="BZ172" i="103"/>
  <c r="CA172" i="103"/>
  <c r="CB172" i="103"/>
  <c r="CC172" i="103"/>
  <c r="CD172" i="103"/>
  <c r="CE172" i="103"/>
  <c r="CF172" i="103"/>
  <c r="CG172" i="103"/>
  <c r="CH172" i="103"/>
  <c r="CM172" i="103"/>
  <c r="CN172" i="103"/>
  <c r="CO172" i="103"/>
  <c r="CP172" i="103"/>
  <c r="CR172" i="103"/>
  <c r="CW172" i="103"/>
  <c r="DE172" i="103" s="1"/>
  <c r="CX172" i="103"/>
  <c r="CY172" i="103"/>
  <c r="CZ172" i="103"/>
  <c r="DA172" i="103"/>
  <c r="DB172" i="103"/>
  <c r="DC172" i="103"/>
  <c r="DK172" i="103"/>
  <c r="DL172" i="103"/>
  <c r="DM172" i="103"/>
  <c r="DN172" i="103"/>
  <c r="DR172" i="103"/>
  <c r="DS172" i="103"/>
  <c r="DT172" i="103"/>
  <c r="DU172" i="103"/>
  <c r="DV172" i="103"/>
  <c r="DW172" i="103"/>
  <c r="DX172" i="103"/>
  <c r="DY172" i="103"/>
  <c r="EH172" i="103"/>
  <c r="EO172" i="103" s="1"/>
  <c r="EP172" i="103" s="1"/>
  <c r="B172" i="103" s="1"/>
  <c r="EI172" i="103"/>
  <c r="EJ172" i="103"/>
  <c r="EK172" i="103"/>
  <c r="EL172" i="103"/>
  <c r="EM172" i="103"/>
  <c r="EV172" i="103"/>
  <c r="FC172" i="103" s="1"/>
  <c r="FD172" i="103" s="1"/>
  <c r="EW172" i="103"/>
  <c r="EX172" i="103"/>
  <c r="EY172" i="103"/>
  <c r="EZ172" i="103"/>
  <c r="FA172" i="103"/>
  <c r="FK172" i="103"/>
  <c r="FR172" i="103" s="1"/>
  <c r="FS172" i="103" s="1"/>
  <c r="K172" i="103" s="1"/>
  <c r="FL172" i="103"/>
  <c r="FM172" i="103"/>
  <c r="FN172" i="103"/>
  <c r="FO172" i="103"/>
  <c r="FP172" i="103"/>
  <c r="FZ172" i="103"/>
  <c r="GG172" i="103" s="1"/>
  <c r="GH172" i="103" s="1"/>
  <c r="GA172" i="103"/>
  <c r="GB172" i="103"/>
  <c r="GC172" i="103"/>
  <c r="GD172" i="103"/>
  <c r="GE172" i="103"/>
  <c r="GO172" i="103"/>
  <c r="GV172" i="103" s="1"/>
  <c r="GW172" i="103" s="1"/>
  <c r="GP172" i="103"/>
  <c r="GQ172" i="103"/>
  <c r="GR172" i="103"/>
  <c r="GS172" i="103"/>
  <c r="GT172" i="103"/>
  <c r="HD172" i="103"/>
  <c r="HK172" i="103" s="1"/>
  <c r="HL172" i="103" s="1"/>
  <c r="E172" i="103" s="1"/>
  <c r="HE172" i="103"/>
  <c r="HF172" i="103"/>
  <c r="HG172" i="103"/>
  <c r="HH172" i="103"/>
  <c r="HI172" i="103"/>
  <c r="B173" i="103"/>
  <c r="C173" i="103"/>
  <c r="E173" i="103"/>
  <c r="F173" i="103"/>
  <c r="H173" i="103"/>
  <c r="I173" i="103"/>
  <c r="K173" i="103"/>
  <c r="L173" i="103"/>
  <c r="N173" i="103"/>
  <c r="O173" i="103"/>
  <c r="Q173" i="103"/>
  <c r="R173" i="103"/>
  <c r="S173" i="103"/>
  <c r="T173" i="103"/>
  <c r="V173" i="103"/>
  <c r="W173" i="103"/>
  <c r="X173" i="103"/>
  <c r="Z173" i="103"/>
  <c r="CN173" i="103"/>
  <c r="CO173" i="103"/>
  <c r="CP173" i="103"/>
  <c r="DL173" i="103"/>
  <c r="DM173" i="103"/>
  <c r="DN173" i="103"/>
  <c r="B174" i="103"/>
  <c r="C174" i="103"/>
  <c r="D171" i="103" s="1"/>
  <c r="E174" i="103"/>
  <c r="F174" i="103"/>
  <c r="H174" i="103"/>
  <c r="I174" i="103"/>
  <c r="K174" i="103"/>
  <c r="L174" i="103"/>
  <c r="N174" i="103"/>
  <c r="O174" i="103"/>
  <c r="Q174" i="103"/>
  <c r="R174" i="103"/>
  <c r="T174" i="103"/>
  <c r="V174" i="103"/>
  <c r="W174" i="103"/>
  <c r="B175" i="103"/>
  <c r="C175" i="103"/>
  <c r="E175" i="103"/>
  <c r="F175" i="103"/>
  <c r="H175" i="103"/>
  <c r="I175" i="103"/>
  <c r="K175" i="103"/>
  <c r="L175" i="103"/>
  <c r="N175" i="103"/>
  <c r="O175" i="103"/>
  <c r="Q175" i="103"/>
  <c r="R175" i="103"/>
  <c r="T175" i="103"/>
  <c r="V175" i="103"/>
  <c r="W175" i="103"/>
  <c r="Q172" i="103" l="1"/>
  <c r="AK149" i="103"/>
  <c r="AJ149" i="103"/>
  <c r="N149" i="103" s="1"/>
  <c r="AJ118" i="103"/>
  <c r="N118" i="103" s="1"/>
  <c r="AK118" i="103"/>
  <c r="V116" i="103"/>
  <c r="AJ83" i="103"/>
  <c r="N83" i="103" s="1"/>
  <c r="AK83" i="103"/>
  <c r="AJ135" i="103"/>
  <c r="N135" i="103" s="1"/>
  <c r="AK135" i="103"/>
  <c r="AI144" i="103"/>
  <c r="AJ130" i="103"/>
  <c r="N130" i="103" s="1"/>
  <c r="AK130" i="103"/>
  <c r="AJ122" i="103"/>
  <c r="N122" i="103" s="1"/>
  <c r="AK122" i="103"/>
  <c r="AJ110" i="103"/>
  <c r="N110" i="103" s="1"/>
  <c r="AK110" i="103"/>
  <c r="AJ107" i="103"/>
  <c r="N107" i="103" s="1"/>
  <c r="AK107" i="103"/>
  <c r="AJ34" i="103"/>
  <c r="N34" i="103" s="1"/>
  <c r="AK34" i="103"/>
  <c r="AJ23" i="103"/>
  <c r="N23" i="103" s="1"/>
  <c r="AK23" i="103"/>
  <c r="Q165" i="103"/>
  <c r="Z165" i="103" s="1"/>
  <c r="AJ163" i="103"/>
  <c r="N163" i="103" s="1"/>
  <c r="AK163" i="103"/>
  <c r="AJ162" i="103"/>
  <c r="N162" i="103" s="1"/>
  <c r="AK162" i="103"/>
  <c r="AJ159" i="103"/>
  <c r="N159" i="103" s="1"/>
  <c r="AK159" i="103"/>
  <c r="AK146" i="103"/>
  <c r="V136" i="103"/>
  <c r="AJ86" i="103"/>
  <c r="N86" i="103" s="1"/>
  <c r="AK86" i="103"/>
  <c r="AK78" i="103"/>
  <c r="AJ78" i="103"/>
  <c r="N78" i="103" s="1"/>
  <c r="AK8" i="103"/>
  <c r="AJ8" i="103"/>
  <c r="N8" i="103" s="1"/>
  <c r="AJ167" i="103"/>
  <c r="N167" i="103" s="1"/>
  <c r="AK167" i="103"/>
  <c r="Q166" i="103"/>
  <c r="Z166" i="103" s="1"/>
  <c r="AJ91" i="103"/>
  <c r="N91" i="103" s="1"/>
  <c r="AK91" i="103"/>
  <c r="V151" i="103"/>
  <c r="AI151" i="103"/>
  <c r="AJ115" i="103"/>
  <c r="N115" i="103" s="1"/>
  <c r="AK115" i="103"/>
  <c r="AJ114" i="103"/>
  <c r="N114" i="103" s="1"/>
  <c r="AK114" i="103"/>
  <c r="AJ53" i="103"/>
  <c r="N53" i="103" s="1"/>
  <c r="AK53" i="103"/>
  <c r="AJ171" i="103"/>
  <c r="N171" i="103" s="1"/>
  <c r="AK171" i="103"/>
  <c r="AJ141" i="103"/>
  <c r="N141" i="103" s="1"/>
  <c r="AK141" i="103"/>
  <c r="AK113" i="103"/>
  <c r="AJ94" i="103"/>
  <c r="N94" i="103" s="1"/>
  <c r="AK94" i="103"/>
  <c r="AK134" i="103"/>
  <c r="AJ134" i="103"/>
  <c r="N134" i="103" s="1"/>
  <c r="AJ103" i="103"/>
  <c r="N103" i="103" s="1"/>
  <c r="AK103" i="103"/>
  <c r="AJ41" i="103"/>
  <c r="N41" i="103" s="1"/>
  <c r="AK41" i="103"/>
  <c r="AJ99" i="103"/>
  <c r="N99" i="103" s="1"/>
  <c r="AK99" i="103"/>
  <c r="AJ154" i="103"/>
  <c r="N154" i="103" s="1"/>
  <c r="AK154" i="103"/>
  <c r="AJ143" i="103"/>
  <c r="N143" i="103" s="1"/>
  <c r="AK143" i="103"/>
  <c r="AJ131" i="103"/>
  <c r="N131" i="103" s="1"/>
  <c r="AK131" i="103"/>
  <c r="AJ127" i="103"/>
  <c r="N127" i="103" s="1"/>
  <c r="AK127" i="103"/>
  <c r="AJ119" i="103"/>
  <c r="N119" i="103" s="1"/>
  <c r="AK119" i="103"/>
  <c r="AJ111" i="103"/>
  <c r="N111" i="103" s="1"/>
  <c r="AK111" i="103"/>
  <c r="Q40" i="103"/>
  <c r="Z40" i="103" s="1"/>
  <c r="AI40" i="103"/>
  <c r="Q20" i="103"/>
  <c r="Z172" i="103"/>
  <c r="AK155" i="103"/>
  <c r="AJ155" i="103"/>
  <c r="N155" i="103" s="1"/>
  <c r="V108" i="103"/>
  <c r="AI168" i="103"/>
  <c r="Q168" i="103"/>
  <c r="V168" i="103"/>
  <c r="AJ151" i="103"/>
  <c r="N151" i="103" s="1"/>
  <c r="AK151" i="103"/>
  <c r="AK169" i="103"/>
  <c r="AI167" i="103"/>
  <c r="AJ153" i="103"/>
  <c r="N153" i="103" s="1"/>
  <c r="AK153" i="103"/>
  <c r="AI91" i="103"/>
  <c r="AJ20" i="103"/>
  <c r="N20" i="103" s="1"/>
  <c r="AK20" i="103"/>
  <c r="BE158" i="103"/>
  <c r="CR158" i="103"/>
  <c r="DE158" i="103"/>
  <c r="DP147" i="103"/>
  <c r="EA147" i="103" s="1"/>
  <c r="EB147" i="103" s="1"/>
  <c r="CR147" i="103"/>
  <c r="DE147" i="103"/>
  <c r="AK145" i="103"/>
  <c r="AI141" i="103"/>
  <c r="Q141" i="103"/>
  <c r="V141" i="103"/>
  <c r="P137" i="103"/>
  <c r="AK137" i="103"/>
  <c r="CJ134" i="103"/>
  <c r="AQ124" i="103"/>
  <c r="U123" i="103"/>
  <c r="U125" i="103"/>
  <c r="G123" i="103"/>
  <c r="EA122" i="103"/>
  <c r="EB122" i="103" s="1"/>
  <c r="AI122" i="103"/>
  <c r="Q115" i="103"/>
  <c r="CR66" i="103"/>
  <c r="DP59" i="103"/>
  <c r="EA59" i="103" s="1"/>
  <c r="EB59" i="103" s="1"/>
  <c r="CR59" i="103"/>
  <c r="DE59" i="103"/>
  <c r="CJ59" i="103"/>
  <c r="BE59" i="103"/>
  <c r="EP58" i="103"/>
  <c r="B58" i="103" s="1"/>
  <c r="AJ47" i="103"/>
  <c r="N47" i="103" s="1"/>
  <c r="AK47" i="103"/>
  <c r="CJ43" i="103"/>
  <c r="CJ33" i="103"/>
  <c r="M35" i="103"/>
  <c r="AJ21" i="103"/>
  <c r="N21" i="103" s="1"/>
  <c r="AK21" i="103"/>
  <c r="AX5" i="103"/>
  <c r="K22" i="101"/>
  <c r="M22" i="101" s="1"/>
  <c r="AC22" i="101" s="1"/>
  <c r="M20" i="101"/>
  <c r="AC20" i="101" s="1"/>
  <c r="AL20" i="101"/>
  <c r="GV169" i="103"/>
  <c r="GW169" i="103" s="1"/>
  <c r="GV162" i="103"/>
  <c r="GW162" i="103" s="1"/>
  <c r="EO161" i="103"/>
  <c r="EP161" i="103" s="1"/>
  <c r="B161" i="103" s="1"/>
  <c r="CR157" i="103"/>
  <c r="DE157" i="103"/>
  <c r="CJ154" i="103"/>
  <c r="FS151" i="103"/>
  <c r="K151" i="103" s="1"/>
  <c r="DP145" i="103"/>
  <c r="EA145" i="103" s="1"/>
  <c r="EB145" i="103" s="1"/>
  <c r="CR145" i="103"/>
  <c r="DE145" i="103"/>
  <c r="EA135" i="103"/>
  <c r="EB135" i="103" s="1"/>
  <c r="AQ132" i="103"/>
  <c r="GG129" i="103"/>
  <c r="GH129" i="103" s="1"/>
  <c r="HK127" i="103"/>
  <c r="HL127" i="103" s="1"/>
  <c r="E127" i="103" s="1"/>
  <c r="BE114" i="103"/>
  <c r="DP92" i="103"/>
  <c r="EA92" i="103" s="1"/>
  <c r="EB92" i="103" s="1"/>
  <c r="CR92" i="103"/>
  <c r="DE92" i="103"/>
  <c r="D83" i="103"/>
  <c r="CJ20" i="103"/>
  <c r="AI20" i="103" s="1"/>
  <c r="CJ15" i="103"/>
  <c r="GH170" i="104"/>
  <c r="GI170" i="104" s="1"/>
  <c r="H170" i="104" s="1"/>
  <c r="GH147" i="104"/>
  <c r="GI147" i="104" s="1"/>
  <c r="H147" i="104" s="1"/>
  <c r="M40" i="101"/>
  <c r="K83" i="101"/>
  <c r="BQ172" i="103"/>
  <c r="AN172" i="103" s="1"/>
  <c r="EA165" i="103"/>
  <c r="EB165" i="103" s="1"/>
  <c r="HK162" i="103"/>
  <c r="HL162" i="103" s="1"/>
  <c r="E162" i="103" s="1"/>
  <c r="CR159" i="103"/>
  <c r="DE159" i="103"/>
  <c r="FS158" i="103"/>
  <c r="K158" i="103" s="1"/>
  <c r="HK156" i="103"/>
  <c r="HL156" i="103" s="1"/>
  <c r="E156" i="103" s="1"/>
  <c r="FC156" i="103"/>
  <c r="FD156" i="103" s="1"/>
  <c r="EO154" i="103"/>
  <c r="EP154" i="103" s="1"/>
  <c r="B154" i="103" s="1"/>
  <c r="CJ152" i="103"/>
  <c r="GH151" i="103"/>
  <c r="AQ150" i="103"/>
  <c r="EO149" i="103"/>
  <c r="EP149" i="103" s="1"/>
  <c r="B149" i="103" s="1"/>
  <c r="X149" i="103"/>
  <c r="EP144" i="103"/>
  <c r="B144" i="103" s="1"/>
  <c r="DP139" i="103"/>
  <c r="EA139" i="103" s="1"/>
  <c r="EB139" i="103" s="1"/>
  <c r="CR139" i="103"/>
  <c r="DE139" i="103"/>
  <c r="BE138" i="103"/>
  <c r="GG137" i="103"/>
  <c r="GH137" i="103" s="1"/>
  <c r="BQ124" i="103"/>
  <c r="AN124" i="103" s="1"/>
  <c r="AJ124" i="103" s="1"/>
  <c r="N124" i="103" s="1"/>
  <c r="AQ123" i="103"/>
  <c r="GV120" i="103"/>
  <c r="GW120" i="103" s="1"/>
  <c r="FC116" i="103"/>
  <c r="FD116" i="103" s="1"/>
  <c r="BE111" i="103"/>
  <c r="AQ110" i="103"/>
  <c r="G107" i="103"/>
  <c r="P101" i="103"/>
  <c r="AQ91" i="103"/>
  <c r="CJ78" i="103"/>
  <c r="GG77" i="103"/>
  <c r="GH77" i="103" s="1"/>
  <c r="FC75" i="103"/>
  <c r="FD75" i="103" s="1"/>
  <c r="AJ72" i="103"/>
  <c r="N72" i="103" s="1"/>
  <c r="AK72" i="103"/>
  <c r="GV68" i="103"/>
  <c r="GW68" i="103" s="1"/>
  <c r="EP59" i="103"/>
  <c r="B59" i="103" s="1"/>
  <c r="DP58" i="103"/>
  <c r="EA58" i="103" s="1"/>
  <c r="EB58" i="103" s="1"/>
  <c r="FR50" i="103"/>
  <c r="FS50" i="103" s="1"/>
  <c r="K50" i="103" s="1"/>
  <c r="FC42" i="103"/>
  <c r="FD42" i="103" s="1"/>
  <c r="AK40" i="103"/>
  <c r="AQ39" i="103"/>
  <c r="BE39" i="103"/>
  <c r="HL31" i="103"/>
  <c r="E31" i="103" s="1"/>
  <c r="CJ22" i="103"/>
  <c r="AQ22" i="103"/>
  <c r="GV12" i="103"/>
  <c r="GW12" i="103" s="1"/>
  <c r="DR5" i="103"/>
  <c r="CC5" i="103"/>
  <c r="BH5" i="103"/>
  <c r="BS17" i="104"/>
  <c r="AN17" i="104" s="1"/>
  <c r="AL17" i="104" s="1"/>
  <c r="G17" i="104"/>
  <c r="G15" i="104"/>
  <c r="FC171" i="103"/>
  <c r="FD171" i="103" s="1"/>
  <c r="DP160" i="103"/>
  <c r="EA160" i="103" s="1"/>
  <c r="EB160" i="103" s="1"/>
  <c r="CJ160" i="103"/>
  <c r="FC154" i="103"/>
  <c r="FD154" i="103" s="1"/>
  <c r="FC149" i="103"/>
  <c r="FD149" i="103" s="1"/>
  <c r="AQ149" i="103"/>
  <c r="G147" i="103"/>
  <c r="HK147" i="103"/>
  <c r="HL147" i="103" s="1"/>
  <c r="E147" i="103" s="1"/>
  <c r="J149" i="103"/>
  <c r="J147" i="103"/>
  <c r="FC146" i="103"/>
  <c r="FD146" i="103" s="1"/>
  <c r="BQ145" i="103"/>
  <c r="AN145" i="103" s="1"/>
  <c r="AJ145" i="103" s="1"/>
  <c r="N145" i="103" s="1"/>
  <c r="GG139" i="103"/>
  <c r="GH139" i="103" s="1"/>
  <c r="FC136" i="103"/>
  <c r="FD136" i="103" s="1"/>
  <c r="FR134" i="103"/>
  <c r="FS134" i="103" s="1"/>
  <c r="K134" i="103" s="1"/>
  <c r="EA134" i="103"/>
  <c r="EB134" i="103" s="1"/>
  <c r="AQ133" i="103"/>
  <c r="BQ132" i="103"/>
  <c r="AN132" i="103" s="1"/>
  <c r="AJ132" i="103" s="1"/>
  <c r="N132" i="103" s="1"/>
  <c r="GV130" i="103"/>
  <c r="GW130" i="103" s="1"/>
  <c r="EO130" i="103"/>
  <c r="EP130" i="103" s="1"/>
  <c r="B130" i="103" s="1"/>
  <c r="BQ129" i="103"/>
  <c r="AN129" i="103" s="1"/>
  <c r="U131" i="103"/>
  <c r="FR128" i="103"/>
  <c r="FS128" i="103" s="1"/>
  <c r="K128" i="103" s="1"/>
  <c r="AQ128" i="103"/>
  <c r="DP125" i="103"/>
  <c r="EA125" i="103" s="1"/>
  <c r="EB125" i="103" s="1"/>
  <c r="BQ125" i="103"/>
  <c r="AN125" i="103" s="1"/>
  <c r="AJ125" i="103" s="1"/>
  <c r="N125" i="103" s="1"/>
  <c r="P123" i="103"/>
  <c r="FR122" i="103"/>
  <c r="FS122" i="103" s="1"/>
  <c r="K122" i="103" s="1"/>
  <c r="V122" i="103"/>
  <c r="HK121" i="103"/>
  <c r="HL121" i="103" s="1"/>
  <c r="E121" i="103" s="1"/>
  <c r="CJ121" i="103"/>
  <c r="BE121" i="103"/>
  <c r="CR121" i="103"/>
  <c r="DE121" i="103"/>
  <c r="HK119" i="103"/>
  <c r="HL119" i="103" s="1"/>
  <c r="E119" i="103" s="1"/>
  <c r="GV119" i="103"/>
  <c r="GW119" i="103" s="1"/>
  <c r="M119" i="103"/>
  <c r="D119" i="103"/>
  <c r="FR115" i="103"/>
  <c r="FS115" i="103" s="1"/>
  <c r="K115" i="103" s="1"/>
  <c r="FC115" i="103"/>
  <c r="FD115" i="103" s="1"/>
  <c r="CJ113" i="103"/>
  <c r="BE113" i="103"/>
  <c r="CR113" i="103"/>
  <c r="DE113" i="103"/>
  <c r="GG112" i="103"/>
  <c r="GH112" i="103" s="1"/>
  <c r="FR109" i="103"/>
  <c r="FS109" i="103" s="1"/>
  <c r="K109" i="103" s="1"/>
  <c r="EO108" i="103"/>
  <c r="EP108" i="103" s="1"/>
  <c r="B108" i="103" s="1"/>
  <c r="BE107" i="103"/>
  <c r="FR106" i="103"/>
  <c r="FS106" i="103" s="1"/>
  <c r="K106" i="103" s="1"/>
  <c r="DP105" i="103"/>
  <c r="EA105" i="103" s="1"/>
  <c r="EB105" i="103" s="1"/>
  <c r="BQ105" i="103"/>
  <c r="AN105" i="103" s="1"/>
  <c r="AJ105" i="103" s="1"/>
  <c r="N105" i="103" s="1"/>
  <c r="AQ104" i="103"/>
  <c r="CR103" i="103"/>
  <c r="DE103" i="103"/>
  <c r="BE103" i="103"/>
  <c r="AQ101" i="103"/>
  <c r="CJ100" i="103"/>
  <c r="EO99" i="103"/>
  <c r="EP99" i="103" s="1"/>
  <c r="B99" i="103" s="1"/>
  <c r="M99" i="103"/>
  <c r="DP95" i="103"/>
  <c r="EA95" i="103" s="1"/>
  <c r="EB95" i="103" s="1"/>
  <c r="GG92" i="103"/>
  <c r="GH92" i="103" s="1"/>
  <c r="U87" i="103"/>
  <c r="FR91" i="103"/>
  <c r="FS91" i="103" s="1"/>
  <c r="K91" i="103" s="1"/>
  <c r="DP89" i="103"/>
  <c r="EA89" i="103" s="1"/>
  <c r="EB89" i="103" s="1"/>
  <c r="HK87" i="103"/>
  <c r="HL87" i="103" s="1"/>
  <c r="E87" i="103" s="1"/>
  <c r="BQ87" i="103"/>
  <c r="AN87" i="103" s="1"/>
  <c r="FR85" i="103"/>
  <c r="FS85" i="103" s="1"/>
  <c r="K85" i="103" s="1"/>
  <c r="FC84" i="103"/>
  <c r="FD84" i="103" s="1"/>
  <c r="AQ81" i="103"/>
  <c r="CJ80" i="103"/>
  <c r="BQ80" i="103"/>
  <c r="AN80" i="103" s="1"/>
  <c r="AJ80" i="103" s="1"/>
  <c r="N80" i="103" s="1"/>
  <c r="S83" i="103"/>
  <c r="AQ79" i="103"/>
  <c r="FR76" i="103"/>
  <c r="FS76" i="103" s="1"/>
  <c r="K76" i="103" s="1"/>
  <c r="Z76" i="103" s="1"/>
  <c r="G75" i="103"/>
  <c r="AQ72" i="103"/>
  <c r="BE70" i="103"/>
  <c r="GG66" i="103"/>
  <c r="GH66" i="103" s="1"/>
  <c r="S63" i="103"/>
  <c r="S65" i="103"/>
  <c r="BQ65" i="103"/>
  <c r="AN65" i="103" s="1"/>
  <c r="FR63" i="103"/>
  <c r="FS63" i="103" s="1"/>
  <c r="K63" i="103" s="1"/>
  <c r="Z62" i="103"/>
  <c r="BQ62" i="103"/>
  <c r="AN62" i="103" s="1"/>
  <c r="GV61" i="103"/>
  <c r="GW61" i="103" s="1"/>
  <c r="HK60" i="103"/>
  <c r="HL60" i="103" s="1"/>
  <c r="E60" i="103" s="1"/>
  <c r="AK60" i="103"/>
  <c r="EO52" i="103"/>
  <c r="EP52" i="103" s="1"/>
  <c r="B52" i="103" s="1"/>
  <c r="FC46" i="103"/>
  <c r="FD46" i="103" s="1"/>
  <c r="EO43" i="103"/>
  <c r="EP43" i="103" s="1"/>
  <c r="B43" i="103" s="1"/>
  <c r="EO33" i="103"/>
  <c r="EP33" i="103" s="1"/>
  <c r="B33" i="103" s="1"/>
  <c r="EA30" i="103"/>
  <c r="EB30" i="103" s="1"/>
  <c r="P29" i="103"/>
  <c r="P27" i="103"/>
  <c r="G29" i="103"/>
  <c r="G27" i="103"/>
  <c r="EA16" i="103"/>
  <c r="EB16" i="103" s="1"/>
  <c r="AQ10" i="103"/>
  <c r="D173" i="104"/>
  <c r="D171" i="104"/>
  <c r="FR171" i="103"/>
  <c r="FS171" i="103" s="1"/>
  <c r="K171" i="103" s="1"/>
  <c r="CJ171" i="103"/>
  <c r="BE171" i="103"/>
  <c r="HK168" i="103"/>
  <c r="HL168" i="103" s="1"/>
  <c r="E168" i="103" s="1"/>
  <c r="FC168" i="103"/>
  <c r="FD168" i="103" s="1"/>
  <c r="CR166" i="103"/>
  <c r="DE166" i="103"/>
  <c r="CJ166" i="103"/>
  <c r="V166" i="103" s="1"/>
  <c r="CJ165" i="103"/>
  <c r="AI165" i="103" s="1"/>
  <c r="AK165" i="103"/>
  <c r="CR164" i="103"/>
  <c r="DE164" i="103"/>
  <c r="CJ164" i="103"/>
  <c r="DP164" i="103"/>
  <c r="EA164" i="103" s="1"/>
  <c r="EB164" i="103" s="1"/>
  <c r="CJ162" i="103"/>
  <c r="FR161" i="103"/>
  <c r="FS161" i="103" s="1"/>
  <c r="K161" i="103" s="1"/>
  <c r="D159" i="103"/>
  <c r="FR156" i="103"/>
  <c r="FS156" i="103" s="1"/>
  <c r="K156" i="103" s="1"/>
  <c r="FR155" i="103"/>
  <c r="FS155" i="103" s="1"/>
  <c r="K155" i="103" s="1"/>
  <c r="CJ155" i="103"/>
  <c r="BE155" i="103"/>
  <c r="FR154" i="103"/>
  <c r="FS154" i="103" s="1"/>
  <c r="K154" i="103" s="1"/>
  <c r="DE153" i="103"/>
  <c r="BE152" i="103"/>
  <c r="AK150" i="103"/>
  <c r="U147" i="103"/>
  <c r="FR146" i="103"/>
  <c r="FS146" i="103" s="1"/>
  <c r="K146" i="103" s="1"/>
  <c r="GG145" i="103"/>
  <c r="GH145" i="103" s="1"/>
  <c r="BQ144" i="103"/>
  <c r="AN144" i="103" s="1"/>
  <c r="AJ144" i="103" s="1"/>
  <c r="N144" i="103" s="1"/>
  <c r="AQ142" i="103"/>
  <c r="EO141" i="103"/>
  <c r="EP141" i="103" s="1"/>
  <c r="B141" i="103" s="1"/>
  <c r="X143" i="103"/>
  <c r="GV139" i="103"/>
  <c r="GW139" i="103" s="1"/>
  <c r="BQ139" i="103"/>
  <c r="AN139" i="103" s="1"/>
  <c r="DE138" i="103"/>
  <c r="GV137" i="103"/>
  <c r="GW137" i="103" s="1"/>
  <c r="FR136" i="103"/>
  <c r="FS136" i="103" s="1"/>
  <c r="K136" i="103" s="1"/>
  <c r="DP136" i="103"/>
  <c r="EA136" i="103" s="1"/>
  <c r="EB136" i="103" s="1"/>
  <c r="CR136" i="103"/>
  <c r="DE136" i="103"/>
  <c r="Q136" i="103" s="1"/>
  <c r="Z136" i="103" s="1"/>
  <c r="CJ136" i="103"/>
  <c r="GV135" i="103"/>
  <c r="GW135" i="103" s="1"/>
  <c r="GG134" i="103"/>
  <c r="GH134" i="103" s="1"/>
  <c r="HK133" i="103"/>
  <c r="HL133" i="103" s="1"/>
  <c r="E133" i="103" s="1"/>
  <c r="GV132" i="103"/>
  <c r="GW132" i="103" s="1"/>
  <c r="HK129" i="103"/>
  <c r="HL129" i="103" s="1"/>
  <c r="E129" i="103" s="1"/>
  <c r="DE129" i="103"/>
  <c r="HK124" i="103"/>
  <c r="HL124" i="103" s="1"/>
  <c r="E124" i="103" s="1"/>
  <c r="CJ124" i="103"/>
  <c r="EO123" i="103"/>
  <c r="EP123" i="103" s="1"/>
  <c r="B123" i="103" s="1"/>
  <c r="CR123" i="103"/>
  <c r="DE123" i="103"/>
  <c r="CJ123" i="103"/>
  <c r="DP123" i="103"/>
  <c r="EA123" i="103" s="1"/>
  <c r="EB123" i="103" s="1"/>
  <c r="BE123" i="103"/>
  <c r="P125" i="103"/>
  <c r="AK121" i="103"/>
  <c r="DE117" i="103"/>
  <c r="BQ116" i="103"/>
  <c r="AN116" i="103" s="1"/>
  <c r="AJ116" i="103" s="1"/>
  <c r="N116" i="103" s="1"/>
  <c r="FC113" i="103"/>
  <c r="FD113" i="103" s="1"/>
  <c r="M111" i="103"/>
  <c r="GG111" i="103"/>
  <c r="GH111" i="103" s="1"/>
  <c r="CJ108" i="103"/>
  <c r="EO107" i="103"/>
  <c r="EP107" i="103" s="1"/>
  <c r="B107" i="103" s="1"/>
  <c r="DP103" i="103"/>
  <c r="EA103" i="103" s="1"/>
  <c r="EB103" i="103" s="1"/>
  <c r="CJ103" i="103"/>
  <c r="EO101" i="103"/>
  <c r="EP101" i="103" s="1"/>
  <c r="B101" i="103" s="1"/>
  <c r="AK101" i="103"/>
  <c r="FC100" i="103"/>
  <c r="FD100" i="103" s="1"/>
  <c r="G101" i="103"/>
  <c r="G99" i="103"/>
  <c r="GG98" i="103"/>
  <c r="GH98" i="103" s="1"/>
  <c r="BQ98" i="103"/>
  <c r="AN98" i="103" s="1"/>
  <c r="GV97" i="103"/>
  <c r="GW97" i="103" s="1"/>
  <c r="GV96" i="103"/>
  <c r="GW96" i="103" s="1"/>
  <c r="BQ96" i="103"/>
  <c r="AN96" i="103" s="1"/>
  <c r="AJ96" i="103" s="1"/>
  <c r="N96" i="103" s="1"/>
  <c r="DE94" i="103"/>
  <c r="S95" i="103"/>
  <c r="GV89" i="103"/>
  <c r="GW89" i="103" s="1"/>
  <c r="X87" i="103"/>
  <c r="AQ86" i="103"/>
  <c r="BE86" i="103"/>
  <c r="GG85" i="103"/>
  <c r="GH85" i="103" s="1"/>
  <c r="EO81" i="103"/>
  <c r="EP81" i="103" s="1"/>
  <c r="B81" i="103" s="1"/>
  <c r="AK81" i="103"/>
  <c r="BQ79" i="103"/>
  <c r="AN79" i="103" s="1"/>
  <c r="CR78" i="103"/>
  <c r="AQ77" i="103"/>
  <c r="FR75" i="103"/>
  <c r="FS75" i="103" s="1"/>
  <c r="K75" i="103" s="1"/>
  <c r="D75" i="103"/>
  <c r="D77" i="103"/>
  <c r="FR74" i="103"/>
  <c r="FS74" i="103" s="1"/>
  <c r="K74" i="103" s="1"/>
  <c r="EA69" i="103"/>
  <c r="EB69" i="103" s="1"/>
  <c r="AQ67" i="103"/>
  <c r="BE67" i="103"/>
  <c r="CJ65" i="103"/>
  <c r="U63" i="103"/>
  <c r="AQ59" i="103"/>
  <c r="S59" i="103"/>
  <c r="GV50" i="103"/>
  <c r="GW50" i="103" s="1"/>
  <c r="HK48" i="103"/>
  <c r="HL48" i="103" s="1"/>
  <c r="E48" i="103" s="1"/>
  <c r="FC48" i="103"/>
  <c r="FD48" i="103" s="1"/>
  <c r="DP48" i="103"/>
  <c r="EA48" i="103" s="1"/>
  <c r="EB48" i="103" s="1"/>
  <c r="EA46" i="103"/>
  <c r="EB46" i="103" s="1"/>
  <c r="EO35" i="103"/>
  <c r="EP35" i="103" s="1"/>
  <c r="B35" i="103" s="1"/>
  <c r="GV34" i="103"/>
  <c r="GW34" i="103" s="1"/>
  <c r="EO34" i="103"/>
  <c r="EP34" i="103" s="1"/>
  <c r="B34" i="103" s="1"/>
  <c r="X35" i="103"/>
  <c r="GV28" i="103"/>
  <c r="GW28" i="103" s="1"/>
  <c r="EO28" i="103"/>
  <c r="EP28" i="103" s="1"/>
  <c r="B28" i="103" s="1"/>
  <c r="X27" i="103"/>
  <c r="AK22" i="103"/>
  <c r="U23" i="103"/>
  <c r="EQ171" i="104"/>
  <c r="E171" i="104" s="1"/>
  <c r="Z159" i="104"/>
  <c r="BS139" i="104"/>
  <c r="AN139" i="104" s="1"/>
  <c r="AL139" i="104" s="1"/>
  <c r="DF138" i="104"/>
  <c r="BS138" i="104" s="1"/>
  <c r="AN138" i="104" s="1"/>
  <c r="AL138" i="104" s="1"/>
  <c r="BE19" i="104"/>
  <c r="EB19" i="104"/>
  <c r="DP112" i="103"/>
  <c r="EA112" i="103" s="1"/>
  <c r="EB112" i="103" s="1"/>
  <c r="CR112" i="103"/>
  <c r="DE112" i="103"/>
  <c r="BE112" i="103"/>
  <c r="AQ94" i="103"/>
  <c r="BE94" i="103"/>
  <c r="EA77" i="103"/>
  <c r="EB77" i="103" s="1"/>
  <c r="Q76" i="103"/>
  <c r="V76" i="103"/>
  <c r="AJ69" i="103"/>
  <c r="N69" i="103" s="1"/>
  <c r="AK69" i="103"/>
  <c r="CJ61" i="103"/>
  <c r="AY5" i="103"/>
  <c r="GE5" i="103"/>
  <c r="GG8" i="103"/>
  <c r="GH8" i="103" s="1"/>
  <c r="CE5" i="103"/>
  <c r="BW5" i="103"/>
  <c r="R147" i="104"/>
  <c r="AR137" i="104"/>
  <c r="BE137" i="104"/>
  <c r="BE163" i="103"/>
  <c r="G159" i="103"/>
  <c r="FD158" i="103"/>
  <c r="GG147" i="103"/>
  <c r="GH147" i="103" s="1"/>
  <c r="BE146" i="103"/>
  <c r="DP146" i="103"/>
  <c r="EA146" i="103" s="1"/>
  <c r="EB146" i="103" s="1"/>
  <c r="CR146" i="103"/>
  <c r="DE146" i="103"/>
  <c r="AK140" i="103"/>
  <c r="FC139" i="103"/>
  <c r="FD139" i="103" s="1"/>
  <c r="AK138" i="103"/>
  <c r="FR137" i="103"/>
  <c r="FS137" i="103" s="1"/>
  <c r="K137" i="103" s="1"/>
  <c r="S123" i="103"/>
  <c r="S125" i="103"/>
  <c r="FR112" i="103"/>
  <c r="FS112" i="103" s="1"/>
  <c r="K112" i="103" s="1"/>
  <c r="CJ112" i="103"/>
  <c r="AQ112" i="103"/>
  <c r="CR94" i="103"/>
  <c r="FR92" i="103"/>
  <c r="FS92" i="103" s="1"/>
  <c r="K92" i="103" s="1"/>
  <c r="EP92" i="103"/>
  <c r="B92" i="103" s="1"/>
  <c r="G87" i="103"/>
  <c r="GV83" i="103"/>
  <c r="GW83" i="103" s="1"/>
  <c r="X75" i="103"/>
  <c r="FC76" i="103"/>
  <c r="FD76" i="103" s="1"/>
  <c r="CJ69" i="103"/>
  <c r="AQ55" i="103"/>
  <c r="BE55" i="103"/>
  <c r="AK52" i="103"/>
  <c r="AQ40" i="103"/>
  <c r="DP31" i="103"/>
  <c r="EA31" i="103" s="1"/>
  <c r="EB31" i="103" s="1"/>
  <c r="CR31" i="103"/>
  <c r="DE31" i="103"/>
  <c r="CJ31" i="103"/>
  <c r="GV26" i="103"/>
  <c r="GW26" i="103" s="1"/>
  <c r="AQ20" i="103"/>
  <c r="BE157" i="104"/>
  <c r="J12" i="100"/>
  <c r="E89" i="101"/>
  <c r="G89" i="101" s="1"/>
  <c r="AC89" i="101" s="1"/>
  <c r="G46" i="101"/>
  <c r="AC46" i="101" s="1"/>
  <c r="W52" i="101"/>
  <c r="W55" i="101" s="1"/>
  <c r="W68" i="101" s="1"/>
  <c r="W85" i="101"/>
  <c r="HK169" i="103"/>
  <c r="HL169" i="103" s="1"/>
  <c r="E169" i="103" s="1"/>
  <c r="BE164" i="103"/>
  <c r="GV157" i="103"/>
  <c r="GW157" i="103" s="1"/>
  <c r="GV147" i="103"/>
  <c r="GW147" i="103" s="1"/>
  <c r="BQ147" i="103"/>
  <c r="AN147" i="103" s="1"/>
  <c r="AQ143" i="103"/>
  <c r="GV141" i="103"/>
  <c r="GW141" i="103" s="1"/>
  <c r="EO136" i="103"/>
  <c r="EP136" i="103" s="1"/>
  <c r="B136" i="103" s="1"/>
  <c r="BE135" i="103"/>
  <c r="DP128" i="103"/>
  <c r="EA128" i="103" s="1"/>
  <c r="EB128" i="103" s="1"/>
  <c r="CR128" i="103"/>
  <c r="DE128" i="103"/>
  <c r="BE128" i="103"/>
  <c r="DE114" i="103"/>
  <c r="G111" i="103"/>
  <c r="CJ110" i="103"/>
  <c r="DP97" i="103"/>
  <c r="EA97" i="103" s="1"/>
  <c r="EB97" i="103" s="1"/>
  <c r="BQ97" i="103"/>
  <c r="AN97" i="103" s="1"/>
  <c r="AJ97" i="103" s="1"/>
  <c r="N97" i="103" s="1"/>
  <c r="AQ96" i="103"/>
  <c r="DP88" i="103"/>
  <c r="EA88" i="103" s="1"/>
  <c r="EB88" i="103" s="1"/>
  <c r="CR88" i="103"/>
  <c r="DE88" i="103"/>
  <c r="CJ88" i="103"/>
  <c r="BE88" i="103"/>
  <c r="AQ87" i="103"/>
  <c r="G89" i="103"/>
  <c r="U75" i="103"/>
  <c r="CJ71" i="103"/>
  <c r="X65" i="103"/>
  <c r="X63" i="103"/>
  <c r="FS58" i="103"/>
  <c r="K58" i="103" s="1"/>
  <c r="CR53" i="103"/>
  <c r="BE171" i="104"/>
  <c r="EB171" i="104"/>
  <c r="AR141" i="104"/>
  <c r="BE141" i="104"/>
  <c r="BE15" i="104"/>
  <c r="EB15" i="104"/>
  <c r="AK166" i="103"/>
  <c r="S167" i="103"/>
  <c r="BE170" i="103"/>
  <c r="DP170" i="103"/>
  <c r="EA170" i="103" s="1"/>
  <c r="EB170" i="103" s="1"/>
  <c r="AK168" i="103"/>
  <c r="X161" i="103"/>
  <c r="AQ158" i="103"/>
  <c r="AK152" i="103"/>
  <c r="AI148" i="103"/>
  <c r="BE147" i="103"/>
  <c r="GV145" i="103"/>
  <c r="GW145" i="103" s="1"/>
  <c r="CJ133" i="103"/>
  <c r="BE133" i="103"/>
  <c r="AQ131" i="103"/>
  <c r="HK130" i="103"/>
  <c r="HL130" i="103" s="1"/>
  <c r="E130" i="103" s="1"/>
  <c r="FC130" i="103"/>
  <c r="FD130" i="103" s="1"/>
  <c r="GG128" i="103"/>
  <c r="GH128" i="103" s="1"/>
  <c r="GV125" i="103"/>
  <c r="GW125" i="103" s="1"/>
  <c r="AK125" i="103"/>
  <c r="GG122" i="103"/>
  <c r="GH122" i="103" s="1"/>
  <c r="DP120" i="103"/>
  <c r="EA120" i="103" s="1"/>
  <c r="EB120" i="103" s="1"/>
  <c r="CR120" i="103"/>
  <c r="DE120" i="103"/>
  <c r="BE120" i="103"/>
  <c r="S119" i="103"/>
  <c r="DP113" i="103"/>
  <c r="EA113" i="103" s="1"/>
  <c r="EB113" i="103" s="1"/>
  <c r="GV112" i="103"/>
  <c r="GW112" i="103" s="1"/>
  <c r="P111" i="103"/>
  <c r="J113" i="103"/>
  <c r="FC108" i="103"/>
  <c r="FD108" i="103" s="1"/>
  <c r="GG106" i="103"/>
  <c r="GH106" i="103" s="1"/>
  <c r="BQ106" i="103"/>
  <c r="AN106" i="103" s="1"/>
  <c r="GV105" i="103"/>
  <c r="GW105" i="103" s="1"/>
  <c r="BQ104" i="103"/>
  <c r="AN104" i="103" s="1"/>
  <c r="AJ104" i="103" s="1"/>
  <c r="N104" i="103" s="1"/>
  <c r="V100" i="103"/>
  <c r="D99" i="103"/>
  <c r="FR99" i="103"/>
  <c r="FS99" i="103" s="1"/>
  <c r="K99" i="103" s="1"/>
  <c r="FC99" i="103"/>
  <c r="FD99" i="103" s="1"/>
  <c r="X99" i="103"/>
  <c r="J99" i="103"/>
  <c r="GW95" i="103"/>
  <c r="FD95" i="103"/>
  <c r="CJ93" i="103"/>
  <c r="BE93" i="103"/>
  <c r="CR93" i="103"/>
  <c r="DE93" i="103"/>
  <c r="GV91" i="103"/>
  <c r="GW91" i="103" s="1"/>
  <c r="GG91" i="103"/>
  <c r="GH91" i="103" s="1"/>
  <c r="HK89" i="103"/>
  <c r="HL89" i="103" s="1"/>
  <c r="E89" i="103" s="1"/>
  <c r="AK89" i="103"/>
  <c r="FR84" i="103"/>
  <c r="FS84" i="103" s="1"/>
  <c r="K84" i="103" s="1"/>
  <c r="Z84" i="103" s="1"/>
  <c r="DP84" i="103"/>
  <c r="EA84" i="103" s="1"/>
  <c r="EB84" i="103" s="1"/>
  <c r="CR84" i="103"/>
  <c r="DE84" i="103"/>
  <c r="BE80" i="103"/>
  <c r="DE78" i="103"/>
  <c r="GG76" i="103"/>
  <c r="GH76" i="103" s="1"/>
  <c r="BQ73" i="103"/>
  <c r="AN73" i="103" s="1"/>
  <c r="AQ73" i="103"/>
  <c r="BE72" i="103"/>
  <c r="EO71" i="103"/>
  <c r="EP71" i="103" s="1"/>
  <c r="B71" i="103" s="1"/>
  <c r="G71" i="103"/>
  <c r="BQ68" i="103"/>
  <c r="AN68" i="103" s="1"/>
  <c r="GG62" i="103"/>
  <c r="GH62" i="103" s="1"/>
  <c r="HL58" i="103"/>
  <c r="E58" i="103" s="1"/>
  <c r="AI54" i="103"/>
  <c r="AJ49" i="103"/>
  <c r="N49" i="103" s="1"/>
  <c r="AK49" i="103"/>
  <c r="FR46" i="103"/>
  <c r="FS46" i="103" s="1"/>
  <c r="K46" i="103" s="1"/>
  <c r="AQ45" i="103"/>
  <c r="CJ37" i="103"/>
  <c r="EA34" i="103"/>
  <c r="EB34" i="103" s="1"/>
  <c r="BE34" i="103"/>
  <c r="CR34" i="103"/>
  <c r="DE34" i="103"/>
  <c r="AQ24" i="103"/>
  <c r="CJ23" i="103"/>
  <c r="AQ23" i="103"/>
  <c r="BE23" i="103"/>
  <c r="EA18" i="103"/>
  <c r="EB18" i="103" s="1"/>
  <c r="FA5" i="103"/>
  <c r="CM5" i="103"/>
  <c r="BM5" i="103"/>
  <c r="BQ6" i="103"/>
  <c r="AR133" i="104"/>
  <c r="EB20" i="104"/>
  <c r="BE20" i="104"/>
  <c r="AR20" i="104" s="1"/>
  <c r="CJ172" i="103"/>
  <c r="AI172" i="103" s="1"/>
  <c r="GV171" i="103"/>
  <c r="GW171" i="103" s="1"/>
  <c r="P171" i="103"/>
  <c r="G171" i="103"/>
  <c r="FC169" i="103"/>
  <c r="FD169" i="103" s="1"/>
  <c r="DP169" i="103"/>
  <c r="EA169" i="103" s="1"/>
  <c r="EB169" i="103" s="1"/>
  <c r="CR169" i="103"/>
  <c r="V169" i="103" s="1"/>
  <c r="DE169" i="103"/>
  <c r="Q169" i="103" s="1"/>
  <c r="Z169" i="103" s="1"/>
  <c r="FR168" i="103"/>
  <c r="FS168" i="103" s="1"/>
  <c r="K168" i="103" s="1"/>
  <c r="Z168" i="103" s="1"/>
  <c r="M167" i="103"/>
  <c r="AQ163" i="103"/>
  <c r="FC162" i="103"/>
  <c r="FD162" i="103" s="1"/>
  <c r="AK160" i="103"/>
  <c r="FC157" i="103"/>
  <c r="FD157" i="103" s="1"/>
  <c r="BE157" i="103"/>
  <c r="GG156" i="103"/>
  <c r="GH156" i="103" s="1"/>
  <c r="AQ156" i="103"/>
  <c r="GV155" i="103"/>
  <c r="GW155" i="103" s="1"/>
  <c r="GV154" i="103"/>
  <c r="GW154" i="103" s="1"/>
  <c r="EO153" i="103"/>
  <c r="EP153" i="103" s="1"/>
  <c r="B153" i="103" s="1"/>
  <c r="M155" i="103"/>
  <c r="BE149" i="103"/>
  <c r="EO147" i="103"/>
  <c r="EP147" i="103" s="1"/>
  <c r="B147" i="103" s="1"/>
  <c r="S147" i="103"/>
  <c r="GV146" i="103"/>
  <c r="GW146" i="103" s="1"/>
  <c r="BQ146" i="103"/>
  <c r="AN146" i="103" s="1"/>
  <c r="AJ146" i="103" s="1"/>
  <c r="N146" i="103" s="1"/>
  <c r="HK145" i="103"/>
  <c r="HL145" i="103" s="1"/>
  <c r="E145" i="103" s="1"/>
  <c r="BE145" i="103"/>
  <c r="AK142" i="103"/>
  <c r="U143" i="103"/>
  <c r="D143" i="103"/>
  <c r="GV136" i="103"/>
  <c r="GW136" i="103" s="1"/>
  <c r="G137" i="103"/>
  <c r="HK134" i="103"/>
  <c r="HL134" i="103" s="1"/>
  <c r="E134" i="103" s="1"/>
  <c r="DP133" i="103"/>
  <c r="EA133" i="103" s="1"/>
  <c r="EB133" i="103" s="1"/>
  <c r="CJ132" i="103"/>
  <c r="HK131" i="103"/>
  <c r="HL131" i="103" s="1"/>
  <c r="E131" i="103" s="1"/>
  <c r="EO131" i="103"/>
  <c r="EP131" i="103" s="1"/>
  <c r="B131" i="103" s="1"/>
  <c r="BE130" i="103"/>
  <c r="CJ129" i="103"/>
  <c r="BE129" i="103"/>
  <c r="M131" i="103"/>
  <c r="GV128" i="103"/>
  <c r="GW128" i="103" s="1"/>
  <c r="FR127" i="103"/>
  <c r="FS127" i="103" s="1"/>
  <c r="K127" i="103" s="1"/>
  <c r="BE127" i="103"/>
  <c r="HK125" i="103"/>
  <c r="HL125" i="103" s="1"/>
  <c r="E125" i="103" s="1"/>
  <c r="G125" i="103"/>
  <c r="J123" i="103"/>
  <c r="Q122" i="103"/>
  <c r="DP121" i="103"/>
  <c r="EA121" i="103" s="1"/>
  <c r="EB121" i="103" s="1"/>
  <c r="FR120" i="103"/>
  <c r="FS120" i="103" s="1"/>
  <c r="K120" i="103" s="1"/>
  <c r="CJ120" i="103"/>
  <c r="AQ120" i="103"/>
  <c r="FC117" i="103"/>
  <c r="FD117" i="103" s="1"/>
  <c r="AK117" i="103"/>
  <c r="AI116" i="103"/>
  <c r="Q116" i="103"/>
  <c r="Z116" i="103" s="1"/>
  <c r="P119" i="103"/>
  <c r="CJ115" i="103"/>
  <c r="AI115" i="103" s="1"/>
  <c r="AQ115" i="103"/>
  <c r="AQ114" i="103"/>
  <c r="GG113" i="103"/>
  <c r="GH113" i="103" s="1"/>
  <c r="HK111" i="103"/>
  <c r="HL111" i="103" s="1"/>
  <c r="E111" i="103" s="1"/>
  <c r="GV111" i="103"/>
  <c r="GW111" i="103" s="1"/>
  <c r="X113" i="103"/>
  <c r="X111" i="103"/>
  <c r="FR107" i="103"/>
  <c r="FS107" i="103" s="1"/>
  <c r="K107" i="103" s="1"/>
  <c r="FC107" i="103"/>
  <c r="FD107" i="103" s="1"/>
  <c r="HK105" i="103"/>
  <c r="HL105" i="103" s="1"/>
  <c r="E105" i="103" s="1"/>
  <c r="GW103" i="103"/>
  <c r="BQ102" i="103"/>
  <c r="AN102" i="103" s="1"/>
  <c r="AQ102" i="103"/>
  <c r="FC101" i="103"/>
  <c r="FD101" i="103" s="1"/>
  <c r="BQ100" i="103"/>
  <c r="AN100" i="103" s="1"/>
  <c r="AJ100" i="103" s="1"/>
  <c r="N100" i="103" s="1"/>
  <c r="U99" i="103"/>
  <c r="GV98" i="103"/>
  <c r="GW98" i="103" s="1"/>
  <c r="EO98" i="103"/>
  <c r="EP98" i="103" s="1"/>
  <c r="B98" i="103" s="1"/>
  <c r="BE98" i="103"/>
  <c r="HK96" i="103"/>
  <c r="HL96" i="103" s="1"/>
  <c r="E96" i="103" s="1"/>
  <c r="DP96" i="103"/>
  <c r="EA96" i="103" s="1"/>
  <c r="EB96" i="103" s="1"/>
  <c r="CR96" i="103"/>
  <c r="DE96" i="103"/>
  <c r="CJ96" i="103"/>
  <c r="BE96" i="103"/>
  <c r="FS95" i="103"/>
  <c r="K95" i="103" s="1"/>
  <c r="AQ95" i="103"/>
  <c r="FC93" i="103"/>
  <c r="FD93" i="103" s="1"/>
  <c r="AK93" i="103"/>
  <c r="BE92" i="103"/>
  <c r="BQ90" i="103"/>
  <c r="AN90" i="103" s="1"/>
  <c r="AQ88" i="103"/>
  <c r="CR87" i="103"/>
  <c r="DE87" i="103"/>
  <c r="BE87" i="103"/>
  <c r="GV85" i="103"/>
  <c r="GW85" i="103" s="1"/>
  <c r="BE83" i="103"/>
  <c r="BQ82" i="103"/>
  <c r="AN82" i="103" s="1"/>
  <c r="AQ82" i="103"/>
  <c r="BE82" i="103"/>
  <c r="FC81" i="103"/>
  <c r="FD81" i="103" s="1"/>
  <c r="CR79" i="103"/>
  <c r="DE79" i="103"/>
  <c r="CJ79" i="103"/>
  <c r="DP79" i="103"/>
  <c r="EA79" i="103" s="1"/>
  <c r="EB79" i="103" s="1"/>
  <c r="BE79" i="103"/>
  <c r="EO77" i="103"/>
  <c r="EP77" i="103" s="1"/>
  <c r="B77" i="103" s="1"/>
  <c r="CJ77" i="103"/>
  <c r="BE77" i="103"/>
  <c r="CR77" i="103"/>
  <c r="DE77" i="103"/>
  <c r="M77" i="103"/>
  <c r="P77" i="103"/>
  <c r="GG74" i="103"/>
  <c r="GH74" i="103" s="1"/>
  <c r="AQ74" i="103"/>
  <c r="CJ73" i="103"/>
  <c r="EO72" i="103"/>
  <c r="EP72" i="103" s="1"/>
  <c r="B72" i="103" s="1"/>
  <c r="AQ68" i="103"/>
  <c r="CJ67" i="103"/>
  <c r="AJ66" i="103"/>
  <c r="N66" i="103" s="1"/>
  <c r="AK66" i="103"/>
  <c r="AQ66" i="103"/>
  <c r="J63" i="103"/>
  <c r="J65" i="103"/>
  <c r="AJ64" i="103"/>
  <c r="N64" i="103" s="1"/>
  <c r="AK64" i="103"/>
  <c r="GG58" i="103"/>
  <c r="GH58" i="103" s="1"/>
  <c r="EA56" i="103"/>
  <c r="EB56" i="103" s="1"/>
  <c r="BQ56" i="103"/>
  <c r="AN56" i="103" s="1"/>
  <c r="AJ56" i="103" s="1"/>
  <c r="N56" i="103" s="1"/>
  <c r="X53" i="103"/>
  <c r="M53" i="103"/>
  <c r="EA49" i="103"/>
  <c r="EB49" i="103" s="1"/>
  <c r="AJ42" i="103"/>
  <c r="N42" i="103" s="1"/>
  <c r="AK42" i="103"/>
  <c r="J41" i="103"/>
  <c r="J39" i="103"/>
  <c r="AJ35" i="103"/>
  <c r="N35" i="103" s="1"/>
  <c r="HK34" i="103"/>
  <c r="HL34" i="103" s="1"/>
  <c r="E34" i="103" s="1"/>
  <c r="FC34" i="103"/>
  <c r="FD34" i="103" s="1"/>
  <c r="AQ25" i="103"/>
  <c r="GG19" i="103"/>
  <c r="GH19" i="103" s="1"/>
  <c r="BE19" i="103"/>
  <c r="CR19" i="103"/>
  <c r="DE19" i="103"/>
  <c r="CJ19" i="103"/>
  <c r="DP19" i="103"/>
  <c r="EA19" i="103" s="1"/>
  <c r="EB19" i="103" s="1"/>
  <c r="GV15" i="103"/>
  <c r="GW15" i="103" s="1"/>
  <c r="AQ11" i="103"/>
  <c r="FO5" i="103"/>
  <c r="BR164" i="104"/>
  <c r="AO164" i="104" s="1"/>
  <c r="AK164" i="104" s="1"/>
  <c r="AR164" i="104"/>
  <c r="BS160" i="104"/>
  <c r="AN160" i="104" s="1"/>
  <c r="U147" i="104"/>
  <c r="J137" i="104"/>
  <c r="J135" i="104"/>
  <c r="AR124" i="104"/>
  <c r="AK157" i="103"/>
  <c r="CR144" i="103"/>
  <c r="DE144" i="103"/>
  <c r="Q144" i="103" s="1"/>
  <c r="Z144" i="103" s="1"/>
  <c r="CJ144" i="103"/>
  <c r="V144" i="103" s="1"/>
  <c r="DP144" i="103"/>
  <c r="EA144" i="103" s="1"/>
  <c r="EB144" i="103" s="1"/>
  <c r="CJ99" i="103"/>
  <c r="AQ99" i="103"/>
  <c r="AK92" i="103"/>
  <c r="J75" i="103"/>
  <c r="J77" i="103"/>
  <c r="CJ68" i="103"/>
  <c r="BE68" i="103"/>
  <c r="DP68" i="103"/>
  <c r="EA68" i="103" s="1"/>
  <c r="EB68" i="103" s="1"/>
  <c r="CR68" i="103"/>
  <c r="DE68" i="103"/>
  <c r="DP63" i="103"/>
  <c r="EA63" i="103" s="1"/>
  <c r="EB63" i="103" s="1"/>
  <c r="CR63" i="103"/>
  <c r="DE63" i="103"/>
  <c r="BE63" i="103"/>
  <c r="CR58" i="103"/>
  <c r="DE58" i="103"/>
  <c r="BE58" i="103"/>
  <c r="AK56" i="103"/>
  <c r="AQ51" i="103"/>
  <c r="BE51" i="103"/>
  <c r="AQ33" i="103"/>
  <c r="BE33" i="103"/>
  <c r="AJ29" i="103"/>
  <c r="N29" i="103" s="1"/>
  <c r="AK29" i="103"/>
  <c r="BJ5" i="103"/>
  <c r="K29" i="101"/>
  <c r="M29" i="101" s="1"/>
  <c r="AC29" i="101" s="1"/>
  <c r="M27" i="101"/>
  <c r="D173" i="103"/>
  <c r="CR151" i="103"/>
  <c r="DE151" i="103"/>
  <c r="Q151" i="103" s="1"/>
  <c r="CJ137" i="103"/>
  <c r="CR137" i="103"/>
  <c r="DE137" i="103"/>
  <c r="M123" i="103"/>
  <c r="GV121" i="103"/>
  <c r="GW121" i="103" s="1"/>
  <c r="FC109" i="103"/>
  <c r="FD109" i="103" s="1"/>
  <c r="AK109" i="103"/>
  <c r="AQ107" i="103"/>
  <c r="CJ85" i="103"/>
  <c r="BE85" i="103"/>
  <c r="CR85" i="103"/>
  <c r="DE85" i="103"/>
  <c r="FD63" i="103"/>
  <c r="AJ38" i="103"/>
  <c r="N38" i="103" s="1"/>
  <c r="AK38" i="103"/>
  <c r="EP31" i="103"/>
  <c r="B31" i="103" s="1"/>
  <c r="AL22" i="101"/>
  <c r="EO171" i="103"/>
  <c r="EP171" i="103" s="1"/>
  <c r="B171" i="103" s="1"/>
  <c r="GV168" i="103"/>
  <c r="GW168" i="103" s="1"/>
  <c r="EO168" i="103"/>
  <c r="EP168" i="103" s="1"/>
  <c r="B168" i="103" s="1"/>
  <c r="CJ161" i="103"/>
  <c r="BE161" i="103"/>
  <c r="FS159" i="103"/>
  <c r="K159" i="103" s="1"/>
  <c r="CR156" i="103"/>
  <c r="DE156" i="103"/>
  <c r="BE156" i="103"/>
  <c r="EO155" i="103"/>
  <c r="EP155" i="103" s="1"/>
  <c r="B155" i="103" s="1"/>
  <c r="AQ155" i="103"/>
  <c r="EO146" i="103"/>
  <c r="EP146" i="103" s="1"/>
  <c r="B146" i="103" s="1"/>
  <c r="FR139" i="103"/>
  <c r="FS139" i="103" s="1"/>
  <c r="K139" i="103" s="1"/>
  <c r="FC134" i="103"/>
  <c r="FD134" i="103" s="1"/>
  <c r="BQ133" i="103"/>
  <c r="AN133" i="103" s="1"/>
  <c r="X131" i="103"/>
  <c r="GV129" i="103"/>
  <c r="GW129" i="103" s="1"/>
  <c r="CJ109" i="103"/>
  <c r="BE109" i="103"/>
  <c r="EO100" i="103"/>
  <c r="EP100" i="103" s="1"/>
  <c r="B100" i="103" s="1"/>
  <c r="BE99" i="103"/>
  <c r="CR95" i="103"/>
  <c r="DE95" i="103"/>
  <c r="BE95" i="103"/>
  <c r="GV93" i="103"/>
  <c r="GW93" i="103" s="1"/>
  <c r="HK88" i="103"/>
  <c r="HL88" i="103" s="1"/>
  <c r="E88" i="103" s="1"/>
  <c r="GH88" i="103"/>
  <c r="S87" i="103"/>
  <c r="S89" i="103"/>
  <c r="Q84" i="103"/>
  <c r="AQ78" i="103"/>
  <c r="BE78" i="103"/>
  <c r="AJ70" i="103"/>
  <c r="N70" i="103" s="1"/>
  <c r="AK70" i="103"/>
  <c r="FR66" i="103"/>
  <c r="FS66" i="103" s="1"/>
  <c r="K66" i="103" s="1"/>
  <c r="CJ63" i="103"/>
  <c r="Q62" i="103"/>
  <c r="V62" i="103"/>
  <c r="AI62" i="103"/>
  <c r="CR48" i="103"/>
  <c r="DE48" i="103"/>
  <c r="BE48" i="103"/>
  <c r="HK27" i="103"/>
  <c r="HL27" i="103" s="1"/>
  <c r="E27" i="103" s="1"/>
  <c r="CO5" i="103"/>
  <c r="EL5" i="103"/>
  <c r="GI171" i="104"/>
  <c r="H171" i="104" s="1"/>
  <c r="FS165" i="104"/>
  <c r="FT165" i="104" s="1"/>
  <c r="W149" i="104"/>
  <c r="W147" i="104"/>
  <c r="J171" i="103"/>
  <c r="BQ170" i="103"/>
  <c r="AN170" i="103" s="1"/>
  <c r="EA168" i="103"/>
  <c r="EB168" i="103" s="1"/>
  <c r="DP156" i="103"/>
  <c r="EA156" i="103" s="1"/>
  <c r="EB156" i="103" s="1"/>
  <c r="CJ156" i="103"/>
  <c r="FC155" i="103"/>
  <c r="FD155" i="103" s="1"/>
  <c r="Z174" i="103"/>
  <c r="GG171" i="103"/>
  <c r="GH171" i="103" s="1"/>
  <c r="EO169" i="103"/>
  <c r="EP169" i="103" s="1"/>
  <c r="B169" i="103" s="1"/>
  <c r="EO162" i="103"/>
  <c r="EP162" i="103" s="1"/>
  <c r="B162" i="103" s="1"/>
  <c r="BE160" i="103"/>
  <c r="GG155" i="103"/>
  <c r="GH155" i="103" s="1"/>
  <c r="GG154" i="103"/>
  <c r="GH154" i="103" s="1"/>
  <c r="HK153" i="103"/>
  <c r="HL153" i="103" s="1"/>
  <c r="E153" i="103" s="1"/>
  <c r="AQ153" i="103"/>
  <c r="BE150" i="103"/>
  <c r="FR149" i="103"/>
  <c r="FS149" i="103" s="1"/>
  <c r="K149" i="103" s="1"/>
  <c r="GG146" i="103"/>
  <c r="GH146" i="103" s="1"/>
  <c r="BE143" i="103"/>
  <c r="FC141" i="103"/>
  <c r="FD141" i="103" s="1"/>
  <c r="AQ141" i="103"/>
  <c r="HK139" i="103"/>
  <c r="HL139" i="103" s="1"/>
  <c r="E139" i="103" s="1"/>
  <c r="P135" i="103"/>
  <c r="GV134" i="103"/>
  <c r="GW134" i="103" s="1"/>
  <c r="EO133" i="103"/>
  <c r="EP133" i="103" s="1"/>
  <c r="B133" i="103" s="1"/>
  <c r="BQ126" i="103"/>
  <c r="AN126" i="103" s="1"/>
  <c r="DA5" i="103"/>
  <c r="BE163" i="104"/>
  <c r="AK20" i="104"/>
  <c r="Z175" i="103"/>
  <c r="HK171" i="103"/>
  <c r="HL171" i="103" s="1"/>
  <c r="E171" i="103" s="1"/>
  <c r="CJ170" i="103"/>
  <c r="FR169" i="103"/>
  <c r="FS169" i="103" s="1"/>
  <c r="K169" i="103" s="1"/>
  <c r="CR167" i="103"/>
  <c r="V167" i="103" s="1"/>
  <c r="J167" i="103"/>
  <c r="DE165" i="103"/>
  <c r="FR162" i="103"/>
  <c r="FS162" i="103" s="1"/>
  <c r="K162" i="103" s="1"/>
  <c r="DE161" i="103"/>
  <c r="CR161" i="103"/>
  <c r="BE159" i="103"/>
  <c r="U159" i="103"/>
  <c r="J159" i="103"/>
  <c r="AK158" i="103"/>
  <c r="FR157" i="103"/>
  <c r="FS157" i="103" s="1"/>
  <c r="K157" i="103" s="1"/>
  <c r="DP157" i="103"/>
  <c r="EA157" i="103" s="1"/>
  <c r="EB157" i="103" s="1"/>
  <c r="CJ157" i="103"/>
  <c r="BQ156" i="103"/>
  <c r="AN156" i="103" s="1"/>
  <c r="AJ156" i="103" s="1"/>
  <c r="N156" i="103" s="1"/>
  <c r="HK155" i="103"/>
  <c r="HL155" i="103" s="1"/>
  <c r="E155" i="103" s="1"/>
  <c r="HK154" i="103"/>
  <c r="HL154" i="103" s="1"/>
  <c r="E154" i="103" s="1"/>
  <c r="CJ153" i="103"/>
  <c r="BE153" i="103"/>
  <c r="DP151" i="103"/>
  <c r="EA151" i="103" s="1"/>
  <c r="EB151" i="103" s="1"/>
  <c r="CJ151" i="103"/>
  <c r="AK148" i="103"/>
  <c r="FC147" i="103"/>
  <c r="FD147" i="103" s="1"/>
  <c r="CJ147" i="103"/>
  <c r="P147" i="103"/>
  <c r="D147" i="103"/>
  <c r="HK146" i="103"/>
  <c r="HL146" i="103" s="1"/>
  <c r="E146" i="103" s="1"/>
  <c r="BE142" i="103"/>
  <c r="FR141" i="103"/>
  <c r="FS141" i="103" s="1"/>
  <c r="K141" i="103" s="1"/>
  <c r="Z141" i="103" s="1"/>
  <c r="BE140" i="103"/>
  <c r="BE139" i="103"/>
  <c r="AQ138" i="103"/>
  <c r="BE137" i="103"/>
  <c r="HK136" i="103"/>
  <c r="HL136" i="103" s="1"/>
  <c r="E136" i="103" s="1"/>
  <c r="BQ136" i="103"/>
  <c r="AN136" i="103" s="1"/>
  <c r="AJ136" i="103" s="1"/>
  <c r="N136" i="103" s="1"/>
  <c r="X135" i="103"/>
  <c r="CR131" i="103"/>
  <c r="DE131" i="103"/>
  <c r="CJ131" i="103"/>
  <c r="DP131" i="103"/>
  <c r="EA131" i="103" s="1"/>
  <c r="EB131" i="103" s="1"/>
  <c r="BE131" i="103"/>
  <c r="FR130" i="103"/>
  <c r="FS130" i="103" s="1"/>
  <c r="K130" i="103" s="1"/>
  <c r="DP129" i="103"/>
  <c r="EA129" i="103" s="1"/>
  <c r="EB129" i="103" s="1"/>
  <c r="BQ128" i="103"/>
  <c r="AN128" i="103" s="1"/>
  <c r="AJ128" i="103" s="1"/>
  <c r="N128" i="103" s="1"/>
  <c r="BE126" i="103"/>
  <c r="D123" i="103"/>
  <c r="AJ123" i="103"/>
  <c r="N123" i="103" s="1"/>
  <c r="AK123" i="103"/>
  <c r="X123" i="103"/>
  <c r="GV122" i="103"/>
  <c r="GW122" i="103" s="1"/>
  <c r="EO122" i="103"/>
  <c r="EP122" i="103" s="1"/>
  <c r="B122" i="103" s="1"/>
  <c r="FR121" i="103"/>
  <c r="FS121" i="103" s="1"/>
  <c r="K121" i="103" s="1"/>
  <c r="BE119" i="103"/>
  <c r="CJ118" i="103"/>
  <c r="AQ118" i="103"/>
  <c r="EA117" i="103"/>
  <c r="EB117" i="103" s="1"/>
  <c r="CJ117" i="103"/>
  <c r="BE117" i="103"/>
  <c r="CR114" i="103"/>
  <c r="AK112" i="103"/>
  <c r="U111" i="103"/>
  <c r="DE109" i="103"/>
  <c r="CR109" i="103"/>
  <c r="BQ108" i="103"/>
  <c r="AN108" i="103" s="1"/>
  <c r="AJ108" i="103" s="1"/>
  <c r="N108" i="103" s="1"/>
  <c r="BE106" i="103"/>
  <c r="HK104" i="103"/>
  <c r="HL104" i="103" s="1"/>
  <c r="E104" i="103" s="1"/>
  <c r="DP104" i="103"/>
  <c r="EA104" i="103" s="1"/>
  <c r="EB104" i="103" s="1"/>
  <c r="CR104" i="103"/>
  <c r="DE104" i="103"/>
  <c r="CJ104" i="103"/>
  <c r="BE104" i="103"/>
  <c r="AQ103" i="103"/>
  <c r="CJ102" i="103"/>
  <c r="HK95" i="103"/>
  <c r="HL95" i="103" s="1"/>
  <c r="E95" i="103" s="1"/>
  <c r="BQ95" i="103"/>
  <c r="AN95" i="103" s="1"/>
  <c r="FR93" i="103"/>
  <c r="FS93" i="103" s="1"/>
  <c r="K93" i="103" s="1"/>
  <c r="DP93" i="103"/>
  <c r="EA93" i="103" s="1"/>
  <c r="EB93" i="103" s="1"/>
  <c r="FC92" i="103"/>
  <c r="FD92" i="103" s="1"/>
  <c r="M87" i="103"/>
  <c r="DP87" i="103"/>
  <c r="EA87" i="103" s="1"/>
  <c r="EB87" i="103" s="1"/>
  <c r="CJ87" i="103"/>
  <c r="J89" i="103"/>
  <c r="J87" i="103"/>
  <c r="GG84" i="103"/>
  <c r="GH84" i="103" s="1"/>
  <c r="FR83" i="103"/>
  <c r="FS83" i="103" s="1"/>
  <c r="K83" i="103" s="1"/>
  <c r="CJ82" i="103"/>
  <c r="P83" i="103"/>
  <c r="EO80" i="103"/>
  <c r="EP80" i="103" s="1"/>
  <c r="B80" i="103" s="1"/>
  <c r="FC77" i="103"/>
  <c r="FD77" i="103" s="1"/>
  <c r="AJ74" i="103"/>
  <c r="N74" i="103" s="1"/>
  <c r="AK74" i="103"/>
  <c r="FR61" i="103"/>
  <c r="FS61" i="103" s="1"/>
  <c r="K61" i="103" s="1"/>
  <c r="AJ61" i="103"/>
  <c r="N61" i="103" s="1"/>
  <c r="AK61" i="103"/>
  <c r="AQ61" i="103"/>
  <c r="BE61" i="103"/>
  <c r="FD58" i="103"/>
  <c r="AQ56" i="103"/>
  <c r="AK55" i="103"/>
  <c r="EO54" i="103"/>
  <c r="EP54" i="103" s="1"/>
  <c r="B54" i="103" s="1"/>
  <c r="AQ47" i="103"/>
  <c r="CJ45" i="103"/>
  <c r="BE45" i="103"/>
  <c r="DP45" i="103"/>
  <c r="EA45" i="103" s="1"/>
  <c r="EB45" i="103" s="1"/>
  <c r="AJ43" i="103"/>
  <c r="N43" i="103" s="1"/>
  <c r="AK43" i="103"/>
  <c r="AQ43" i="103"/>
  <c r="BE43" i="103"/>
  <c r="X39" i="103"/>
  <c r="BE31" i="103"/>
  <c r="AK27" i="103"/>
  <c r="AJ27" i="103"/>
  <c r="N27" i="103" s="1"/>
  <c r="EA26" i="103"/>
  <c r="EB26" i="103" s="1"/>
  <c r="FR22" i="103"/>
  <c r="FS22" i="103" s="1"/>
  <c r="K22" i="103" s="1"/>
  <c r="CJ17" i="103"/>
  <c r="P7" i="103"/>
  <c r="P6" i="103"/>
  <c r="D159" i="104"/>
  <c r="D167" i="104"/>
  <c r="BE150" i="104"/>
  <c r="FS147" i="104"/>
  <c r="FT147" i="104" s="1"/>
  <c r="BE145" i="104"/>
  <c r="BS145" i="104" s="1"/>
  <c r="AN145" i="104" s="1"/>
  <c r="AL145" i="104" s="1"/>
  <c r="EB145" i="104"/>
  <c r="EQ145" i="104"/>
  <c r="E145" i="104" s="1"/>
  <c r="CS144" i="104"/>
  <c r="X144" i="104" s="1"/>
  <c r="DQ144" i="104"/>
  <c r="CK144" i="104" s="1"/>
  <c r="AJ144" i="104" s="1"/>
  <c r="DP76" i="103"/>
  <c r="EA76" i="103" s="1"/>
  <c r="EB76" i="103" s="1"/>
  <c r="CR76" i="103"/>
  <c r="DE76" i="103"/>
  <c r="GG75" i="103"/>
  <c r="GH75" i="103" s="1"/>
  <c r="GV74" i="103"/>
  <c r="GW74" i="103" s="1"/>
  <c r="FC72" i="103"/>
  <c r="FD72" i="103" s="1"/>
  <c r="FC71" i="103"/>
  <c r="FD71" i="103" s="1"/>
  <c r="FR70" i="103"/>
  <c r="FS70" i="103" s="1"/>
  <c r="K70" i="103" s="1"/>
  <c r="CR70" i="103"/>
  <c r="AQ65" i="103"/>
  <c r="BE65" i="103"/>
  <c r="GG63" i="103"/>
  <c r="GH63" i="103" s="1"/>
  <c r="AQ63" i="103"/>
  <c r="U65" i="103"/>
  <c r="GV62" i="103"/>
  <c r="GW62" i="103" s="1"/>
  <c r="GG59" i="103"/>
  <c r="GH59" i="103" s="1"/>
  <c r="EO56" i="103"/>
  <c r="EP56" i="103" s="1"/>
  <c r="B56" i="103" s="1"/>
  <c r="M59" i="103"/>
  <c r="FR55" i="103"/>
  <c r="FS55" i="103" s="1"/>
  <c r="K55" i="103" s="1"/>
  <c r="CR54" i="103"/>
  <c r="V54" i="103" s="1"/>
  <c r="DE54" i="103"/>
  <c r="Q54" i="103" s="1"/>
  <c r="Z54" i="103" s="1"/>
  <c r="CJ54" i="103"/>
  <c r="DP54" i="103"/>
  <c r="EA54" i="103" s="1"/>
  <c r="EB54" i="103" s="1"/>
  <c r="FC52" i="103"/>
  <c r="FD52" i="103" s="1"/>
  <c r="BQ51" i="103"/>
  <c r="AN51" i="103" s="1"/>
  <c r="AJ51" i="103" s="1"/>
  <c r="N51" i="103" s="1"/>
  <c r="BQ50" i="103"/>
  <c r="AN50" i="103" s="1"/>
  <c r="AJ50" i="103" s="1"/>
  <c r="N50" i="103" s="1"/>
  <c r="AQ50" i="103"/>
  <c r="CJ47" i="103"/>
  <c r="BE47" i="103"/>
  <c r="CR47" i="103"/>
  <c r="DE47" i="103"/>
  <c r="HK45" i="103"/>
  <c r="HL45" i="103" s="1"/>
  <c r="E45" i="103" s="1"/>
  <c r="AQ42" i="103"/>
  <c r="EA41" i="103"/>
  <c r="EB41" i="103" s="1"/>
  <c r="CJ40" i="103"/>
  <c r="V40" i="103" s="1"/>
  <c r="BQ39" i="103"/>
  <c r="AN39" i="103" s="1"/>
  <c r="GV37" i="103"/>
  <c r="GW37" i="103" s="1"/>
  <c r="AQ36" i="103"/>
  <c r="S29" i="103"/>
  <c r="S27" i="103"/>
  <c r="BQ26" i="103"/>
  <c r="AN26" i="103" s="1"/>
  <c r="EO25" i="103"/>
  <c r="EP25" i="103" s="1"/>
  <c r="B25" i="103" s="1"/>
  <c r="AK25" i="103"/>
  <c r="BE22" i="103"/>
  <c r="CR22" i="103"/>
  <c r="DE22" i="103"/>
  <c r="EA20" i="103"/>
  <c r="EB20" i="103" s="1"/>
  <c r="GV19" i="103"/>
  <c r="GW19" i="103" s="1"/>
  <c r="EO19" i="103"/>
  <c r="EP19" i="103" s="1"/>
  <c r="B19" i="103" s="1"/>
  <c r="J17" i="103"/>
  <c r="AK14" i="103"/>
  <c r="BQ12" i="103"/>
  <c r="AN12" i="103" s="1"/>
  <c r="AQ12" i="103"/>
  <c r="DS5" i="103"/>
  <c r="V9" i="103"/>
  <c r="HD5" i="103"/>
  <c r="GD5" i="103"/>
  <c r="FM5" i="103"/>
  <c r="EV5" i="103"/>
  <c r="DX5" i="103"/>
  <c r="DM5" i="103"/>
  <c r="CX5" i="103"/>
  <c r="CF5" i="103"/>
  <c r="BX5" i="103"/>
  <c r="EB168" i="104"/>
  <c r="BE168" i="104"/>
  <c r="S166" i="104"/>
  <c r="G167" i="104"/>
  <c r="G159" i="104"/>
  <c r="FD154" i="104"/>
  <c r="FE154" i="104" s="1"/>
  <c r="K154" i="104" s="1"/>
  <c r="FS150" i="104"/>
  <c r="FT150" i="104" s="1"/>
  <c r="DF150" i="104"/>
  <c r="BS150" i="104" s="1"/>
  <c r="AN150" i="104" s="1"/>
  <c r="AL150" i="104" s="1"/>
  <c r="D147" i="104"/>
  <c r="D149" i="104"/>
  <c r="EP144" i="104"/>
  <c r="EQ144" i="104" s="1"/>
  <c r="E144" i="104" s="1"/>
  <c r="AB144" i="104" s="1"/>
  <c r="FD141" i="104"/>
  <c r="FE141" i="104" s="1"/>
  <c r="K141" i="104" s="1"/>
  <c r="EP132" i="104"/>
  <c r="EQ132" i="104" s="1"/>
  <c r="E132" i="104" s="1"/>
  <c r="BE120" i="104"/>
  <c r="S110" i="104"/>
  <c r="X110" i="104"/>
  <c r="AR93" i="104"/>
  <c r="EQ20" i="104"/>
  <c r="E20" i="104" s="1"/>
  <c r="G173" i="103"/>
  <c r="DP172" i="103"/>
  <c r="EA172" i="103" s="1"/>
  <c r="EB172" i="103" s="1"/>
  <c r="AQ162" i="103"/>
  <c r="FC161" i="103"/>
  <c r="FD161" i="103" s="1"/>
  <c r="HK157" i="103"/>
  <c r="HL157" i="103" s="1"/>
  <c r="E157" i="103" s="1"/>
  <c r="AQ154" i="103"/>
  <c r="FC153" i="103"/>
  <c r="FD153" i="103" s="1"/>
  <c r="GG149" i="103"/>
  <c r="GH149" i="103" s="1"/>
  <c r="CR148" i="103"/>
  <c r="V148" i="103" s="1"/>
  <c r="DE148" i="103"/>
  <c r="Q148" i="103" s="1"/>
  <c r="Z148" i="103" s="1"/>
  <c r="GG141" i="103"/>
  <c r="GH141" i="103" s="1"/>
  <c r="CR140" i="103"/>
  <c r="DE140" i="103"/>
  <c r="HK137" i="103"/>
  <c r="HL137" i="103" s="1"/>
  <c r="E137" i="103" s="1"/>
  <c r="S135" i="103"/>
  <c r="AQ134" i="103"/>
  <c r="FC133" i="103"/>
  <c r="FD133" i="103" s="1"/>
  <c r="EO132" i="103"/>
  <c r="EP132" i="103" s="1"/>
  <c r="B132" i="103" s="1"/>
  <c r="BE132" i="103"/>
  <c r="HK128" i="103"/>
  <c r="HL128" i="103" s="1"/>
  <c r="E128" i="103" s="1"/>
  <c r="CR127" i="103"/>
  <c r="DE127" i="103"/>
  <c r="EO125" i="103"/>
  <c r="EP125" i="103" s="1"/>
  <c r="B125" i="103" s="1"/>
  <c r="AQ125" i="103"/>
  <c r="EO124" i="103"/>
  <c r="EP124" i="103" s="1"/>
  <c r="B124" i="103" s="1"/>
  <c r="BE124" i="103"/>
  <c r="HK120" i="103"/>
  <c r="HL120" i="103" s="1"/>
  <c r="E120" i="103" s="1"/>
  <c r="CR119" i="103"/>
  <c r="DE119" i="103"/>
  <c r="GG117" i="103"/>
  <c r="GH117" i="103" s="1"/>
  <c r="FR116" i="103"/>
  <c r="FS116" i="103" s="1"/>
  <c r="K116" i="103" s="1"/>
  <c r="AK116" i="103"/>
  <c r="HK113" i="103"/>
  <c r="HL113" i="103" s="1"/>
  <c r="E113" i="103" s="1"/>
  <c r="HK112" i="103"/>
  <c r="HL112" i="103" s="1"/>
  <c r="E112" i="103" s="1"/>
  <c r="CR111" i="103"/>
  <c r="DE111" i="103"/>
  <c r="GG109" i="103"/>
  <c r="GH109" i="103" s="1"/>
  <c r="FR108" i="103"/>
  <c r="FS108" i="103" s="1"/>
  <c r="K108" i="103" s="1"/>
  <c r="AK108" i="103"/>
  <c r="EO105" i="103"/>
  <c r="EP105" i="103" s="1"/>
  <c r="B105" i="103" s="1"/>
  <c r="AQ105" i="103"/>
  <c r="D107" i="103"/>
  <c r="FR101" i="103"/>
  <c r="FS101" i="103" s="1"/>
  <c r="K101" i="103" s="1"/>
  <c r="CJ101" i="103"/>
  <c r="BE101" i="103"/>
  <c r="FR100" i="103"/>
  <c r="FS100" i="103" s="1"/>
  <c r="K100" i="103" s="1"/>
  <c r="AK100" i="103"/>
  <c r="EO97" i="103"/>
  <c r="EP97" i="103" s="1"/>
  <c r="B97" i="103" s="1"/>
  <c r="AQ97" i="103"/>
  <c r="HK93" i="103"/>
  <c r="HL93" i="103" s="1"/>
  <c r="E93" i="103" s="1"/>
  <c r="GV92" i="103"/>
  <c r="GW92" i="103" s="1"/>
  <c r="DE89" i="103"/>
  <c r="M89" i="103"/>
  <c r="D87" i="103"/>
  <c r="P89" i="103"/>
  <c r="HK85" i="103"/>
  <c r="HL85" i="103" s="1"/>
  <c r="E85" i="103" s="1"/>
  <c r="GV84" i="103"/>
  <c r="GW84" i="103" s="1"/>
  <c r="FR81" i="103"/>
  <c r="FS81" i="103" s="1"/>
  <c r="K81" i="103" s="1"/>
  <c r="CJ81" i="103"/>
  <c r="BE81" i="103"/>
  <c r="FC80" i="103"/>
  <c r="FD80" i="103" s="1"/>
  <c r="GV77" i="103"/>
  <c r="GW77" i="103" s="1"/>
  <c r="GV76" i="103"/>
  <c r="GW76" i="103" s="1"/>
  <c r="GV75" i="103"/>
  <c r="GW75" i="103" s="1"/>
  <c r="AQ75" i="103"/>
  <c r="BE75" i="103"/>
  <c r="X77" i="103"/>
  <c r="DP72" i="103"/>
  <c r="EA72" i="103" s="1"/>
  <c r="EB72" i="103" s="1"/>
  <c r="FR71" i="103"/>
  <c r="FS71" i="103" s="1"/>
  <c r="K71" i="103" s="1"/>
  <c r="AQ69" i="103"/>
  <c r="BE69" i="103"/>
  <c r="EO68" i="103"/>
  <c r="EP68" i="103" s="1"/>
  <c r="B68" i="103" s="1"/>
  <c r="S71" i="103"/>
  <c r="EO67" i="103"/>
  <c r="EP67" i="103" s="1"/>
  <c r="B67" i="103" s="1"/>
  <c r="GV66" i="103"/>
  <c r="GW66" i="103" s="1"/>
  <c r="GV64" i="103"/>
  <c r="GW64" i="103" s="1"/>
  <c r="CJ64" i="103"/>
  <c r="BE64" i="103"/>
  <c r="DP64" i="103"/>
  <c r="EA64" i="103" s="1"/>
  <c r="EB64" i="103" s="1"/>
  <c r="CR64" i="103"/>
  <c r="DE64" i="103"/>
  <c r="M63" i="103"/>
  <c r="GV63" i="103"/>
  <c r="GW63" i="103" s="1"/>
  <c r="FC60" i="103"/>
  <c r="FD60" i="103" s="1"/>
  <c r="GV59" i="103"/>
  <c r="GW59" i="103" s="1"/>
  <c r="BQ59" i="103"/>
  <c r="AN59" i="103" s="1"/>
  <c r="AJ59" i="103" s="1"/>
  <c r="N59" i="103" s="1"/>
  <c r="GV58" i="103"/>
  <c r="GW58" i="103" s="1"/>
  <c r="BQ57" i="103"/>
  <c r="AN57" i="103" s="1"/>
  <c r="AQ57" i="103"/>
  <c r="BE57" i="103"/>
  <c r="FC54" i="103"/>
  <c r="FD54" i="103" s="1"/>
  <c r="DE53" i="103"/>
  <c r="HK51" i="103"/>
  <c r="HL51" i="103" s="1"/>
  <c r="E51" i="103" s="1"/>
  <c r="DP50" i="103"/>
  <c r="EA50" i="103" s="1"/>
  <c r="EB50" i="103" s="1"/>
  <c r="CJ50" i="103"/>
  <c r="FR48" i="103"/>
  <c r="FS48" i="103" s="1"/>
  <c r="K48" i="103" s="1"/>
  <c r="FC47" i="103"/>
  <c r="FD47" i="103" s="1"/>
  <c r="GG46" i="103"/>
  <c r="GH46" i="103" s="1"/>
  <c r="D47" i="103"/>
  <c r="FC43" i="103"/>
  <c r="FD43" i="103" s="1"/>
  <c r="FR41" i="103"/>
  <c r="FS41" i="103" s="1"/>
  <c r="K41" i="103" s="1"/>
  <c r="DE41" i="103"/>
  <c r="HK39" i="103"/>
  <c r="HL39" i="103" s="1"/>
  <c r="E39" i="103" s="1"/>
  <c r="FR38" i="103"/>
  <c r="FS38" i="103" s="1"/>
  <c r="K38" i="103" s="1"/>
  <c r="GV36" i="103"/>
  <c r="GW36" i="103" s="1"/>
  <c r="BQ36" i="103"/>
  <c r="AN36" i="103" s="1"/>
  <c r="AJ36" i="103" s="1"/>
  <c r="N36" i="103" s="1"/>
  <c r="AQ35" i="103"/>
  <c r="BE35" i="103"/>
  <c r="FC33" i="103"/>
  <c r="FD33" i="103" s="1"/>
  <c r="BQ30" i="103"/>
  <c r="AN30" i="103" s="1"/>
  <c r="AJ30" i="103" s="1"/>
  <c r="N30" i="103" s="1"/>
  <c r="AQ30" i="103"/>
  <c r="CJ27" i="103"/>
  <c r="BE27" i="103"/>
  <c r="HK26" i="103"/>
  <c r="HL26" i="103" s="1"/>
  <c r="E26" i="103" s="1"/>
  <c r="EA25" i="103"/>
  <c r="EB25" i="103" s="1"/>
  <c r="CJ25" i="103"/>
  <c r="BE25" i="103"/>
  <c r="BQ24" i="103"/>
  <c r="AN24" i="103" s="1"/>
  <c r="AJ24" i="103" s="1"/>
  <c r="N24" i="103" s="1"/>
  <c r="GG22" i="103"/>
  <c r="GH22" i="103" s="1"/>
  <c r="BE21" i="103"/>
  <c r="FR20" i="103"/>
  <c r="FS20" i="103" s="1"/>
  <c r="K20" i="103" s="1"/>
  <c r="CJ18" i="103"/>
  <c r="AK16" i="103"/>
  <c r="AJ16" i="103"/>
  <c r="N16" i="103" s="1"/>
  <c r="AQ16" i="103"/>
  <c r="HK15" i="103"/>
  <c r="HL15" i="103" s="1"/>
  <c r="E15" i="103" s="1"/>
  <c r="Q14" i="103"/>
  <c r="FC13" i="103"/>
  <c r="FD13" i="103" s="1"/>
  <c r="CD5" i="103"/>
  <c r="BE11" i="103"/>
  <c r="DP11" i="103"/>
  <c r="EA11" i="103" s="1"/>
  <c r="EB11" i="103" s="1"/>
  <c r="CJ11" i="103"/>
  <c r="CR11" i="103"/>
  <c r="DE11" i="103"/>
  <c r="GV10" i="103"/>
  <c r="GW10" i="103" s="1"/>
  <c r="EO10" i="103"/>
  <c r="EP10" i="103" s="1"/>
  <c r="B10" i="103" s="1"/>
  <c r="BE10" i="103"/>
  <c r="BQ9" i="103"/>
  <c r="AN9" i="103" s="1"/>
  <c r="AJ9" i="103" s="1"/>
  <c r="N9" i="103" s="1"/>
  <c r="HK7" i="103"/>
  <c r="HL7" i="103" s="1"/>
  <c r="E7" i="103" s="1"/>
  <c r="GT5" i="103"/>
  <c r="BE160" i="104"/>
  <c r="EB160" i="104"/>
  <c r="BS153" i="104"/>
  <c r="AN153" i="104" s="1"/>
  <c r="BR153" i="104"/>
  <c r="AO153" i="104" s="1"/>
  <c r="AK153" i="104" s="1"/>
  <c r="AR153" i="104"/>
  <c r="DF147" i="104"/>
  <c r="BS147" i="104" s="1"/>
  <c r="AN147" i="104" s="1"/>
  <c r="AL147" i="104" s="1"/>
  <c r="FD144" i="104"/>
  <c r="FE144" i="104" s="1"/>
  <c r="K144" i="104" s="1"/>
  <c r="U135" i="104"/>
  <c r="AR109" i="104"/>
  <c r="G99" i="104"/>
  <c r="G101" i="104"/>
  <c r="AQ126" i="103"/>
  <c r="FC124" i="103"/>
  <c r="FD124" i="103" s="1"/>
  <c r="X125" i="103"/>
  <c r="BQ120" i="103"/>
  <c r="AN120" i="103" s="1"/>
  <c r="AJ120" i="103" s="1"/>
  <c r="N120" i="103" s="1"/>
  <c r="BE118" i="103"/>
  <c r="GV117" i="103"/>
  <c r="GW117" i="103" s="1"/>
  <c r="GG116" i="103"/>
  <c r="GH116" i="103" s="1"/>
  <c r="BQ112" i="103"/>
  <c r="AN112" i="103" s="1"/>
  <c r="AJ112" i="103" s="1"/>
  <c r="N112" i="103" s="1"/>
  <c r="DP108" i="103"/>
  <c r="EA108" i="103" s="1"/>
  <c r="EB108" i="103" s="1"/>
  <c r="CR108" i="103"/>
  <c r="DE108" i="103"/>
  <c r="Q108" i="103" s="1"/>
  <c r="Z108" i="103" s="1"/>
  <c r="FC105" i="103"/>
  <c r="FD105" i="103" s="1"/>
  <c r="EO104" i="103"/>
  <c r="EP104" i="103" s="1"/>
  <c r="B104" i="103" s="1"/>
  <c r="GG101" i="103"/>
  <c r="GH101" i="103" s="1"/>
  <c r="GG100" i="103"/>
  <c r="GH100" i="103" s="1"/>
  <c r="J101" i="103"/>
  <c r="AQ98" i="103"/>
  <c r="FC97" i="103"/>
  <c r="FD97" i="103" s="1"/>
  <c r="EO96" i="103"/>
  <c r="EP96" i="103" s="1"/>
  <c r="B96" i="103" s="1"/>
  <c r="CR91" i="103"/>
  <c r="V91" i="103" s="1"/>
  <c r="DE91" i="103"/>
  <c r="Q91" i="103" s="1"/>
  <c r="EO88" i="103"/>
  <c r="EP88" i="103" s="1"/>
  <c r="B88" i="103" s="1"/>
  <c r="HK84" i="103"/>
  <c r="HL84" i="103" s="1"/>
  <c r="E84" i="103" s="1"/>
  <c r="HK75" i="103"/>
  <c r="HL75" i="103" s="1"/>
  <c r="E75" i="103" s="1"/>
  <c r="BQ75" i="103"/>
  <c r="AN75" i="103" s="1"/>
  <c r="AJ75" i="103" s="1"/>
  <c r="N75" i="103" s="1"/>
  <c r="GG71" i="103"/>
  <c r="GH71" i="103" s="1"/>
  <c r="GV70" i="103"/>
  <c r="GW70" i="103" s="1"/>
  <c r="FC68" i="103"/>
  <c r="FD68" i="103" s="1"/>
  <c r="HK64" i="103"/>
  <c r="HL64" i="103" s="1"/>
  <c r="E64" i="103" s="1"/>
  <c r="BQ63" i="103"/>
  <c r="AN63" i="103" s="1"/>
  <c r="AJ63" i="103" s="1"/>
  <c r="N63" i="103" s="1"/>
  <c r="HK62" i="103"/>
  <c r="HL62" i="103" s="1"/>
  <c r="E62" i="103" s="1"/>
  <c r="CJ57" i="103"/>
  <c r="G51" i="103"/>
  <c r="G53" i="103"/>
  <c r="DE46" i="103"/>
  <c r="G39" i="103"/>
  <c r="G41" i="103"/>
  <c r="EO39" i="103"/>
  <c r="EP39" i="103" s="1"/>
  <c r="B39" i="103" s="1"/>
  <c r="EA33" i="103"/>
  <c r="EB33" i="103" s="1"/>
  <c r="GG31" i="103"/>
  <c r="GH31" i="103" s="1"/>
  <c r="D29" i="103"/>
  <c r="GG23" i="103"/>
  <c r="GH23" i="103" s="1"/>
  <c r="CR20" i="103"/>
  <c r="DE20" i="103"/>
  <c r="AQ14" i="103"/>
  <c r="DY5" i="103"/>
  <c r="FK5" i="103"/>
  <c r="DV5" i="103"/>
  <c r="H5" i="103"/>
  <c r="BI5" i="103"/>
  <c r="AR161" i="104"/>
  <c r="BE161" i="104"/>
  <c r="DF159" i="104"/>
  <c r="BE158" i="104"/>
  <c r="BS158" i="104" s="1"/>
  <c r="AN158" i="104" s="1"/>
  <c r="AL158" i="104" s="1"/>
  <c r="S126" i="104"/>
  <c r="DE167" i="103"/>
  <c r="Q167" i="103" s="1"/>
  <c r="Z167" i="103" s="1"/>
  <c r="GG161" i="103"/>
  <c r="GH161" i="103" s="1"/>
  <c r="CR160" i="103"/>
  <c r="DE160" i="103"/>
  <c r="GG153" i="103"/>
  <c r="GH153" i="103" s="1"/>
  <c r="CR152" i="103"/>
  <c r="DE152" i="103"/>
  <c r="HK149" i="103"/>
  <c r="HL149" i="103" s="1"/>
  <c r="E149" i="103" s="1"/>
  <c r="AQ146" i="103"/>
  <c r="FC145" i="103"/>
  <c r="FD145" i="103" s="1"/>
  <c r="HK141" i="103"/>
  <c r="HL141" i="103" s="1"/>
  <c r="E141" i="103" s="1"/>
  <c r="GG133" i="103"/>
  <c r="GH133" i="103" s="1"/>
  <c r="FR132" i="103"/>
  <c r="FS132" i="103" s="1"/>
  <c r="K132" i="103" s="1"/>
  <c r="EO129" i="103"/>
  <c r="EP129" i="103" s="1"/>
  <c r="B129" i="103" s="1"/>
  <c r="AQ129" i="103"/>
  <c r="D131" i="103"/>
  <c r="FR125" i="103"/>
  <c r="FS125" i="103" s="1"/>
  <c r="K125" i="103" s="1"/>
  <c r="CJ125" i="103"/>
  <c r="BE125" i="103"/>
  <c r="FR124" i="103"/>
  <c r="FS124" i="103" s="1"/>
  <c r="K124" i="103" s="1"/>
  <c r="EO121" i="103"/>
  <c r="EP121" i="103" s="1"/>
  <c r="B121" i="103" s="1"/>
  <c r="AQ121" i="103"/>
  <c r="HK117" i="103"/>
  <c r="HL117" i="103" s="1"/>
  <c r="E117" i="103" s="1"/>
  <c r="GV116" i="103"/>
  <c r="GW116" i="103" s="1"/>
  <c r="M113" i="103"/>
  <c r="D111" i="103"/>
  <c r="P113" i="103"/>
  <c r="HK109" i="103"/>
  <c r="HL109" i="103" s="1"/>
  <c r="E109" i="103" s="1"/>
  <c r="GV108" i="103"/>
  <c r="GW108" i="103" s="1"/>
  <c r="FR105" i="103"/>
  <c r="FS105" i="103" s="1"/>
  <c r="K105" i="103" s="1"/>
  <c r="CJ105" i="103"/>
  <c r="BE105" i="103"/>
  <c r="FC104" i="103"/>
  <c r="FD104" i="103" s="1"/>
  <c r="BE102" i="103"/>
  <c r="GV101" i="103"/>
  <c r="GW101" i="103" s="1"/>
  <c r="GV100" i="103"/>
  <c r="GW100" i="103" s="1"/>
  <c r="S99" i="103"/>
  <c r="FR97" i="103"/>
  <c r="FS97" i="103" s="1"/>
  <c r="K97" i="103" s="1"/>
  <c r="CJ97" i="103"/>
  <c r="BE97" i="103"/>
  <c r="FC96" i="103"/>
  <c r="FD96" i="103" s="1"/>
  <c r="BQ92" i="103"/>
  <c r="AN92" i="103" s="1"/>
  <c r="AJ92" i="103" s="1"/>
  <c r="N92" i="103" s="1"/>
  <c r="AQ90" i="103"/>
  <c r="BE90" i="103"/>
  <c r="FC89" i="103"/>
  <c r="FD89" i="103" s="1"/>
  <c r="FC88" i="103"/>
  <c r="FD88" i="103" s="1"/>
  <c r="X89" i="103"/>
  <c r="BQ84" i="103"/>
  <c r="AN84" i="103" s="1"/>
  <c r="AJ84" i="103" s="1"/>
  <c r="N84" i="103" s="1"/>
  <c r="GV81" i="103"/>
  <c r="GW81" i="103" s="1"/>
  <c r="GG80" i="103"/>
  <c r="GH80" i="103" s="1"/>
  <c r="DP80" i="103"/>
  <c r="EA80" i="103" s="1"/>
  <c r="EB80" i="103" s="1"/>
  <c r="CR80" i="103"/>
  <c r="DE80" i="103"/>
  <c r="BQ76" i="103"/>
  <c r="AN76" i="103" s="1"/>
  <c r="AJ76" i="103" s="1"/>
  <c r="N76" i="103" s="1"/>
  <c r="CJ75" i="103"/>
  <c r="HK74" i="103"/>
  <c r="HL74" i="103" s="1"/>
  <c r="E74" i="103" s="1"/>
  <c r="CJ72" i="103"/>
  <c r="GV71" i="103"/>
  <c r="GW71" i="103" s="1"/>
  <c r="AQ71" i="103"/>
  <c r="BE71" i="103"/>
  <c r="M71" i="103"/>
  <c r="FR67" i="103"/>
  <c r="FS67" i="103" s="1"/>
  <c r="K67" i="103" s="1"/>
  <c r="G65" i="103"/>
  <c r="HK59" i="103"/>
  <c r="HL59" i="103" s="1"/>
  <c r="E59" i="103" s="1"/>
  <c r="BQ58" i="103"/>
  <c r="AN58" i="103" s="1"/>
  <c r="AQ58" i="103"/>
  <c r="HK55" i="103"/>
  <c r="HL55" i="103" s="1"/>
  <c r="E55" i="103" s="1"/>
  <c r="J51" i="103"/>
  <c r="GG52" i="103"/>
  <c r="GH52" i="103" s="1"/>
  <c r="EA52" i="103"/>
  <c r="EB52" i="103" s="1"/>
  <c r="AK51" i="103"/>
  <c r="EO50" i="103"/>
  <c r="EP50" i="103" s="1"/>
  <c r="B50" i="103" s="1"/>
  <c r="GV49" i="103"/>
  <c r="GW49" i="103" s="1"/>
  <c r="GG48" i="103"/>
  <c r="GH48" i="103" s="1"/>
  <c r="BQ48" i="103"/>
  <c r="AN48" i="103" s="1"/>
  <c r="AJ48" i="103" s="1"/>
  <c r="N48" i="103" s="1"/>
  <c r="AQ48" i="103"/>
  <c r="CJ46" i="103"/>
  <c r="BE44" i="103"/>
  <c r="FR43" i="103"/>
  <c r="FS43" i="103" s="1"/>
  <c r="K43" i="103" s="1"/>
  <c r="BE42" i="103"/>
  <c r="CR42" i="103"/>
  <c r="DE42" i="103"/>
  <c r="CJ41" i="103"/>
  <c r="GG38" i="103"/>
  <c r="GH38" i="103" s="1"/>
  <c r="AQ37" i="103"/>
  <c r="BE37" i="103"/>
  <c r="BE36" i="103"/>
  <c r="FR33" i="103"/>
  <c r="FS33" i="103" s="1"/>
  <c r="K33" i="103" s="1"/>
  <c r="BQ32" i="103"/>
  <c r="AN32" i="103" s="1"/>
  <c r="AJ32" i="103" s="1"/>
  <c r="N32" i="103" s="1"/>
  <c r="GW31" i="103"/>
  <c r="BQ31" i="103"/>
  <c r="AN31" i="103" s="1"/>
  <c r="BE30" i="103"/>
  <c r="CR30" i="103"/>
  <c r="DE30" i="103"/>
  <c r="FR28" i="103"/>
  <c r="FS28" i="103" s="1"/>
  <c r="K28" i="103" s="1"/>
  <c r="BQ28" i="103"/>
  <c r="AN28" i="103" s="1"/>
  <c r="AJ28" i="103" s="1"/>
  <c r="N28" i="103" s="1"/>
  <c r="AQ28" i="103"/>
  <c r="FR27" i="103"/>
  <c r="FS27" i="103" s="1"/>
  <c r="K27" i="103" s="1"/>
  <c r="M27" i="103"/>
  <c r="M29" i="103"/>
  <c r="BE24" i="103"/>
  <c r="M23" i="103"/>
  <c r="CR23" i="103"/>
  <c r="DE23" i="103"/>
  <c r="GV22" i="103"/>
  <c r="GW22" i="103" s="1"/>
  <c r="S23" i="103"/>
  <c r="DP17" i="103"/>
  <c r="EA17" i="103" s="1"/>
  <c r="EB17" i="103" s="1"/>
  <c r="AQ17" i="103"/>
  <c r="BE17" i="103"/>
  <c r="CJ16" i="103"/>
  <c r="CR16" i="103"/>
  <c r="DE16" i="103"/>
  <c r="BE16" i="103"/>
  <c r="GV14" i="103"/>
  <c r="GW14" i="103" s="1"/>
  <c r="EO14" i="103"/>
  <c r="EP14" i="103" s="1"/>
  <c r="B14" i="103" s="1"/>
  <c r="GV11" i="103"/>
  <c r="GW11" i="103" s="1"/>
  <c r="HK10" i="103"/>
  <c r="HL10" i="103" s="1"/>
  <c r="E10" i="103" s="1"/>
  <c r="FC10" i="103"/>
  <c r="FD10" i="103" s="1"/>
  <c r="AK10" i="103"/>
  <c r="CP5" i="103"/>
  <c r="CR7" i="103"/>
  <c r="CR6" i="103"/>
  <c r="G6" i="103"/>
  <c r="G7" i="103"/>
  <c r="BS166" i="104"/>
  <c r="AN166" i="104" s="1"/>
  <c r="AL166" i="104" s="1"/>
  <c r="M149" i="104"/>
  <c r="M147" i="104"/>
  <c r="BE146" i="104"/>
  <c r="AR146" i="104" s="1"/>
  <c r="DF143" i="104"/>
  <c r="AR139" i="104"/>
  <c r="P135" i="104"/>
  <c r="P137" i="104"/>
  <c r="DQ110" i="104"/>
  <c r="CK110" i="104" s="1"/>
  <c r="AJ110" i="104" s="1"/>
  <c r="AR97" i="104"/>
  <c r="BS94" i="104"/>
  <c r="AN94" i="104" s="1"/>
  <c r="AL94" i="104" s="1"/>
  <c r="FC125" i="103"/>
  <c r="FD125" i="103" s="1"/>
  <c r="DP116" i="103"/>
  <c r="EA116" i="103" s="1"/>
  <c r="EB116" i="103" s="1"/>
  <c r="CR116" i="103"/>
  <c r="DE116" i="103"/>
  <c r="G113" i="103"/>
  <c r="BE110" i="103"/>
  <c r="GV109" i="103"/>
  <c r="GW109" i="103" s="1"/>
  <c r="GG108" i="103"/>
  <c r="GH108" i="103" s="1"/>
  <c r="AQ106" i="103"/>
  <c r="S107" i="103"/>
  <c r="DP100" i="103"/>
  <c r="EA100" i="103" s="1"/>
  <c r="EB100" i="103" s="1"/>
  <c r="CR100" i="103"/>
  <c r="DE100" i="103"/>
  <c r="Q100" i="103" s="1"/>
  <c r="Z100" i="103" s="1"/>
  <c r="HK92" i="103"/>
  <c r="HL92" i="103" s="1"/>
  <c r="E92" i="103" s="1"/>
  <c r="EO89" i="103"/>
  <c r="EP89" i="103" s="1"/>
  <c r="B89" i="103" s="1"/>
  <c r="AQ89" i="103"/>
  <c r="CR83" i="103"/>
  <c r="DE83" i="103"/>
  <c r="GG81" i="103"/>
  <c r="GH81" i="103" s="1"/>
  <c r="FR80" i="103"/>
  <c r="FS80" i="103" s="1"/>
  <c r="K80" i="103" s="1"/>
  <c r="AK80" i="103"/>
  <c r="HK77" i="103"/>
  <c r="HL77" i="103" s="1"/>
  <c r="E77" i="103" s="1"/>
  <c r="HK76" i="103"/>
  <c r="HL76" i="103" s="1"/>
  <c r="E76" i="103" s="1"/>
  <c r="BE73" i="103"/>
  <c r="FR72" i="103"/>
  <c r="FS72" i="103" s="1"/>
  <c r="K72" i="103" s="1"/>
  <c r="FC67" i="103"/>
  <c r="FD67" i="103" s="1"/>
  <c r="FC56" i="103"/>
  <c r="FD56" i="103" s="1"/>
  <c r="BQ55" i="103"/>
  <c r="AN55" i="103" s="1"/>
  <c r="AJ55" i="103" s="1"/>
  <c r="N55" i="103" s="1"/>
  <c r="EO51" i="103"/>
  <c r="EP51" i="103" s="1"/>
  <c r="B51" i="103" s="1"/>
  <c r="S51" i="103"/>
  <c r="AQ49" i="103"/>
  <c r="BE49" i="103"/>
  <c r="FR47" i="103"/>
  <c r="FS47" i="103" s="1"/>
  <c r="K47" i="103" s="1"/>
  <c r="DP47" i="103"/>
  <c r="EA47" i="103" s="1"/>
  <c r="EB47" i="103" s="1"/>
  <c r="M39" i="103"/>
  <c r="P39" i="103"/>
  <c r="P41" i="103"/>
  <c r="AI32" i="103"/>
  <c r="GG29" i="103"/>
  <c r="GH29" i="103" s="1"/>
  <c r="AQ29" i="103"/>
  <c r="EA27" i="103"/>
  <c r="EB27" i="103" s="1"/>
  <c r="EA21" i="103"/>
  <c r="EB21" i="103" s="1"/>
  <c r="J15" i="103"/>
  <c r="D6" i="103"/>
  <c r="D7" i="103"/>
  <c r="GB5" i="103"/>
  <c r="DK5" i="103"/>
  <c r="U173" i="104"/>
  <c r="AK164" i="103"/>
  <c r="BE162" i="103"/>
  <c r="GV161" i="103"/>
  <c r="GW161" i="103" s="1"/>
  <c r="J161" i="103"/>
  <c r="EO157" i="103"/>
  <c r="EP157" i="103" s="1"/>
  <c r="B157" i="103" s="1"/>
  <c r="BE154" i="103"/>
  <c r="GV153" i="103"/>
  <c r="GW153" i="103" s="1"/>
  <c r="FR145" i="103"/>
  <c r="FS145" i="103" s="1"/>
  <c r="K145" i="103" s="1"/>
  <c r="AK144" i="103"/>
  <c r="EO137" i="103"/>
  <c r="EP137" i="103" s="1"/>
  <c r="B137" i="103" s="1"/>
  <c r="BE134" i="103"/>
  <c r="GV133" i="103"/>
  <c r="GW133" i="103" s="1"/>
  <c r="GG132" i="103"/>
  <c r="GH132" i="103" s="1"/>
  <c r="DP132" i="103"/>
  <c r="EA132" i="103" s="1"/>
  <c r="EB132" i="103" s="1"/>
  <c r="CR132" i="103"/>
  <c r="DE132" i="103"/>
  <c r="AQ130" i="103"/>
  <c r="FC129" i="103"/>
  <c r="FD129" i="103" s="1"/>
  <c r="EO128" i="103"/>
  <c r="EP128" i="103" s="1"/>
  <c r="B128" i="103" s="1"/>
  <c r="S131" i="103"/>
  <c r="GG125" i="103"/>
  <c r="GH125" i="103" s="1"/>
  <c r="GG124" i="103"/>
  <c r="GH124" i="103" s="1"/>
  <c r="DP124" i="103"/>
  <c r="EA124" i="103" s="1"/>
  <c r="EB124" i="103" s="1"/>
  <c r="CR124" i="103"/>
  <c r="DE124" i="103"/>
  <c r="J125" i="103"/>
  <c r="AQ122" i="103"/>
  <c r="FC121" i="103"/>
  <c r="FD121" i="103" s="1"/>
  <c r="EO120" i="103"/>
  <c r="EP120" i="103" s="1"/>
  <c r="B120" i="103" s="1"/>
  <c r="HK116" i="103"/>
  <c r="HL116" i="103" s="1"/>
  <c r="E116" i="103" s="1"/>
  <c r="CR115" i="103"/>
  <c r="V115" i="103" s="1"/>
  <c r="DE115" i="103"/>
  <c r="EO113" i="103"/>
  <c r="EP113" i="103" s="1"/>
  <c r="B113" i="103" s="1"/>
  <c r="AQ113" i="103"/>
  <c r="EO112" i="103"/>
  <c r="EP112" i="103" s="1"/>
  <c r="B112" i="103" s="1"/>
  <c r="HK108" i="103"/>
  <c r="HL108" i="103" s="1"/>
  <c r="E108" i="103" s="1"/>
  <c r="CR107" i="103"/>
  <c r="DE107" i="103"/>
  <c r="GG105" i="103"/>
  <c r="GH105" i="103" s="1"/>
  <c r="FR104" i="103"/>
  <c r="FS104" i="103" s="1"/>
  <c r="K104" i="103" s="1"/>
  <c r="HK101" i="103"/>
  <c r="HL101" i="103" s="1"/>
  <c r="E101" i="103" s="1"/>
  <c r="HK100" i="103"/>
  <c r="HL100" i="103" s="1"/>
  <c r="E100" i="103" s="1"/>
  <c r="CR99" i="103"/>
  <c r="DE99" i="103"/>
  <c r="GG97" i="103"/>
  <c r="GH97" i="103" s="1"/>
  <c r="FR96" i="103"/>
  <c r="FS96" i="103" s="1"/>
  <c r="K96" i="103" s="1"/>
  <c r="EO93" i="103"/>
  <c r="EP93" i="103" s="1"/>
  <c r="B93" i="103" s="1"/>
  <c r="AQ93" i="103"/>
  <c r="D95" i="103"/>
  <c r="FR89" i="103"/>
  <c r="FS89" i="103" s="1"/>
  <c r="K89" i="103" s="1"/>
  <c r="CJ89" i="103"/>
  <c r="BE89" i="103"/>
  <c r="FR88" i="103"/>
  <c r="FS88" i="103" s="1"/>
  <c r="K88" i="103" s="1"/>
  <c r="AK88" i="103"/>
  <c r="EO85" i="103"/>
  <c r="EP85" i="103" s="1"/>
  <c r="B85" i="103" s="1"/>
  <c r="AQ85" i="103"/>
  <c r="HK81" i="103"/>
  <c r="HL81" i="103" s="1"/>
  <c r="E81" i="103" s="1"/>
  <c r="GV80" i="103"/>
  <c r="GW80" i="103" s="1"/>
  <c r="S75" i="103"/>
  <c r="G77" i="103"/>
  <c r="BE74" i="103"/>
  <c r="HK71" i="103"/>
  <c r="HL71" i="103" s="1"/>
  <c r="E71" i="103" s="1"/>
  <c r="BQ71" i="103"/>
  <c r="AN71" i="103" s="1"/>
  <c r="AJ71" i="103" s="1"/>
  <c r="N71" i="103" s="1"/>
  <c r="FR68" i="103"/>
  <c r="FS68" i="103" s="1"/>
  <c r="K68" i="103" s="1"/>
  <c r="GG67" i="103"/>
  <c r="GH67" i="103" s="1"/>
  <c r="HK66" i="103"/>
  <c r="HL66" i="103" s="1"/>
  <c r="E66" i="103" s="1"/>
  <c r="EO64" i="103"/>
  <c r="EP64" i="103" s="1"/>
  <c r="B64" i="103" s="1"/>
  <c r="AK63" i="103"/>
  <c r="EA60" i="103"/>
  <c r="EB60" i="103" s="1"/>
  <c r="EO55" i="103"/>
  <c r="EP55" i="103" s="1"/>
  <c r="B55" i="103" s="1"/>
  <c r="BQ54" i="103"/>
  <c r="AN54" i="103" s="1"/>
  <c r="CJ53" i="103"/>
  <c r="AQ53" i="103"/>
  <c r="BE53" i="103"/>
  <c r="P53" i="103"/>
  <c r="P51" i="103"/>
  <c r="D51" i="103"/>
  <c r="D53" i="103"/>
  <c r="U47" i="103"/>
  <c r="HK46" i="103"/>
  <c r="HL46" i="103" s="1"/>
  <c r="E46" i="103" s="1"/>
  <c r="BQ45" i="103"/>
  <c r="AN45" i="103" s="1"/>
  <c r="AK44" i="103"/>
  <c r="AQ41" i="103"/>
  <c r="BE41" i="103"/>
  <c r="S41" i="103"/>
  <c r="GV38" i="103"/>
  <c r="GW38" i="103" s="1"/>
  <c r="BQ37" i="103"/>
  <c r="AN37" i="103" s="1"/>
  <c r="AJ37" i="103" s="1"/>
  <c r="N37" i="103" s="1"/>
  <c r="AQ34" i="103"/>
  <c r="GV29" i="103"/>
  <c r="GW29" i="103" s="1"/>
  <c r="CR29" i="103"/>
  <c r="DE29" i="103"/>
  <c r="CJ29" i="103"/>
  <c r="DP29" i="103"/>
  <c r="EA29" i="103" s="1"/>
  <c r="EB29" i="103" s="1"/>
  <c r="BE29" i="103"/>
  <c r="AK28" i="103"/>
  <c r="FR25" i="103"/>
  <c r="FS25" i="103" s="1"/>
  <c r="K25" i="103" s="1"/>
  <c r="AK24" i="103"/>
  <c r="GV23" i="103"/>
  <c r="GW23" i="103" s="1"/>
  <c r="GG21" i="103"/>
  <c r="GH21" i="103" s="1"/>
  <c r="G23" i="103"/>
  <c r="FR19" i="103"/>
  <c r="FS19" i="103" s="1"/>
  <c r="K19" i="103" s="1"/>
  <c r="AJ19" i="103"/>
  <c r="N19" i="103" s="1"/>
  <c r="AK19" i="103"/>
  <c r="AQ19" i="103"/>
  <c r="BQ17" i="103"/>
  <c r="AN17" i="103" s="1"/>
  <c r="AJ17" i="103" s="1"/>
  <c r="N17" i="103" s="1"/>
  <c r="DC5" i="103"/>
  <c r="BB5" i="103"/>
  <c r="AQ6" i="103"/>
  <c r="BE6" i="103"/>
  <c r="X7" i="103"/>
  <c r="X6" i="103"/>
  <c r="EP161" i="104"/>
  <c r="EQ161" i="104" s="1"/>
  <c r="E161" i="104" s="1"/>
  <c r="U159" i="104"/>
  <c r="M161" i="104"/>
  <c r="M159" i="104"/>
  <c r="GH154" i="104"/>
  <c r="GI154" i="104" s="1"/>
  <c r="H154" i="104" s="1"/>
  <c r="FD149" i="104"/>
  <c r="FE149" i="104" s="1"/>
  <c r="K149" i="104" s="1"/>
  <c r="EB138" i="104"/>
  <c r="BS130" i="104"/>
  <c r="AN130" i="104" s="1"/>
  <c r="AL130" i="104" s="1"/>
  <c r="BS125" i="104"/>
  <c r="AN125" i="104" s="1"/>
  <c r="AL125" i="104" s="1"/>
  <c r="AR125" i="104"/>
  <c r="P111" i="104"/>
  <c r="P113" i="104"/>
  <c r="AL108" i="104"/>
  <c r="CJ74" i="103"/>
  <c r="GG72" i="103"/>
  <c r="GH72" i="103" s="1"/>
  <c r="CJ70" i="103"/>
  <c r="GG68" i="103"/>
  <c r="GH68" i="103" s="1"/>
  <c r="D71" i="103"/>
  <c r="CJ66" i="103"/>
  <c r="V66" i="103" s="1"/>
  <c r="HK63" i="103"/>
  <c r="HL63" i="103" s="1"/>
  <c r="E63" i="103" s="1"/>
  <c r="P65" i="103"/>
  <c r="CR62" i="103"/>
  <c r="DE62" i="103"/>
  <c r="EO60" i="103"/>
  <c r="EP60" i="103" s="1"/>
  <c r="B60" i="103" s="1"/>
  <c r="AQ60" i="103"/>
  <c r="FR56" i="103"/>
  <c r="FS56" i="103" s="1"/>
  <c r="K56" i="103" s="1"/>
  <c r="CJ56" i="103"/>
  <c r="BE56" i="103"/>
  <c r="FC55" i="103"/>
  <c r="FD55" i="103" s="1"/>
  <c r="FR52" i="103"/>
  <c r="FS52" i="103" s="1"/>
  <c r="K52" i="103" s="1"/>
  <c r="CJ52" i="103"/>
  <c r="BE52" i="103"/>
  <c r="FC51" i="103"/>
  <c r="FD51" i="103" s="1"/>
  <c r="U53" i="103"/>
  <c r="FC49" i="103"/>
  <c r="FD49" i="103" s="1"/>
  <c r="GV47" i="103"/>
  <c r="GW47" i="103" s="1"/>
  <c r="GV46" i="103"/>
  <c r="GW46" i="103" s="1"/>
  <c r="EO45" i="103"/>
  <c r="EP45" i="103" s="1"/>
  <c r="B45" i="103" s="1"/>
  <c r="CJ44" i="103"/>
  <c r="M47" i="103"/>
  <c r="FC39" i="103"/>
  <c r="FD39" i="103" s="1"/>
  <c r="S39" i="103"/>
  <c r="HK38" i="103"/>
  <c r="HL38" i="103" s="1"/>
  <c r="E38" i="103" s="1"/>
  <c r="HK37" i="103"/>
  <c r="HL37" i="103" s="1"/>
  <c r="E37" i="103" s="1"/>
  <c r="U35" i="103"/>
  <c r="D35" i="103"/>
  <c r="CR21" i="103"/>
  <c r="DE21" i="103"/>
  <c r="GG20" i="103"/>
  <c r="GH20" i="103" s="1"/>
  <c r="FR18" i="103"/>
  <c r="FS18" i="103" s="1"/>
  <c r="K18" i="103" s="1"/>
  <c r="EO17" i="103"/>
  <c r="EP17" i="103" s="1"/>
  <c r="B17" i="103" s="1"/>
  <c r="D15" i="103"/>
  <c r="HK16" i="103"/>
  <c r="HL16" i="103" s="1"/>
  <c r="E16" i="103" s="1"/>
  <c r="S17" i="103"/>
  <c r="G17" i="103"/>
  <c r="FR13" i="103"/>
  <c r="FS13" i="103" s="1"/>
  <c r="K13" i="103" s="1"/>
  <c r="FR11" i="103"/>
  <c r="FS11" i="103" s="1"/>
  <c r="K11" i="103" s="1"/>
  <c r="GC5" i="103"/>
  <c r="FL5" i="103"/>
  <c r="EM5" i="103"/>
  <c r="DW5" i="103"/>
  <c r="DL5" i="103"/>
  <c r="DP6" i="103"/>
  <c r="CW5" i="103"/>
  <c r="FD171" i="104"/>
  <c r="FE171" i="104" s="1"/>
  <c r="K171" i="104" s="1"/>
  <c r="FS166" i="104"/>
  <c r="FT166" i="104" s="1"/>
  <c r="S164" i="104"/>
  <c r="J167" i="104"/>
  <c r="R159" i="104"/>
  <c r="R161" i="104"/>
  <c r="FD160" i="104"/>
  <c r="FE160" i="104" s="1"/>
  <c r="K160" i="104" s="1"/>
  <c r="BS156" i="104"/>
  <c r="AN156" i="104" s="1"/>
  <c r="EB155" i="104"/>
  <c r="DF148" i="104"/>
  <c r="AK139" i="104"/>
  <c r="FE137" i="104"/>
  <c r="K137" i="104" s="1"/>
  <c r="R135" i="104"/>
  <c r="S131" i="104"/>
  <c r="AR131" i="104"/>
  <c r="P125" i="104"/>
  <c r="P123" i="104"/>
  <c r="S116" i="104"/>
  <c r="AR116" i="104"/>
  <c r="Z111" i="104"/>
  <c r="S108" i="104"/>
  <c r="BE100" i="104"/>
  <c r="AK75" i="103"/>
  <c r="HK72" i="103"/>
  <c r="HL72" i="103" s="1"/>
  <c r="E72" i="103" s="1"/>
  <c r="HK68" i="103"/>
  <c r="HL68" i="103" s="1"/>
  <c r="E68" i="103" s="1"/>
  <c r="AK67" i="103"/>
  <c r="FC64" i="103"/>
  <c r="FD64" i="103" s="1"/>
  <c r="AQ64" i="103"/>
  <c r="D63" i="103"/>
  <c r="FR60" i="103"/>
  <c r="FS60" i="103" s="1"/>
  <c r="K60" i="103" s="1"/>
  <c r="CJ60" i="103"/>
  <c r="BE60" i="103"/>
  <c r="FC59" i="103"/>
  <c r="FD59" i="103" s="1"/>
  <c r="GV56" i="103"/>
  <c r="GW56" i="103" s="1"/>
  <c r="GG55" i="103"/>
  <c r="GH55" i="103" s="1"/>
  <c r="DP55" i="103"/>
  <c r="EA55" i="103" s="1"/>
  <c r="EB55" i="103" s="1"/>
  <c r="CR55" i="103"/>
  <c r="DE55" i="103"/>
  <c r="GV52" i="103"/>
  <c r="GW52" i="103" s="1"/>
  <c r="GG51" i="103"/>
  <c r="GH51" i="103" s="1"/>
  <c r="DP51" i="103"/>
  <c r="EA51" i="103" s="1"/>
  <c r="EB51" i="103" s="1"/>
  <c r="CR51" i="103"/>
  <c r="DE51" i="103"/>
  <c r="BE50" i="103"/>
  <c r="CR50" i="103"/>
  <c r="DE50" i="103"/>
  <c r="GG49" i="103"/>
  <c r="GH49" i="103" s="1"/>
  <c r="GV41" i="103"/>
  <c r="GW41" i="103" s="1"/>
  <c r="GG39" i="103"/>
  <c r="GH39" i="103" s="1"/>
  <c r="DP39" i="103"/>
  <c r="EA39" i="103" s="1"/>
  <c r="EB39" i="103" s="1"/>
  <c r="CR39" i="103"/>
  <c r="DE39" i="103"/>
  <c r="D41" i="103"/>
  <c r="EO37" i="103"/>
  <c r="EP37" i="103" s="1"/>
  <c r="B37" i="103" s="1"/>
  <c r="CR36" i="103"/>
  <c r="DE36" i="103"/>
  <c r="CJ36" i="103"/>
  <c r="DP36" i="103"/>
  <c r="EA36" i="103" s="1"/>
  <c r="EB36" i="103" s="1"/>
  <c r="FC31" i="103"/>
  <c r="FD31" i="103" s="1"/>
  <c r="FC29" i="103"/>
  <c r="FD29" i="103" s="1"/>
  <c r="CR28" i="103"/>
  <c r="DE28" i="103"/>
  <c r="BE28" i="103"/>
  <c r="EO27" i="103"/>
  <c r="EP27" i="103" s="1"/>
  <c r="B27" i="103" s="1"/>
  <c r="AQ27" i="103"/>
  <c r="U29" i="103"/>
  <c r="J29" i="103"/>
  <c r="EO26" i="103"/>
  <c r="EP26" i="103" s="1"/>
  <c r="B26" i="103" s="1"/>
  <c r="CJ26" i="103"/>
  <c r="GV20" i="103"/>
  <c r="GW20" i="103" s="1"/>
  <c r="GG18" i="103"/>
  <c r="GH18" i="103" s="1"/>
  <c r="EO16" i="103"/>
  <c r="EP16" i="103" s="1"/>
  <c r="B16" i="103" s="1"/>
  <c r="FR14" i="103"/>
  <c r="FS14" i="103" s="1"/>
  <c r="K14" i="103" s="1"/>
  <c r="Z14" i="103" s="1"/>
  <c r="X11" i="103"/>
  <c r="M6" i="103"/>
  <c r="HI5" i="103"/>
  <c r="GR5" i="103"/>
  <c r="GA5" i="103"/>
  <c r="EK5" i="103"/>
  <c r="DU5" i="103"/>
  <c r="BO5" i="103"/>
  <c r="G171" i="104"/>
  <c r="G173" i="104"/>
  <c r="AL170" i="104"/>
  <c r="S170" i="104"/>
  <c r="GH166" i="104"/>
  <c r="GI166" i="104" s="1"/>
  <c r="H166" i="104" s="1"/>
  <c r="BR166" i="104"/>
  <c r="AO166" i="104" s="1"/>
  <c r="AK166" i="104" s="1"/>
  <c r="S165" i="104"/>
  <c r="M167" i="104"/>
  <c r="FS160" i="104"/>
  <c r="FT160" i="104" s="1"/>
  <c r="S156" i="104"/>
  <c r="AR156" i="104"/>
  <c r="BE148" i="104"/>
  <c r="BR147" i="104"/>
  <c r="AO147" i="104" s="1"/>
  <c r="AK147" i="104" s="1"/>
  <c r="AR147" i="104"/>
  <c r="P147" i="104"/>
  <c r="BR145" i="104"/>
  <c r="AO145" i="104" s="1"/>
  <c r="AK145" i="104" s="1"/>
  <c r="EB139" i="104"/>
  <c r="BE139" i="104"/>
  <c r="BS136" i="104"/>
  <c r="AN136" i="104" s="1"/>
  <c r="BR133" i="104"/>
  <c r="AO133" i="104" s="1"/>
  <c r="AK133" i="104" s="1"/>
  <c r="BS126" i="104"/>
  <c r="AN126" i="104" s="1"/>
  <c r="AL126" i="104" s="1"/>
  <c r="EB118" i="104"/>
  <c r="BS113" i="104"/>
  <c r="AN113" i="104" s="1"/>
  <c r="AL113" i="104" s="1"/>
  <c r="S96" i="104"/>
  <c r="AR96" i="104"/>
  <c r="BS84" i="104"/>
  <c r="AN84" i="104" s="1"/>
  <c r="AL84" i="104" s="1"/>
  <c r="AL66" i="104"/>
  <c r="S66" i="104"/>
  <c r="AR66" i="104"/>
  <c r="DP75" i="103"/>
  <c r="EA75" i="103" s="1"/>
  <c r="EB75" i="103" s="1"/>
  <c r="CR75" i="103"/>
  <c r="DE75" i="103"/>
  <c r="DE74" i="103"/>
  <c r="DP71" i="103"/>
  <c r="EA71" i="103" s="1"/>
  <c r="EB71" i="103" s="1"/>
  <c r="CR71" i="103"/>
  <c r="DE71" i="103"/>
  <c r="DE70" i="103"/>
  <c r="DP67" i="103"/>
  <c r="EA67" i="103" s="1"/>
  <c r="EB67" i="103" s="1"/>
  <c r="CR67" i="103"/>
  <c r="DE67" i="103"/>
  <c r="DE66" i="103"/>
  <c r="Q66" i="103" s="1"/>
  <c r="FR64" i="103"/>
  <c r="FS64" i="103" s="1"/>
  <c r="K64" i="103" s="1"/>
  <c r="EO63" i="103"/>
  <c r="EP63" i="103" s="1"/>
  <c r="B63" i="103" s="1"/>
  <c r="M65" i="103"/>
  <c r="GG60" i="103"/>
  <c r="GH60" i="103" s="1"/>
  <c r="FR59" i="103"/>
  <c r="FS59" i="103" s="1"/>
  <c r="K59" i="103" s="1"/>
  <c r="HK56" i="103"/>
  <c r="HL56" i="103" s="1"/>
  <c r="E56" i="103" s="1"/>
  <c r="GV55" i="103"/>
  <c r="GW55" i="103" s="1"/>
  <c r="HK52" i="103"/>
  <c r="HL52" i="103" s="1"/>
  <c r="E52" i="103" s="1"/>
  <c r="GV51" i="103"/>
  <c r="GW51" i="103" s="1"/>
  <c r="CR49" i="103"/>
  <c r="DE49" i="103"/>
  <c r="GV48" i="103"/>
  <c r="GW48" i="103" s="1"/>
  <c r="EO48" i="103"/>
  <c r="EP48" i="103" s="1"/>
  <c r="B48" i="103" s="1"/>
  <c r="AK48" i="103"/>
  <c r="FR45" i="103"/>
  <c r="FS45" i="103" s="1"/>
  <c r="K45" i="103" s="1"/>
  <c r="X47" i="103"/>
  <c r="CR43" i="103"/>
  <c r="DE43" i="103"/>
  <c r="GV39" i="103"/>
  <c r="GW39" i="103" s="1"/>
  <c r="M41" i="103"/>
  <c r="EO38" i="103"/>
  <c r="EP38" i="103" s="1"/>
  <c r="B38" i="103" s="1"/>
  <c r="BE38" i="103"/>
  <c r="DP38" i="103"/>
  <c r="EA38" i="103" s="1"/>
  <c r="EB38" i="103" s="1"/>
  <c r="CR38" i="103"/>
  <c r="DE38" i="103"/>
  <c r="DP37" i="103"/>
  <c r="EA37" i="103" s="1"/>
  <c r="EB37" i="103" s="1"/>
  <c r="CR37" i="103"/>
  <c r="DE37" i="103"/>
  <c r="AK32" i="103"/>
  <c r="FR31" i="103"/>
  <c r="FS31" i="103" s="1"/>
  <c r="K31" i="103" s="1"/>
  <c r="AK30" i="103"/>
  <c r="FR29" i="103"/>
  <c r="FS29" i="103" s="1"/>
  <c r="K29" i="103" s="1"/>
  <c r="HK28" i="103"/>
  <c r="HL28" i="103" s="1"/>
  <c r="E28" i="103" s="1"/>
  <c r="FC28" i="103"/>
  <c r="FD28" i="103" s="1"/>
  <c r="DP28" i="103"/>
  <c r="EA28" i="103" s="1"/>
  <c r="EB28" i="103" s="1"/>
  <c r="CJ28" i="103"/>
  <c r="FC27" i="103"/>
  <c r="FD27" i="103" s="1"/>
  <c r="FC26" i="103"/>
  <c r="FD26" i="103" s="1"/>
  <c r="J23" i="103"/>
  <c r="HK19" i="103"/>
  <c r="HL19" i="103" s="1"/>
  <c r="E19" i="103" s="1"/>
  <c r="FC19" i="103"/>
  <c r="FD19" i="103" s="1"/>
  <c r="AQ18" i="103"/>
  <c r="BE18" i="103"/>
  <c r="FR17" i="103"/>
  <c r="FS17" i="103" s="1"/>
  <c r="K17" i="103" s="1"/>
  <c r="CR17" i="103"/>
  <c r="FC16" i="103"/>
  <c r="FD16" i="103" s="1"/>
  <c r="M17" i="103"/>
  <c r="M15" i="103"/>
  <c r="CJ13" i="103"/>
  <c r="AQ13" i="103"/>
  <c r="BE13" i="103"/>
  <c r="U11" i="103"/>
  <c r="AW5" i="103"/>
  <c r="FP5" i="103"/>
  <c r="D11" i="103"/>
  <c r="AQ7" i="103"/>
  <c r="J173" i="104"/>
  <c r="DF171" i="104"/>
  <c r="EP170" i="104"/>
  <c r="EQ170" i="104" s="1"/>
  <c r="E170" i="104" s="1"/>
  <c r="FS167" i="104"/>
  <c r="FT167" i="104" s="1"/>
  <c r="FD165" i="104"/>
  <c r="FE165" i="104" s="1"/>
  <c r="K165" i="104" s="1"/>
  <c r="EB165" i="104"/>
  <c r="W167" i="104"/>
  <c r="BE159" i="104"/>
  <c r="BR155" i="104"/>
  <c r="AO155" i="104" s="1"/>
  <c r="AK155" i="104" s="1"/>
  <c r="BE155" i="104"/>
  <c r="GH152" i="104"/>
  <c r="GI152" i="104" s="1"/>
  <c r="H152" i="104" s="1"/>
  <c r="EB152" i="104"/>
  <c r="EP147" i="104"/>
  <c r="EQ147" i="104" s="1"/>
  <c r="E147" i="104" s="1"/>
  <c r="GH146" i="104"/>
  <c r="GI146" i="104" s="1"/>
  <c r="H146" i="104" s="1"/>
  <c r="BR143" i="104"/>
  <c r="AO143" i="104" s="1"/>
  <c r="AK143" i="104" s="1"/>
  <c r="BE134" i="104"/>
  <c r="EP118" i="104"/>
  <c r="EQ118" i="104" s="1"/>
  <c r="E118" i="104" s="1"/>
  <c r="HK49" i="103"/>
  <c r="HL49" i="103" s="1"/>
  <c r="E49" i="103" s="1"/>
  <c r="AQ46" i="103"/>
  <c r="FC45" i="103"/>
  <c r="FD45" i="103" s="1"/>
  <c r="DP44" i="103"/>
  <c r="EA44" i="103" s="1"/>
  <c r="EB44" i="103" s="1"/>
  <c r="GG41" i="103"/>
  <c r="GH41" i="103" s="1"/>
  <c r="CR40" i="103"/>
  <c r="DE40" i="103"/>
  <c r="GG33" i="103"/>
  <c r="GH33" i="103" s="1"/>
  <c r="CR32" i="103"/>
  <c r="V32" i="103" s="1"/>
  <c r="DE32" i="103"/>
  <c r="Q32" i="103" s="1"/>
  <c r="Z32" i="103" s="1"/>
  <c r="HK29" i="103"/>
  <c r="HL29" i="103" s="1"/>
  <c r="E29" i="103" s="1"/>
  <c r="AQ26" i="103"/>
  <c r="FC25" i="103"/>
  <c r="FD25" i="103" s="1"/>
  <c r="DP24" i="103"/>
  <c r="EA24" i="103" s="1"/>
  <c r="EB24" i="103" s="1"/>
  <c r="HK21" i="103"/>
  <c r="HL21" i="103" s="1"/>
  <c r="E21" i="103" s="1"/>
  <c r="HK20" i="103"/>
  <c r="HL20" i="103" s="1"/>
  <c r="E20" i="103" s="1"/>
  <c r="GV18" i="103"/>
  <c r="GW18" i="103" s="1"/>
  <c r="EO18" i="103"/>
  <c r="EP18" i="103" s="1"/>
  <c r="B18" i="103" s="1"/>
  <c r="AK17" i="103"/>
  <c r="BQ15" i="103"/>
  <c r="AN15" i="103" s="1"/>
  <c r="AJ15" i="103" s="1"/>
  <c r="N15" i="103" s="1"/>
  <c r="AQ15" i="103"/>
  <c r="U17" i="103"/>
  <c r="U15" i="103"/>
  <c r="GG13" i="103"/>
  <c r="GH13" i="103" s="1"/>
  <c r="FC11" i="103"/>
  <c r="FD11" i="103" s="1"/>
  <c r="DE9" i="103"/>
  <c r="Q9" i="103" s="1"/>
  <c r="Z9" i="103" s="1"/>
  <c r="BV5" i="103"/>
  <c r="GV7" i="103"/>
  <c r="GW7" i="103" s="1"/>
  <c r="BQ7" i="103"/>
  <c r="AN7" i="103" s="1"/>
  <c r="U6" i="103"/>
  <c r="HH5" i="103"/>
  <c r="GQ5" i="103"/>
  <c r="FZ5" i="103"/>
  <c r="EZ5" i="103"/>
  <c r="EJ5" i="103"/>
  <c r="DT5" i="103"/>
  <c r="CB5" i="103"/>
  <c r="Z173" i="104"/>
  <c r="EB170" i="104"/>
  <c r="FD168" i="104"/>
  <c r="FE168" i="104" s="1"/>
  <c r="K168" i="104" s="1"/>
  <c r="EB167" i="104"/>
  <c r="FS163" i="104"/>
  <c r="FT163" i="104" s="1"/>
  <c r="DF163" i="104"/>
  <c r="BS163" i="104" s="1"/>
  <c r="AN163" i="104" s="1"/>
  <c r="AL163" i="104" s="1"/>
  <c r="BE162" i="104"/>
  <c r="FD161" i="104"/>
  <c r="FE161" i="104" s="1"/>
  <c r="K161" i="104" s="1"/>
  <c r="EB159" i="104"/>
  <c r="U161" i="104"/>
  <c r="FS158" i="104"/>
  <c r="FT158" i="104" s="1"/>
  <c r="EB158" i="104"/>
  <c r="G155" i="104"/>
  <c r="BE152" i="104"/>
  <c r="BS152" i="104" s="1"/>
  <c r="AN152" i="104" s="1"/>
  <c r="AL152" i="104" s="1"/>
  <c r="EP150" i="104"/>
  <c r="EQ150" i="104" s="1"/>
  <c r="E150" i="104" s="1"/>
  <c r="BE149" i="104"/>
  <c r="FD146" i="104"/>
  <c r="FE146" i="104" s="1"/>
  <c r="K146" i="104" s="1"/>
  <c r="FD145" i="104"/>
  <c r="FE145" i="104" s="1"/>
  <c r="K145" i="104" s="1"/>
  <c r="S144" i="104"/>
  <c r="AR144" i="104"/>
  <c r="U143" i="104"/>
  <c r="GI131" i="104"/>
  <c r="H131" i="104" s="1"/>
  <c r="BE125" i="104"/>
  <c r="M123" i="104"/>
  <c r="M125" i="104"/>
  <c r="BS121" i="104"/>
  <c r="AN121" i="104" s="1"/>
  <c r="AL121" i="104" s="1"/>
  <c r="EB120" i="104"/>
  <c r="AR102" i="104"/>
  <c r="BE102" i="104"/>
  <c r="FS101" i="104"/>
  <c r="FT101" i="104" s="1"/>
  <c r="GI96" i="104"/>
  <c r="H96" i="104" s="1"/>
  <c r="M87" i="104"/>
  <c r="AR88" i="104"/>
  <c r="S87" i="104"/>
  <c r="BE84" i="104"/>
  <c r="GG45" i="103"/>
  <c r="GH45" i="103" s="1"/>
  <c r="CR44" i="103"/>
  <c r="DE44" i="103"/>
  <c r="HK41" i="103"/>
  <c r="HL41" i="103" s="1"/>
  <c r="E41" i="103" s="1"/>
  <c r="AQ38" i="103"/>
  <c r="FC37" i="103"/>
  <c r="FD37" i="103" s="1"/>
  <c r="HK33" i="103"/>
  <c r="HL33" i="103" s="1"/>
  <c r="E33" i="103" s="1"/>
  <c r="GG25" i="103"/>
  <c r="GH25" i="103" s="1"/>
  <c r="CR24" i="103"/>
  <c r="DE24" i="103"/>
  <c r="HK18" i="103"/>
  <c r="HL18" i="103" s="1"/>
  <c r="E18" i="103" s="1"/>
  <c r="FC18" i="103"/>
  <c r="FD18" i="103" s="1"/>
  <c r="BE15" i="103"/>
  <c r="DP15" i="103"/>
  <c r="EA15" i="103" s="1"/>
  <c r="EB15" i="103" s="1"/>
  <c r="CR15" i="103"/>
  <c r="DE15" i="103"/>
  <c r="CJ14" i="103"/>
  <c r="AI14" i="103" s="1"/>
  <c r="DP14" i="103"/>
  <c r="EA14" i="103" s="1"/>
  <c r="EB14" i="103" s="1"/>
  <c r="HK13" i="103"/>
  <c r="HL13" i="103" s="1"/>
  <c r="E13" i="103" s="1"/>
  <c r="CR13" i="103"/>
  <c r="GG11" i="103"/>
  <c r="GH11" i="103" s="1"/>
  <c r="CJ8" i="103"/>
  <c r="BE8" i="103"/>
  <c r="P11" i="103"/>
  <c r="HF5" i="103"/>
  <c r="GO5" i="103"/>
  <c r="EX5" i="103"/>
  <c r="EH5" i="103"/>
  <c r="CZ5" i="103"/>
  <c r="CH5" i="103"/>
  <c r="BZ5" i="103"/>
  <c r="CJ6" i="103"/>
  <c r="BL5" i="103"/>
  <c r="BA5" i="103"/>
  <c r="W173" i="104"/>
  <c r="FS168" i="104"/>
  <c r="FT168" i="104" s="1"/>
  <c r="DF168" i="104"/>
  <c r="BS168" i="104" s="1"/>
  <c r="AN168" i="104" s="1"/>
  <c r="AL168" i="104" s="1"/>
  <c r="DF165" i="104"/>
  <c r="BS165" i="104" s="1"/>
  <c r="AN165" i="104" s="1"/>
  <c r="AL165" i="104" s="1"/>
  <c r="GH163" i="104"/>
  <c r="GI163" i="104" s="1"/>
  <c r="H163" i="104" s="1"/>
  <c r="FS161" i="104"/>
  <c r="FT161" i="104" s="1"/>
  <c r="EB161" i="104"/>
  <c r="AR160" i="104"/>
  <c r="GH158" i="104"/>
  <c r="GI158" i="104" s="1"/>
  <c r="H158" i="104" s="1"/>
  <c r="BR158" i="104"/>
  <c r="AO158" i="104" s="1"/>
  <c r="AK158" i="104" s="1"/>
  <c r="DF157" i="104"/>
  <c r="BS157" i="104" s="1"/>
  <c r="AN157" i="104" s="1"/>
  <c r="AL157" i="104" s="1"/>
  <c r="BE151" i="104"/>
  <c r="EB151" i="104"/>
  <c r="FD150" i="104"/>
  <c r="FE150" i="104" s="1"/>
  <c r="K150" i="104" s="1"/>
  <c r="EB150" i="104"/>
  <c r="EB148" i="104"/>
  <c r="J147" i="104"/>
  <c r="FS145" i="104"/>
  <c r="FT145" i="104" s="1"/>
  <c r="BE140" i="104"/>
  <c r="DF137" i="104"/>
  <c r="BS137" i="104" s="1"/>
  <c r="AN137" i="104" s="1"/>
  <c r="Z135" i="104"/>
  <c r="BE135" i="104"/>
  <c r="EB135" i="104"/>
  <c r="BR122" i="104"/>
  <c r="AO122" i="104" s="1"/>
  <c r="AK122" i="104" s="1"/>
  <c r="EP121" i="104"/>
  <c r="EQ121" i="104" s="1"/>
  <c r="E121" i="104" s="1"/>
  <c r="D111" i="104"/>
  <c r="EP102" i="104"/>
  <c r="EQ102" i="104" s="1"/>
  <c r="E102" i="104" s="1"/>
  <c r="DQ87" i="104"/>
  <c r="CK87" i="104" s="1"/>
  <c r="AJ87" i="104" s="1"/>
  <c r="CS87" i="104"/>
  <c r="AR77" i="104"/>
  <c r="D75" i="104"/>
  <c r="D77" i="104"/>
  <c r="EO49" i="103"/>
  <c r="EP49" i="103" s="1"/>
  <c r="B49" i="103" s="1"/>
  <c r="BE46" i="103"/>
  <c r="GV45" i="103"/>
  <c r="GW45" i="103" s="1"/>
  <c r="FR37" i="103"/>
  <c r="FS37" i="103" s="1"/>
  <c r="K37" i="103" s="1"/>
  <c r="AK36" i="103"/>
  <c r="EO29" i="103"/>
  <c r="EP29" i="103" s="1"/>
  <c r="B29" i="103" s="1"/>
  <c r="BE26" i="103"/>
  <c r="GV25" i="103"/>
  <c r="GW25" i="103" s="1"/>
  <c r="EO21" i="103"/>
  <c r="EP21" i="103" s="1"/>
  <c r="B21" i="103" s="1"/>
  <c r="EO20" i="103"/>
  <c r="EP20" i="103" s="1"/>
  <c r="B20" i="103" s="1"/>
  <c r="P15" i="103"/>
  <c r="HK14" i="103"/>
  <c r="HL14" i="103" s="1"/>
  <c r="E14" i="103" s="1"/>
  <c r="FC14" i="103"/>
  <c r="FD14" i="103" s="1"/>
  <c r="GG10" i="103"/>
  <c r="GH10" i="103" s="1"/>
  <c r="EO7" i="103"/>
  <c r="EP7" i="103" s="1"/>
  <c r="B7" i="103" s="1"/>
  <c r="BE7" i="103"/>
  <c r="DP7" i="103"/>
  <c r="EA7" i="103" s="1"/>
  <c r="EB7" i="103" s="1"/>
  <c r="CJ7" i="103"/>
  <c r="CY5" i="103"/>
  <c r="CG5" i="103"/>
  <c r="BY5" i="103"/>
  <c r="BK5" i="103"/>
  <c r="AZ5" i="103"/>
  <c r="AB175" i="104"/>
  <c r="BR171" i="104"/>
  <c r="AO171" i="104" s="1"/>
  <c r="AK171" i="104" s="1"/>
  <c r="J171" i="104"/>
  <c r="DF167" i="104"/>
  <c r="BS167" i="104" s="1"/>
  <c r="AN167" i="104" s="1"/>
  <c r="AL167" i="104" s="1"/>
  <c r="EP165" i="104"/>
  <c r="EQ165" i="104" s="1"/>
  <c r="E165" i="104" s="1"/>
  <c r="EB163" i="104"/>
  <c r="BR160" i="104"/>
  <c r="AO160" i="104" s="1"/>
  <c r="AK160" i="104" s="1"/>
  <c r="GH156" i="104"/>
  <c r="GI156" i="104" s="1"/>
  <c r="H156" i="104" s="1"/>
  <c r="BR156" i="104"/>
  <c r="AO156" i="104" s="1"/>
  <c r="AK156" i="104" s="1"/>
  <c r="EP154" i="104"/>
  <c r="EQ154" i="104" s="1"/>
  <c r="E154" i="104" s="1"/>
  <c r="BE154" i="104"/>
  <c r="Z155" i="104"/>
  <c r="FS148" i="104"/>
  <c r="FT148" i="104" s="1"/>
  <c r="FT139" i="104"/>
  <c r="FS138" i="104"/>
  <c r="FT138" i="104" s="1"/>
  <c r="FS137" i="104"/>
  <c r="FT137" i="104" s="1"/>
  <c r="W135" i="104"/>
  <c r="BR135" i="104"/>
  <c r="AO135" i="104" s="1"/>
  <c r="AK135" i="104" s="1"/>
  <c r="BR132" i="104"/>
  <c r="AO132" i="104" s="1"/>
  <c r="AK132" i="104" s="1"/>
  <c r="J131" i="104"/>
  <c r="AR130" i="104"/>
  <c r="M131" i="104"/>
  <c r="BE124" i="104"/>
  <c r="AR110" i="104"/>
  <c r="BS103" i="104"/>
  <c r="AN103" i="104" s="1"/>
  <c r="AL103" i="104" s="1"/>
  <c r="AR89" i="104"/>
  <c r="AR65" i="104"/>
  <c r="X15" i="103"/>
  <c r="CJ12" i="103"/>
  <c r="BE12" i="103"/>
  <c r="HK11" i="103"/>
  <c r="HL11" i="103" s="1"/>
  <c r="E11" i="103" s="1"/>
  <c r="CR10" i="103"/>
  <c r="DE10" i="103"/>
  <c r="FC7" i="103"/>
  <c r="FD7" i="103" s="1"/>
  <c r="HG5" i="103"/>
  <c r="GP5" i="103"/>
  <c r="EY5" i="103"/>
  <c r="EI5" i="103"/>
  <c r="J6" i="103"/>
  <c r="J7" i="103"/>
  <c r="FS171" i="104"/>
  <c r="FT171" i="104" s="1"/>
  <c r="R171" i="104"/>
  <c r="GH168" i="104"/>
  <c r="GI168" i="104" s="1"/>
  <c r="H168" i="104" s="1"/>
  <c r="EP166" i="104"/>
  <c r="EQ166" i="104" s="1"/>
  <c r="E166" i="104" s="1"/>
  <c r="EP163" i="104"/>
  <c r="EQ163" i="104" s="1"/>
  <c r="E163" i="104" s="1"/>
  <c r="DF161" i="104"/>
  <c r="BS161" i="104" s="1"/>
  <c r="AN161" i="104" s="1"/>
  <c r="AL161" i="104" s="1"/>
  <c r="GH160" i="104"/>
  <c r="GI160" i="104" s="1"/>
  <c r="H160" i="104" s="1"/>
  <c r="FD156" i="104"/>
  <c r="FE156" i="104" s="1"/>
  <c r="K156" i="104" s="1"/>
  <c r="EB154" i="104"/>
  <c r="BE153" i="104"/>
  <c r="R155" i="104"/>
  <c r="EP152" i="104"/>
  <c r="EQ152" i="104" s="1"/>
  <c r="E152" i="104" s="1"/>
  <c r="GH148" i="104"/>
  <c r="GI148" i="104" s="1"/>
  <c r="H148" i="104" s="1"/>
  <c r="EB146" i="104"/>
  <c r="GH145" i="104"/>
  <c r="GI145" i="104" s="1"/>
  <c r="H145" i="104" s="1"/>
  <c r="EP143" i="104"/>
  <c r="EQ143" i="104" s="1"/>
  <c r="E143" i="104" s="1"/>
  <c r="DF142" i="104"/>
  <c r="M143" i="104"/>
  <c r="R143" i="104"/>
  <c r="EP139" i="104"/>
  <c r="EQ139" i="104" s="1"/>
  <c r="E139" i="104" s="1"/>
  <c r="Z137" i="104"/>
  <c r="D135" i="104"/>
  <c r="EB133" i="104"/>
  <c r="FD131" i="104"/>
  <c r="FE131" i="104" s="1"/>
  <c r="K131" i="104" s="1"/>
  <c r="BE129" i="104"/>
  <c r="AR129" i="104" s="1"/>
  <c r="FD127" i="104"/>
  <c r="FE127" i="104" s="1"/>
  <c r="K127" i="104" s="1"/>
  <c r="FD124" i="104"/>
  <c r="FE124" i="104" s="1"/>
  <c r="K124" i="104" s="1"/>
  <c r="W125" i="104"/>
  <c r="G123" i="104"/>
  <c r="FD121" i="104"/>
  <c r="FE121" i="104" s="1"/>
  <c r="K121" i="104" s="1"/>
  <c r="M111" i="104"/>
  <c r="GH106" i="104"/>
  <c r="GI106" i="104" s="1"/>
  <c r="H106" i="104" s="1"/>
  <c r="J101" i="104"/>
  <c r="J99" i="104"/>
  <c r="FD97" i="104"/>
  <c r="FE97" i="104" s="1"/>
  <c r="K97" i="104" s="1"/>
  <c r="X87" i="104"/>
  <c r="BE86" i="104"/>
  <c r="AR86" i="104" s="1"/>
  <c r="BS76" i="104"/>
  <c r="AN76" i="104" s="1"/>
  <c r="BE74" i="104"/>
  <c r="AR74" i="104" s="1"/>
  <c r="EB74" i="104"/>
  <c r="S70" i="104"/>
  <c r="AR70" i="104"/>
  <c r="Z41" i="104"/>
  <c r="Z39" i="104"/>
  <c r="BS37" i="104"/>
  <c r="AN37" i="104" s="1"/>
  <c r="FS154" i="104"/>
  <c r="FT154" i="104" s="1"/>
  <c r="DF154" i="104"/>
  <c r="GH150" i="104"/>
  <c r="GI150" i="104" s="1"/>
  <c r="H150" i="104" s="1"/>
  <c r="Z147" i="104"/>
  <c r="P149" i="104"/>
  <c r="FD143" i="104"/>
  <c r="FE143" i="104" s="1"/>
  <c r="K143" i="104" s="1"/>
  <c r="FS141" i="104"/>
  <c r="FT141" i="104" s="1"/>
  <c r="EB141" i="104"/>
  <c r="AR138" i="104"/>
  <c r="BE138" i="104"/>
  <c r="GH137" i="104"/>
  <c r="GI137" i="104" s="1"/>
  <c r="H137" i="104" s="1"/>
  <c r="BR137" i="104"/>
  <c r="AO137" i="104" s="1"/>
  <c r="AK137" i="104" s="1"/>
  <c r="U137" i="104"/>
  <c r="GH135" i="104"/>
  <c r="GI135" i="104" s="1"/>
  <c r="H135" i="104" s="1"/>
  <c r="DF133" i="104"/>
  <c r="BS133" i="104" s="1"/>
  <c r="AN133" i="104" s="1"/>
  <c r="AL133" i="104" s="1"/>
  <c r="DF131" i="104"/>
  <c r="BS131" i="104" s="1"/>
  <c r="AN131" i="104" s="1"/>
  <c r="AL131" i="104" s="1"/>
  <c r="BE130" i="104"/>
  <c r="EB130" i="104"/>
  <c r="BR129" i="104"/>
  <c r="AO129" i="104" s="1"/>
  <c r="AK129" i="104" s="1"/>
  <c r="BE128" i="104"/>
  <c r="EB124" i="104"/>
  <c r="BR117" i="104"/>
  <c r="AO117" i="104" s="1"/>
  <c r="AK117" i="104" s="1"/>
  <c r="EP113" i="104"/>
  <c r="EQ113" i="104" s="1"/>
  <c r="E113" i="104" s="1"/>
  <c r="AK113" i="104"/>
  <c r="AR113" i="104"/>
  <c r="J107" i="104"/>
  <c r="D95" i="104"/>
  <c r="EB89" i="104"/>
  <c r="BE89" i="104"/>
  <c r="BS89" i="104" s="1"/>
  <c r="AN89" i="104" s="1"/>
  <c r="AL89" i="104" s="1"/>
  <c r="G87" i="104"/>
  <c r="FT82" i="104"/>
  <c r="BE77" i="104"/>
  <c r="D17" i="103"/>
  <c r="BQ11" i="103"/>
  <c r="AN11" i="103" s="1"/>
  <c r="AQ8" i="103"/>
  <c r="GG7" i="103"/>
  <c r="GH7" i="103" s="1"/>
  <c r="HE5" i="103"/>
  <c r="FN5" i="103"/>
  <c r="EW5" i="103"/>
  <c r="CA5" i="103"/>
  <c r="BN5" i="103"/>
  <c r="BC5" i="103"/>
  <c r="S6" i="103"/>
  <c r="AB173" i="104"/>
  <c r="BE172" i="104"/>
  <c r="R173" i="104"/>
  <c r="Z171" i="104"/>
  <c r="BE169" i="104"/>
  <c r="EP168" i="104"/>
  <c r="EQ168" i="104" s="1"/>
  <c r="E168" i="104" s="1"/>
  <c r="FD166" i="104"/>
  <c r="FE166" i="104" s="1"/>
  <c r="K166" i="104" s="1"/>
  <c r="FD163" i="104"/>
  <c r="FE163" i="104" s="1"/>
  <c r="K163" i="104" s="1"/>
  <c r="BR162" i="104"/>
  <c r="AO162" i="104" s="1"/>
  <c r="AK162" i="104" s="1"/>
  <c r="FS156" i="104"/>
  <c r="FT156" i="104" s="1"/>
  <c r="EB156" i="104"/>
  <c r="FD152" i="104"/>
  <c r="FE152" i="104" s="1"/>
  <c r="K152" i="104" s="1"/>
  <c r="P155" i="104"/>
  <c r="BR151" i="104"/>
  <c r="AO151" i="104" s="1"/>
  <c r="AK151" i="104" s="1"/>
  <c r="AR151" i="104"/>
  <c r="EP148" i="104"/>
  <c r="EQ148" i="104" s="1"/>
  <c r="E148" i="104" s="1"/>
  <c r="BE143" i="104"/>
  <c r="J143" i="104"/>
  <c r="FD139" i="104"/>
  <c r="FE139" i="104" s="1"/>
  <c r="K139" i="104" s="1"/>
  <c r="BR136" i="104"/>
  <c r="AO136" i="104" s="1"/>
  <c r="AK136" i="104" s="1"/>
  <c r="M135" i="104"/>
  <c r="EB132" i="104"/>
  <c r="FS131" i="104"/>
  <c r="FT131" i="104" s="1"/>
  <c r="FS127" i="104"/>
  <c r="FT127" i="104" s="1"/>
  <c r="EB126" i="104"/>
  <c r="FS124" i="104"/>
  <c r="FT124" i="104" s="1"/>
  <c r="BS123" i="104"/>
  <c r="AN123" i="104" s="1"/>
  <c r="R119" i="104"/>
  <c r="BE113" i="104"/>
  <c r="BS106" i="104"/>
  <c r="AN106" i="104" s="1"/>
  <c r="AL106" i="104" s="1"/>
  <c r="AR99" i="104"/>
  <c r="BE99" i="104"/>
  <c r="Z101" i="104"/>
  <c r="Z99" i="104"/>
  <c r="BS98" i="104"/>
  <c r="AN98" i="104" s="1"/>
  <c r="AL98" i="104" s="1"/>
  <c r="BE83" i="104"/>
  <c r="BE82" i="104"/>
  <c r="AR82" i="104" s="1"/>
  <c r="EQ82" i="104"/>
  <c r="E82" i="104" s="1"/>
  <c r="EB82" i="104"/>
  <c r="EB144" i="104"/>
  <c r="N144" i="104" s="1"/>
  <c r="BE142" i="104"/>
  <c r="AR142" i="104" s="1"/>
  <c r="BS141" i="104"/>
  <c r="AN141" i="104" s="1"/>
  <c r="BR141" i="104"/>
  <c r="AO141" i="104" s="1"/>
  <c r="AK141" i="104" s="1"/>
  <c r="DF140" i="104"/>
  <c r="EQ137" i="104"/>
  <c r="E137" i="104" s="1"/>
  <c r="BE136" i="104"/>
  <c r="EP135" i="104"/>
  <c r="EQ135" i="104" s="1"/>
  <c r="E135" i="104" s="1"/>
  <c r="Z131" i="104"/>
  <c r="AR121" i="104"/>
  <c r="AR118" i="104"/>
  <c r="BE118" i="104"/>
  <c r="J113" i="104"/>
  <c r="J111" i="104"/>
  <c r="FD109" i="104"/>
  <c r="FE109" i="104" s="1"/>
  <c r="K109" i="104" s="1"/>
  <c r="BS109" i="104"/>
  <c r="AN109" i="104" s="1"/>
  <c r="AL109" i="104" s="1"/>
  <c r="BS107" i="104"/>
  <c r="AN107" i="104" s="1"/>
  <c r="AL107" i="104" s="1"/>
  <c r="D99" i="104"/>
  <c r="GH90" i="104"/>
  <c r="GI90" i="104" s="1"/>
  <c r="H90" i="104" s="1"/>
  <c r="EB86" i="104"/>
  <c r="GI82" i="104"/>
  <c r="H82" i="104" s="1"/>
  <c r="M65" i="104"/>
  <c r="M63" i="104"/>
  <c r="BE62" i="104"/>
  <c r="AR62" i="104" s="1"/>
  <c r="AR61" i="104"/>
  <c r="G135" i="104"/>
  <c r="EP130" i="104"/>
  <c r="EQ130" i="104" s="1"/>
  <c r="E130" i="104" s="1"/>
  <c r="GH126" i="104"/>
  <c r="GI126" i="104" s="1"/>
  <c r="H126" i="104" s="1"/>
  <c r="DF124" i="104"/>
  <c r="BS124" i="104" s="1"/>
  <c r="AN124" i="104" s="1"/>
  <c r="AL124" i="104" s="1"/>
  <c r="EP123" i="104"/>
  <c r="EQ123" i="104" s="1"/>
  <c r="E123" i="104" s="1"/>
  <c r="W123" i="104"/>
  <c r="J123" i="104"/>
  <c r="BR119" i="104"/>
  <c r="AO119" i="104" s="1"/>
  <c r="AK119" i="104" s="1"/>
  <c r="BE117" i="104"/>
  <c r="FD116" i="104"/>
  <c r="FE116" i="104" s="1"/>
  <c r="K116" i="104" s="1"/>
  <c r="EB112" i="104"/>
  <c r="BR106" i="104"/>
  <c r="AO106" i="104" s="1"/>
  <c r="AK106" i="104" s="1"/>
  <c r="BE106" i="104"/>
  <c r="U101" i="104"/>
  <c r="D101" i="104"/>
  <c r="R99" i="104"/>
  <c r="EP98" i="104"/>
  <c r="EQ98" i="104" s="1"/>
  <c r="E98" i="104" s="1"/>
  <c r="BE98" i="104"/>
  <c r="EB98" i="104"/>
  <c r="BR97" i="104"/>
  <c r="AO97" i="104" s="1"/>
  <c r="AK97" i="104" s="1"/>
  <c r="BS95" i="104"/>
  <c r="AN95" i="104" s="1"/>
  <c r="AL95" i="104" s="1"/>
  <c r="AR94" i="104"/>
  <c r="BE94" i="104"/>
  <c r="EB93" i="104"/>
  <c r="BE93" i="104"/>
  <c r="BE92" i="104"/>
  <c r="AR92" i="104" s="1"/>
  <c r="AR87" i="104"/>
  <c r="GH85" i="104"/>
  <c r="GI85" i="104" s="1"/>
  <c r="H85" i="104" s="1"/>
  <c r="FS80" i="104"/>
  <c r="FT80" i="104" s="1"/>
  <c r="GH79" i="104"/>
  <c r="GI79" i="104" s="1"/>
  <c r="H79" i="104" s="1"/>
  <c r="DE6" i="103"/>
  <c r="DF134" i="104"/>
  <c r="FD130" i="104"/>
  <c r="FE130" i="104" s="1"/>
  <c r="K130" i="104" s="1"/>
  <c r="FS128" i="104"/>
  <c r="FT128" i="104" s="1"/>
  <c r="EB128" i="104"/>
  <c r="BE127" i="104"/>
  <c r="BS127" i="104" s="1"/>
  <c r="AN127" i="104" s="1"/>
  <c r="AL127" i="104" s="1"/>
  <c r="GH124" i="104"/>
  <c r="GI124" i="104" s="1"/>
  <c r="H124" i="104" s="1"/>
  <c r="FD123" i="104"/>
  <c r="FE123" i="104" s="1"/>
  <c r="K123" i="104" s="1"/>
  <c r="BR123" i="104"/>
  <c r="AO123" i="104" s="1"/>
  <c r="AK123" i="104" s="1"/>
  <c r="BE121" i="104"/>
  <c r="EB121" i="104"/>
  <c r="DF120" i="104"/>
  <c r="BS120" i="104" s="1"/>
  <c r="AN120" i="104" s="1"/>
  <c r="AL120" i="104" s="1"/>
  <c r="FS117" i="104"/>
  <c r="FT117" i="104" s="1"/>
  <c r="FS116" i="104"/>
  <c r="FT116" i="104" s="1"/>
  <c r="FS115" i="104"/>
  <c r="FT115" i="104" s="1"/>
  <c r="DF114" i="104"/>
  <c r="AR114" i="104"/>
  <c r="BS111" i="104"/>
  <c r="AN111" i="104" s="1"/>
  <c r="AL111" i="104" s="1"/>
  <c r="BR111" i="104"/>
  <c r="AO111" i="104" s="1"/>
  <c r="AK111" i="104" s="1"/>
  <c r="U111" i="104"/>
  <c r="GH109" i="104"/>
  <c r="GI109" i="104" s="1"/>
  <c r="H109" i="104" s="1"/>
  <c r="GH108" i="104"/>
  <c r="GI108" i="104" s="1"/>
  <c r="H108" i="104" s="1"/>
  <c r="BE101" i="104"/>
  <c r="BS101" i="104" s="1"/>
  <c r="AN101" i="104" s="1"/>
  <c r="AL101" i="104" s="1"/>
  <c r="EB101" i="104"/>
  <c r="EP100" i="104"/>
  <c r="EQ100" i="104" s="1"/>
  <c r="E100" i="104" s="1"/>
  <c r="EQ96" i="104"/>
  <c r="E96" i="104" s="1"/>
  <c r="BS96" i="104"/>
  <c r="AN96" i="104" s="1"/>
  <c r="GH94" i="104"/>
  <c r="GI94" i="104" s="1"/>
  <c r="H94" i="104" s="1"/>
  <c r="DF91" i="104"/>
  <c r="AR91" i="104"/>
  <c r="EB81" i="104"/>
  <c r="BE81" i="104"/>
  <c r="AR81" i="104" s="1"/>
  <c r="DF40" i="104"/>
  <c r="BS40" i="104" s="1"/>
  <c r="AN40" i="104" s="1"/>
  <c r="AL40" i="104" s="1"/>
  <c r="BS24" i="104"/>
  <c r="AN24" i="104" s="1"/>
  <c r="AL24" i="104" s="1"/>
  <c r="D137" i="104"/>
  <c r="BR131" i="104"/>
  <c r="AO131" i="104" s="1"/>
  <c r="AK131" i="104" s="1"/>
  <c r="FS130" i="104"/>
  <c r="FT130" i="104" s="1"/>
  <c r="GH128" i="104"/>
  <c r="GI128" i="104" s="1"/>
  <c r="H128" i="104" s="1"/>
  <c r="EP126" i="104"/>
  <c r="EQ126" i="104" s="1"/>
  <c r="E126" i="104" s="1"/>
  <c r="Z125" i="104"/>
  <c r="FS123" i="104"/>
  <c r="FT123" i="104" s="1"/>
  <c r="U123" i="104"/>
  <c r="FS118" i="104"/>
  <c r="FT118" i="104" s="1"/>
  <c r="GH117" i="104"/>
  <c r="GI117" i="104" s="1"/>
  <c r="H117" i="104" s="1"/>
  <c r="Z119" i="104"/>
  <c r="J119" i="104"/>
  <c r="G111" i="104"/>
  <c r="EP107" i="104"/>
  <c r="EQ107" i="104" s="1"/>
  <c r="E107" i="104" s="1"/>
  <c r="GH105" i="104"/>
  <c r="GI105" i="104" s="1"/>
  <c r="H105" i="104" s="1"/>
  <c r="AR105" i="104"/>
  <c r="P107" i="104"/>
  <c r="FD103" i="104"/>
  <c r="FE103" i="104" s="1"/>
  <c r="K103" i="104" s="1"/>
  <c r="M101" i="104"/>
  <c r="M99" i="104"/>
  <c r="FD100" i="104"/>
  <c r="FE100" i="104" s="1"/>
  <c r="K100" i="104" s="1"/>
  <c r="AR100" i="104"/>
  <c r="FD98" i="104"/>
  <c r="FE98" i="104" s="1"/>
  <c r="K98" i="104" s="1"/>
  <c r="DF97" i="104"/>
  <c r="BS97" i="104" s="1"/>
  <c r="AN97" i="104" s="1"/>
  <c r="AL97" i="104" s="1"/>
  <c r="FE96" i="104"/>
  <c r="K96" i="104" s="1"/>
  <c r="EB95" i="104"/>
  <c r="AR95" i="104"/>
  <c r="BE95" i="104"/>
  <c r="FD92" i="104"/>
  <c r="FE92" i="104" s="1"/>
  <c r="K92" i="104" s="1"/>
  <c r="BS88" i="104"/>
  <c r="AN88" i="104" s="1"/>
  <c r="Z87" i="104"/>
  <c r="FS83" i="104"/>
  <c r="FT83" i="104" s="1"/>
  <c r="R83" i="104"/>
  <c r="FE82" i="104"/>
  <c r="K82" i="104" s="1"/>
  <c r="G65" i="104"/>
  <c r="G63" i="104"/>
  <c r="GH50" i="104"/>
  <c r="GI50" i="104" s="1"/>
  <c r="H50" i="104" s="1"/>
  <c r="DE17" i="103"/>
  <c r="DE13" i="103"/>
  <c r="HK6" i="103"/>
  <c r="GV6" i="103"/>
  <c r="GG6" i="103"/>
  <c r="FR6" i="103"/>
  <c r="FC6" i="103"/>
  <c r="EO6" i="103"/>
  <c r="BE132" i="104"/>
  <c r="GH130" i="104"/>
  <c r="GI130" i="104" s="1"/>
  <c r="H130" i="104" s="1"/>
  <c r="EP124" i="104"/>
  <c r="EQ124" i="104" s="1"/>
  <c r="E124" i="104" s="1"/>
  <c r="GH123" i="104"/>
  <c r="GI123" i="104" s="1"/>
  <c r="H123" i="104" s="1"/>
  <c r="BE123" i="104"/>
  <c r="R123" i="104"/>
  <c r="EB122" i="104"/>
  <c r="BE122" i="104"/>
  <c r="BS122" i="104" s="1"/>
  <c r="AN122" i="104" s="1"/>
  <c r="AL122" i="104" s="1"/>
  <c r="AR120" i="104"/>
  <c r="BE119" i="104"/>
  <c r="AR119" i="104" s="1"/>
  <c r="EB119" i="104"/>
  <c r="DF118" i="104"/>
  <c r="BS118" i="104" s="1"/>
  <c r="AN118" i="104" s="1"/>
  <c r="AL118" i="104" s="1"/>
  <c r="GH115" i="104"/>
  <c r="GI115" i="104" s="1"/>
  <c r="H115" i="104" s="1"/>
  <c r="BE115" i="104"/>
  <c r="AR115" i="104" s="1"/>
  <c r="EB115" i="104"/>
  <c r="EB114" i="104"/>
  <c r="EP112" i="104"/>
  <c r="EQ112" i="104" s="1"/>
  <c r="E112" i="104" s="1"/>
  <c r="BE111" i="104"/>
  <c r="GH110" i="104"/>
  <c r="GI110" i="104" s="1"/>
  <c r="H110" i="104" s="1"/>
  <c r="AB110" i="104" s="1"/>
  <c r="BR108" i="104"/>
  <c r="AO108" i="104" s="1"/>
  <c r="AK108" i="104" s="1"/>
  <c r="AR108" i="104"/>
  <c r="FD104" i="104"/>
  <c r="FE104" i="104" s="1"/>
  <c r="K104" i="104" s="1"/>
  <c r="FS100" i="104"/>
  <c r="FT100" i="104" s="1"/>
  <c r="P99" i="104"/>
  <c r="EB99" i="104"/>
  <c r="FT96" i="104"/>
  <c r="BR94" i="104"/>
  <c r="AO94" i="104" s="1"/>
  <c r="AK94" i="104" s="1"/>
  <c r="EB91" i="104"/>
  <c r="BE91" i="104"/>
  <c r="FS89" i="104"/>
  <c r="FT89" i="104" s="1"/>
  <c r="P87" i="104"/>
  <c r="J87" i="104"/>
  <c r="FS86" i="104"/>
  <c r="FT86" i="104" s="1"/>
  <c r="AR85" i="104"/>
  <c r="EB61" i="104"/>
  <c r="R47" i="104"/>
  <c r="R39" i="104"/>
  <c r="G113" i="104"/>
  <c r="FS109" i="104"/>
  <c r="FT109" i="104" s="1"/>
  <c r="BE109" i="104"/>
  <c r="FS107" i="104"/>
  <c r="FT107" i="104" s="1"/>
  <c r="BE107" i="104"/>
  <c r="EP105" i="104"/>
  <c r="EQ105" i="104" s="1"/>
  <c r="E105" i="104" s="1"/>
  <c r="BR105" i="104"/>
  <c r="AO105" i="104" s="1"/>
  <c r="AK105" i="104" s="1"/>
  <c r="U107" i="104"/>
  <c r="BE103" i="104"/>
  <c r="EB103" i="104"/>
  <c r="GH101" i="104"/>
  <c r="GI101" i="104" s="1"/>
  <c r="H101" i="104" s="1"/>
  <c r="DF99" i="104"/>
  <c r="BS99" i="104" s="1"/>
  <c r="AN99" i="104" s="1"/>
  <c r="BR99" i="104"/>
  <c r="AO99" i="104" s="1"/>
  <c r="AK99" i="104" s="1"/>
  <c r="EP97" i="104"/>
  <c r="EQ97" i="104" s="1"/>
  <c r="E97" i="104" s="1"/>
  <c r="M95" i="104"/>
  <c r="GH93" i="104"/>
  <c r="GI93" i="104" s="1"/>
  <c r="H93" i="104" s="1"/>
  <c r="W89" i="104"/>
  <c r="GH89" i="104"/>
  <c r="GI89" i="104" s="1"/>
  <c r="H89" i="104" s="1"/>
  <c r="FD88" i="104"/>
  <c r="FE88" i="104" s="1"/>
  <c r="K88" i="104" s="1"/>
  <c r="U87" i="104"/>
  <c r="EP87" i="104"/>
  <c r="EQ87" i="104" s="1"/>
  <c r="E87" i="104" s="1"/>
  <c r="EP85" i="104"/>
  <c r="EQ85" i="104" s="1"/>
  <c r="E85" i="104" s="1"/>
  <c r="BE85" i="104"/>
  <c r="J83" i="104"/>
  <c r="AK81" i="104"/>
  <c r="GH73" i="104"/>
  <c r="GI73" i="104" s="1"/>
  <c r="H73" i="104" s="1"/>
  <c r="AR71" i="104"/>
  <c r="BE71" i="104"/>
  <c r="AR69" i="104"/>
  <c r="AK68" i="104"/>
  <c r="GH65" i="104"/>
  <c r="GI65" i="104" s="1"/>
  <c r="H65" i="104" s="1"/>
  <c r="AR58" i="104"/>
  <c r="BS56" i="104"/>
  <c r="AN56" i="104" s="1"/>
  <c r="AL56" i="104" s="1"/>
  <c r="BE53" i="104"/>
  <c r="EB116" i="104"/>
  <c r="R113" i="104"/>
  <c r="FD112" i="104"/>
  <c r="FE112" i="104" s="1"/>
  <c r="K112" i="104" s="1"/>
  <c r="Z113" i="104"/>
  <c r="FD105" i="104"/>
  <c r="FE105" i="104" s="1"/>
  <c r="K105" i="104" s="1"/>
  <c r="DF104" i="104"/>
  <c r="EP101" i="104"/>
  <c r="EQ101" i="104" s="1"/>
  <c r="E101" i="104" s="1"/>
  <c r="BR101" i="104"/>
  <c r="AO101" i="104" s="1"/>
  <c r="AK101" i="104" s="1"/>
  <c r="W99" i="104"/>
  <c r="BR98" i="104"/>
  <c r="AO98" i="104" s="1"/>
  <c r="AK98" i="104" s="1"/>
  <c r="FS97" i="104"/>
  <c r="FT97" i="104" s="1"/>
  <c r="FD95" i="104"/>
  <c r="FE95" i="104" s="1"/>
  <c r="K95" i="104" s="1"/>
  <c r="U95" i="104"/>
  <c r="EP94" i="104"/>
  <c r="EQ94" i="104" s="1"/>
  <c r="E94" i="104" s="1"/>
  <c r="BR93" i="104"/>
  <c r="AO93" i="104" s="1"/>
  <c r="AK93" i="104" s="1"/>
  <c r="FS91" i="104"/>
  <c r="FT91" i="104" s="1"/>
  <c r="BR89" i="104"/>
  <c r="AO89" i="104" s="1"/>
  <c r="AK89" i="104" s="1"/>
  <c r="FS88" i="104"/>
  <c r="FT88" i="104" s="1"/>
  <c r="FD87" i="104"/>
  <c r="FE87" i="104" s="1"/>
  <c r="K87" i="104" s="1"/>
  <c r="EB87" i="104"/>
  <c r="N87" i="104" s="1"/>
  <c r="R87" i="104"/>
  <c r="GH83" i="104"/>
  <c r="GI83" i="104" s="1"/>
  <c r="H83" i="104" s="1"/>
  <c r="DF83" i="104"/>
  <c r="BS83" i="104" s="1"/>
  <c r="AN83" i="104" s="1"/>
  <c r="AL83" i="104" s="1"/>
  <c r="DF82" i="104"/>
  <c r="BS82" i="104" s="1"/>
  <c r="AN82" i="104" s="1"/>
  <c r="AL82" i="104" s="1"/>
  <c r="EP81" i="104"/>
  <c r="EQ81" i="104" s="1"/>
  <c r="E81" i="104" s="1"/>
  <c r="Z83" i="104"/>
  <c r="DF77" i="104"/>
  <c r="BS77" i="104" s="1"/>
  <c r="AN77" i="104" s="1"/>
  <c r="BR77" i="104"/>
  <c r="AO77" i="104" s="1"/>
  <c r="AK77" i="104" s="1"/>
  <c r="BE76" i="104"/>
  <c r="EB76" i="104"/>
  <c r="EP69" i="104"/>
  <c r="EQ69" i="104" s="1"/>
  <c r="E69" i="104" s="1"/>
  <c r="DF67" i="104"/>
  <c r="GH61" i="104"/>
  <c r="GI61" i="104" s="1"/>
  <c r="H61" i="104" s="1"/>
  <c r="BS61" i="104"/>
  <c r="AN61" i="104" s="1"/>
  <c r="BE60" i="104"/>
  <c r="AR60" i="104" s="1"/>
  <c r="BS57" i="104"/>
  <c r="AN57" i="104" s="1"/>
  <c r="AL57" i="104" s="1"/>
  <c r="P59" i="104"/>
  <c r="AR52" i="104"/>
  <c r="D47" i="104"/>
  <c r="FS8" i="104"/>
  <c r="FT8" i="104" s="1"/>
  <c r="FL5" i="104"/>
  <c r="DF116" i="104"/>
  <c r="BS116" i="104" s="1"/>
  <c r="AN116" i="104" s="1"/>
  <c r="AL116" i="104" s="1"/>
  <c r="BR115" i="104"/>
  <c r="AO115" i="104" s="1"/>
  <c r="AK115" i="104" s="1"/>
  <c r="BE114" i="104"/>
  <c r="FS112" i="104"/>
  <c r="FT112" i="104" s="1"/>
  <c r="R111" i="104"/>
  <c r="FS110" i="104"/>
  <c r="FT110" i="104" s="1"/>
  <c r="FS108" i="104"/>
  <c r="FT108" i="104" s="1"/>
  <c r="BE105" i="104"/>
  <c r="EB105" i="104"/>
  <c r="M107" i="104"/>
  <c r="GH103" i="104"/>
  <c r="GI103" i="104" s="1"/>
  <c r="H103" i="104" s="1"/>
  <c r="EB102" i="104"/>
  <c r="DF100" i="104"/>
  <c r="BS100" i="104" s="1"/>
  <c r="AN100" i="104" s="1"/>
  <c r="AL100" i="104" s="1"/>
  <c r="GH97" i="104"/>
  <c r="GI97" i="104" s="1"/>
  <c r="H97" i="104" s="1"/>
  <c r="BR96" i="104"/>
  <c r="AO96" i="104" s="1"/>
  <c r="AK96" i="104" s="1"/>
  <c r="FS95" i="104"/>
  <c r="FT95" i="104" s="1"/>
  <c r="FD94" i="104"/>
  <c r="FE94" i="104" s="1"/>
  <c r="K94" i="104" s="1"/>
  <c r="GH92" i="104"/>
  <c r="GI92" i="104" s="1"/>
  <c r="H92" i="104" s="1"/>
  <c r="G95" i="104"/>
  <c r="FD90" i="104"/>
  <c r="FE90" i="104" s="1"/>
  <c r="K90" i="104" s="1"/>
  <c r="BR90" i="104"/>
  <c r="AO90" i="104" s="1"/>
  <c r="AK90" i="104" s="1"/>
  <c r="BE90" i="104"/>
  <c r="D87" i="104"/>
  <c r="D89" i="104"/>
  <c r="GH80" i="104"/>
  <c r="GI80" i="104" s="1"/>
  <c r="H80" i="104" s="1"/>
  <c r="EP79" i="104"/>
  <c r="EQ79" i="104" s="1"/>
  <c r="E79" i="104" s="1"/>
  <c r="GH76" i="104"/>
  <c r="GI76" i="104" s="1"/>
  <c r="H76" i="104" s="1"/>
  <c r="EQ74" i="104"/>
  <c r="E74" i="104" s="1"/>
  <c r="BE68" i="104"/>
  <c r="M71" i="104"/>
  <c r="EP65" i="104"/>
  <c r="EQ65" i="104" s="1"/>
  <c r="E65" i="104" s="1"/>
  <c r="Z63" i="104"/>
  <c r="BR56" i="104"/>
  <c r="AO56" i="104" s="1"/>
  <c r="AK56" i="104" s="1"/>
  <c r="GH37" i="104"/>
  <c r="GI37" i="104" s="1"/>
  <c r="H37" i="104" s="1"/>
  <c r="AR37" i="104"/>
  <c r="GH112" i="104"/>
  <c r="GI112" i="104" s="1"/>
  <c r="H112" i="104" s="1"/>
  <c r="BE112" i="104"/>
  <c r="EB110" i="104"/>
  <c r="N110" i="104" s="1"/>
  <c r="EB108" i="104"/>
  <c r="FS105" i="104"/>
  <c r="FT105" i="104" s="1"/>
  <c r="AR104" i="104"/>
  <c r="BE104" i="104"/>
  <c r="D107" i="104"/>
  <c r="AR103" i="104"/>
  <c r="FD101" i="104"/>
  <c r="FE101" i="104" s="1"/>
  <c r="K101" i="104" s="1"/>
  <c r="GH95" i="104"/>
  <c r="GI95" i="104" s="1"/>
  <c r="H95" i="104" s="1"/>
  <c r="W95" i="104"/>
  <c r="GH91" i="104"/>
  <c r="GI91" i="104" s="1"/>
  <c r="H91" i="104" s="1"/>
  <c r="GH88" i="104"/>
  <c r="GI88" i="104" s="1"/>
  <c r="H88" i="104" s="1"/>
  <c r="GH87" i="104"/>
  <c r="GI87" i="104" s="1"/>
  <c r="H87" i="104" s="1"/>
  <c r="FD81" i="104"/>
  <c r="FE81" i="104" s="1"/>
  <c r="K81" i="104" s="1"/>
  <c r="DF80" i="104"/>
  <c r="P83" i="104"/>
  <c r="BE79" i="104"/>
  <c r="BS79" i="104" s="1"/>
  <c r="AN79" i="104" s="1"/>
  <c r="AL79" i="104" s="1"/>
  <c r="BE75" i="104"/>
  <c r="P75" i="104"/>
  <c r="CS69" i="104"/>
  <c r="DQ69" i="104"/>
  <c r="CK69" i="104" s="1"/>
  <c r="AJ69" i="104" s="1"/>
  <c r="J71" i="104"/>
  <c r="S57" i="104"/>
  <c r="AR57" i="104"/>
  <c r="BE31" i="104"/>
  <c r="AR31" i="104" s="1"/>
  <c r="EB31" i="104"/>
  <c r="R29" i="104"/>
  <c r="R27" i="104"/>
  <c r="DF92" i="104"/>
  <c r="DF90" i="104"/>
  <c r="FD85" i="104"/>
  <c r="FE85" i="104" s="1"/>
  <c r="K85" i="104" s="1"/>
  <c r="FD77" i="104"/>
  <c r="FE77" i="104" s="1"/>
  <c r="K77" i="104" s="1"/>
  <c r="Z77" i="104"/>
  <c r="FD74" i="104"/>
  <c r="FE74" i="104" s="1"/>
  <c r="K74" i="104" s="1"/>
  <c r="BE72" i="104"/>
  <c r="EP70" i="104"/>
  <c r="EQ70" i="104" s="1"/>
  <c r="E70" i="104" s="1"/>
  <c r="FD68" i="104"/>
  <c r="FE68" i="104" s="1"/>
  <c r="K68" i="104" s="1"/>
  <c r="BE67" i="104"/>
  <c r="AR67" i="104" s="1"/>
  <c r="FD66" i="104"/>
  <c r="FE66" i="104" s="1"/>
  <c r="K66" i="104" s="1"/>
  <c r="U63" i="104"/>
  <c r="FS61" i="104"/>
  <c r="FT61" i="104" s="1"/>
  <c r="DF58" i="104"/>
  <c r="BS58" i="104" s="1"/>
  <c r="AN58" i="104" s="1"/>
  <c r="AL58" i="104" s="1"/>
  <c r="BR58" i="104"/>
  <c r="AO58" i="104" s="1"/>
  <c r="AK58" i="104" s="1"/>
  <c r="BR54" i="104"/>
  <c r="AO54" i="104" s="1"/>
  <c r="AK54" i="104" s="1"/>
  <c r="FD38" i="104"/>
  <c r="FE38" i="104" s="1"/>
  <c r="K38" i="104" s="1"/>
  <c r="GI20" i="104"/>
  <c r="H20" i="104" s="1"/>
  <c r="FS85" i="104"/>
  <c r="FT85" i="104" s="1"/>
  <c r="FS81" i="104"/>
  <c r="FT81" i="104" s="1"/>
  <c r="G83" i="104"/>
  <c r="EP76" i="104"/>
  <c r="EQ76" i="104" s="1"/>
  <c r="E76" i="104" s="1"/>
  <c r="J75" i="104"/>
  <c r="DF74" i="104"/>
  <c r="DF73" i="104"/>
  <c r="BS73" i="104" s="1"/>
  <c r="AN73" i="104" s="1"/>
  <c r="AL73" i="104" s="1"/>
  <c r="AR68" i="104"/>
  <c r="U71" i="104"/>
  <c r="BR67" i="104"/>
  <c r="AO67" i="104" s="1"/>
  <c r="AK67" i="104" s="1"/>
  <c r="DF65" i="104"/>
  <c r="BS65" i="104" s="1"/>
  <c r="AN65" i="104" s="1"/>
  <c r="AL65" i="104" s="1"/>
  <c r="GH63" i="104"/>
  <c r="GI63" i="104" s="1"/>
  <c r="H63" i="104" s="1"/>
  <c r="BR63" i="104"/>
  <c r="AO63" i="104" s="1"/>
  <c r="AK63" i="104" s="1"/>
  <c r="D63" i="104"/>
  <c r="D65" i="104"/>
  <c r="EP60" i="104"/>
  <c r="EQ60" i="104" s="1"/>
  <c r="E60" i="104" s="1"/>
  <c r="EB59" i="104"/>
  <c r="FD57" i="104"/>
  <c r="FE57" i="104" s="1"/>
  <c r="K57" i="104" s="1"/>
  <c r="FT54" i="104"/>
  <c r="BE50" i="104"/>
  <c r="AR50" i="104" s="1"/>
  <c r="W47" i="104"/>
  <c r="DF46" i="104"/>
  <c r="BS46" i="104" s="1"/>
  <c r="AN46" i="104" s="1"/>
  <c r="AL46" i="104" s="1"/>
  <c r="BE46" i="104"/>
  <c r="M47" i="104"/>
  <c r="M39" i="104"/>
  <c r="BS23" i="104"/>
  <c r="AN23" i="104" s="1"/>
  <c r="AL23" i="104" s="1"/>
  <c r="EP83" i="104"/>
  <c r="EQ83" i="104" s="1"/>
  <c r="E83" i="104" s="1"/>
  <c r="GH81" i="104"/>
  <c r="GI81" i="104" s="1"/>
  <c r="H81" i="104" s="1"/>
  <c r="M83" i="104"/>
  <c r="D83" i="104"/>
  <c r="FD76" i="104"/>
  <c r="FE76" i="104" s="1"/>
  <c r="K76" i="104" s="1"/>
  <c r="EB75" i="104"/>
  <c r="U75" i="104"/>
  <c r="U77" i="104"/>
  <c r="G75" i="104"/>
  <c r="BE73" i="104"/>
  <c r="FS70" i="104"/>
  <c r="FT70" i="104" s="1"/>
  <c r="EB69" i="104"/>
  <c r="BS68" i="104"/>
  <c r="AN68" i="104" s="1"/>
  <c r="AL68" i="104" s="1"/>
  <c r="EP67" i="104"/>
  <c r="EQ67" i="104" s="1"/>
  <c r="E67" i="104" s="1"/>
  <c r="FS64" i="104"/>
  <c r="FT64" i="104" s="1"/>
  <c r="DF64" i="104"/>
  <c r="BS64" i="104" s="1"/>
  <c r="AN64" i="104" s="1"/>
  <c r="AL64" i="104" s="1"/>
  <c r="FD62" i="104"/>
  <c r="FE62" i="104" s="1"/>
  <c r="K62" i="104" s="1"/>
  <c r="EB62" i="104"/>
  <c r="BR61" i="104"/>
  <c r="AO61" i="104" s="1"/>
  <c r="AK61" i="104" s="1"/>
  <c r="BR57" i="104"/>
  <c r="AO57" i="104" s="1"/>
  <c r="AK57" i="104" s="1"/>
  <c r="D59" i="104"/>
  <c r="W53" i="104"/>
  <c r="BS49" i="104"/>
  <c r="AN49" i="104" s="1"/>
  <c r="AL49" i="104" s="1"/>
  <c r="AR48" i="104"/>
  <c r="BE48" i="104"/>
  <c r="FS47" i="104"/>
  <c r="FT47" i="104" s="1"/>
  <c r="Z47" i="104"/>
  <c r="BE43" i="104"/>
  <c r="AR39" i="104"/>
  <c r="EB36" i="104"/>
  <c r="BE36" i="104"/>
  <c r="BS36" i="104" s="1"/>
  <c r="AN36" i="104" s="1"/>
  <c r="AL36" i="104" s="1"/>
  <c r="BE27" i="104"/>
  <c r="EB27" i="104"/>
  <c r="BS25" i="104"/>
  <c r="AN25" i="104" s="1"/>
  <c r="AL25" i="104" s="1"/>
  <c r="DF21" i="104"/>
  <c r="BS21" i="104" s="1"/>
  <c r="AN21" i="104" s="1"/>
  <c r="BR88" i="104"/>
  <c r="AO88" i="104" s="1"/>
  <c r="AK88" i="104" s="1"/>
  <c r="DF85" i="104"/>
  <c r="BS85" i="104" s="1"/>
  <c r="AN85" i="104" s="1"/>
  <c r="AL85" i="104" s="1"/>
  <c r="BR84" i="104"/>
  <c r="AO84" i="104" s="1"/>
  <c r="AK84" i="104" s="1"/>
  <c r="FD83" i="104"/>
  <c r="FE83" i="104" s="1"/>
  <c r="K83" i="104" s="1"/>
  <c r="EB79" i="104"/>
  <c r="R75" i="104"/>
  <c r="R77" i="104"/>
  <c r="GI74" i="104"/>
  <c r="H74" i="104" s="1"/>
  <c r="BS71" i="104"/>
  <c r="AN71" i="104" s="1"/>
  <c r="AL71" i="104" s="1"/>
  <c r="EP63" i="104"/>
  <c r="EQ63" i="104" s="1"/>
  <c r="E63" i="104" s="1"/>
  <c r="BS59" i="104"/>
  <c r="AN59" i="104" s="1"/>
  <c r="BR59" i="104"/>
  <c r="AO59" i="104" s="1"/>
  <c r="AK59" i="104" s="1"/>
  <c r="BE54" i="104"/>
  <c r="EB54" i="104"/>
  <c r="BS53" i="104"/>
  <c r="AN53" i="104" s="1"/>
  <c r="AL53" i="104" s="1"/>
  <c r="G51" i="104"/>
  <c r="U51" i="104"/>
  <c r="AR47" i="104"/>
  <c r="DF42" i="104"/>
  <c r="BE42" i="104"/>
  <c r="AR40" i="104"/>
  <c r="BS39" i="104"/>
  <c r="AN39" i="104" s="1"/>
  <c r="BS38" i="104"/>
  <c r="AN38" i="104" s="1"/>
  <c r="BE30" i="104"/>
  <c r="EB26" i="104"/>
  <c r="BE26" i="104"/>
  <c r="BS26" i="104" s="1"/>
  <c r="AN26" i="104" s="1"/>
  <c r="AL26" i="104" s="1"/>
  <c r="DF20" i="104"/>
  <c r="EB77" i="104"/>
  <c r="M77" i="104"/>
  <c r="W75" i="104"/>
  <c r="GH70" i="104"/>
  <c r="GI70" i="104" s="1"/>
  <c r="H70" i="104" s="1"/>
  <c r="W71" i="104"/>
  <c r="G71" i="104"/>
  <c r="FS67" i="104"/>
  <c r="FT67" i="104" s="1"/>
  <c r="GH66" i="104"/>
  <c r="GI66" i="104" s="1"/>
  <c r="H66" i="104" s="1"/>
  <c r="GH64" i="104"/>
  <c r="GI64" i="104" s="1"/>
  <c r="H64" i="104" s="1"/>
  <c r="W65" i="104"/>
  <c r="J63" i="104"/>
  <c r="BE61" i="104"/>
  <c r="FD60" i="104"/>
  <c r="FE60" i="104" s="1"/>
  <c r="K60" i="104" s="1"/>
  <c r="EB60" i="104"/>
  <c r="DF54" i="104"/>
  <c r="EP53" i="104"/>
  <c r="EQ53" i="104" s="1"/>
  <c r="E53" i="104" s="1"/>
  <c r="BR51" i="104"/>
  <c r="AO51" i="104" s="1"/>
  <c r="AK51" i="104" s="1"/>
  <c r="R51" i="104"/>
  <c r="D51" i="104"/>
  <c r="D53" i="104"/>
  <c r="EP50" i="104"/>
  <c r="EQ50" i="104" s="1"/>
  <c r="E50" i="104" s="1"/>
  <c r="GH47" i="104"/>
  <c r="GI47" i="104" s="1"/>
  <c r="H47" i="104" s="1"/>
  <c r="BR47" i="104"/>
  <c r="AO47" i="104" s="1"/>
  <c r="AK47" i="104" s="1"/>
  <c r="BR46" i="104"/>
  <c r="AO46" i="104" s="1"/>
  <c r="AK46" i="104" s="1"/>
  <c r="BR42" i="104"/>
  <c r="AO42" i="104" s="1"/>
  <c r="AK42" i="104" s="1"/>
  <c r="FS36" i="104"/>
  <c r="FT36" i="104" s="1"/>
  <c r="D35" i="104"/>
  <c r="AR25" i="104"/>
  <c r="GH21" i="104"/>
  <c r="GI21" i="104" s="1"/>
  <c r="H21" i="104" s="1"/>
  <c r="AG16" i="102"/>
  <c r="AG49" i="102" s="1"/>
  <c r="AG55" i="102" s="1"/>
  <c r="BE78" i="104"/>
  <c r="DF75" i="104"/>
  <c r="BR74" i="104"/>
  <c r="AO74" i="104" s="1"/>
  <c r="AK74" i="104" s="1"/>
  <c r="EP68" i="104"/>
  <c r="EQ68" i="104" s="1"/>
  <c r="E68" i="104" s="1"/>
  <c r="GH67" i="104"/>
  <c r="GI67" i="104" s="1"/>
  <c r="H67" i="104" s="1"/>
  <c r="EB63" i="104"/>
  <c r="BE63" i="104"/>
  <c r="AR63" i="104" s="1"/>
  <c r="U65" i="104"/>
  <c r="FS62" i="104"/>
  <c r="FT62" i="104" s="1"/>
  <c r="BE59" i="104"/>
  <c r="AR59" i="104" s="1"/>
  <c r="FD58" i="104"/>
  <c r="FE58" i="104" s="1"/>
  <c r="K58" i="104" s="1"/>
  <c r="BE58" i="104"/>
  <c r="J59" i="104"/>
  <c r="EP56" i="104"/>
  <c r="EQ56" i="104" s="1"/>
  <c r="E56" i="104" s="1"/>
  <c r="BE55" i="104"/>
  <c r="AR55" i="104" s="1"/>
  <c r="BS52" i="104"/>
  <c r="AN52" i="104" s="1"/>
  <c r="AL52" i="104" s="1"/>
  <c r="FD51" i="104"/>
  <c r="FE51" i="104" s="1"/>
  <c r="K51" i="104" s="1"/>
  <c r="EP48" i="104"/>
  <c r="EQ48" i="104" s="1"/>
  <c r="E48" i="104" s="1"/>
  <c r="EP46" i="104"/>
  <c r="EQ46" i="104" s="1"/>
  <c r="E46" i="104" s="1"/>
  <c r="BE45" i="104"/>
  <c r="BS45" i="104" s="1"/>
  <c r="AN45" i="104" s="1"/>
  <c r="AL45" i="104" s="1"/>
  <c r="EB44" i="104"/>
  <c r="EP42" i="104"/>
  <c r="EQ42" i="104" s="1"/>
  <c r="E42" i="104" s="1"/>
  <c r="BE41" i="104"/>
  <c r="U39" i="104"/>
  <c r="EP35" i="104"/>
  <c r="EQ35" i="104" s="1"/>
  <c r="E35" i="104" s="1"/>
  <c r="EQ27" i="104"/>
  <c r="E27" i="104" s="1"/>
  <c r="EP23" i="104"/>
  <c r="EQ23" i="104" s="1"/>
  <c r="E23" i="104" s="1"/>
  <c r="BD5" i="104"/>
  <c r="U15" i="104"/>
  <c r="U17" i="104"/>
  <c r="BE80" i="104"/>
  <c r="AR80" i="104" s="1"/>
  <c r="J77" i="104"/>
  <c r="BR76" i="104"/>
  <c r="AO76" i="104" s="1"/>
  <c r="AK76" i="104" s="1"/>
  <c r="BR72" i="104"/>
  <c r="AO72" i="104" s="1"/>
  <c r="AK72" i="104" s="1"/>
  <c r="BR70" i="104"/>
  <c r="AO70" i="104" s="1"/>
  <c r="AK70" i="104" s="1"/>
  <c r="FD69" i="104"/>
  <c r="FE69" i="104" s="1"/>
  <c r="K69" i="104" s="1"/>
  <c r="FS68" i="104"/>
  <c r="FT68" i="104" s="1"/>
  <c r="BR66" i="104"/>
  <c r="AO66" i="104" s="1"/>
  <c r="AK66" i="104" s="1"/>
  <c r="FD65" i="104"/>
  <c r="FE65" i="104" s="1"/>
  <c r="K65" i="104" s="1"/>
  <c r="R63" i="104"/>
  <c r="GH62" i="104"/>
  <c r="GI62" i="104" s="1"/>
  <c r="H62" i="104" s="1"/>
  <c r="DF62" i="104"/>
  <c r="W59" i="104"/>
  <c r="FS56" i="104"/>
  <c r="FT56" i="104" s="1"/>
  <c r="EB56" i="104"/>
  <c r="BE56" i="104"/>
  <c r="EB52" i="104"/>
  <c r="BE52" i="104"/>
  <c r="EP51" i="104"/>
  <c r="EQ51" i="104" s="1"/>
  <c r="E51" i="104" s="1"/>
  <c r="BR49" i="104"/>
  <c r="AO49" i="104" s="1"/>
  <c r="AK49" i="104" s="1"/>
  <c r="DF44" i="104"/>
  <c r="BS44" i="104" s="1"/>
  <c r="AN44" i="104" s="1"/>
  <c r="AL44" i="104" s="1"/>
  <c r="AR44" i="104"/>
  <c r="BE44" i="104"/>
  <c r="R41" i="104"/>
  <c r="BR38" i="104"/>
  <c r="AO38" i="104" s="1"/>
  <c r="AK38" i="104" s="1"/>
  <c r="AR38" i="104"/>
  <c r="BR37" i="104"/>
  <c r="AO37" i="104" s="1"/>
  <c r="AK37" i="104" s="1"/>
  <c r="R35" i="104"/>
  <c r="FD31" i="104"/>
  <c r="FE31" i="104" s="1"/>
  <c r="K31" i="104" s="1"/>
  <c r="BS29" i="104"/>
  <c r="AN29" i="104" s="1"/>
  <c r="AL29" i="104" s="1"/>
  <c r="FE27" i="104"/>
  <c r="K27" i="104" s="1"/>
  <c r="P17" i="104"/>
  <c r="P15" i="104"/>
  <c r="DW5" i="104"/>
  <c r="EB73" i="104"/>
  <c r="EB71" i="104"/>
  <c r="FS69" i="104"/>
  <c r="FT69" i="104" s="1"/>
  <c r="P71" i="104"/>
  <c r="FS65" i="104"/>
  <c r="FT65" i="104" s="1"/>
  <c r="FD64" i="104"/>
  <c r="FE64" i="104" s="1"/>
  <c r="K64" i="104" s="1"/>
  <c r="BE64" i="104"/>
  <c r="EB64" i="104"/>
  <c r="P63" i="104"/>
  <c r="P65" i="104"/>
  <c r="GH60" i="104"/>
  <c r="GI60" i="104" s="1"/>
  <c r="H60" i="104" s="1"/>
  <c r="DF60" i="104"/>
  <c r="GH58" i="104"/>
  <c r="GI58" i="104" s="1"/>
  <c r="H58" i="104" s="1"/>
  <c r="FS53" i="104"/>
  <c r="FT53" i="104" s="1"/>
  <c r="EB53" i="104"/>
  <c r="Z51" i="104"/>
  <c r="EB47" i="104"/>
  <c r="BE39" i="104"/>
  <c r="AR36" i="104"/>
  <c r="AR33" i="104"/>
  <c r="BE33" i="104"/>
  <c r="P35" i="104"/>
  <c r="U27" i="104"/>
  <c r="EB24" i="104"/>
  <c r="BE24" i="104"/>
  <c r="FD21" i="104"/>
  <c r="FE21" i="104" s="1"/>
  <c r="K21" i="104" s="1"/>
  <c r="M23" i="104"/>
  <c r="FM5" i="104"/>
  <c r="FT6" i="104"/>
  <c r="BA5" i="104"/>
  <c r="FD52" i="104"/>
  <c r="FE52" i="104" s="1"/>
  <c r="K52" i="104" s="1"/>
  <c r="J51" i="104"/>
  <c r="BE49" i="104"/>
  <c r="FD48" i="104"/>
  <c r="FE48" i="104" s="1"/>
  <c r="K48" i="104" s="1"/>
  <c r="EB48" i="104"/>
  <c r="EP40" i="104"/>
  <c r="EQ40" i="104" s="1"/>
  <c r="E40" i="104" s="1"/>
  <c r="BR39" i="104"/>
  <c r="AO39" i="104" s="1"/>
  <c r="AK39" i="104" s="1"/>
  <c r="EB38" i="104"/>
  <c r="BE38" i="104"/>
  <c r="EP37" i="104"/>
  <c r="EQ37" i="104" s="1"/>
  <c r="E37" i="104" s="1"/>
  <c r="GH33" i="104"/>
  <c r="GI33" i="104" s="1"/>
  <c r="H33" i="104" s="1"/>
  <c r="DF33" i="104"/>
  <c r="BS33" i="104" s="1"/>
  <c r="AN33" i="104" s="1"/>
  <c r="J35" i="104"/>
  <c r="FS31" i="104"/>
  <c r="FT31" i="104" s="1"/>
  <c r="BR30" i="104"/>
  <c r="AO30" i="104" s="1"/>
  <c r="AK30" i="104" s="1"/>
  <c r="BR29" i="104"/>
  <c r="AO29" i="104" s="1"/>
  <c r="AK29" i="104" s="1"/>
  <c r="G29" i="104"/>
  <c r="G27" i="104"/>
  <c r="EB25" i="104"/>
  <c r="G23" i="104"/>
  <c r="FD20" i="104"/>
  <c r="FE20" i="104" s="1"/>
  <c r="K20" i="104" s="1"/>
  <c r="BS18" i="104"/>
  <c r="AN18" i="104" s="1"/>
  <c r="AL18" i="104" s="1"/>
  <c r="AR18" i="104"/>
  <c r="AR12" i="104"/>
  <c r="BE12" i="104"/>
  <c r="BS12" i="104" s="1"/>
  <c r="AN12" i="104" s="1"/>
  <c r="AL12" i="104" s="1"/>
  <c r="BE11" i="104"/>
  <c r="AR11" i="104" s="1"/>
  <c r="Q10" i="102"/>
  <c r="E16" i="102"/>
  <c r="E49" i="102" s="1"/>
  <c r="EP54" i="104"/>
  <c r="EQ54" i="104" s="1"/>
  <c r="E54" i="104" s="1"/>
  <c r="EB51" i="104"/>
  <c r="BE51" i="104"/>
  <c r="FS50" i="104"/>
  <c r="FT50" i="104" s="1"/>
  <c r="BE47" i="104"/>
  <c r="J47" i="104"/>
  <c r="AR43" i="104"/>
  <c r="AR41" i="104"/>
  <c r="FD40" i="104"/>
  <c r="FE40" i="104" s="1"/>
  <c r="K40" i="104" s="1"/>
  <c r="P41" i="104"/>
  <c r="D39" i="104"/>
  <c r="FD35" i="104"/>
  <c r="FE35" i="104" s="1"/>
  <c r="K35" i="104" s="1"/>
  <c r="BE35" i="104"/>
  <c r="EB35" i="104"/>
  <c r="DF34" i="104"/>
  <c r="BS34" i="104" s="1"/>
  <c r="AN34" i="104" s="1"/>
  <c r="AL34" i="104" s="1"/>
  <c r="AR34" i="104"/>
  <c r="Z35" i="104"/>
  <c r="DF30" i="104"/>
  <c r="FS28" i="104"/>
  <c r="FT28" i="104" s="1"/>
  <c r="BE28" i="104"/>
  <c r="AR28" i="104" s="1"/>
  <c r="GI27" i="104"/>
  <c r="H27" i="104" s="1"/>
  <c r="W27" i="104"/>
  <c r="GH26" i="104"/>
  <c r="GI26" i="104" s="1"/>
  <c r="H26" i="104" s="1"/>
  <c r="EP25" i="104"/>
  <c r="EQ25" i="104" s="1"/>
  <c r="E25" i="104" s="1"/>
  <c r="CI5" i="104"/>
  <c r="GB5" i="104"/>
  <c r="H6" i="100"/>
  <c r="FD54" i="104"/>
  <c r="FE54" i="104" s="1"/>
  <c r="K54" i="104" s="1"/>
  <c r="FS52" i="104"/>
  <c r="FT52" i="104" s="1"/>
  <c r="G53" i="104"/>
  <c r="FS48" i="104"/>
  <c r="FT48" i="104" s="1"/>
  <c r="BR45" i="104"/>
  <c r="AO45" i="104" s="1"/>
  <c r="AK45" i="104" s="1"/>
  <c r="BR43" i="104"/>
  <c r="AO43" i="104" s="1"/>
  <c r="AK43" i="104" s="1"/>
  <c r="BR41" i="104"/>
  <c r="AO41" i="104" s="1"/>
  <c r="AK41" i="104" s="1"/>
  <c r="EP39" i="104"/>
  <c r="EQ39" i="104" s="1"/>
  <c r="E39" i="104" s="1"/>
  <c r="FD37" i="104"/>
  <c r="FE37" i="104" s="1"/>
  <c r="K37" i="104" s="1"/>
  <c r="BE37" i="104"/>
  <c r="EB37" i="104"/>
  <c r="BR34" i="104"/>
  <c r="AO34" i="104" s="1"/>
  <c r="AK34" i="104" s="1"/>
  <c r="U35" i="104"/>
  <c r="EP33" i="104"/>
  <c r="EQ33" i="104" s="1"/>
  <c r="E33" i="104" s="1"/>
  <c r="BR33" i="104"/>
  <c r="AO33" i="104" s="1"/>
  <c r="AK33" i="104" s="1"/>
  <c r="DF32" i="104"/>
  <c r="BS32" i="104" s="1"/>
  <c r="AN32" i="104" s="1"/>
  <c r="AL32" i="104" s="1"/>
  <c r="AR32" i="104"/>
  <c r="BE32" i="104"/>
  <c r="GI31" i="104"/>
  <c r="H31" i="104" s="1"/>
  <c r="BE29" i="104"/>
  <c r="M29" i="104"/>
  <c r="M27" i="104"/>
  <c r="AR27" i="104"/>
  <c r="D27" i="104"/>
  <c r="EB23" i="104"/>
  <c r="DF22" i="104"/>
  <c r="J23" i="104"/>
  <c r="FS20" i="104"/>
  <c r="FT20" i="104" s="1"/>
  <c r="DF19" i="104"/>
  <c r="BS19" i="104" s="1"/>
  <c r="AN19" i="104" s="1"/>
  <c r="AL19" i="104" s="1"/>
  <c r="FD14" i="104"/>
  <c r="FE14" i="104" s="1"/>
  <c r="K14" i="104" s="1"/>
  <c r="DX5" i="104"/>
  <c r="FA5" i="104"/>
  <c r="DM5" i="104"/>
  <c r="DF6" i="104"/>
  <c r="CX5" i="104"/>
  <c r="CF5" i="104"/>
  <c r="BX5" i="104"/>
  <c r="EP58" i="104"/>
  <c r="EQ58" i="104" s="1"/>
  <c r="E58" i="104" s="1"/>
  <c r="FD56" i="104"/>
  <c r="FE56" i="104" s="1"/>
  <c r="K56" i="104" s="1"/>
  <c r="GH54" i="104"/>
  <c r="GI54" i="104" s="1"/>
  <c r="H54" i="104" s="1"/>
  <c r="GH52" i="104"/>
  <c r="GI52" i="104" s="1"/>
  <c r="H52" i="104" s="1"/>
  <c r="P51" i="104"/>
  <c r="P53" i="104"/>
  <c r="GH48" i="104"/>
  <c r="GI48" i="104" s="1"/>
  <c r="H48" i="104" s="1"/>
  <c r="DF48" i="104"/>
  <c r="BS48" i="104" s="1"/>
  <c r="AN48" i="104" s="1"/>
  <c r="AL48" i="104" s="1"/>
  <c r="FS39" i="104"/>
  <c r="FT39" i="104" s="1"/>
  <c r="J39" i="104"/>
  <c r="FS37" i="104"/>
  <c r="FT37" i="104" s="1"/>
  <c r="BE34" i="104"/>
  <c r="FD33" i="104"/>
  <c r="FE33" i="104" s="1"/>
  <c r="K33" i="104" s="1"/>
  <c r="EB33" i="104"/>
  <c r="EP31" i="104"/>
  <c r="EQ31" i="104" s="1"/>
  <c r="E31" i="104" s="1"/>
  <c r="Z29" i="104"/>
  <c r="P27" i="104"/>
  <c r="P29" i="104"/>
  <c r="AR24" i="104"/>
  <c r="BE16" i="104"/>
  <c r="AR16" i="104" s="1"/>
  <c r="M15" i="104"/>
  <c r="FS15" i="104"/>
  <c r="FT15" i="104" s="1"/>
  <c r="DF15" i="104"/>
  <c r="AK15" i="104"/>
  <c r="BR13" i="104"/>
  <c r="AO13" i="104" s="1"/>
  <c r="AK13" i="104" s="1"/>
  <c r="AR10" i="104"/>
  <c r="GC5" i="104"/>
  <c r="AR9" i="104"/>
  <c r="CN5" i="104"/>
  <c r="BI5" i="104"/>
  <c r="D41" i="104"/>
  <c r="BR31" i="104"/>
  <c r="AO31" i="104" s="1"/>
  <c r="AK31" i="104" s="1"/>
  <c r="EP26" i="104"/>
  <c r="EQ26" i="104" s="1"/>
  <c r="E26" i="104" s="1"/>
  <c r="FD25" i="104"/>
  <c r="FE25" i="104" s="1"/>
  <c r="K25" i="104" s="1"/>
  <c r="EP24" i="104"/>
  <c r="EQ24" i="104" s="1"/>
  <c r="E24" i="104" s="1"/>
  <c r="FD23" i="104"/>
  <c r="FE23" i="104" s="1"/>
  <c r="K23" i="104" s="1"/>
  <c r="BR19" i="104"/>
  <c r="AO19" i="104" s="1"/>
  <c r="AK19" i="104" s="1"/>
  <c r="FS18" i="104"/>
  <c r="FT18" i="104" s="1"/>
  <c r="EP18" i="104"/>
  <c r="EQ18" i="104" s="1"/>
  <c r="E18" i="104" s="1"/>
  <c r="BE18" i="104"/>
  <c r="FD16" i="104"/>
  <c r="FE16" i="104" s="1"/>
  <c r="K16" i="104" s="1"/>
  <c r="DF13" i="104"/>
  <c r="BS13" i="104" s="1"/>
  <c r="AN13" i="104" s="1"/>
  <c r="AL13" i="104" s="1"/>
  <c r="FD12" i="104"/>
  <c r="FE12" i="104" s="1"/>
  <c r="K12" i="104" s="1"/>
  <c r="EM5" i="104"/>
  <c r="Q76" i="101"/>
  <c r="S76" i="101" s="1"/>
  <c r="S67" i="101"/>
  <c r="AC66" i="101"/>
  <c r="AO66" i="101" s="1"/>
  <c r="S65" i="101"/>
  <c r="Q74" i="101"/>
  <c r="DF28" i="104"/>
  <c r="W29" i="104"/>
  <c r="FS25" i="104"/>
  <c r="FT25" i="104" s="1"/>
  <c r="BE25" i="104"/>
  <c r="FS23" i="104"/>
  <c r="FT23" i="104" s="1"/>
  <c r="BE23" i="104"/>
  <c r="EP21" i="104"/>
  <c r="EQ21" i="104" s="1"/>
  <c r="E21" i="104" s="1"/>
  <c r="BR21" i="104"/>
  <c r="AO21" i="104" s="1"/>
  <c r="AK21" i="104" s="1"/>
  <c r="U23" i="104"/>
  <c r="Z23" i="104"/>
  <c r="GH19" i="104"/>
  <c r="GI19" i="104" s="1"/>
  <c r="H19" i="104" s="1"/>
  <c r="EB17" i="104"/>
  <c r="Z15" i="104"/>
  <c r="BE13" i="104"/>
  <c r="DV5" i="104"/>
  <c r="BC5" i="104"/>
  <c r="FE6" i="104"/>
  <c r="DC5" i="104"/>
  <c r="CO5" i="104"/>
  <c r="CC5" i="104"/>
  <c r="EB30" i="104"/>
  <c r="J27" i="104"/>
  <c r="FD26" i="104"/>
  <c r="FE26" i="104" s="1"/>
  <c r="K26" i="104" s="1"/>
  <c r="GH25" i="104"/>
  <c r="GI25" i="104" s="1"/>
  <c r="H25" i="104" s="1"/>
  <c r="FD24" i="104"/>
  <c r="FE24" i="104" s="1"/>
  <c r="K24" i="104" s="1"/>
  <c r="GH23" i="104"/>
  <c r="GI23" i="104" s="1"/>
  <c r="H23" i="104" s="1"/>
  <c r="EB22" i="104"/>
  <c r="BE22" i="104"/>
  <c r="D23" i="104"/>
  <c r="AR19" i="104"/>
  <c r="FS16" i="104"/>
  <c r="FT16" i="104" s="1"/>
  <c r="EP15" i="104"/>
  <c r="EQ15" i="104" s="1"/>
  <c r="E15" i="104" s="1"/>
  <c r="W15" i="104"/>
  <c r="W17" i="104"/>
  <c r="DD5" i="104"/>
  <c r="FS10" i="104"/>
  <c r="FT10" i="104" s="1"/>
  <c r="FN5" i="104"/>
  <c r="DT5" i="104"/>
  <c r="M92" i="101"/>
  <c r="K95" i="101"/>
  <c r="AR29" i="104"/>
  <c r="FD28" i="104"/>
  <c r="FE28" i="104" s="1"/>
  <c r="K28" i="104" s="1"/>
  <c r="FS26" i="104"/>
  <c r="FT26" i="104" s="1"/>
  <c r="FS24" i="104"/>
  <c r="FT24" i="104" s="1"/>
  <c r="BE21" i="104"/>
  <c r="EB21" i="104"/>
  <c r="EP19" i="104"/>
  <c r="EQ19" i="104" s="1"/>
  <c r="E19" i="104" s="1"/>
  <c r="DF16" i="104"/>
  <c r="R15" i="104"/>
  <c r="BE14" i="104"/>
  <c r="FO5" i="104"/>
  <c r="BY5" i="104"/>
  <c r="J25" i="100"/>
  <c r="J7" i="100"/>
  <c r="G67" i="101"/>
  <c r="AC67" i="101" s="1"/>
  <c r="E76" i="101"/>
  <c r="AL67" i="101"/>
  <c r="FD19" i="104"/>
  <c r="FE19" i="104" s="1"/>
  <c r="K19" i="104" s="1"/>
  <c r="EP17" i="104"/>
  <c r="EQ17" i="104" s="1"/>
  <c r="E17" i="104" s="1"/>
  <c r="GH15" i="104"/>
  <c r="GI15" i="104" s="1"/>
  <c r="H15" i="104" s="1"/>
  <c r="EP14" i="104"/>
  <c r="EQ14" i="104" s="1"/>
  <c r="E14" i="104" s="1"/>
  <c r="GH13" i="104"/>
  <c r="GI13" i="104" s="1"/>
  <c r="H13" i="104" s="1"/>
  <c r="GH12" i="104"/>
  <c r="GI12" i="104" s="1"/>
  <c r="H12" i="104" s="1"/>
  <c r="GD5" i="104"/>
  <c r="CB5" i="104"/>
  <c r="EB10" i="104"/>
  <c r="BE10" i="104"/>
  <c r="BM5" i="104"/>
  <c r="DO5" i="104"/>
  <c r="CZ5" i="104"/>
  <c r="CH5" i="104"/>
  <c r="BZ5" i="104"/>
  <c r="BL5" i="104"/>
  <c r="AZ5" i="104"/>
  <c r="U7" i="104"/>
  <c r="U6" i="104"/>
  <c r="I35" i="100"/>
  <c r="J35" i="100" s="1"/>
  <c r="Q40" i="102"/>
  <c r="M44" i="102"/>
  <c r="M52" i="102" s="1"/>
  <c r="M36" i="102"/>
  <c r="M51" i="102" s="1"/>
  <c r="Q32" i="102"/>
  <c r="E27" i="102"/>
  <c r="E50" i="102" s="1"/>
  <c r="M96" i="101"/>
  <c r="AI72" i="101"/>
  <c r="X68" i="101"/>
  <c r="AI68" i="101"/>
  <c r="Y98" i="101"/>
  <c r="X72" i="101"/>
  <c r="M51" i="101"/>
  <c r="AC51" i="101" s="1"/>
  <c r="K94" i="101"/>
  <c r="K52" i="101"/>
  <c r="K55" i="101" s="1"/>
  <c r="FS19" i="104"/>
  <c r="FT19" i="104" s="1"/>
  <c r="FD17" i="104"/>
  <c r="FE17" i="104" s="1"/>
  <c r="K17" i="104" s="1"/>
  <c r="D17" i="104"/>
  <c r="EB14" i="104"/>
  <c r="FS11" i="104"/>
  <c r="FT11" i="104" s="1"/>
  <c r="DN5" i="104"/>
  <c r="FS9" i="104"/>
  <c r="FT9" i="104" s="1"/>
  <c r="BE7" i="104"/>
  <c r="EB7" i="104"/>
  <c r="CY5" i="104"/>
  <c r="CG5" i="104"/>
  <c r="BK5" i="104"/>
  <c r="AY5" i="104"/>
  <c r="AP9" i="100"/>
  <c r="H9" i="100" s="1"/>
  <c r="AC53" i="101"/>
  <c r="AO53" i="101" s="1"/>
  <c r="GH17" i="104"/>
  <c r="GI17" i="104" s="1"/>
  <c r="H17" i="104" s="1"/>
  <c r="BE17" i="104"/>
  <c r="AR17" i="104" s="1"/>
  <c r="J15" i="104"/>
  <c r="EP13" i="104"/>
  <c r="EQ13" i="104" s="1"/>
  <c r="E13" i="104" s="1"/>
  <c r="EL5" i="104"/>
  <c r="P6" i="104"/>
  <c r="GE5" i="104"/>
  <c r="FD7" i="104"/>
  <c r="FE7" i="104" s="1"/>
  <c r="K7" i="104" s="1"/>
  <c r="FP5" i="104"/>
  <c r="EZ5" i="104"/>
  <c r="EK5" i="104"/>
  <c r="DL5" i="104"/>
  <c r="BE6" i="104"/>
  <c r="I27" i="100"/>
  <c r="H27" i="100"/>
  <c r="O95" i="101"/>
  <c r="E92" i="101"/>
  <c r="AL49" i="101"/>
  <c r="G49" i="101"/>
  <c r="I85" i="101"/>
  <c r="I95" i="101" s="1"/>
  <c r="I52" i="101"/>
  <c r="I55" i="101" s="1"/>
  <c r="I68" i="101" s="1"/>
  <c r="AC36" i="101"/>
  <c r="EB18" i="104"/>
  <c r="FD15" i="104"/>
  <c r="FE15" i="104" s="1"/>
  <c r="K15" i="104" s="1"/>
  <c r="FS14" i="104"/>
  <c r="FT14" i="104" s="1"/>
  <c r="EB13" i="104"/>
  <c r="BS11" i="104"/>
  <c r="AN11" i="104" s="1"/>
  <c r="AL11" i="104" s="1"/>
  <c r="GH10" i="104"/>
  <c r="GI10" i="104" s="1"/>
  <c r="H10" i="104" s="1"/>
  <c r="EB8" i="104"/>
  <c r="BE8" i="104"/>
  <c r="AR8" i="104" s="1"/>
  <c r="EY5" i="104"/>
  <c r="BP5" i="104"/>
  <c r="B5" i="104"/>
  <c r="J54" i="100"/>
  <c r="AC62" i="101"/>
  <c r="W94" i="101"/>
  <c r="AA94" i="101" s="1"/>
  <c r="AA51" i="101"/>
  <c r="E52" i="101"/>
  <c r="E55" i="101" s="1"/>
  <c r="E68" i="101" s="1"/>
  <c r="E85" i="101"/>
  <c r="G42" i="101"/>
  <c r="FD13" i="104"/>
  <c r="FE13" i="104" s="1"/>
  <c r="K13" i="104" s="1"/>
  <c r="M11" i="104"/>
  <c r="EP11" i="104"/>
  <c r="EQ11" i="104" s="1"/>
  <c r="E11" i="104" s="1"/>
  <c r="FD9" i="104"/>
  <c r="FE9" i="104" s="1"/>
  <c r="K9" i="104" s="1"/>
  <c r="BE9" i="104"/>
  <c r="BS9" i="104" s="1"/>
  <c r="AN9" i="104" s="1"/>
  <c r="AL9" i="104" s="1"/>
  <c r="EB9" i="104"/>
  <c r="DY5" i="104"/>
  <c r="EJ5" i="104"/>
  <c r="CQ5" i="104"/>
  <c r="CE5" i="104"/>
  <c r="BW5" i="104"/>
  <c r="BJ5" i="104"/>
  <c r="BR6" i="104"/>
  <c r="AX5" i="104"/>
  <c r="W6" i="104"/>
  <c r="EX5" i="104"/>
  <c r="AP61" i="100"/>
  <c r="I15" i="100"/>
  <c r="H15" i="100"/>
  <c r="U50" i="100"/>
  <c r="H8" i="100"/>
  <c r="AC55" i="102"/>
  <c r="K75" i="101"/>
  <c r="AL66" i="101"/>
  <c r="E91" i="101"/>
  <c r="AL48" i="101"/>
  <c r="G48" i="101"/>
  <c r="AC48" i="101" s="1"/>
  <c r="AA44" i="101"/>
  <c r="U87" i="101"/>
  <c r="AA87" i="101" s="1"/>
  <c r="D15" i="104"/>
  <c r="FS13" i="104"/>
  <c r="FT13" i="104" s="1"/>
  <c r="FD11" i="104"/>
  <c r="FE11" i="104" s="1"/>
  <c r="K11" i="104" s="1"/>
  <c r="FS7" i="104"/>
  <c r="FT7" i="104" s="1"/>
  <c r="GA5" i="104"/>
  <c r="EW5" i="104"/>
  <c r="EI5" i="104"/>
  <c r="DU5" i="104"/>
  <c r="CP5" i="104"/>
  <c r="CD5" i="104"/>
  <c r="J6" i="104"/>
  <c r="I13" i="100"/>
  <c r="J13" i="100" s="1"/>
  <c r="Q33" i="102"/>
  <c r="E33" i="102" s="1"/>
  <c r="Y95" i="101"/>
  <c r="Z17" i="104"/>
  <c r="R17" i="104"/>
  <c r="J17" i="104"/>
  <c r="GH11" i="104"/>
  <c r="GI11" i="104" s="1"/>
  <c r="H11" i="104" s="1"/>
  <c r="U11" i="104"/>
  <c r="GH7" i="104"/>
  <c r="GI7" i="104" s="1"/>
  <c r="H7" i="104" s="1"/>
  <c r="GH6" i="104"/>
  <c r="EP6" i="104"/>
  <c r="EA5" i="104"/>
  <c r="DS5" i="104"/>
  <c r="DB5" i="104"/>
  <c r="BO5" i="104"/>
  <c r="R6" i="104"/>
  <c r="G6" i="104"/>
  <c r="I6" i="100"/>
  <c r="Q9" i="102"/>
  <c r="Q16" i="102" s="1"/>
  <c r="Q49" i="102" s="1"/>
  <c r="M16" i="102"/>
  <c r="M49" i="102" s="1"/>
  <c r="M55" i="102" s="1"/>
  <c r="W65" i="101"/>
  <c r="W74" i="101" s="1"/>
  <c r="W77" i="101" s="1"/>
  <c r="C65" i="101"/>
  <c r="C74" i="101" s="1"/>
  <c r="C77" i="101" s="1"/>
  <c r="AA40" i="101"/>
  <c r="W83" i="101"/>
  <c r="C55" i="101"/>
  <c r="C68" i="101" s="1"/>
  <c r="J66" i="101"/>
  <c r="M35" i="101"/>
  <c r="K37" i="101"/>
  <c r="AC18" i="101"/>
  <c r="AC13" i="101" s="1"/>
  <c r="G13" i="101"/>
  <c r="GH9" i="104"/>
  <c r="GI9" i="104" s="1"/>
  <c r="H9" i="104" s="1"/>
  <c r="D11" i="104"/>
  <c r="AR7" i="104"/>
  <c r="GF5" i="104"/>
  <c r="FQ5" i="104"/>
  <c r="FB5" i="104"/>
  <c r="EN5" i="104"/>
  <c r="DZ5" i="104"/>
  <c r="DA5" i="104"/>
  <c r="CA5" i="104"/>
  <c r="BN5" i="104"/>
  <c r="BB5" i="104"/>
  <c r="J56" i="100"/>
  <c r="H12" i="100"/>
  <c r="H7" i="100"/>
  <c r="AM32" i="102"/>
  <c r="M85" i="101"/>
  <c r="AC27" i="101"/>
  <c r="Q29" i="101"/>
  <c r="J58" i="100"/>
  <c r="AV82" i="101"/>
  <c r="O29" i="101"/>
  <c r="AR6" i="104"/>
  <c r="J45" i="100"/>
  <c r="I50" i="100"/>
  <c r="J50" i="100" s="1"/>
  <c r="J36" i="100"/>
  <c r="I24" i="100"/>
  <c r="H11" i="100"/>
  <c r="I11" i="100"/>
  <c r="I8" i="100"/>
  <c r="J8" i="100" s="1"/>
  <c r="AM44" i="102"/>
  <c r="AM52" i="102" s="1"/>
  <c r="AA27" i="102"/>
  <c r="AA50" i="102" s="1"/>
  <c r="AL96" i="101"/>
  <c r="AA67" i="101"/>
  <c r="U76" i="101"/>
  <c r="AA76" i="101" s="1"/>
  <c r="X66" i="101"/>
  <c r="AI66" i="101"/>
  <c r="Y96" i="101"/>
  <c r="C86" i="101"/>
  <c r="G43" i="101"/>
  <c r="AC43" i="101" s="1"/>
  <c r="O37" i="101"/>
  <c r="O68" i="101" s="1"/>
  <c r="AE29" i="101"/>
  <c r="AL27" i="101"/>
  <c r="H50" i="100"/>
  <c r="H35" i="100"/>
  <c r="H38" i="100" s="1"/>
  <c r="J34" i="100"/>
  <c r="AA40" i="102"/>
  <c r="AA44" i="102" s="1"/>
  <c r="Q34" i="102"/>
  <c r="E34" i="102" s="1"/>
  <c r="Q27" i="102"/>
  <c r="Q50" i="102" s="1"/>
  <c r="Q12" i="102"/>
  <c r="E12" i="102" s="1"/>
  <c r="G71" i="101"/>
  <c r="AL61" i="101"/>
  <c r="E65" i="101"/>
  <c r="M54" i="101"/>
  <c r="AC54" i="101" s="1"/>
  <c r="K97" i="101"/>
  <c r="M97" i="101" s="1"/>
  <c r="W96" i="101"/>
  <c r="AA53" i="101"/>
  <c r="AB66" i="101" s="1"/>
  <c r="E90" i="101"/>
  <c r="AL47" i="101"/>
  <c r="AA43" i="101"/>
  <c r="U86" i="101"/>
  <c r="AA86" i="101" s="1"/>
  <c r="J47" i="100"/>
  <c r="AP24" i="100"/>
  <c r="H24" i="100" s="1"/>
  <c r="H29" i="100" s="1"/>
  <c r="J29" i="100" s="1"/>
  <c r="P31" i="100"/>
  <c r="H10" i="100"/>
  <c r="J10" i="100" s="1"/>
  <c r="I36" i="102"/>
  <c r="I51" i="102" s="1"/>
  <c r="I55" i="102" s="1"/>
  <c r="AM12" i="102"/>
  <c r="AA12" i="102" s="1"/>
  <c r="AM9" i="102"/>
  <c r="AI16" i="102"/>
  <c r="AI49" i="102" s="1"/>
  <c r="K16" i="102"/>
  <c r="K49" i="102" s="1"/>
  <c r="K55" i="102" s="1"/>
  <c r="G63" i="101"/>
  <c r="AL63" i="101"/>
  <c r="Q88" i="101"/>
  <c r="S88" i="101" s="1"/>
  <c r="S45" i="101"/>
  <c r="E87" i="101"/>
  <c r="G44" i="101"/>
  <c r="AL44" i="101"/>
  <c r="S36" i="101"/>
  <c r="Q37" i="101"/>
  <c r="AE37" i="101"/>
  <c r="AD66" i="101"/>
  <c r="AL21" i="101"/>
  <c r="AA61" i="101"/>
  <c r="AC61" i="101" s="1"/>
  <c r="E97" i="101"/>
  <c r="AL54" i="101"/>
  <c r="AE56" i="101"/>
  <c r="AA49" i="101"/>
  <c r="U92" i="101"/>
  <c r="AA92" i="101" s="1"/>
  <c r="AA47" i="101"/>
  <c r="U90" i="101"/>
  <c r="AA90" i="101" s="1"/>
  <c r="AL88" i="101"/>
  <c r="G88" i="101"/>
  <c r="Q87" i="101"/>
  <c r="Q52" i="101"/>
  <c r="Q55" i="101" s="1"/>
  <c r="AA42" i="101"/>
  <c r="U52" i="101"/>
  <c r="U55" i="101" s="1"/>
  <c r="U68" i="101" s="1"/>
  <c r="U85" i="101"/>
  <c r="C52" i="101"/>
  <c r="C85" i="101"/>
  <c r="Z66" i="101"/>
  <c r="AI36" i="102"/>
  <c r="AI51" i="102" s="1"/>
  <c r="G93" i="101"/>
  <c r="AC93" i="101" s="1"/>
  <c r="AX75" i="101"/>
  <c r="AW82" i="101"/>
  <c r="T66" i="101"/>
  <c r="U65" i="101"/>
  <c r="AA45" i="101"/>
  <c r="AC45" i="101" s="1"/>
  <c r="U88" i="101"/>
  <c r="AA88" i="101" s="1"/>
  <c r="S52" i="101"/>
  <c r="S55" i="101" s="1"/>
  <c r="S56" i="101" s="1"/>
  <c r="F66" i="101"/>
  <c r="G94" i="101"/>
  <c r="O77" i="101"/>
  <c r="G66" i="101"/>
  <c r="AC63" i="101"/>
  <c r="AL53" i="101"/>
  <c r="AK66" i="101" s="1"/>
  <c r="AL51" i="101"/>
  <c r="AC44" i="101"/>
  <c r="E86" i="101"/>
  <c r="AL43" i="101"/>
  <c r="AL52" i="101" s="1"/>
  <c r="AL40" i="101"/>
  <c r="S34" i="101"/>
  <c r="AC15" i="101"/>
  <c r="G96" i="101"/>
  <c r="G75" i="101"/>
  <c r="AC71" i="101"/>
  <c r="H66" i="101"/>
  <c r="I96" i="101"/>
  <c r="M49" i="101"/>
  <c r="AC49" i="101" s="1"/>
  <c r="AA48" i="101"/>
  <c r="U91" i="101"/>
  <c r="AA91" i="101" s="1"/>
  <c r="M47" i="101"/>
  <c r="AC47" i="101" s="1"/>
  <c r="AA46" i="101"/>
  <c r="U89" i="101"/>
  <c r="AA89" i="101" s="1"/>
  <c r="M42" i="101"/>
  <c r="S35" i="101"/>
  <c r="R66" i="101" s="1"/>
  <c r="J38" i="100" l="1"/>
  <c r="H63" i="100"/>
  <c r="DQ79" i="104"/>
  <c r="CK79" i="104" s="1"/>
  <c r="AJ79" i="104" s="1"/>
  <c r="CS79" i="104"/>
  <c r="AB150" i="104"/>
  <c r="DQ26" i="104"/>
  <c r="CK26" i="104" s="1"/>
  <c r="AJ26" i="104" s="1"/>
  <c r="CS26" i="104"/>
  <c r="DQ45" i="104"/>
  <c r="CS45" i="104"/>
  <c r="CS89" i="104"/>
  <c r="X89" i="104" s="1"/>
  <c r="DQ89" i="104"/>
  <c r="CK89" i="104" s="1"/>
  <c r="AJ89" i="104" s="1"/>
  <c r="DQ152" i="104"/>
  <c r="CK152" i="104" s="1"/>
  <c r="AJ152" i="104" s="1"/>
  <c r="CS152" i="104"/>
  <c r="DQ145" i="104"/>
  <c r="CK145" i="104" s="1"/>
  <c r="AJ145" i="104" s="1"/>
  <c r="CS145" i="104"/>
  <c r="V68" i="101"/>
  <c r="V72" i="101"/>
  <c r="W98" i="101"/>
  <c r="DQ12" i="104"/>
  <c r="CS12" i="104"/>
  <c r="DQ101" i="104"/>
  <c r="CK101" i="104" s="1"/>
  <c r="AJ101" i="104" s="1"/>
  <c r="CS101" i="104"/>
  <c r="DQ158" i="104"/>
  <c r="CK158" i="104" s="1"/>
  <c r="AJ158" i="104" s="1"/>
  <c r="CS158" i="104"/>
  <c r="CS122" i="104"/>
  <c r="DQ122" i="104"/>
  <c r="CK122" i="104" s="1"/>
  <c r="AJ122" i="104" s="1"/>
  <c r="Z11" i="103"/>
  <c r="DQ127" i="104"/>
  <c r="CS127" i="104"/>
  <c r="CS36" i="104"/>
  <c r="DQ36" i="104"/>
  <c r="CK36" i="104" s="1"/>
  <c r="AJ36" i="104" s="1"/>
  <c r="DQ9" i="104"/>
  <c r="CK9" i="104" s="1"/>
  <c r="AJ9" i="104" s="1"/>
  <c r="CS9" i="104"/>
  <c r="Z171" i="103"/>
  <c r="AA9" i="102"/>
  <c r="AA16" i="102" s="1"/>
  <c r="AA49" i="102" s="1"/>
  <c r="AM16" i="102"/>
  <c r="AM49" i="102" s="1"/>
  <c r="AM55" i="102" s="1"/>
  <c r="E74" i="101"/>
  <c r="G65" i="101"/>
  <c r="AL65" i="101"/>
  <c r="Q44" i="102"/>
  <c r="Q52" i="102" s="1"/>
  <c r="E40" i="102"/>
  <c r="E44" i="102" s="1"/>
  <c r="N24" i="104"/>
  <c r="AB24" i="104" s="1"/>
  <c r="DQ52" i="104"/>
  <c r="CK52" i="104" s="1"/>
  <c r="AJ52" i="104" s="1"/>
  <c r="CS52" i="104"/>
  <c r="DQ64" i="104"/>
  <c r="CK64" i="104" s="1"/>
  <c r="AJ64" i="104" s="1"/>
  <c r="CS64" i="104"/>
  <c r="DQ46" i="104"/>
  <c r="CS46" i="104"/>
  <c r="S90" i="104"/>
  <c r="DQ82" i="104"/>
  <c r="CK82" i="104" s="1"/>
  <c r="AJ82" i="104" s="1"/>
  <c r="CS82" i="104"/>
  <c r="S117" i="104"/>
  <c r="BS119" i="104"/>
  <c r="AN119" i="104" s="1"/>
  <c r="AL119" i="104" s="1"/>
  <c r="CS170" i="104"/>
  <c r="DQ170" i="104"/>
  <c r="CK170" i="104" s="1"/>
  <c r="Q156" i="103"/>
  <c r="V156" i="103"/>
  <c r="AI156" i="103"/>
  <c r="V83" i="103"/>
  <c r="Q83" i="103"/>
  <c r="AI83" i="103"/>
  <c r="V93" i="103"/>
  <c r="AI93" i="103"/>
  <c r="Q93" i="103"/>
  <c r="AI55" i="103"/>
  <c r="Q55" i="103"/>
  <c r="Z55" i="103" s="1"/>
  <c r="V55" i="103"/>
  <c r="AK129" i="103"/>
  <c r="AJ129" i="103"/>
  <c r="N129" i="103" s="1"/>
  <c r="CS48" i="104"/>
  <c r="DQ48" i="104"/>
  <c r="CK48" i="104" s="1"/>
  <c r="AJ48" i="104" s="1"/>
  <c r="CS32" i="104"/>
  <c r="DQ32" i="104"/>
  <c r="DQ23" i="104"/>
  <c r="CK23" i="104" s="1"/>
  <c r="AJ23" i="104" s="1"/>
  <c r="CS23" i="104"/>
  <c r="AB87" i="104"/>
  <c r="S132" i="104"/>
  <c r="DQ95" i="104"/>
  <c r="CK95" i="104" s="1"/>
  <c r="AJ95" i="104" s="1"/>
  <c r="CS95" i="104"/>
  <c r="AL141" i="104"/>
  <c r="DQ98" i="104"/>
  <c r="CK98" i="104" s="1"/>
  <c r="AJ98" i="104" s="1"/>
  <c r="CS98" i="104"/>
  <c r="S143" i="104"/>
  <c r="S172" i="104"/>
  <c r="S128" i="104"/>
  <c r="AL76" i="104"/>
  <c r="AB152" i="104"/>
  <c r="CS103" i="104"/>
  <c r="DQ103" i="104"/>
  <c r="CK103" i="104" s="1"/>
  <c r="AJ103" i="104" s="1"/>
  <c r="N120" i="104"/>
  <c r="AB120" i="104" s="1"/>
  <c r="AR152" i="104"/>
  <c r="BS172" i="104"/>
  <c r="AN172" i="104" s="1"/>
  <c r="AL172" i="104" s="1"/>
  <c r="Z83" i="103"/>
  <c r="V119" i="103"/>
  <c r="AI119" i="103"/>
  <c r="Q119" i="103"/>
  <c r="Z119" i="103" s="1"/>
  <c r="V84" i="103"/>
  <c r="AI128" i="103"/>
  <c r="Q128" i="103"/>
  <c r="Z128" i="103" s="1"/>
  <c r="V128" i="103"/>
  <c r="AK156" i="103"/>
  <c r="I61" i="100"/>
  <c r="C98" i="101"/>
  <c r="B98" i="101" s="1"/>
  <c r="B72" i="101"/>
  <c r="B68" i="101"/>
  <c r="I9" i="100"/>
  <c r="J9" i="100" s="1"/>
  <c r="S23" i="104"/>
  <c r="AB23" i="104" s="1"/>
  <c r="X23" i="104"/>
  <c r="S18" i="104"/>
  <c r="DQ25" i="104"/>
  <c r="CK25" i="104" s="1"/>
  <c r="AJ25" i="104" s="1"/>
  <c r="CS25" i="104"/>
  <c r="CS100" i="104"/>
  <c r="DQ100" i="104"/>
  <c r="DQ57" i="104"/>
  <c r="CS57" i="104"/>
  <c r="S76" i="104"/>
  <c r="S135" i="104"/>
  <c r="DQ66" i="104"/>
  <c r="CS66" i="104"/>
  <c r="AR143" i="104"/>
  <c r="DQ125" i="104"/>
  <c r="CS125" i="104"/>
  <c r="Q110" i="103"/>
  <c r="Z110" i="103" s="1"/>
  <c r="V110" i="103"/>
  <c r="AI110" i="103"/>
  <c r="Q24" i="103"/>
  <c r="Z24" i="103" s="1"/>
  <c r="V24" i="103"/>
  <c r="AI24" i="103"/>
  <c r="AI124" i="103"/>
  <c r="Q124" i="103"/>
  <c r="Z124" i="103" s="1"/>
  <c r="V124" i="103"/>
  <c r="Q65" i="103"/>
  <c r="Z65" i="103" s="1"/>
  <c r="AI65" i="103"/>
  <c r="V65" i="103"/>
  <c r="AJ133" i="103"/>
  <c r="N133" i="103" s="1"/>
  <c r="AK133" i="103"/>
  <c r="AI157" i="103"/>
  <c r="Q157" i="103"/>
  <c r="V157" i="103"/>
  <c r="AI76" i="103"/>
  <c r="Q67" i="103"/>
  <c r="Z67" i="103" s="1"/>
  <c r="AI67" i="103"/>
  <c r="V67" i="103"/>
  <c r="AR101" i="104"/>
  <c r="V165" i="103"/>
  <c r="G90" i="101"/>
  <c r="AC90" i="101" s="1"/>
  <c r="AL90" i="101"/>
  <c r="J6" i="100"/>
  <c r="DQ11" i="104"/>
  <c r="CS11" i="104"/>
  <c r="S6" i="104"/>
  <c r="BE5" i="104"/>
  <c r="AC96" i="101"/>
  <c r="X56" i="104"/>
  <c r="S56" i="104"/>
  <c r="DQ68" i="104"/>
  <c r="CS68" i="104"/>
  <c r="S83" i="104"/>
  <c r="N89" i="104"/>
  <c r="AB89" i="104" s="1"/>
  <c r="BS115" i="104"/>
  <c r="AN115" i="104" s="1"/>
  <c r="AL115" i="104" s="1"/>
  <c r="DQ130" i="104"/>
  <c r="CK130" i="104" s="1"/>
  <c r="AJ130" i="104" s="1"/>
  <c r="CS130" i="104"/>
  <c r="AI6" i="103"/>
  <c r="BE5" i="103"/>
  <c r="V6" i="103"/>
  <c r="Q6" i="103"/>
  <c r="V14" i="103"/>
  <c r="AR158" i="104"/>
  <c r="BS129" i="104"/>
  <c r="AN129" i="104" s="1"/>
  <c r="AL129" i="104" s="1"/>
  <c r="AJ95" i="103"/>
  <c r="N95" i="103" s="1"/>
  <c r="AK95" i="103"/>
  <c r="Z66" i="103"/>
  <c r="AI84" i="103"/>
  <c r="Q58" i="103"/>
  <c r="V58" i="103"/>
  <c r="AI58" i="103"/>
  <c r="V23" i="103"/>
  <c r="AI23" i="103"/>
  <c r="Q23" i="103"/>
  <c r="Z23" i="103" s="1"/>
  <c r="DQ139" i="104"/>
  <c r="CK139" i="104" s="1"/>
  <c r="AJ139" i="104" s="1"/>
  <c r="CS139" i="104"/>
  <c r="AJ79" i="103"/>
  <c r="N79" i="103" s="1"/>
  <c r="AK79" i="103"/>
  <c r="AK97" i="103"/>
  <c r="Z154" i="103"/>
  <c r="V107" i="103"/>
  <c r="Q107" i="103"/>
  <c r="AI107" i="103"/>
  <c r="V39" i="103"/>
  <c r="Q39" i="103"/>
  <c r="Z39" i="103" s="1"/>
  <c r="AI39" i="103"/>
  <c r="AI169" i="103"/>
  <c r="S37" i="101"/>
  <c r="AC34" i="101"/>
  <c r="AA65" i="101"/>
  <c r="U74" i="101"/>
  <c r="R72" i="101" s="1"/>
  <c r="S87" i="101"/>
  <c r="S95" i="101" s="1"/>
  <c r="S98" i="101" s="1"/>
  <c r="Q95" i="101"/>
  <c r="J11" i="100"/>
  <c r="AA32" i="102"/>
  <c r="AA36" i="102" s="1"/>
  <c r="AA51" i="102" s="1"/>
  <c r="AM36" i="102"/>
  <c r="AM51" i="102" s="1"/>
  <c r="AA83" i="101"/>
  <c r="V98" i="101"/>
  <c r="EP5" i="104"/>
  <c r="EQ6" i="104"/>
  <c r="K77" i="101"/>
  <c r="M77" i="101" s="1"/>
  <c r="M75" i="101"/>
  <c r="AC75" i="101" s="1"/>
  <c r="AL75" i="101"/>
  <c r="G52" i="101"/>
  <c r="G55" i="101" s="1"/>
  <c r="G56" i="101" s="1"/>
  <c r="M94" i="101"/>
  <c r="AC94" i="101" s="1"/>
  <c r="AL94" i="101"/>
  <c r="AC92" i="101"/>
  <c r="N17" i="104"/>
  <c r="AB17" i="104" s="1"/>
  <c r="X25" i="104"/>
  <c r="S25" i="104"/>
  <c r="BS6" i="104"/>
  <c r="DF5" i="104"/>
  <c r="S29" i="104"/>
  <c r="S47" i="104"/>
  <c r="N25" i="104"/>
  <c r="AB25" i="104" s="1"/>
  <c r="S49" i="104"/>
  <c r="S33" i="104"/>
  <c r="S44" i="104"/>
  <c r="N56" i="104"/>
  <c r="AB56" i="104" s="1"/>
  <c r="S58" i="104"/>
  <c r="BS47" i="104"/>
  <c r="AN47" i="104" s="1"/>
  <c r="AL47" i="104" s="1"/>
  <c r="BS54" i="104"/>
  <c r="AN54" i="104" s="1"/>
  <c r="AL54" i="104" s="1"/>
  <c r="AL39" i="104"/>
  <c r="S27" i="104"/>
  <c r="S48" i="104"/>
  <c r="N69" i="104"/>
  <c r="AB69" i="104" s="1"/>
  <c r="BS92" i="104"/>
  <c r="AN92" i="104" s="1"/>
  <c r="AL92" i="104" s="1"/>
  <c r="S104" i="104"/>
  <c r="S68" i="104"/>
  <c r="S114" i="104"/>
  <c r="AL77" i="104"/>
  <c r="AR76" i="104"/>
  <c r="N103" i="104"/>
  <c r="AB103" i="104" s="1"/>
  <c r="FS6" i="103"/>
  <c r="FR5" i="103"/>
  <c r="S95" i="104"/>
  <c r="AL96" i="104"/>
  <c r="N121" i="104"/>
  <c r="AB121" i="104" s="1"/>
  <c r="S98" i="104"/>
  <c r="AR83" i="104"/>
  <c r="S99" i="104"/>
  <c r="AJ11" i="103"/>
  <c r="N11" i="103" s="1"/>
  <c r="AK11" i="103"/>
  <c r="AR117" i="104"/>
  <c r="S130" i="104"/>
  <c r="S138" i="104"/>
  <c r="BS154" i="104"/>
  <c r="AN154" i="104" s="1"/>
  <c r="AL154" i="104" s="1"/>
  <c r="BS142" i="104"/>
  <c r="AN142" i="104" s="1"/>
  <c r="AL142" i="104" s="1"/>
  <c r="AB165" i="104"/>
  <c r="CJ5" i="103"/>
  <c r="BS81" i="104"/>
  <c r="AN81" i="104" s="1"/>
  <c r="AL81" i="104" s="1"/>
  <c r="Q13" i="103"/>
  <c r="Z13" i="103" s="1"/>
  <c r="V13" i="103"/>
  <c r="AI13" i="103"/>
  <c r="AI18" i="103"/>
  <c r="Q18" i="103"/>
  <c r="V18" i="103"/>
  <c r="AK59" i="103"/>
  <c r="S167" i="104"/>
  <c r="S100" i="104"/>
  <c r="AK15" i="103"/>
  <c r="CR5" i="103"/>
  <c r="AK31" i="103"/>
  <c r="AJ31" i="103"/>
  <c r="N31" i="103" s="1"/>
  <c r="Q71" i="103"/>
  <c r="Z71" i="103" s="1"/>
  <c r="V71" i="103"/>
  <c r="AI71" i="103"/>
  <c r="V90" i="103"/>
  <c r="AI90" i="103"/>
  <c r="Q90" i="103"/>
  <c r="Z90" i="103" s="1"/>
  <c r="AK124" i="103"/>
  <c r="AK132" i="103"/>
  <c r="BS159" i="104"/>
  <c r="AN159" i="104" s="1"/>
  <c r="AL159" i="104" s="1"/>
  <c r="S160" i="104"/>
  <c r="Z20" i="103"/>
  <c r="V27" i="103"/>
  <c r="Q27" i="103"/>
  <c r="Z27" i="103" s="1"/>
  <c r="AI27" i="103"/>
  <c r="AI31" i="103"/>
  <c r="Q31" i="103"/>
  <c r="V31" i="103"/>
  <c r="AI45" i="103"/>
  <c r="V45" i="103"/>
  <c r="Q45" i="103"/>
  <c r="Z45" i="103" s="1"/>
  <c r="V61" i="103"/>
  <c r="AI61" i="103"/>
  <c r="Q61" i="103"/>
  <c r="V117" i="103"/>
  <c r="AI117" i="103"/>
  <c r="Q117" i="103"/>
  <c r="Z117" i="103" s="1"/>
  <c r="AI153" i="103"/>
  <c r="V153" i="103"/>
  <c r="Q153" i="103"/>
  <c r="Z153" i="103" s="1"/>
  <c r="Q150" i="103"/>
  <c r="Z150" i="103" s="1"/>
  <c r="AI150" i="103"/>
  <c r="V150" i="103"/>
  <c r="Q48" i="103"/>
  <c r="V48" i="103"/>
  <c r="AI48" i="103"/>
  <c r="V99" i="103"/>
  <c r="Q99" i="103"/>
  <c r="Z99" i="103" s="1"/>
  <c r="AI99" i="103"/>
  <c r="AI161" i="103"/>
  <c r="V161" i="103"/>
  <c r="Q161" i="103"/>
  <c r="Z161" i="103" s="1"/>
  <c r="AK128" i="103"/>
  <c r="AI77" i="103"/>
  <c r="V77" i="103"/>
  <c r="Q77" i="103"/>
  <c r="Z77" i="103" s="1"/>
  <c r="AI96" i="103"/>
  <c r="Q96" i="103"/>
  <c r="Z96" i="103" s="1"/>
  <c r="V96" i="103"/>
  <c r="Q127" i="103"/>
  <c r="AI127" i="103"/>
  <c r="V127" i="103"/>
  <c r="S157" i="104"/>
  <c r="V163" i="103"/>
  <c r="Q163" i="103"/>
  <c r="Z163" i="103" s="1"/>
  <c r="AI163" i="103"/>
  <c r="AI94" i="103"/>
  <c r="Q94" i="103"/>
  <c r="Z94" i="103" s="1"/>
  <c r="V94" i="103"/>
  <c r="V155" i="103"/>
  <c r="Q155" i="103"/>
  <c r="AI155" i="103"/>
  <c r="Z91" i="103"/>
  <c r="Q103" i="103"/>
  <c r="Z103" i="103" s="1"/>
  <c r="V103" i="103"/>
  <c r="AI103" i="103"/>
  <c r="V111" i="103"/>
  <c r="AI111" i="103"/>
  <c r="Q111" i="103"/>
  <c r="Z111" i="103" s="1"/>
  <c r="AK172" i="103"/>
  <c r="AJ172" i="103"/>
  <c r="N172" i="103" s="1"/>
  <c r="V20" i="103"/>
  <c r="AL164" i="104"/>
  <c r="G97" i="101"/>
  <c r="AL97" i="101"/>
  <c r="S8" i="104"/>
  <c r="S14" i="104"/>
  <c r="BS14" i="104"/>
  <c r="AN14" i="104" s="1"/>
  <c r="AL14" i="104" s="1"/>
  <c r="S78" i="104"/>
  <c r="S30" i="104"/>
  <c r="BS8" i="104"/>
  <c r="AN8" i="104" s="1"/>
  <c r="AL8" i="104" s="1"/>
  <c r="DQ56" i="104"/>
  <c r="CK56" i="104" s="1"/>
  <c r="AJ56" i="104" s="1"/>
  <c r="CS56" i="104"/>
  <c r="S101" i="104"/>
  <c r="X101" i="104"/>
  <c r="DE5" i="103"/>
  <c r="DQ107" i="104"/>
  <c r="CS107" i="104"/>
  <c r="CS106" i="104"/>
  <c r="DQ106" i="104"/>
  <c r="S162" i="104"/>
  <c r="Z18" i="103"/>
  <c r="Q42" i="103"/>
  <c r="Z42" i="103" s="1"/>
  <c r="V42" i="103"/>
  <c r="AI42" i="103"/>
  <c r="AI25" i="103"/>
  <c r="V25" i="103"/>
  <c r="Q25" i="103"/>
  <c r="Z25" i="103" s="1"/>
  <c r="V72" i="103"/>
  <c r="AI72" i="103"/>
  <c r="Q72" i="103"/>
  <c r="Z72" i="103" s="1"/>
  <c r="J27" i="100"/>
  <c r="AL76" i="101"/>
  <c r="G76" i="101"/>
  <c r="AC76" i="101" s="1"/>
  <c r="AR14" i="104"/>
  <c r="CS34" i="104"/>
  <c r="DQ34" i="104"/>
  <c r="S55" i="104"/>
  <c r="AL21" i="104"/>
  <c r="S112" i="104"/>
  <c r="S107" i="104"/>
  <c r="AR162" i="104"/>
  <c r="Z31" i="103"/>
  <c r="V38" i="103"/>
  <c r="AI38" i="103"/>
  <c r="Q38" i="103"/>
  <c r="V143" i="103"/>
  <c r="Q143" i="103"/>
  <c r="Z143" i="103" s="1"/>
  <c r="AI143" i="103"/>
  <c r="Q160" i="103"/>
  <c r="Z160" i="103" s="1"/>
  <c r="V160" i="103"/>
  <c r="AI160" i="103"/>
  <c r="AK147" i="103"/>
  <c r="AJ147" i="103"/>
  <c r="N147" i="103" s="1"/>
  <c r="Z122" i="103"/>
  <c r="DQ17" i="104"/>
  <c r="CK17" i="104" s="1"/>
  <c r="AJ17" i="104" s="1"/>
  <c r="CS17" i="104"/>
  <c r="AC85" i="101"/>
  <c r="M95" i="101"/>
  <c r="H72" i="101"/>
  <c r="I98" i="101"/>
  <c r="AH98" i="101" s="1"/>
  <c r="H68" i="101"/>
  <c r="S22" i="104"/>
  <c r="N48" i="104"/>
  <c r="S64" i="104"/>
  <c r="X64" i="104"/>
  <c r="S80" i="104"/>
  <c r="BS42" i="104"/>
  <c r="AN42" i="104" s="1"/>
  <c r="AL42" i="104" s="1"/>
  <c r="S67" i="104"/>
  <c r="EP6" i="103"/>
  <c r="EO5" i="103"/>
  <c r="CS40" i="104"/>
  <c r="DQ40" i="104"/>
  <c r="S82" i="104"/>
  <c r="S113" i="104"/>
  <c r="Q154" i="103"/>
  <c r="V154" i="103"/>
  <c r="AI154" i="103"/>
  <c r="BS143" i="104"/>
  <c r="AN143" i="104" s="1"/>
  <c r="AL143" i="104" s="1"/>
  <c r="AI17" i="103"/>
  <c r="Q17" i="103"/>
  <c r="Z17" i="103" s="1"/>
  <c r="V17" i="103"/>
  <c r="Q44" i="103"/>
  <c r="Z44" i="103" s="1"/>
  <c r="V44" i="103"/>
  <c r="AI44" i="103"/>
  <c r="Q69" i="103"/>
  <c r="Z69" i="103" s="1"/>
  <c r="V69" i="103"/>
  <c r="AI69" i="103"/>
  <c r="V85" i="103"/>
  <c r="AI85" i="103"/>
  <c r="Q85" i="103"/>
  <c r="Z85" i="103" s="1"/>
  <c r="AL160" i="104"/>
  <c r="V87" i="103"/>
  <c r="AI87" i="103"/>
  <c r="Q87" i="103"/>
  <c r="Z87" i="103" s="1"/>
  <c r="V98" i="103"/>
  <c r="Q98" i="103"/>
  <c r="Z98" i="103" s="1"/>
  <c r="AI98" i="103"/>
  <c r="Q130" i="103"/>
  <c r="Z130" i="103" s="1"/>
  <c r="V130" i="103"/>
  <c r="AI130" i="103"/>
  <c r="AJ73" i="103"/>
  <c r="N73" i="103" s="1"/>
  <c r="AK73" i="103"/>
  <c r="AI138" i="103"/>
  <c r="Q138" i="103"/>
  <c r="Z138" i="103" s="1"/>
  <c r="V138" i="103"/>
  <c r="S35" i="104"/>
  <c r="AR45" i="104"/>
  <c r="AL33" i="104"/>
  <c r="AR64" i="104"/>
  <c r="AL38" i="104"/>
  <c r="S60" i="104"/>
  <c r="CS120" i="104"/>
  <c r="DQ120" i="104"/>
  <c r="CK120" i="104" s="1"/>
  <c r="AJ120" i="104" s="1"/>
  <c r="BS55" i="104"/>
  <c r="AN55" i="104" s="1"/>
  <c r="AL55" i="104" s="1"/>
  <c r="N98" i="104"/>
  <c r="S62" i="104"/>
  <c r="V52" i="103"/>
  <c r="AI52" i="103"/>
  <c r="Q52" i="103"/>
  <c r="S146" i="104"/>
  <c r="BS146" i="104"/>
  <c r="AN146" i="104" s="1"/>
  <c r="AL146" i="104" s="1"/>
  <c r="AI30" i="103"/>
  <c r="Q30" i="103"/>
  <c r="Z30" i="103" s="1"/>
  <c r="V30" i="103"/>
  <c r="V64" i="103"/>
  <c r="AI64" i="103"/>
  <c r="Q64" i="103"/>
  <c r="X145" i="104"/>
  <c r="S145" i="104"/>
  <c r="AI149" i="103"/>
  <c r="Q149" i="103"/>
  <c r="Z149" i="103" s="1"/>
  <c r="V149" i="103"/>
  <c r="AK105" i="103"/>
  <c r="S15" i="104"/>
  <c r="AK40" i="101"/>
  <c r="AL55" i="101"/>
  <c r="AC88" i="101"/>
  <c r="Q68" i="101"/>
  <c r="AA96" i="101"/>
  <c r="AL29" i="101"/>
  <c r="GH5" i="104"/>
  <c r="GI6" i="104"/>
  <c r="E95" i="101"/>
  <c r="G85" i="101"/>
  <c r="E32" i="102"/>
  <c r="E36" i="102" s="1"/>
  <c r="E51" i="102" s="1"/>
  <c r="Q36" i="102"/>
  <c r="Q51" i="102" s="1"/>
  <c r="Q55" i="102" s="1"/>
  <c r="S10" i="104"/>
  <c r="BS10" i="104"/>
  <c r="AN10" i="104" s="1"/>
  <c r="AL10" i="104" s="1"/>
  <c r="S34" i="104"/>
  <c r="BS22" i="104"/>
  <c r="AN22" i="104" s="1"/>
  <c r="AL22" i="104" s="1"/>
  <c r="BS31" i="104"/>
  <c r="AN31" i="104" s="1"/>
  <c r="AL31" i="104" s="1"/>
  <c r="BS30" i="104"/>
  <c r="AN30" i="104" s="1"/>
  <c r="AL30" i="104" s="1"/>
  <c r="S12" i="104"/>
  <c r="BS60" i="104"/>
  <c r="AN60" i="104" s="1"/>
  <c r="AL60" i="104" s="1"/>
  <c r="CS29" i="104"/>
  <c r="DQ29" i="104"/>
  <c r="AB48" i="104"/>
  <c r="BS20" i="104"/>
  <c r="AN20" i="104" s="1"/>
  <c r="AL20" i="104" s="1"/>
  <c r="CS65" i="104"/>
  <c r="DQ65" i="104"/>
  <c r="AR56" i="104"/>
  <c r="AL61" i="104"/>
  <c r="BS35" i="104"/>
  <c r="AN35" i="104" s="1"/>
  <c r="AL35" i="104" s="1"/>
  <c r="S103" i="104"/>
  <c r="X103" i="104"/>
  <c r="S123" i="104"/>
  <c r="GH6" i="103"/>
  <c r="GH5" i="103" s="1"/>
  <c r="GG5" i="103"/>
  <c r="AR78" i="104"/>
  <c r="DQ111" i="104"/>
  <c r="CS111" i="104"/>
  <c r="S121" i="104"/>
  <c r="S93" i="104"/>
  <c r="AB98" i="104"/>
  <c r="CS124" i="104"/>
  <c r="DQ124" i="104"/>
  <c r="CK124" i="104" s="1"/>
  <c r="AJ124" i="104" s="1"/>
  <c r="S118" i="104"/>
  <c r="S136" i="104"/>
  <c r="AR136" i="104"/>
  <c r="DQ131" i="104"/>
  <c r="CS131" i="104"/>
  <c r="AK9" i="103"/>
  <c r="S65" i="104"/>
  <c r="CS167" i="104"/>
  <c r="DQ167" i="104"/>
  <c r="CK167" i="104" s="1"/>
  <c r="AL137" i="104"/>
  <c r="V8" i="103"/>
  <c r="AI8" i="103"/>
  <c r="Q8" i="103"/>
  <c r="Z8" i="103" s="1"/>
  <c r="S102" i="104"/>
  <c r="BS171" i="104"/>
  <c r="AN171" i="104" s="1"/>
  <c r="AL171" i="104" s="1"/>
  <c r="BS148" i="104"/>
  <c r="AN148" i="104" s="1"/>
  <c r="AL148" i="104" s="1"/>
  <c r="Z52" i="103"/>
  <c r="AI41" i="103"/>
  <c r="Q41" i="103"/>
  <c r="Z41" i="103" s="1"/>
  <c r="V41" i="103"/>
  <c r="AK96" i="103"/>
  <c r="AK104" i="103"/>
  <c r="AI134" i="103"/>
  <c r="Q134" i="103"/>
  <c r="V134" i="103"/>
  <c r="Z47" i="103"/>
  <c r="S147" i="104"/>
  <c r="X161" i="104"/>
  <c r="S161" i="104"/>
  <c r="BS93" i="104"/>
  <c r="AN93" i="104" s="1"/>
  <c r="AL93" i="104" s="1"/>
  <c r="Q21" i="103"/>
  <c r="Z21" i="103" s="1"/>
  <c r="AI21" i="103"/>
  <c r="V21" i="103"/>
  <c r="Z38" i="103"/>
  <c r="Q57" i="103"/>
  <c r="Z57" i="103" s="1"/>
  <c r="V57" i="103"/>
  <c r="AI57" i="103"/>
  <c r="AI101" i="103"/>
  <c r="Q101" i="103"/>
  <c r="Z101" i="103" s="1"/>
  <c r="V101" i="103"/>
  <c r="S120" i="104"/>
  <c r="X120" i="104"/>
  <c r="Z70" i="103"/>
  <c r="BS132" i="104"/>
  <c r="AN132" i="104" s="1"/>
  <c r="AL132" i="104" s="1"/>
  <c r="V106" i="103"/>
  <c r="AI106" i="103"/>
  <c r="Q106" i="103"/>
  <c r="Z106" i="103" s="1"/>
  <c r="V131" i="103"/>
  <c r="Q131" i="103"/>
  <c r="Z131" i="103" s="1"/>
  <c r="AI131" i="103"/>
  <c r="BS162" i="104"/>
  <c r="AN162" i="104" s="1"/>
  <c r="AL162" i="104" s="1"/>
  <c r="AI136" i="103"/>
  <c r="V68" i="103"/>
  <c r="AI68" i="103"/>
  <c r="Q68" i="103"/>
  <c r="Z68" i="103" s="1"/>
  <c r="AI66" i="103"/>
  <c r="Q82" i="103"/>
  <c r="Z82" i="103" s="1"/>
  <c r="V82" i="103"/>
  <c r="AI82" i="103"/>
  <c r="Z107" i="103"/>
  <c r="Z127" i="103"/>
  <c r="AI145" i="103"/>
  <c r="Q145" i="103"/>
  <c r="Z145" i="103" s="1"/>
  <c r="V145" i="103"/>
  <c r="S133" i="104"/>
  <c r="AJ68" i="103"/>
  <c r="N68" i="103" s="1"/>
  <c r="AK68" i="103"/>
  <c r="AI80" i="103"/>
  <c r="Q80" i="103"/>
  <c r="Z80" i="103" s="1"/>
  <c r="V80" i="103"/>
  <c r="AJ106" i="103"/>
  <c r="N106" i="103" s="1"/>
  <c r="AK106" i="103"/>
  <c r="AI120" i="103"/>
  <c r="Q120" i="103"/>
  <c r="Z120" i="103" s="1"/>
  <c r="V120" i="103"/>
  <c r="V147" i="103"/>
  <c r="Q147" i="103"/>
  <c r="Z147" i="103" s="1"/>
  <c r="AI147" i="103"/>
  <c r="V170" i="103"/>
  <c r="AI170" i="103"/>
  <c r="Q170" i="103"/>
  <c r="Z170" i="103" s="1"/>
  <c r="S141" i="104"/>
  <c r="AI88" i="103"/>
  <c r="Q88" i="103"/>
  <c r="Z88" i="103" s="1"/>
  <c r="V88" i="103"/>
  <c r="V135" i="103"/>
  <c r="AI135" i="103"/>
  <c r="Q135" i="103"/>
  <c r="Z135" i="103" s="1"/>
  <c r="Q164" i="103"/>
  <c r="Z164" i="103" s="1"/>
  <c r="AI164" i="103"/>
  <c r="V164" i="103"/>
  <c r="AR157" i="104"/>
  <c r="S137" i="104"/>
  <c r="AK98" i="103"/>
  <c r="AJ98" i="103"/>
  <c r="N98" i="103" s="1"/>
  <c r="Z115" i="103"/>
  <c r="V121" i="103"/>
  <c r="AI121" i="103"/>
  <c r="Q121" i="103"/>
  <c r="Z121" i="103" s="1"/>
  <c r="M83" i="101"/>
  <c r="Q59" i="103"/>
  <c r="Z59" i="103" s="1"/>
  <c r="AI59" i="103"/>
  <c r="V59" i="103"/>
  <c r="V172" i="103"/>
  <c r="DQ13" i="104"/>
  <c r="CK13" i="104" s="1"/>
  <c r="AJ13" i="104" s="1"/>
  <c r="CS13" i="104"/>
  <c r="S42" i="104"/>
  <c r="S54" i="104"/>
  <c r="AR54" i="104"/>
  <c r="S79" i="104"/>
  <c r="S74" i="104"/>
  <c r="Q7" i="103"/>
  <c r="Z7" i="103" s="1"/>
  <c r="AI7" i="103"/>
  <c r="V7" i="103"/>
  <c r="S152" i="104"/>
  <c r="AL156" i="104"/>
  <c r="CS94" i="104"/>
  <c r="DQ94" i="104"/>
  <c r="Q36" i="103"/>
  <c r="Z36" i="103" s="1"/>
  <c r="AI36" i="103"/>
  <c r="V36" i="103"/>
  <c r="V97" i="103"/>
  <c r="AI97" i="103"/>
  <c r="Q97" i="103"/>
  <c r="Z97" i="103" s="1"/>
  <c r="V105" i="103"/>
  <c r="AI105" i="103"/>
  <c r="Q105" i="103"/>
  <c r="Z105" i="103" s="1"/>
  <c r="AJ12" i="103"/>
  <c r="N12" i="103" s="1"/>
  <c r="AK12" i="103"/>
  <c r="AI22" i="103"/>
  <c r="Q22" i="103"/>
  <c r="Z22" i="103" s="1"/>
  <c r="V22" i="103"/>
  <c r="V47" i="103"/>
  <c r="Q47" i="103"/>
  <c r="AI47" i="103"/>
  <c r="AI139" i="103"/>
  <c r="Q139" i="103"/>
  <c r="Z139" i="103" s="1"/>
  <c r="V139" i="103"/>
  <c r="Q51" i="103"/>
  <c r="Z51" i="103" s="1"/>
  <c r="AI51" i="103"/>
  <c r="V51" i="103"/>
  <c r="V129" i="103"/>
  <c r="AI129" i="103"/>
  <c r="Q129" i="103"/>
  <c r="Z129" i="103" s="1"/>
  <c r="AI112" i="103"/>
  <c r="Q112" i="103"/>
  <c r="Z112" i="103" s="1"/>
  <c r="V112" i="103"/>
  <c r="AI86" i="103"/>
  <c r="Q86" i="103"/>
  <c r="Z86" i="103" s="1"/>
  <c r="V86" i="103"/>
  <c r="DQ18" i="104"/>
  <c r="CK18" i="104" s="1"/>
  <c r="AJ18" i="104" s="1"/>
  <c r="CS18" i="104"/>
  <c r="AR42" i="104"/>
  <c r="S43" i="104"/>
  <c r="DQ73" i="104"/>
  <c r="CK73" i="104" s="1"/>
  <c r="AJ73" i="104" s="1"/>
  <c r="CS73" i="104"/>
  <c r="BS112" i="104"/>
  <c r="AN112" i="104" s="1"/>
  <c r="AL112" i="104" s="1"/>
  <c r="S155" i="104"/>
  <c r="Z64" i="103"/>
  <c r="Z56" i="103"/>
  <c r="V126" i="103"/>
  <c r="Q126" i="103"/>
  <c r="Z126" i="103" s="1"/>
  <c r="AI126" i="103"/>
  <c r="Q140" i="103"/>
  <c r="Z140" i="103" s="1"/>
  <c r="AI140" i="103"/>
  <c r="V140" i="103"/>
  <c r="V95" i="103"/>
  <c r="Q95" i="103"/>
  <c r="Z95" i="103" s="1"/>
  <c r="AI95" i="103"/>
  <c r="AK102" i="103"/>
  <c r="AJ102" i="103"/>
  <c r="N102" i="103" s="1"/>
  <c r="S20" i="104"/>
  <c r="Q34" i="103"/>
  <c r="Z34" i="103" s="1"/>
  <c r="AI34" i="103"/>
  <c r="V34" i="103"/>
  <c r="V133" i="103"/>
  <c r="AI133" i="103"/>
  <c r="Q133" i="103"/>
  <c r="Z133" i="103" s="1"/>
  <c r="CS138" i="104"/>
  <c r="DQ138" i="104"/>
  <c r="CK138" i="104" s="1"/>
  <c r="AJ138" i="104" s="1"/>
  <c r="G91" i="101"/>
  <c r="AC91" i="101" s="1"/>
  <c r="AL91" i="101"/>
  <c r="S13" i="104"/>
  <c r="X13" i="104"/>
  <c r="S16" i="104"/>
  <c r="DQ19" i="104"/>
  <c r="CK19" i="104" s="1"/>
  <c r="AJ19" i="104" s="1"/>
  <c r="CS19" i="104"/>
  <c r="FS5" i="104"/>
  <c r="S45" i="104"/>
  <c r="BS80" i="104"/>
  <c r="AN80" i="104" s="1"/>
  <c r="AL80" i="104" s="1"/>
  <c r="S106" i="104"/>
  <c r="S86" i="104"/>
  <c r="DQ121" i="104"/>
  <c r="CK121" i="104" s="1"/>
  <c r="AJ121" i="104" s="1"/>
  <c r="CS121" i="104"/>
  <c r="AR155" i="104"/>
  <c r="AI50" i="103"/>
  <c r="Q50" i="103"/>
  <c r="Z50" i="103" s="1"/>
  <c r="V50" i="103"/>
  <c r="AJ54" i="103"/>
  <c r="N54" i="103" s="1"/>
  <c r="AK54" i="103"/>
  <c r="AI10" i="103"/>
  <c r="Q10" i="103"/>
  <c r="Z10" i="103" s="1"/>
  <c r="V10" i="103"/>
  <c r="Z93" i="103"/>
  <c r="AJ126" i="103"/>
  <c r="N126" i="103" s="1"/>
  <c r="AK126" i="103"/>
  <c r="AJ170" i="103"/>
  <c r="N170" i="103" s="1"/>
  <c r="AK170" i="103"/>
  <c r="S171" i="104"/>
  <c r="AJ65" i="103"/>
  <c r="N65" i="103" s="1"/>
  <c r="AK65" i="103"/>
  <c r="AI114" i="103"/>
  <c r="Q114" i="103"/>
  <c r="Z114" i="103" s="1"/>
  <c r="V114" i="103"/>
  <c r="I63" i="100"/>
  <c r="BS16" i="104"/>
  <c r="AN16" i="104" s="1"/>
  <c r="AL16" i="104" s="1"/>
  <c r="S28" i="104"/>
  <c r="S11" i="104"/>
  <c r="AR13" i="104"/>
  <c r="AL59" i="104"/>
  <c r="BS90" i="104"/>
  <c r="AN90" i="104" s="1"/>
  <c r="AL90" i="104" s="1"/>
  <c r="N122" i="104"/>
  <c r="AR106" i="104"/>
  <c r="N130" i="104"/>
  <c r="AB130" i="104" s="1"/>
  <c r="S129" i="104"/>
  <c r="N150" i="104"/>
  <c r="DQ84" i="104"/>
  <c r="CS84" i="104"/>
  <c r="S97" i="104"/>
  <c r="Z157" i="103"/>
  <c r="AC42" i="101"/>
  <c r="AC52" i="101" s="1"/>
  <c r="M52" i="101"/>
  <c r="J24" i="100"/>
  <c r="S9" i="104"/>
  <c r="D68" i="101"/>
  <c r="E98" i="101"/>
  <c r="G68" i="101"/>
  <c r="D72" i="101"/>
  <c r="AR15" i="104"/>
  <c r="S21" i="104"/>
  <c r="DQ71" i="104"/>
  <c r="CK71" i="104" s="1"/>
  <c r="AJ71" i="104" s="1"/>
  <c r="CS71" i="104"/>
  <c r="S75" i="104"/>
  <c r="GW6" i="103"/>
  <c r="GW5" i="103" s="1"/>
  <c r="GV5" i="103"/>
  <c r="S81" i="104"/>
  <c r="BS78" i="104"/>
  <c r="AN78" i="104" s="1"/>
  <c r="AL78" i="104" s="1"/>
  <c r="S169" i="104"/>
  <c r="BS117" i="104"/>
  <c r="AN117" i="104" s="1"/>
  <c r="AL117" i="104" s="1"/>
  <c r="AL37" i="104"/>
  <c r="S154" i="104"/>
  <c r="AI46" i="103"/>
  <c r="Q46" i="103"/>
  <c r="Z46" i="103" s="1"/>
  <c r="V46" i="103"/>
  <c r="S140" i="104"/>
  <c r="S151" i="104"/>
  <c r="CS165" i="104"/>
  <c r="DQ165" i="104"/>
  <c r="CK165" i="104" s="1"/>
  <c r="S84" i="104"/>
  <c r="S125" i="104"/>
  <c r="S149" i="104"/>
  <c r="BS151" i="104"/>
  <c r="AN151" i="104" s="1"/>
  <c r="AL151" i="104" s="1"/>
  <c r="S159" i="104"/>
  <c r="AL136" i="104"/>
  <c r="BS169" i="104"/>
  <c r="AN169" i="104" s="1"/>
  <c r="AL169" i="104" s="1"/>
  <c r="Q28" i="103"/>
  <c r="Z28" i="103" s="1"/>
  <c r="V28" i="103"/>
  <c r="AI28" i="103"/>
  <c r="AR154" i="104"/>
  <c r="CS108" i="104"/>
  <c r="DQ108" i="104"/>
  <c r="CK108" i="104" s="1"/>
  <c r="Q74" i="103"/>
  <c r="Z74" i="103" s="1"/>
  <c r="V74" i="103"/>
  <c r="AI74" i="103"/>
  <c r="V162" i="103"/>
  <c r="AI162" i="103"/>
  <c r="Q162" i="103"/>
  <c r="Z162" i="103" s="1"/>
  <c r="AI49" i="103"/>
  <c r="Q49" i="103"/>
  <c r="Z49" i="103" s="1"/>
  <c r="V49" i="103"/>
  <c r="Q73" i="103"/>
  <c r="Z73" i="103" s="1"/>
  <c r="AI73" i="103"/>
  <c r="V73" i="103"/>
  <c r="V16" i="103"/>
  <c r="AI16" i="103"/>
  <c r="Q16" i="103"/>
  <c r="Z16" i="103" s="1"/>
  <c r="Q102" i="103"/>
  <c r="Z102" i="103" s="1"/>
  <c r="V102" i="103"/>
  <c r="AI102" i="103"/>
  <c r="AI125" i="103"/>
  <c r="Q125" i="103"/>
  <c r="Z125" i="103" s="1"/>
  <c r="V125" i="103"/>
  <c r="AR149" i="104"/>
  <c r="DQ147" i="104"/>
  <c r="CS147" i="104"/>
  <c r="Z48" i="103"/>
  <c r="V81" i="103"/>
  <c r="AI81" i="103"/>
  <c r="Q81" i="103"/>
  <c r="AR128" i="104"/>
  <c r="DQ150" i="104"/>
  <c r="CK150" i="104" s="1"/>
  <c r="AJ150" i="104" s="1"/>
  <c r="CS150" i="104"/>
  <c r="S150" i="104"/>
  <c r="X150" i="104"/>
  <c r="AI137" i="103"/>
  <c r="Q137" i="103"/>
  <c r="Z137" i="103" s="1"/>
  <c r="V137" i="103"/>
  <c r="S163" i="104"/>
  <c r="X163" i="104"/>
  <c r="AK76" i="103"/>
  <c r="V109" i="103"/>
  <c r="AI109" i="103"/>
  <c r="Q109" i="103"/>
  <c r="Z109" i="103" s="1"/>
  <c r="AI33" i="103"/>
  <c r="Q33" i="103"/>
  <c r="V33" i="103"/>
  <c r="Q63" i="103"/>
  <c r="Z63" i="103" s="1"/>
  <c r="AI63" i="103"/>
  <c r="V63" i="103"/>
  <c r="BS135" i="104"/>
  <c r="AN135" i="104" s="1"/>
  <c r="AL135" i="104" s="1"/>
  <c r="AI19" i="103"/>
  <c r="Q19" i="103"/>
  <c r="V19" i="103"/>
  <c r="AJ90" i="103"/>
  <c r="N90" i="103" s="1"/>
  <c r="AK90" i="103"/>
  <c r="AN6" i="103"/>
  <c r="BQ5" i="103"/>
  <c r="Z58" i="103"/>
  <c r="S19" i="104"/>
  <c r="AK84" i="103"/>
  <c r="AK120" i="103"/>
  <c r="AK139" i="103"/>
  <c r="AJ139" i="103"/>
  <c r="N139" i="103" s="1"/>
  <c r="Z146" i="103"/>
  <c r="Z155" i="103"/>
  <c r="V171" i="103"/>
  <c r="Q171" i="103"/>
  <c r="AI171" i="103"/>
  <c r="Q70" i="103"/>
  <c r="V70" i="103"/>
  <c r="AI70" i="103"/>
  <c r="Z134" i="103"/>
  <c r="AI166" i="103"/>
  <c r="U95" i="101"/>
  <c r="AA85" i="101"/>
  <c r="AA95" i="101" s="1"/>
  <c r="AC35" i="101"/>
  <c r="L66" i="101"/>
  <c r="N73" i="104"/>
  <c r="AB73" i="104" s="1"/>
  <c r="S31" i="104"/>
  <c r="S119" i="104"/>
  <c r="DQ97" i="104"/>
  <c r="CS97" i="104"/>
  <c r="N126" i="104"/>
  <c r="AB126" i="104" s="1"/>
  <c r="AK7" i="103"/>
  <c r="AJ7" i="103"/>
  <c r="N7" i="103" s="1"/>
  <c r="S134" i="104"/>
  <c r="CS113" i="104"/>
  <c r="DQ113" i="104"/>
  <c r="S148" i="104"/>
  <c r="AJ45" i="103"/>
  <c r="N45" i="103" s="1"/>
  <c r="AK45" i="103"/>
  <c r="Z81" i="103"/>
  <c r="Z61" i="103"/>
  <c r="R68" i="101"/>
  <c r="T72" i="101"/>
  <c r="U98" i="101"/>
  <c r="T68" i="101"/>
  <c r="AA68" i="101"/>
  <c r="AL87" i="101"/>
  <c r="G87" i="101"/>
  <c r="AC87" i="101" s="1"/>
  <c r="J15" i="100"/>
  <c r="Q77" i="101"/>
  <c r="S77" i="101" s="1"/>
  <c r="S74" i="101"/>
  <c r="FT5" i="104"/>
  <c r="N64" i="104"/>
  <c r="S52" i="104"/>
  <c r="S63" i="104"/>
  <c r="AR30" i="104"/>
  <c r="BS43" i="104"/>
  <c r="AN43" i="104" s="1"/>
  <c r="AL43" i="104" s="1"/>
  <c r="AR90" i="104"/>
  <c r="DQ83" i="104"/>
  <c r="CS83" i="104"/>
  <c r="DQ24" i="104"/>
  <c r="CK24" i="104" s="1"/>
  <c r="AJ24" i="104" s="1"/>
  <c r="CS24" i="104"/>
  <c r="DQ109" i="104"/>
  <c r="CS109" i="104"/>
  <c r="V12" i="103"/>
  <c r="Q12" i="103"/>
  <c r="Z12" i="103" s="1"/>
  <c r="AI12" i="103"/>
  <c r="BS128" i="104"/>
  <c r="AN128" i="104" s="1"/>
  <c r="AL128" i="104" s="1"/>
  <c r="V26" i="103"/>
  <c r="AI26" i="103"/>
  <c r="Q26" i="103"/>
  <c r="Z26" i="103" s="1"/>
  <c r="CS163" i="104"/>
  <c r="DQ163" i="104"/>
  <c r="CK163" i="104" s="1"/>
  <c r="AJ163" i="104" s="1"/>
  <c r="AR134" i="104"/>
  <c r="N165" i="104"/>
  <c r="AR148" i="104"/>
  <c r="DQ166" i="104"/>
  <c r="CS166" i="104"/>
  <c r="AI37" i="103"/>
  <c r="V37" i="103"/>
  <c r="Q37" i="103"/>
  <c r="Z37" i="103" s="1"/>
  <c r="Q11" i="103"/>
  <c r="AI11" i="103"/>
  <c r="V11" i="103"/>
  <c r="V35" i="103"/>
  <c r="AI35" i="103"/>
  <c r="Q35" i="103"/>
  <c r="Z35" i="103" s="1"/>
  <c r="AK39" i="103"/>
  <c r="AJ39" i="103"/>
  <c r="N39" i="103" s="1"/>
  <c r="V123" i="103"/>
  <c r="AI123" i="103"/>
  <c r="Q123" i="103"/>
  <c r="Z123" i="103" s="1"/>
  <c r="Q152" i="103"/>
  <c r="Z152" i="103" s="1"/>
  <c r="AI152" i="103"/>
  <c r="V152" i="103"/>
  <c r="AJ87" i="103"/>
  <c r="N87" i="103" s="1"/>
  <c r="AK87" i="103"/>
  <c r="AI113" i="103"/>
  <c r="V113" i="103"/>
  <c r="Q113" i="103"/>
  <c r="Z113" i="103" s="1"/>
  <c r="AA52" i="101"/>
  <c r="AA55" i="101" s="1"/>
  <c r="AA56" i="101" s="1"/>
  <c r="N52" i="104"/>
  <c r="AB52" i="104" s="1"/>
  <c r="S50" i="104"/>
  <c r="BS50" i="104"/>
  <c r="AN50" i="104" s="1"/>
  <c r="AL50" i="104" s="1"/>
  <c r="BS74" i="104"/>
  <c r="AN74" i="104" s="1"/>
  <c r="AL74" i="104" s="1"/>
  <c r="AR79" i="104"/>
  <c r="AL99" i="104"/>
  <c r="S91" i="104"/>
  <c r="S122" i="104"/>
  <c r="X122" i="104"/>
  <c r="AL88" i="104"/>
  <c r="AR107" i="104"/>
  <c r="BS91" i="104"/>
  <c r="AN91" i="104" s="1"/>
  <c r="AL91" i="104" s="1"/>
  <c r="S142" i="104"/>
  <c r="S89" i="104"/>
  <c r="DQ126" i="104"/>
  <c r="CK126" i="104" s="1"/>
  <c r="CS126" i="104"/>
  <c r="BS155" i="104"/>
  <c r="AN155" i="104" s="1"/>
  <c r="AL155" i="104" s="1"/>
  <c r="EA6" i="103"/>
  <c r="DP5" i="103"/>
  <c r="AI29" i="103"/>
  <c r="Q29" i="103"/>
  <c r="Z29" i="103" s="1"/>
  <c r="V29" i="103"/>
  <c r="S158" i="104"/>
  <c r="AL153" i="104"/>
  <c r="AI132" i="103"/>
  <c r="Q132" i="103"/>
  <c r="Z132" i="103" s="1"/>
  <c r="V132" i="103"/>
  <c r="Z151" i="103"/>
  <c r="AB64" i="104"/>
  <c r="S109" i="104"/>
  <c r="S115" i="104"/>
  <c r="FD6" i="103"/>
  <c r="FD5" i="103" s="1"/>
  <c r="FC5" i="103"/>
  <c r="S127" i="104"/>
  <c r="S92" i="104"/>
  <c r="S153" i="104"/>
  <c r="N163" i="104"/>
  <c r="AB163" i="104" s="1"/>
  <c r="AR135" i="104"/>
  <c r="Z19" i="103"/>
  <c r="AI9" i="103"/>
  <c r="AK26" i="103"/>
  <c r="AJ26" i="103"/>
  <c r="N26" i="103" s="1"/>
  <c r="Q142" i="103"/>
  <c r="Z142" i="103" s="1"/>
  <c r="V142" i="103"/>
  <c r="AI142" i="103"/>
  <c r="C95" i="101"/>
  <c r="AC97" i="101"/>
  <c r="N68" i="101"/>
  <c r="N72" i="101"/>
  <c r="O98" i="101"/>
  <c r="AO6" i="104"/>
  <c r="AK6" i="104" s="1"/>
  <c r="AK4" i="104" s="1"/>
  <c r="BR5" i="104"/>
  <c r="G92" i="101"/>
  <c r="AL92" i="101"/>
  <c r="S17" i="104"/>
  <c r="X17" i="104"/>
  <c r="K6" i="104"/>
  <c r="K5" i="104" s="1"/>
  <c r="FE5" i="104"/>
  <c r="AR21" i="104"/>
  <c r="N23" i="104"/>
  <c r="AR23" i="104"/>
  <c r="S51" i="104"/>
  <c r="S38" i="104"/>
  <c r="AR51" i="104"/>
  <c r="DQ44" i="104"/>
  <c r="CK44" i="104" s="1"/>
  <c r="AJ44" i="104" s="1"/>
  <c r="CS44" i="104"/>
  <c r="BS51" i="104"/>
  <c r="AN51" i="104" s="1"/>
  <c r="AL51" i="104" s="1"/>
  <c r="S59" i="104"/>
  <c r="S26" i="104"/>
  <c r="AB26" i="104" s="1"/>
  <c r="X26" i="104"/>
  <c r="CS53" i="104"/>
  <c r="DQ53" i="104"/>
  <c r="CK53" i="104" s="1"/>
  <c r="AJ53" i="104" s="1"/>
  <c r="S36" i="104"/>
  <c r="X36" i="104"/>
  <c r="CS49" i="104"/>
  <c r="DQ49" i="104"/>
  <c r="S73" i="104"/>
  <c r="X73" i="104"/>
  <c r="S46" i="104"/>
  <c r="CS58" i="104"/>
  <c r="DQ58" i="104"/>
  <c r="S72" i="104"/>
  <c r="BS72" i="104"/>
  <c r="AN72" i="104" s="1"/>
  <c r="AL72" i="104" s="1"/>
  <c r="S53" i="104"/>
  <c r="X69" i="104"/>
  <c r="CS118" i="104"/>
  <c r="DQ118" i="104"/>
  <c r="CK118" i="104" s="1"/>
  <c r="AJ118" i="104" s="1"/>
  <c r="N95" i="104"/>
  <c r="AB95" i="104" s="1"/>
  <c r="AR122" i="104"/>
  <c r="AR145" i="104"/>
  <c r="BS86" i="104"/>
  <c r="AN86" i="104" s="1"/>
  <c r="AL86" i="104" s="1"/>
  <c r="AL123" i="104"/>
  <c r="CS133" i="104"/>
  <c r="DQ133" i="104"/>
  <c r="CK133" i="104" s="1"/>
  <c r="AL70" i="104"/>
  <c r="AL86" i="101"/>
  <c r="AL95" i="101" s="1"/>
  <c r="G86" i="101"/>
  <c r="AC86" i="101" s="1"/>
  <c r="AX82" i="101"/>
  <c r="AI55" i="102"/>
  <c r="M37" i="101"/>
  <c r="AL83" i="101"/>
  <c r="K68" i="101"/>
  <c r="S7" i="104"/>
  <c r="X98" i="101"/>
  <c r="AI98" i="101"/>
  <c r="EB5" i="104"/>
  <c r="FD5" i="104"/>
  <c r="BS28" i="104"/>
  <c r="AN28" i="104" s="1"/>
  <c r="AL28" i="104" s="1"/>
  <c r="AR22" i="104"/>
  <c r="BS15" i="104"/>
  <c r="AN15" i="104" s="1"/>
  <c r="AL15" i="104" s="1"/>
  <c r="BS27" i="104"/>
  <c r="AN27" i="104" s="1"/>
  <c r="AL27" i="104" s="1"/>
  <c r="BS7" i="104"/>
  <c r="AN7" i="104" s="1"/>
  <c r="AL7" i="104" s="1"/>
  <c r="AR26" i="104"/>
  <c r="S32" i="104"/>
  <c r="S37" i="104"/>
  <c r="S24" i="104"/>
  <c r="X24" i="104"/>
  <c r="S39" i="104"/>
  <c r="BS62" i="104"/>
  <c r="AN62" i="104" s="1"/>
  <c r="AL62" i="104" s="1"/>
  <c r="S41" i="104"/>
  <c r="BS75" i="104"/>
  <c r="AN75" i="104" s="1"/>
  <c r="AL75" i="104" s="1"/>
  <c r="AR35" i="104"/>
  <c r="S61" i="104"/>
  <c r="N26" i="104"/>
  <c r="BS41" i="104"/>
  <c r="AN41" i="104" s="1"/>
  <c r="AL41" i="104" s="1"/>
  <c r="AR72" i="104"/>
  <c r="CS85" i="104"/>
  <c r="DQ85" i="104"/>
  <c r="N36" i="104"/>
  <c r="AB36" i="104" s="1"/>
  <c r="AR73" i="104"/>
  <c r="AR46" i="104"/>
  <c r="AR75" i="104"/>
  <c r="N108" i="104"/>
  <c r="AB108" i="104" s="1"/>
  <c r="S105" i="104"/>
  <c r="BS105" i="104"/>
  <c r="AN105" i="104" s="1"/>
  <c r="AL105" i="104" s="1"/>
  <c r="DQ116" i="104"/>
  <c r="CK116" i="104" s="1"/>
  <c r="CS116" i="104"/>
  <c r="BS67" i="104"/>
  <c r="AN67" i="104" s="1"/>
  <c r="AL67" i="104" s="1"/>
  <c r="BS104" i="104"/>
  <c r="AN104" i="104" s="1"/>
  <c r="AL104" i="104" s="1"/>
  <c r="AR53" i="104"/>
  <c r="X71" i="104"/>
  <c r="S71" i="104"/>
  <c r="S85" i="104"/>
  <c r="S111" i="104"/>
  <c r="HL6" i="103"/>
  <c r="HK5" i="103"/>
  <c r="N101" i="104"/>
  <c r="AB101" i="104" s="1"/>
  <c r="BS114" i="104"/>
  <c r="AN114" i="104" s="1"/>
  <c r="AL114" i="104" s="1"/>
  <c r="AR123" i="104"/>
  <c r="BS134" i="104"/>
  <c r="AN134" i="104" s="1"/>
  <c r="AL134" i="104" s="1"/>
  <c r="S94" i="104"/>
  <c r="AR127" i="104"/>
  <c r="BS63" i="104"/>
  <c r="AN63" i="104" s="1"/>
  <c r="AL63" i="104" s="1"/>
  <c r="BS140" i="104"/>
  <c r="AN140" i="104" s="1"/>
  <c r="AL140" i="104" s="1"/>
  <c r="AR49" i="104"/>
  <c r="S77" i="104"/>
  <c r="AR112" i="104"/>
  <c r="AR98" i="104"/>
  <c r="CS161" i="104"/>
  <c r="DQ161" i="104"/>
  <c r="CK161" i="104" s="1"/>
  <c r="AJ161" i="104" s="1"/>
  <c r="S124" i="104"/>
  <c r="X124" i="104"/>
  <c r="AR132" i="104"/>
  <c r="AR140" i="104"/>
  <c r="CS157" i="104"/>
  <c r="DQ157" i="104"/>
  <c r="DQ168" i="104"/>
  <c r="CK168" i="104" s="1"/>
  <c r="AJ168" i="104" s="1"/>
  <c r="CS168" i="104"/>
  <c r="X168" i="104" s="1"/>
  <c r="Q15" i="103"/>
  <c r="Z15" i="103" s="1"/>
  <c r="AI15" i="103"/>
  <c r="V15" i="103"/>
  <c r="AR84" i="104"/>
  <c r="N152" i="104"/>
  <c r="AR159" i="104"/>
  <c r="S139" i="104"/>
  <c r="X139" i="104"/>
  <c r="AK37" i="103"/>
  <c r="V60" i="103"/>
  <c r="AI60" i="103"/>
  <c r="Q60" i="103"/>
  <c r="Z60" i="103" s="1"/>
  <c r="AK71" i="103"/>
  <c r="AR111" i="104"/>
  <c r="V56" i="103"/>
  <c r="AI56" i="103"/>
  <c r="Q56" i="103"/>
  <c r="V53" i="103"/>
  <c r="AI53" i="103"/>
  <c r="Q53" i="103"/>
  <c r="Z53" i="103" s="1"/>
  <c r="AI89" i="103"/>
  <c r="V89" i="103"/>
  <c r="Q89" i="103"/>
  <c r="Z89" i="103" s="1"/>
  <c r="Z33" i="103"/>
  <c r="AJ58" i="103"/>
  <c r="N58" i="103" s="1"/>
  <c r="AK58" i="103"/>
  <c r="BS149" i="104"/>
  <c r="AN149" i="104" s="1"/>
  <c r="AL149" i="104" s="1"/>
  <c r="Q118" i="103"/>
  <c r="Z118" i="103" s="1"/>
  <c r="V118" i="103"/>
  <c r="AI118" i="103"/>
  <c r="AK50" i="103"/>
  <c r="AK57" i="103"/>
  <c r="AJ57" i="103"/>
  <c r="N57" i="103" s="1"/>
  <c r="Q75" i="103"/>
  <c r="Z75" i="103" s="1"/>
  <c r="V75" i="103"/>
  <c r="AI75" i="103"/>
  <c r="AK136" i="103"/>
  <c r="S40" i="104"/>
  <c r="S168" i="104"/>
  <c r="AR150" i="104"/>
  <c r="Q43" i="103"/>
  <c r="Z43" i="103" s="1"/>
  <c r="AI43" i="103"/>
  <c r="V43" i="103"/>
  <c r="AI104" i="103"/>
  <c r="Q104" i="103"/>
  <c r="Z104" i="103" s="1"/>
  <c r="V104" i="103"/>
  <c r="V159" i="103"/>
  <c r="AI159" i="103"/>
  <c r="Q159" i="103"/>
  <c r="Z159" i="103" s="1"/>
  <c r="AR163" i="104"/>
  <c r="AI78" i="103"/>
  <c r="Q78" i="103"/>
  <c r="Z78" i="103" s="1"/>
  <c r="V78" i="103"/>
  <c r="AI108" i="103"/>
  <c r="Q79" i="103"/>
  <c r="Z79" i="103" s="1"/>
  <c r="V79" i="103"/>
  <c r="AI79" i="103"/>
  <c r="AK82" i="103"/>
  <c r="AJ82" i="103"/>
  <c r="N82" i="103" s="1"/>
  <c r="AI92" i="103"/>
  <c r="Q92" i="103"/>
  <c r="Z92" i="103" s="1"/>
  <c r="V92" i="103"/>
  <c r="W95" i="101"/>
  <c r="V146" i="103"/>
  <c r="AI146" i="103"/>
  <c r="Q146" i="103"/>
  <c r="AI100" i="103"/>
  <c r="BS102" i="104"/>
  <c r="AN102" i="104" s="1"/>
  <c r="AL102" i="104" s="1"/>
  <c r="Z156" i="103"/>
  <c r="AJ62" i="103"/>
  <c r="N62" i="103" s="1"/>
  <c r="AK62" i="103"/>
  <c r="M55" i="101"/>
  <c r="AC40" i="101"/>
  <c r="B40" i="101" s="1"/>
  <c r="AI158" i="103"/>
  <c r="Q158" i="103"/>
  <c r="Z158" i="103" s="1"/>
  <c r="V158" i="103"/>
  <c r="AL98" i="101" l="1"/>
  <c r="AK98" i="101" s="1"/>
  <c r="EB6" i="103"/>
  <c r="EB5" i="103" s="1"/>
  <c r="EA5" i="103"/>
  <c r="DQ132" i="104"/>
  <c r="CS132" i="104"/>
  <c r="DQ137" i="104"/>
  <c r="CS137" i="104"/>
  <c r="CS61" i="104"/>
  <c r="DQ61" i="104"/>
  <c r="CS146" i="104"/>
  <c r="DQ146" i="104"/>
  <c r="DQ129" i="104"/>
  <c r="CS129" i="104"/>
  <c r="CK66" i="104"/>
  <c r="N66" i="104"/>
  <c r="AB66" i="104" s="1"/>
  <c r="CK100" i="104"/>
  <c r="N100" i="104"/>
  <c r="AB100" i="104" s="1"/>
  <c r="CS155" i="104"/>
  <c r="DQ155" i="104"/>
  <c r="DQ162" i="104"/>
  <c r="CS162" i="104"/>
  <c r="AA55" i="102"/>
  <c r="CS75" i="104"/>
  <c r="DQ75" i="104"/>
  <c r="DQ123" i="104"/>
  <c r="CS123" i="104"/>
  <c r="DQ169" i="104"/>
  <c r="CS169" i="104"/>
  <c r="DQ37" i="104"/>
  <c r="CS37" i="104"/>
  <c r="AB122" i="104"/>
  <c r="DQ156" i="104"/>
  <c r="CS156" i="104"/>
  <c r="AC83" i="101"/>
  <c r="M98" i="101"/>
  <c r="DQ55" i="104"/>
  <c r="CS55" i="104"/>
  <c r="DQ143" i="104"/>
  <c r="CS143" i="104"/>
  <c r="X82" i="104"/>
  <c r="DQ42" i="104"/>
  <c r="CS42" i="104"/>
  <c r="CS21" i="104"/>
  <c r="DQ21" i="104"/>
  <c r="CS142" i="104"/>
  <c r="DQ142" i="104"/>
  <c r="X98" i="104"/>
  <c r="X44" i="104"/>
  <c r="M78" i="101"/>
  <c r="M80" i="101"/>
  <c r="CS172" i="104"/>
  <c r="DQ172" i="104"/>
  <c r="DQ141" i="104"/>
  <c r="CS141" i="104"/>
  <c r="N139" i="104"/>
  <c r="AB139" i="104" s="1"/>
  <c r="CK127" i="104"/>
  <c r="N127" i="104"/>
  <c r="AB127" i="104" s="1"/>
  <c r="CS67" i="104"/>
  <c r="DQ67" i="104"/>
  <c r="DQ86" i="104"/>
  <c r="CS86" i="104"/>
  <c r="DQ51" i="104"/>
  <c r="CS51" i="104"/>
  <c r="AJ126" i="104"/>
  <c r="X126" i="104"/>
  <c r="DQ88" i="104"/>
  <c r="CS88" i="104"/>
  <c r="DQ74" i="104"/>
  <c r="CS74" i="104"/>
  <c r="N118" i="104"/>
  <c r="AB118" i="104" s="1"/>
  <c r="DQ128" i="104"/>
  <c r="CS128" i="104"/>
  <c r="X52" i="104"/>
  <c r="N18" i="104"/>
  <c r="AB18" i="104" s="1"/>
  <c r="AJ6" i="103"/>
  <c r="AK6" i="103"/>
  <c r="AK4" i="103" s="1"/>
  <c r="N138" i="104"/>
  <c r="AB138" i="104" s="1"/>
  <c r="CS136" i="104"/>
  <c r="DQ136" i="104"/>
  <c r="DQ117" i="104"/>
  <c r="CS117" i="104"/>
  <c r="X9" i="104"/>
  <c r="CK84" i="104"/>
  <c r="N84" i="104"/>
  <c r="AB84" i="104" s="1"/>
  <c r="N44" i="104"/>
  <c r="AB44" i="104" s="1"/>
  <c r="X152" i="104"/>
  <c r="X79" i="104"/>
  <c r="X118" i="104"/>
  <c r="X121" i="104"/>
  <c r="CK65" i="104"/>
  <c r="N65" i="104"/>
  <c r="AB65" i="104" s="1"/>
  <c r="CS60" i="104"/>
  <c r="DQ60" i="104"/>
  <c r="N13" i="104"/>
  <c r="AB13" i="104" s="1"/>
  <c r="DQ38" i="104"/>
  <c r="CS38" i="104"/>
  <c r="CK40" i="104"/>
  <c r="N40" i="104"/>
  <c r="AB40" i="104" s="1"/>
  <c r="CK106" i="104"/>
  <c r="N106" i="104"/>
  <c r="AB106" i="104" s="1"/>
  <c r="DQ164" i="104"/>
  <c r="CS164" i="104"/>
  <c r="DQ154" i="104"/>
  <c r="CS154" i="104"/>
  <c r="E6" i="104"/>
  <c r="EQ5" i="104"/>
  <c r="Q5" i="103"/>
  <c r="CK32" i="104"/>
  <c r="N32" i="104"/>
  <c r="AB32" i="104" s="1"/>
  <c r="AP3" i="102"/>
  <c r="E52" i="102"/>
  <c r="E55" i="102" s="1"/>
  <c r="DQ28" i="104"/>
  <c r="CS28" i="104"/>
  <c r="CK94" i="104"/>
  <c r="N94" i="104"/>
  <c r="AB94" i="104" s="1"/>
  <c r="CK12" i="104"/>
  <c r="N12" i="104"/>
  <c r="AB12" i="104" s="1"/>
  <c r="AC37" i="101"/>
  <c r="CK58" i="104"/>
  <c r="N58" i="104"/>
  <c r="AB58" i="104" s="1"/>
  <c r="CK49" i="104"/>
  <c r="N49" i="104"/>
  <c r="AB49" i="104" s="1"/>
  <c r="N79" i="104"/>
  <c r="AB79" i="104" s="1"/>
  <c r="DQ153" i="104"/>
  <c r="CS153" i="104"/>
  <c r="CS91" i="104"/>
  <c r="DQ91" i="104"/>
  <c r="DQ99" i="104"/>
  <c r="CS99" i="104"/>
  <c r="N133" i="104"/>
  <c r="AB133" i="104" s="1"/>
  <c r="CK29" i="104"/>
  <c r="N29" i="104"/>
  <c r="AB29" i="104" s="1"/>
  <c r="AC95" i="101"/>
  <c r="DQ76" i="104"/>
  <c r="CS76" i="104"/>
  <c r="DQ134" i="104"/>
  <c r="CS134" i="104"/>
  <c r="CS104" i="104"/>
  <c r="DQ104" i="104"/>
  <c r="X158" i="104"/>
  <c r="CK113" i="104"/>
  <c r="N113" i="104"/>
  <c r="AB113" i="104" s="1"/>
  <c r="CK97" i="104"/>
  <c r="N97" i="104"/>
  <c r="AB97" i="104" s="1"/>
  <c r="CK157" i="104"/>
  <c r="N157" i="104"/>
  <c r="AB157" i="104" s="1"/>
  <c r="DQ114" i="104"/>
  <c r="CS114" i="104"/>
  <c r="DQ7" i="104"/>
  <c r="CS7" i="104"/>
  <c r="X53" i="104"/>
  <c r="CS50" i="104"/>
  <c r="DQ50" i="104"/>
  <c r="CK147" i="104"/>
  <c r="N147" i="104"/>
  <c r="AB147" i="104" s="1"/>
  <c r="AJ108" i="104"/>
  <c r="X108" i="104"/>
  <c r="N161" i="104"/>
  <c r="AB161" i="104" s="1"/>
  <c r="CS90" i="104"/>
  <c r="DQ90" i="104"/>
  <c r="DQ80" i="104"/>
  <c r="CS80" i="104"/>
  <c r="N19" i="104"/>
  <c r="AB19" i="104" s="1"/>
  <c r="G95" i="101"/>
  <c r="G98" i="101" s="1"/>
  <c r="G99" i="101" s="1"/>
  <c r="G100" i="101" s="1"/>
  <c r="P72" i="101"/>
  <c r="Q98" i="101"/>
  <c r="P68" i="101"/>
  <c r="S68" i="101"/>
  <c r="DQ160" i="104"/>
  <c r="CS160" i="104"/>
  <c r="CS14" i="104"/>
  <c r="DQ14" i="104"/>
  <c r="N116" i="104"/>
  <c r="AB116" i="104" s="1"/>
  <c r="CS92" i="104"/>
  <c r="DQ92" i="104"/>
  <c r="DQ39" i="104"/>
  <c r="CS39" i="104"/>
  <c r="S99" i="101"/>
  <c r="S100" i="101" s="1"/>
  <c r="V5" i="103"/>
  <c r="DQ119" i="104"/>
  <c r="CS119" i="104"/>
  <c r="AJ133" i="104"/>
  <c r="X133" i="104"/>
  <c r="P98" i="101"/>
  <c r="R98" i="101"/>
  <c r="DQ31" i="104"/>
  <c r="CS31" i="104"/>
  <c r="X170" i="104"/>
  <c r="AJ170" i="104"/>
  <c r="CS102" i="104"/>
  <c r="DQ102" i="104"/>
  <c r="CK166" i="104"/>
  <c r="N166" i="104"/>
  <c r="AB166" i="104" s="1"/>
  <c r="S78" i="101"/>
  <c r="S80" i="101"/>
  <c r="S79" i="101" s="1"/>
  <c r="N170" i="104"/>
  <c r="AB170" i="104" s="1"/>
  <c r="AJ167" i="104"/>
  <c r="X167" i="104"/>
  <c r="CS22" i="104"/>
  <c r="DQ22" i="104"/>
  <c r="AC55" i="101"/>
  <c r="M56" i="101"/>
  <c r="CS140" i="104"/>
  <c r="DQ140" i="104"/>
  <c r="DQ41" i="104"/>
  <c r="CS41" i="104"/>
  <c r="CS59" i="104"/>
  <c r="DQ59" i="104"/>
  <c r="CS20" i="104"/>
  <c r="DQ20" i="104"/>
  <c r="CS10" i="104"/>
  <c r="DQ10" i="104"/>
  <c r="CK34" i="104"/>
  <c r="N34" i="104"/>
  <c r="AB34" i="104" s="1"/>
  <c r="N82" i="104"/>
  <c r="AB82" i="104" s="1"/>
  <c r="CS8" i="104"/>
  <c r="DQ8" i="104"/>
  <c r="X138" i="104"/>
  <c r="DQ96" i="104"/>
  <c r="CS96" i="104"/>
  <c r="DQ77" i="104"/>
  <c r="CS77" i="104"/>
  <c r="DQ54" i="104"/>
  <c r="CS54" i="104"/>
  <c r="AA74" i="101"/>
  <c r="U77" i="101"/>
  <c r="AA77" i="101" s="1"/>
  <c r="S5" i="104"/>
  <c r="CK125" i="104"/>
  <c r="N125" i="104"/>
  <c r="AB125" i="104" s="1"/>
  <c r="N53" i="104"/>
  <c r="AB53" i="104" s="1"/>
  <c r="CK46" i="104"/>
  <c r="N46" i="104"/>
  <c r="AB46" i="104" s="1"/>
  <c r="DQ63" i="104"/>
  <c r="CS63" i="104"/>
  <c r="CS62" i="104"/>
  <c r="DQ62" i="104"/>
  <c r="DQ15" i="104"/>
  <c r="CS15" i="104"/>
  <c r="DQ70" i="104"/>
  <c r="CS70" i="104"/>
  <c r="DQ72" i="104"/>
  <c r="CS72" i="104"/>
  <c r="CS151" i="104"/>
  <c r="DQ151" i="104"/>
  <c r="AJ165" i="104"/>
  <c r="X165" i="104"/>
  <c r="CS16" i="104"/>
  <c r="DQ16" i="104"/>
  <c r="N168" i="104"/>
  <c r="AB168" i="104" s="1"/>
  <c r="CS93" i="104"/>
  <c r="DQ93" i="104"/>
  <c r="CS148" i="104"/>
  <c r="DQ148" i="104"/>
  <c r="CK131" i="104"/>
  <c r="N131" i="104"/>
  <c r="AB131" i="104" s="1"/>
  <c r="CK111" i="104"/>
  <c r="N111" i="104"/>
  <c r="AB111" i="104" s="1"/>
  <c r="N9" i="104"/>
  <c r="AB9" i="104" s="1"/>
  <c r="N158" i="104"/>
  <c r="AB158" i="104" s="1"/>
  <c r="CS33" i="104"/>
  <c r="DQ33" i="104"/>
  <c r="B6" i="103"/>
  <c r="B5" i="103" s="1"/>
  <c r="EP5" i="103"/>
  <c r="CS159" i="104"/>
  <c r="DQ159" i="104"/>
  <c r="CS81" i="104"/>
  <c r="DQ81" i="104"/>
  <c r="CS47" i="104"/>
  <c r="DQ47" i="104"/>
  <c r="BS5" i="104"/>
  <c r="AN6" i="104"/>
  <c r="AL6" i="104" s="1"/>
  <c r="AA98" i="101"/>
  <c r="AA99" i="101" s="1"/>
  <c r="AA100" i="101" s="1"/>
  <c r="AI4" i="103"/>
  <c r="X18" i="104"/>
  <c r="AP63" i="100"/>
  <c r="J61" i="100"/>
  <c r="AC65" i="101"/>
  <c r="CK45" i="104"/>
  <c r="N45" i="104"/>
  <c r="AB45" i="104" s="1"/>
  <c r="E6" i="103"/>
  <c r="E5" i="103" s="1"/>
  <c r="HL5" i="103"/>
  <c r="CK85" i="104"/>
  <c r="N85" i="104"/>
  <c r="AB85" i="104" s="1"/>
  <c r="CK109" i="104"/>
  <c r="N109" i="104"/>
  <c r="AB109" i="104" s="1"/>
  <c r="DQ135" i="104"/>
  <c r="CS135" i="104"/>
  <c r="K6" i="103"/>
  <c r="FS5" i="103"/>
  <c r="CS115" i="104"/>
  <c r="DQ115" i="104"/>
  <c r="DQ149" i="104"/>
  <c r="CS149" i="104"/>
  <c r="AJ116" i="104"/>
  <c r="X116" i="104"/>
  <c r="DQ27" i="104"/>
  <c r="CS27" i="104"/>
  <c r="CK83" i="104"/>
  <c r="N83" i="104"/>
  <c r="AB83" i="104" s="1"/>
  <c r="CS112" i="104"/>
  <c r="DQ112" i="104"/>
  <c r="N124" i="104"/>
  <c r="AB124" i="104" s="1"/>
  <c r="DQ105" i="104"/>
  <c r="CS105" i="104"/>
  <c r="N71" i="104"/>
  <c r="AB71" i="104" s="1"/>
  <c r="M68" i="101"/>
  <c r="AC68" i="101" s="1"/>
  <c r="J72" i="101"/>
  <c r="J68" i="101"/>
  <c r="K98" i="101"/>
  <c r="J98" i="101" s="1"/>
  <c r="N167" i="104"/>
  <c r="AB167" i="104" s="1"/>
  <c r="DQ43" i="104"/>
  <c r="CS43" i="104"/>
  <c r="X19" i="104"/>
  <c r="CS78" i="104"/>
  <c r="DQ78" i="104"/>
  <c r="O8" i="100"/>
  <c r="O9" i="100" s="1"/>
  <c r="J63" i="100"/>
  <c r="O32" i="100"/>
  <c r="O34" i="100" s="1"/>
  <c r="DQ171" i="104"/>
  <c r="CS171" i="104"/>
  <c r="DQ35" i="104"/>
  <c r="CS35" i="104"/>
  <c r="DQ30" i="104"/>
  <c r="CS30" i="104"/>
  <c r="GI5" i="104"/>
  <c r="H6" i="104"/>
  <c r="H5" i="104" s="1"/>
  <c r="CK107" i="104"/>
  <c r="N107" i="104"/>
  <c r="AB107" i="104" s="1"/>
  <c r="X130" i="104"/>
  <c r="X95" i="104"/>
  <c r="X48" i="104"/>
  <c r="CK68" i="104"/>
  <c r="N68" i="104"/>
  <c r="AB68" i="104" s="1"/>
  <c r="CK11" i="104"/>
  <c r="N11" i="104"/>
  <c r="AB11" i="104" s="1"/>
  <c r="N145" i="104"/>
  <c r="AB145" i="104" s="1"/>
  <c r="CK57" i="104"/>
  <c r="N57" i="104"/>
  <c r="AB57" i="104" s="1"/>
  <c r="G74" i="101"/>
  <c r="AC74" i="101" s="1"/>
  <c r="AL74" i="101"/>
  <c r="E77" i="101"/>
  <c r="CK141" i="104" l="1"/>
  <c r="N141" i="104"/>
  <c r="AB141" i="104" s="1"/>
  <c r="CK143" i="104"/>
  <c r="N143" i="104"/>
  <c r="AB143" i="104" s="1"/>
  <c r="AJ66" i="104"/>
  <c r="X66" i="104"/>
  <c r="CK78" i="104"/>
  <c r="N78" i="104"/>
  <c r="AB78" i="104" s="1"/>
  <c r="CK14" i="104"/>
  <c r="N14" i="104"/>
  <c r="AB14" i="104" s="1"/>
  <c r="CK74" i="104"/>
  <c r="N74" i="104"/>
  <c r="AB74" i="104" s="1"/>
  <c r="CK86" i="104"/>
  <c r="N86" i="104"/>
  <c r="AB86" i="104" s="1"/>
  <c r="CK172" i="104"/>
  <c r="N172" i="104"/>
  <c r="AB172" i="104" s="1"/>
  <c r="CK37" i="104"/>
  <c r="N37" i="104"/>
  <c r="AB37" i="104" s="1"/>
  <c r="AB68" i="101"/>
  <c r="AB72" i="101"/>
  <c r="AJ83" i="104"/>
  <c r="X83" i="104"/>
  <c r="AJ85" i="104"/>
  <c r="X85" i="104"/>
  <c r="AA78" i="101"/>
  <c r="AA80" i="101"/>
  <c r="AA79" i="101" s="1"/>
  <c r="CK20" i="104"/>
  <c r="N20" i="104"/>
  <c r="AB20" i="104" s="1"/>
  <c r="CK31" i="104"/>
  <c r="N31" i="104"/>
  <c r="AB31" i="104" s="1"/>
  <c r="S102" i="101"/>
  <c r="CK114" i="104"/>
  <c r="N114" i="104"/>
  <c r="AB114" i="104" s="1"/>
  <c r="CK104" i="104"/>
  <c r="N104" i="104"/>
  <c r="AB104" i="104" s="1"/>
  <c r="AJ29" i="104"/>
  <c r="X29" i="104"/>
  <c r="AJ106" i="104"/>
  <c r="X106" i="104"/>
  <c r="AJ84" i="104"/>
  <c r="X84" i="104"/>
  <c r="AJ4" i="103"/>
  <c r="N6" i="103"/>
  <c r="N5" i="103" s="1"/>
  <c r="CK67" i="104"/>
  <c r="N67" i="104"/>
  <c r="AB67" i="104" s="1"/>
  <c r="CK21" i="104"/>
  <c r="N21" i="104"/>
  <c r="AB21" i="104" s="1"/>
  <c r="CK55" i="104"/>
  <c r="N55" i="104"/>
  <c r="AB55" i="104" s="1"/>
  <c r="CK162" i="104"/>
  <c r="N162" i="104"/>
  <c r="AB162" i="104" s="1"/>
  <c r="CK129" i="104"/>
  <c r="N129" i="104"/>
  <c r="AB129" i="104" s="1"/>
  <c r="CK132" i="104"/>
  <c r="N132" i="104"/>
  <c r="AB132" i="104" s="1"/>
  <c r="AJ57" i="104"/>
  <c r="X57" i="104"/>
  <c r="CK35" i="104"/>
  <c r="N35" i="104"/>
  <c r="AB35" i="104" s="1"/>
  <c r="CK159" i="104"/>
  <c r="N159" i="104"/>
  <c r="AB159" i="104" s="1"/>
  <c r="CK72" i="104"/>
  <c r="N72" i="104"/>
  <c r="AB72" i="104" s="1"/>
  <c r="CK63" i="104"/>
  <c r="N63" i="104"/>
  <c r="AB63" i="104" s="1"/>
  <c r="CK8" i="104"/>
  <c r="N8" i="104"/>
  <c r="AB8" i="104" s="1"/>
  <c r="AC56" i="101"/>
  <c r="AE57" i="101"/>
  <c r="AJ147" i="104"/>
  <c r="X147" i="104"/>
  <c r="AJ94" i="104"/>
  <c r="X94" i="104"/>
  <c r="AJ65" i="104"/>
  <c r="X65" i="104"/>
  <c r="CK88" i="104"/>
  <c r="N88" i="104"/>
  <c r="AB88" i="104" s="1"/>
  <c r="M79" i="101"/>
  <c r="M102" i="101"/>
  <c r="M99" i="101"/>
  <c r="M100" i="101" s="1"/>
  <c r="AC98" i="101"/>
  <c r="AC99" i="101" s="1"/>
  <c r="CK169" i="104"/>
  <c r="N169" i="104"/>
  <c r="AB169" i="104" s="1"/>
  <c r="CK155" i="104"/>
  <c r="N155" i="104"/>
  <c r="AB155" i="104" s="1"/>
  <c r="CK146" i="104"/>
  <c r="N146" i="104"/>
  <c r="AB146" i="104" s="1"/>
  <c r="AJ68" i="104"/>
  <c r="X68" i="104"/>
  <c r="AJ109" i="104"/>
  <c r="X109" i="104"/>
  <c r="CK151" i="104"/>
  <c r="N151" i="104"/>
  <c r="AB151" i="104" s="1"/>
  <c r="CK62" i="104"/>
  <c r="N62" i="104"/>
  <c r="AB62" i="104" s="1"/>
  <c r="AJ125" i="104"/>
  <c r="X125" i="104"/>
  <c r="CK10" i="104"/>
  <c r="N10" i="104"/>
  <c r="AB10" i="104" s="1"/>
  <c r="CK140" i="104"/>
  <c r="N140" i="104"/>
  <c r="AB140" i="104" s="1"/>
  <c r="CK7" i="104"/>
  <c r="N7" i="104"/>
  <c r="AB7" i="104" s="1"/>
  <c r="CK164" i="104"/>
  <c r="N164" i="104"/>
  <c r="AB164" i="104" s="1"/>
  <c r="CK60" i="104"/>
  <c r="N60" i="104"/>
  <c r="AB60" i="104" s="1"/>
  <c r="CK30" i="104"/>
  <c r="N30" i="104"/>
  <c r="AB30" i="104" s="1"/>
  <c r="CK81" i="104"/>
  <c r="N81" i="104"/>
  <c r="AB81" i="104" s="1"/>
  <c r="CK93" i="104"/>
  <c r="N93" i="104"/>
  <c r="AB93" i="104" s="1"/>
  <c r="CK96" i="104"/>
  <c r="N96" i="104"/>
  <c r="AB96" i="104" s="1"/>
  <c r="CK27" i="104"/>
  <c r="N27" i="104"/>
  <c r="AB27" i="104" s="1"/>
  <c r="K5" i="103"/>
  <c r="Z6" i="103"/>
  <c r="Z5" i="103" s="1"/>
  <c r="AJ111" i="104"/>
  <c r="X111" i="104"/>
  <c r="CK16" i="104"/>
  <c r="N16" i="104"/>
  <c r="AB16" i="104" s="1"/>
  <c r="CK59" i="104"/>
  <c r="N59" i="104"/>
  <c r="AB59" i="104" s="1"/>
  <c r="AJ166" i="104"/>
  <c r="X166" i="104"/>
  <c r="AJ157" i="104"/>
  <c r="X157" i="104"/>
  <c r="AJ107" i="104"/>
  <c r="X107" i="104"/>
  <c r="CK171" i="104"/>
  <c r="N171" i="104"/>
  <c r="AB171" i="104" s="1"/>
  <c r="CK43" i="104"/>
  <c r="N43" i="104"/>
  <c r="AB43" i="104" s="1"/>
  <c r="CK105" i="104"/>
  <c r="N105" i="104"/>
  <c r="AB105" i="104" s="1"/>
  <c r="CS6" i="104"/>
  <c r="CS5" i="104" s="1"/>
  <c r="DQ6" i="104"/>
  <c r="AL4" i="104"/>
  <c r="CK70" i="104"/>
  <c r="N70" i="104"/>
  <c r="AB70" i="104" s="1"/>
  <c r="AJ46" i="104"/>
  <c r="X46" i="104"/>
  <c r="CK54" i="104"/>
  <c r="N54" i="104"/>
  <c r="AB54" i="104" s="1"/>
  <c r="CK39" i="104"/>
  <c r="N39" i="104"/>
  <c r="AB39" i="104" s="1"/>
  <c r="CK90" i="104"/>
  <c r="N90" i="104"/>
  <c r="AB90" i="104" s="1"/>
  <c r="CK134" i="104"/>
  <c r="N134" i="104"/>
  <c r="AB134" i="104" s="1"/>
  <c r="CK99" i="104"/>
  <c r="N99" i="104"/>
  <c r="AB99" i="104" s="1"/>
  <c r="CK117" i="104"/>
  <c r="N117" i="104"/>
  <c r="AB117" i="104" s="1"/>
  <c r="AJ127" i="104"/>
  <c r="X127" i="104"/>
  <c r="CK42" i="104"/>
  <c r="N42" i="104"/>
  <c r="AB42" i="104" s="1"/>
  <c r="CK123" i="104"/>
  <c r="N123" i="104"/>
  <c r="AB123" i="104" s="1"/>
  <c r="CK61" i="104"/>
  <c r="N61" i="104"/>
  <c r="AB61" i="104" s="1"/>
  <c r="AJ11" i="104"/>
  <c r="X11" i="104"/>
  <c r="CK135" i="104"/>
  <c r="N135" i="104"/>
  <c r="AB135" i="104" s="1"/>
  <c r="AJ45" i="104"/>
  <c r="X45" i="104"/>
  <c r="AJ131" i="104"/>
  <c r="X131" i="104"/>
  <c r="CK92" i="104"/>
  <c r="N92" i="104"/>
  <c r="AB92" i="104" s="1"/>
  <c r="AJ97" i="104"/>
  <c r="X97" i="104"/>
  <c r="CK91" i="104"/>
  <c r="N91" i="104"/>
  <c r="AB91" i="104" s="1"/>
  <c r="AJ58" i="104"/>
  <c r="X58" i="104"/>
  <c r="CK154" i="104"/>
  <c r="N154" i="104"/>
  <c r="AB154" i="104" s="1"/>
  <c r="CK38" i="104"/>
  <c r="N38" i="104"/>
  <c r="AB38" i="104" s="1"/>
  <c r="CK136" i="104"/>
  <c r="N136" i="104"/>
  <c r="AB136" i="104" s="1"/>
  <c r="CK128" i="104"/>
  <c r="N128" i="104"/>
  <c r="AB128" i="104" s="1"/>
  <c r="CK156" i="104"/>
  <c r="N156" i="104"/>
  <c r="AB156" i="104" s="1"/>
  <c r="CK75" i="104"/>
  <c r="N75" i="104"/>
  <c r="AB75" i="104" s="1"/>
  <c r="AJ100" i="104"/>
  <c r="X100" i="104"/>
  <c r="CK149" i="104"/>
  <c r="N149" i="104"/>
  <c r="AB149" i="104" s="1"/>
  <c r="CK119" i="104"/>
  <c r="N119" i="104"/>
  <c r="AB119" i="104" s="1"/>
  <c r="AJ113" i="104"/>
  <c r="X113" i="104"/>
  <c r="CK142" i="104"/>
  <c r="N142" i="104"/>
  <c r="AB142" i="104" s="1"/>
  <c r="CK137" i="104"/>
  <c r="N137" i="104"/>
  <c r="AB137" i="104" s="1"/>
  <c r="CK115" i="104"/>
  <c r="N115" i="104"/>
  <c r="AB115" i="104" s="1"/>
  <c r="CK153" i="104"/>
  <c r="N153" i="104"/>
  <c r="AB153" i="104" s="1"/>
  <c r="AJ12" i="104"/>
  <c r="X12" i="104"/>
  <c r="AJ32" i="104"/>
  <c r="X32" i="104"/>
  <c r="CK22" i="104"/>
  <c r="N22" i="104"/>
  <c r="AB22" i="104" s="1"/>
  <c r="CK160" i="104"/>
  <c r="N160" i="104"/>
  <c r="AB160" i="104" s="1"/>
  <c r="CK80" i="104"/>
  <c r="N80" i="104"/>
  <c r="AB80" i="104" s="1"/>
  <c r="CK50" i="104"/>
  <c r="N50" i="104"/>
  <c r="AB50" i="104" s="1"/>
  <c r="AJ49" i="104"/>
  <c r="X49" i="104"/>
  <c r="E5" i="104"/>
  <c r="AJ40" i="104"/>
  <c r="X40" i="104"/>
  <c r="AB98" i="101"/>
  <c r="CK102" i="104"/>
  <c r="N102" i="104"/>
  <c r="AB102" i="104" s="1"/>
  <c r="CK28" i="104"/>
  <c r="N28" i="104"/>
  <c r="AB28" i="104" s="1"/>
  <c r="AL77" i="101"/>
  <c r="G77" i="101"/>
  <c r="CK112" i="104"/>
  <c r="N112" i="104"/>
  <c r="AB112" i="104" s="1"/>
  <c r="CK47" i="104"/>
  <c r="N47" i="104"/>
  <c r="AB47" i="104" s="1"/>
  <c r="CK33" i="104"/>
  <c r="N33" i="104"/>
  <c r="AB33" i="104" s="1"/>
  <c r="CK148" i="104"/>
  <c r="N148" i="104"/>
  <c r="AB148" i="104" s="1"/>
  <c r="CK15" i="104"/>
  <c r="N15" i="104"/>
  <c r="AB15" i="104" s="1"/>
  <c r="CK77" i="104"/>
  <c r="N77" i="104"/>
  <c r="AB77" i="104" s="1"/>
  <c r="AJ34" i="104"/>
  <c r="X34" i="104"/>
  <c r="CK41" i="104"/>
  <c r="N41" i="104"/>
  <c r="AB41" i="104" s="1"/>
  <c r="CK76" i="104"/>
  <c r="N76" i="104"/>
  <c r="AB76" i="104" s="1"/>
  <c r="CK51" i="104"/>
  <c r="N51" i="104"/>
  <c r="AB51" i="104" s="1"/>
  <c r="AJ55" i="104" l="1"/>
  <c r="X55" i="104"/>
  <c r="AJ114" i="104"/>
  <c r="X114" i="104"/>
  <c r="AJ38" i="104"/>
  <c r="X38" i="104"/>
  <c r="AJ42" i="104"/>
  <c r="X42" i="104"/>
  <c r="AJ134" i="104"/>
  <c r="X134" i="104"/>
  <c r="AJ172" i="104"/>
  <c r="X172" i="104"/>
  <c r="AJ7" i="104"/>
  <c r="X7" i="104"/>
  <c r="AJ132" i="104"/>
  <c r="X132" i="104"/>
  <c r="AJ21" i="104"/>
  <c r="X21" i="104"/>
  <c r="AJ31" i="104"/>
  <c r="X31" i="104"/>
  <c r="AJ86" i="104"/>
  <c r="X86" i="104"/>
  <c r="AJ47" i="104"/>
  <c r="X47" i="104"/>
  <c r="AJ171" i="104"/>
  <c r="X171" i="104"/>
  <c r="AJ59" i="104"/>
  <c r="X59" i="104"/>
  <c r="AJ27" i="104"/>
  <c r="X27" i="104"/>
  <c r="AJ30" i="104"/>
  <c r="X30" i="104"/>
  <c r="AJ140" i="104"/>
  <c r="X140" i="104"/>
  <c r="AJ151" i="104"/>
  <c r="X151" i="104"/>
  <c r="AJ155" i="104"/>
  <c r="X155" i="104"/>
  <c r="AJ88" i="104"/>
  <c r="X88" i="104"/>
  <c r="AJ159" i="104"/>
  <c r="X159" i="104"/>
  <c r="AJ129" i="104"/>
  <c r="X129" i="104"/>
  <c r="AJ67" i="104"/>
  <c r="X67" i="104"/>
  <c r="AJ105" i="104"/>
  <c r="X105" i="104"/>
  <c r="AJ93" i="104"/>
  <c r="X93" i="104"/>
  <c r="AJ164" i="104"/>
  <c r="X164" i="104"/>
  <c r="AJ63" i="104"/>
  <c r="X63" i="104"/>
  <c r="AJ160" i="104"/>
  <c r="X160" i="104"/>
  <c r="AJ75" i="104"/>
  <c r="X75" i="104"/>
  <c r="AJ135" i="104"/>
  <c r="X135" i="104"/>
  <c r="AJ78" i="104"/>
  <c r="X78" i="104"/>
  <c r="AJ33" i="104"/>
  <c r="X33" i="104"/>
  <c r="AJ28" i="104"/>
  <c r="X28" i="104"/>
  <c r="AJ43" i="104"/>
  <c r="X43" i="104"/>
  <c r="AJ62" i="104"/>
  <c r="X62" i="104"/>
  <c r="AJ22" i="104"/>
  <c r="X22" i="104"/>
  <c r="AJ156" i="104"/>
  <c r="X156" i="104"/>
  <c r="AJ50" i="104"/>
  <c r="X50" i="104"/>
  <c r="AJ137" i="104"/>
  <c r="X137" i="104"/>
  <c r="AJ149" i="104"/>
  <c r="X149" i="104"/>
  <c r="AJ128" i="104"/>
  <c r="X128" i="104"/>
  <c r="AJ61" i="104"/>
  <c r="X61" i="104"/>
  <c r="AJ117" i="104"/>
  <c r="X117" i="104"/>
  <c r="AJ39" i="104"/>
  <c r="X39" i="104"/>
  <c r="DQ5" i="104"/>
  <c r="CK6" i="104"/>
  <c r="N6" i="104"/>
  <c r="AJ20" i="104"/>
  <c r="X20" i="104"/>
  <c r="AJ74" i="104"/>
  <c r="X74" i="104"/>
  <c r="AJ143" i="104"/>
  <c r="X143" i="104"/>
  <c r="AJ41" i="104"/>
  <c r="X41" i="104"/>
  <c r="AJ148" i="104"/>
  <c r="X148" i="104"/>
  <c r="AJ81" i="104"/>
  <c r="X81" i="104"/>
  <c r="AJ146" i="104"/>
  <c r="X146" i="104"/>
  <c r="AJ72" i="104"/>
  <c r="X72" i="104"/>
  <c r="AJ115" i="104"/>
  <c r="X115" i="104"/>
  <c r="AJ119" i="104"/>
  <c r="X119" i="104"/>
  <c r="AJ154" i="104"/>
  <c r="X154" i="104"/>
  <c r="AJ92" i="104"/>
  <c r="X92" i="104"/>
  <c r="AJ90" i="104"/>
  <c r="X90" i="104"/>
  <c r="AJ70" i="104"/>
  <c r="X70" i="104"/>
  <c r="AE58" i="101"/>
  <c r="AE68" i="101"/>
  <c r="AJ51" i="104"/>
  <c r="X51" i="104"/>
  <c r="AJ77" i="104"/>
  <c r="X77" i="104"/>
  <c r="AJ102" i="104"/>
  <c r="X102" i="104"/>
  <c r="AJ76" i="104"/>
  <c r="X76" i="104"/>
  <c r="AJ15" i="104"/>
  <c r="X15" i="104"/>
  <c r="AJ112" i="104"/>
  <c r="X112" i="104"/>
  <c r="AJ16" i="104"/>
  <c r="X16" i="104"/>
  <c r="AJ96" i="104"/>
  <c r="X96" i="104"/>
  <c r="AJ60" i="104"/>
  <c r="X60" i="104"/>
  <c r="AJ10" i="104"/>
  <c r="X10" i="104"/>
  <c r="AJ169" i="104"/>
  <c r="X169" i="104"/>
  <c r="AJ8" i="104"/>
  <c r="X8" i="104"/>
  <c r="AJ35" i="104"/>
  <c r="X35" i="104"/>
  <c r="AJ162" i="104"/>
  <c r="X162" i="104"/>
  <c r="AJ104" i="104"/>
  <c r="X104" i="104"/>
  <c r="AJ153" i="104"/>
  <c r="X153" i="104"/>
  <c r="G80" i="101"/>
  <c r="G79" i="101" s="1"/>
  <c r="G78" i="101"/>
  <c r="AC77" i="101"/>
  <c r="AJ80" i="104"/>
  <c r="X80" i="104"/>
  <c r="AJ142" i="104"/>
  <c r="X142" i="104"/>
  <c r="AJ136" i="104"/>
  <c r="X136" i="104"/>
  <c r="AJ91" i="104"/>
  <c r="X91" i="104"/>
  <c r="AJ123" i="104"/>
  <c r="X123" i="104"/>
  <c r="AJ99" i="104"/>
  <c r="X99" i="104"/>
  <c r="AJ54" i="104"/>
  <c r="X54" i="104"/>
  <c r="AJ37" i="104"/>
  <c r="X37" i="104"/>
  <c r="AJ14" i="104"/>
  <c r="X14" i="104"/>
  <c r="AJ141" i="104"/>
  <c r="X141" i="104"/>
  <c r="AD68" i="101" l="1"/>
  <c r="AD72" i="101"/>
  <c r="AE98" i="101"/>
  <c r="AL68" i="101"/>
  <c r="AC80" i="101"/>
  <c r="AC78" i="101"/>
  <c r="N5" i="104"/>
  <c r="AB6" i="104"/>
  <c r="AB5" i="104" s="1"/>
  <c r="AJ6" i="104"/>
  <c r="AJ4" i="104" s="1"/>
  <c r="CK5" i="104"/>
  <c r="X6" i="104"/>
  <c r="X5" i="104" s="1"/>
  <c r="AC79" i="101" l="1"/>
  <c r="AK72" i="101"/>
  <c r="AK68" i="101"/>
  <c r="AD98" i="101"/>
  <c r="AC101" i="101"/>
  <c r="AC100" i="101" s="1"/>
</calcChain>
</file>

<file path=xl/comments1.xml><?xml version="1.0" encoding="utf-8"?>
<comments xmlns="http://schemas.openxmlformats.org/spreadsheetml/2006/main">
  <authors>
    <author>dlynn</author>
  </authors>
  <commentList>
    <comment ref="G19" authorId="0" shapeId="0">
      <text>
        <r>
          <rPr>
            <b/>
            <sz val="8"/>
            <color indexed="81"/>
            <rFont val="Tahoma"/>
          </rPr>
          <t>dlynn:</t>
        </r>
        <r>
          <rPr>
            <sz val="8"/>
            <color indexed="81"/>
            <rFont val="Tahoma"/>
          </rPr>
          <t xml:space="preserve">
Insert sumif statements for all of these</t>
        </r>
      </text>
    </comment>
  </commentList>
</comments>
</file>

<file path=xl/comments2.xml><?xml version="1.0" encoding="utf-8"?>
<comments xmlns="http://schemas.openxmlformats.org/spreadsheetml/2006/main">
  <authors>
    <author>cclark5</author>
  </authors>
  <commentList>
    <comment ref="AC103" authorId="0" shapeId="0">
      <text>
        <r>
          <rPr>
            <b/>
            <sz val="8"/>
            <color indexed="81"/>
            <rFont val="Tahoma"/>
          </rPr>
          <t>cclark5:</t>
        </r>
        <r>
          <rPr>
            <sz val="8"/>
            <color indexed="81"/>
            <rFont val="Tahoma"/>
          </rPr>
          <t xml:space="preserve">
remember to hardcode value here and in US colum for LTD Income as macro does not take care of this.</t>
        </r>
      </text>
    </comment>
  </commentList>
</comments>
</file>

<file path=xl/comments3.xml><?xml version="1.0" encoding="utf-8"?>
<comments xmlns="http://schemas.openxmlformats.org/spreadsheetml/2006/main">
  <authors>
    <author>A satisfied Microsoft Office user</author>
  </authors>
  <commentList>
    <comment ref="T33" authorId="0" shapeId="0">
      <text>
        <r>
          <rPr>
            <sz val="10"/>
            <color indexed="81"/>
            <rFont val="Tahoma"/>
          </rPr>
          <t xml:space="preserve">Physical &amp; Financial Only
</t>
        </r>
      </text>
    </comment>
    <comment ref="B35" authorId="0" shapeId="0">
      <text>
        <r>
          <rPr>
            <sz val="10"/>
            <color indexed="81"/>
            <rFont val="Tahoma"/>
          </rPr>
          <t xml:space="preserve">Curveshift/FX
</t>
        </r>
      </text>
    </comment>
    <comment ref="T44" authorId="0" shapeId="0">
      <text>
        <r>
          <rPr>
            <sz val="10"/>
            <color indexed="81"/>
            <rFont val="Tahoma"/>
          </rPr>
          <t xml:space="preserve">
</t>
        </r>
      </text>
    </comment>
    <comment ref="C88" authorId="0" shapeId="0">
      <text/>
    </comment>
    <comment ref="C90" authorId="0" shapeId="0">
      <text/>
    </comment>
    <comment ref="E90" authorId="0" shapeId="0">
      <text/>
    </comment>
    <comment ref="E97" authorId="0" shapeId="0">
      <text>
        <r>
          <rPr>
            <sz val="10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<sst xmlns="http://schemas.openxmlformats.org/spreadsheetml/2006/main" count="914" uniqueCount="387">
  <si>
    <t>ENRON CAPITAL AND TRADE RESOURCES</t>
  </si>
  <si>
    <t>DAILY POSITION STATEMENT</t>
  </si>
  <si>
    <t xml:space="preserve">                                                                                            </t>
  </si>
  <si>
    <t>Approval:</t>
  </si>
  <si>
    <t>RISK BOOKS</t>
  </si>
  <si>
    <t>Subtotal Alberta</t>
  </si>
  <si>
    <t>Options C$ denominated</t>
  </si>
  <si>
    <t>Subtotal Options</t>
  </si>
  <si>
    <t>TOTAL</t>
  </si>
  <si>
    <t>CANADIAN GAS</t>
  </si>
  <si>
    <t>Post ID:</t>
  </si>
  <si>
    <t>Volumes  long/(short)  (Million MMbtu)</t>
  </si>
  <si>
    <t xml:space="preserve">     Volatility Factor (d)</t>
  </si>
  <si>
    <t xml:space="preserve">     Net NPV Position - Price</t>
  </si>
  <si>
    <t xml:space="preserve">     Net NPV Position - Basis</t>
  </si>
  <si>
    <t xml:space="preserve">     Net NPV Position - Foreign Currency (000s US$)</t>
  </si>
  <si>
    <t xml:space="preserve">     Net NPV Position - Index</t>
  </si>
  <si>
    <t xml:space="preserve">    Price Equivalent Net NPV Position</t>
  </si>
  <si>
    <t xml:space="preserve">     Gross Purchases Position</t>
  </si>
  <si>
    <t xml:space="preserve">     Gross Sales Position</t>
  </si>
  <si>
    <t xml:space="preserve">     Net Notional Position</t>
  </si>
  <si>
    <t xml:space="preserve"> </t>
  </si>
  <si>
    <t>PV Margins  (in thousands)</t>
  </si>
  <si>
    <t>LTD Through Prior Month</t>
  </si>
  <si>
    <t xml:space="preserve">     Gross Book Balance</t>
  </si>
  <si>
    <t xml:space="preserve">      Prudence</t>
  </si>
  <si>
    <t xml:space="preserve">      Liquidated</t>
  </si>
  <si>
    <t xml:space="preserve">      LTD Income</t>
  </si>
  <si>
    <t>Comprised of:</t>
  </si>
  <si>
    <t xml:space="preserve">  Credit Reserve: (BR)</t>
  </si>
  <si>
    <t xml:space="preserve">         Change in New Deals</t>
  </si>
  <si>
    <t xml:space="preserve">         Change in Price</t>
  </si>
  <si>
    <t xml:space="preserve">         Change in Basis Price</t>
  </si>
  <si>
    <t xml:space="preserve">         Change in Index Price</t>
  </si>
  <si>
    <t xml:space="preserve">         Change in Foreign Currency</t>
  </si>
  <si>
    <t xml:space="preserve">         Gamma</t>
  </si>
  <si>
    <t xml:space="preserve">         Change in Implied Volatility (Vega)</t>
  </si>
  <si>
    <t xml:space="preserve">         Theta</t>
  </si>
  <si>
    <t xml:space="preserve">         Change in Time</t>
  </si>
  <si>
    <t xml:space="preserve">         Broker Fees</t>
  </si>
  <si>
    <t xml:space="preserve">     Total Hedge Management</t>
  </si>
  <si>
    <t xml:space="preserve">     Change in Price Prudence</t>
  </si>
  <si>
    <t xml:space="preserve">     Other Changes</t>
  </si>
  <si>
    <t xml:space="preserve">     MTD Income (Loss) - Canadian Dollars</t>
  </si>
  <si>
    <t xml:space="preserve">     Translation Shift in US Dollars</t>
  </si>
  <si>
    <t xml:space="preserve">     Income (Loss) With Trans. Shift in US Dollars</t>
  </si>
  <si>
    <t xml:space="preserve">     Gross Book Balance (including Current Month Rho &amp; Drift)</t>
  </si>
  <si>
    <t xml:space="preserve">     Current Month: Rho</t>
  </si>
  <si>
    <t xml:space="preserve">                           Drift</t>
  </si>
  <si>
    <t xml:space="preserve">     Gross Book Balance (excluding Current Month Rho &amp; Drift)</t>
  </si>
  <si>
    <t xml:space="preserve">     Prudence</t>
  </si>
  <si>
    <t xml:space="preserve">     Liquidated</t>
  </si>
  <si>
    <t>LTD Through December 31, 1999</t>
  </si>
  <si>
    <t xml:space="preserve">     Prudence </t>
  </si>
  <si>
    <t xml:space="preserve">    YTD Income - Canadian Dollars</t>
  </si>
  <si>
    <t xml:space="preserve">     Gross Recognized Balance with Trans Shift in USD</t>
  </si>
  <si>
    <t xml:space="preserve">    YTD Income (USD)</t>
  </si>
  <si>
    <t>Income (Loss) from Today's....</t>
  </si>
  <si>
    <t xml:space="preserve">     Originated Transactions </t>
  </si>
  <si>
    <t xml:space="preserve">     Total Income (Loss) - Canadian Dollars</t>
  </si>
  <si>
    <t xml:space="preserve">     Income (Loss) with Translation Shift in US Dollars</t>
  </si>
  <si>
    <t xml:space="preserve">     Income (Loss) Without Trans. Shift in US Dollars</t>
  </si>
  <si>
    <t xml:space="preserve">     Total Income (Loss) - Canadian Dollars - WEST &amp; EOL</t>
  </si>
  <si>
    <t xml:space="preserve">  </t>
  </si>
  <si>
    <t xml:space="preserve">   LTD Gross recognized as of prior day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</si>
  <si>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</si>
  <si>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Prior Day Origination</t>
  </si>
  <si>
    <t xml:space="preserve">   Prior Day Hedge Management</t>
  </si>
  <si>
    <t xml:space="preserve">         Prior Day Change in new Deals</t>
  </si>
  <si>
    <t xml:space="preserve">         Prior Day Change in Price</t>
  </si>
  <si>
    <t xml:space="preserve">         Prior Day Change in Basis Price</t>
  </si>
  <si>
    <t xml:space="preserve">         Prior Day Change in Index Price</t>
  </si>
  <si>
    <t xml:space="preserve">         Prior Day Change in Foreign Currency</t>
  </si>
  <si>
    <t xml:space="preserve">         Prior Day Gamma</t>
  </si>
  <si>
    <t xml:space="preserve">         Prior Day Change in Implied Volatility</t>
  </si>
  <si>
    <t xml:space="preserve">         Prior Day Theta</t>
  </si>
  <si>
    <t xml:space="preserve">         Prior Day Change in Time</t>
  </si>
  <si>
    <t xml:space="preserve">         Prior Day  Broker Fees</t>
  </si>
  <si>
    <t xml:space="preserve">   Prior Day Hedge Management - Total</t>
  </si>
  <si>
    <t xml:space="preserve">   Prior Day Prudency</t>
  </si>
  <si>
    <t xml:space="preserve">   Prior Day Other</t>
  </si>
  <si>
    <t>DO NOT ERASE - USED TO ROLL AT MONTH END</t>
  </si>
  <si>
    <t>==&gt;&gt;</t>
  </si>
  <si>
    <t>ENA Merchant Portfolio Performance</t>
  </si>
  <si>
    <t>Equity Long Positions</t>
  </si>
  <si>
    <t>P&amp;L (Cdn $)</t>
  </si>
  <si>
    <t>ECC Beneficial</t>
  </si>
  <si>
    <t>Current Market</t>
  </si>
  <si>
    <t>Today's</t>
  </si>
  <si>
    <t>Yesterday's</t>
  </si>
  <si>
    <t>P&amp;L (US$)</t>
  </si>
  <si>
    <t>Previous Day C$</t>
  </si>
  <si>
    <t>Previous Day US$</t>
  </si>
  <si>
    <t>Daily</t>
  </si>
  <si>
    <t>Q1</t>
  </si>
  <si>
    <t>Q2</t>
  </si>
  <si>
    <t>MTD</t>
  </si>
  <si>
    <t>Q3</t>
  </si>
  <si>
    <t>YTD</t>
  </si>
  <si>
    <t>Shares</t>
  </si>
  <si>
    <t>Value</t>
  </si>
  <si>
    <t>Close</t>
  </si>
  <si>
    <t>Startech Energy</t>
  </si>
  <si>
    <t>Total Long Positions</t>
  </si>
  <si>
    <t>Closed Long Positions</t>
  </si>
  <si>
    <t>Total Closed Long Positions</t>
  </si>
  <si>
    <t>Hedge Positions</t>
  </si>
  <si>
    <t>SPTSE</t>
  </si>
  <si>
    <t>NT</t>
  </si>
  <si>
    <t>BCE</t>
  </si>
  <si>
    <t>Total Hedged</t>
  </si>
  <si>
    <t>Closed Hedge Positions</t>
  </si>
  <si>
    <t>Total Closed Hedge</t>
  </si>
  <si>
    <t>ENA Portfolio P&amp;L Summary</t>
  </si>
  <si>
    <t>Public Equities - existing</t>
  </si>
  <si>
    <t>Public Equities - closed</t>
  </si>
  <si>
    <t>Hedge - existing</t>
  </si>
  <si>
    <t>Hedge - closed</t>
  </si>
  <si>
    <t>Invasion Accrual</t>
  </si>
  <si>
    <t>Facility Charge</t>
  </si>
  <si>
    <t xml:space="preserve">as of:    </t>
  </si>
  <si>
    <t xml:space="preserve">Printed on:     </t>
  </si>
  <si>
    <t>Month to Date</t>
  </si>
  <si>
    <t>Change</t>
  </si>
  <si>
    <t>WESTERN CANADA</t>
  </si>
  <si>
    <t>This column is so the</t>
  </si>
  <si>
    <t>formulas don't get overwritten</t>
  </si>
  <si>
    <t>ALBERTA</t>
  </si>
  <si>
    <t>Yesterday's Value</t>
  </si>
  <si>
    <t>Curveshift</t>
  </si>
  <si>
    <t>FX Shift</t>
  </si>
  <si>
    <t>New Deals</t>
  </si>
  <si>
    <t>Other</t>
  </si>
  <si>
    <t>Unhedged storage-Crossalta/Aeco</t>
  </si>
  <si>
    <t>Storage Curveshift</t>
  </si>
  <si>
    <t>Monthly equipment charge-NGX</t>
  </si>
  <si>
    <t>Monthly Flat Fee</t>
  </si>
  <si>
    <t>NGX Fee</t>
  </si>
  <si>
    <t>Monthly subscription fee-EEI</t>
  </si>
  <si>
    <t>Energy Fee Estimate  (C$0.0005/GJ)</t>
  </si>
  <si>
    <t>Currency Book</t>
  </si>
  <si>
    <t>Energy Fee Estimate  (C$0.001/GJ)</t>
  </si>
  <si>
    <t>Gas daily option</t>
  </si>
  <si>
    <t>SUB TOTAL - WESTERN CANADA</t>
  </si>
  <si>
    <t xml:space="preserve">Utilization of capacity to Chicago </t>
  </si>
  <si>
    <t>Gas Daily Option</t>
  </si>
  <si>
    <t>EASTERN CANADA</t>
  </si>
  <si>
    <t xml:space="preserve">                                                             </t>
  </si>
  <si>
    <t>Curveshift / FX Shift</t>
  </si>
  <si>
    <t xml:space="preserve">Change Deals/Other  </t>
  </si>
  <si>
    <t>Change Deals/Other</t>
  </si>
  <si>
    <t>Storage / Transport Curveshift</t>
  </si>
  <si>
    <t>SUB TOTAL - EASTERN CANADA</t>
  </si>
  <si>
    <t>BRITISH COLUMBIA TRADING P/L</t>
  </si>
  <si>
    <t xml:space="preserve">BRITISH COLUMBIA </t>
  </si>
  <si>
    <t>Storage (Aitken Creek)</t>
  </si>
  <si>
    <t>Physical, Financial &amp; Options</t>
  </si>
  <si>
    <t>Curveshift / FX</t>
  </si>
  <si>
    <t xml:space="preserve">SUB TOTAL - BRITISH COLUMBIA  </t>
  </si>
  <si>
    <t>SUB TOTAL - BRITISH COLUMBIA</t>
  </si>
  <si>
    <t>GAS DAILY/FINANCIAL</t>
  </si>
  <si>
    <t>PRIOR MONTH ADJUSTMENT</t>
  </si>
  <si>
    <t>GAS DAILY - OPTIONS</t>
  </si>
  <si>
    <t xml:space="preserve">POWER TRADING CASH DESK </t>
  </si>
  <si>
    <t>Power Trading Profit/(Loss)</t>
  </si>
  <si>
    <t>SUB TOTAL - OTHER</t>
  </si>
  <si>
    <t xml:space="preserve">   TOTAL PROFIT / LOSS:</t>
  </si>
  <si>
    <t>Options' Positions Reports</t>
  </si>
  <si>
    <t>for</t>
  </si>
  <si>
    <t>The following reports were FTP'd to I:/Trading/Options/Tagg Reports:</t>
  </si>
  <si>
    <t>1.  Hedge Quantities (in MMBtu's)</t>
  </si>
  <si>
    <t>Post-ID</t>
  </si>
  <si>
    <t>2.  a)  Sensitivity Detail (in GJ's)</t>
  </si>
  <si>
    <t xml:space="preserve">     b)  Options Risk by Month (in GJ's)</t>
  </si>
  <si>
    <t/>
  </si>
  <si>
    <t>Nymex</t>
  </si>
  <si>
    <t>Check</t>
  </si>
  <si>
    <t>Chicago</t>
  </si>
  <si>
    <t>Malin</t>
  </si>
  <si>
    <t>San Juan</t>
  </si>
  <si>
    <t>Aeco-Empress Spread</t>
  </si>
  <si>
    <t>AECO</t>
  </si>
  <si>
    <t>NYMEX</t>
  </si>
  <si>
    <t>Mids</t>
  </si>
  <si>
    <t>Basis</t>
  </si>
  <si>
    <t>Price</t>
  </si>
  <si>
    <t>BASIS</t>
  </si>
  <si>
    <t>Total</t>
  </si>
  <si>
    <t>USD</t>
  </si>
  <si>
    <t>Alberta</t>
  </si>
  <si>
    <t>FX</t>
  </si>
  <si>
    <t>Subtotal BC</t>
  </si>
  <si>
    <t>Canadian $</t>
  </si>
  <si>
    <t>SUB TOTAL -ALBERTA</t>
  </si>
  <si>
    <t>Physical</t>
  </si>
  <si>
    <t>Financial</t>
  </si>
  <si>
    <t>Gas Daily</t>
  </si>
  <si>
    <t>P&amp;L Report to Houston</t>
  </si>
  <si>
    <t>P&amp;L as per Below</t>
  </si>
  <si>
    <t>Difference (s/b zero)</t>
  </si>
  <si>
    <t>BRITISH COLUMBIA - PIPE</t>
  </si>
  <si>
    <t>Currency</t>
  </si>
  <si>
    <t>SUB TOTAL - BC PIPE</t>
  </si>
  <si>
    <t>SUB TOTAL - BC - TRANS</t>
  </si>
  <si>
    <t>Implied</t>
  </si>
  <si>
    <t>C$</t>
  </si>
  <si>
    <t>US$</t>
  </si>
  <si>
    <t>BC</t>
  </si>
  <si>
    <t>BC-Pipe</t>
  </si>
  <si>
    <t>Term GD</t>
  </si>
  <si>
    <t>Options GD</t>
  </si>
  <si>
    <t>Power</t>
  </si>
  <si>
    <t>Total Report to Houston</t>
  </si>
  <si>
    <t>Difference (sb zero)</t>
  </si>
  <si>
    <t>Ventura</t>
  </si>
  <si>
    <t>DPR Path</t>
  </si>
  <si>
    <t>Finance Model Path</t>
  </si>
  <si>
    <t>Term Model Path</t>
  </si>
  <si>
    <t>I:\Canadian Energy Services\Integrated Solutions\Dlynn\Portfolio.xls</t>
  </si>
  <si>
    <t>I:\Risk Management\GASBOOK\CAN$0101.xls</t>
  </si>
  <si>
    <t>Intra Model Path</t>
  </si>
  <si>
    <t>Q4</t>
  </si>
  <si>
    <t>MAKE UP OF THE USD AND C$ YTD NUMBERS</t>
  </si>
  <si>
    <t>USD$</t>
  </si>
  <si>
    <t>fx</t>
  </si>
  <si>
    <t>Prior Year LTD</t>
  </si>
  <si>
    <t>USE19</t>
  </si>
  <si>
    <t>MTM at MTD rate</t>
  </si>
  <si>
    <t>USB58</t>
  </si>
  <si>
    <t>Rho at MTD rate</t>
  </si>
  <si>
    <t>USB64</t>
  </si>
  <si>
    <t>USB59</t>
  </si>
  <si>
    <t>Drift at MTD rate</t>
  </si>
  <si>
    <t>USB65</t>
  </si>
  <si>
    <t>CGPR-AECO/BASIS</t>
  </si>
  <si>
    <t>AECO FP</t>
  </si>
  <si>
    <t>Counterparty</t>
  </si>
  <si>
    <t>EMPRESS FP</t>
  </si>
  <si>
    <t>NYMEX FP</t>
  </si>
  <si>
    <t>EOL</t>
  </si>
  <si>
    <t>arnold</t>
  </si>
  <si>
    <t>STATION 2 FP</t>
  </si>
  <si>
    <t>AECO BASIS</t>
  </si>
  <si>
    <t>SUMAS PRICE</t>
  </si>
  <si>
    <t>MALIN BASIS</t>
  </si>
  <si>
    <t>ROCKIES BASIS</t>
  </si>
  <si>
    <t>CHICAGO BASIS</t>
  </si>
  <si>
    <t>SOCAL BASIS</t>
  </si>
  <si>
    <t xml:space="preserve">   CGPR-DAWN   </t>
  </si>
  <si>
    <t>AecoB</t>
  </si>
  <si>
    <t>GJ'S</t>
  </si>
  <si>
    <t>Start</t>
  </si>
  <si>
    <t>MM'S</t>
  </si>
  <si>
    <t>MM's</t>
  </si>
  <si>
    <t xml:space="preserve"> CGPR-NIAGARA  </t>
  </si>
  <si>
    <t>EmpressB</t>
  </si>
  <si>
    <t xml:space="preserve">   CGPR-STN2   </t>
  </si>
  <si>
    <t>Station2B</t>
  </si>
  <si>
    <t xml:space="preserve"> CGPR-WADDING  </t>
  </si>
  <si>
    <t>DawnB</t>
  </si>
  <si>
    <t xml:space="preserve"> CONSUMERS_CDA </t>
  </si>
  <si>
    <t>ParkwayB</t>
  </si>
  <si>
    <t xml:space="preserve">   DAWN-GDM    </t>
  </si>
  <si>
    <t>NiagaraB</t>
  </si>
  <si>
    <t>GD-LOW_IROQUOIS</t>
  </si>
  <si>
    <t>WaddB</t>
  </si>
  <si>
    <t>Transport</t>
  </si>
  <si>
    <t>Aeco</t>
  </si>
  <si>
    <t>Discoount</t>
  </si>
  <si>
    <t>Empress</t>
  </si>
  <si>
    <t>Tolls</t>
  </si>
  <si>
    <t>End</t>
  </si>
  <si>
    <t>EMPRESS</t>
  </si>
  <si>
    <t>Station2</t>
  </si>
  <si>
    <t>SUMAS FP</t>
  </si>
  <si>
    <t>SUMAS</t>
  </si>
  <si>
    <t>MALIN</t>
  </si>
  <si>
    <t>ROCKIES</t>
  </si>
  <si>
    <t xml:space="preserve">  IF-ELPO/SJ   </t>
  </si>
  <si>
    <t xml:space="preserve">  ChicagoB</t>
  </si>
  <si>
    <t>Quantity-GJ</t>
  </si>
  <si>
    <t>Quantity</t>
  </si>
  <si>
    <t>PV</t>
  </si>
  <si>
    <t xml:space="preserve">  IF-NNG/VENT  </t>
  </si>
  <si>
    <t>MichiganB</t>
  </si>
  <si>
    <t>IF-NTHWST/CANBR</t>
  </si>
  <si>
    <t xml:space="preserve">   TZ6B</t>
  </si>
  <si>
    <t>IF-NWPL_ROCKY_M</t>
  </si>
  <si>
    <t xml:space="preserve">  RockiesB</t>
  </si>
  <si>
    <t xml:space="preserve">  IF-TETCO/M3  </t>
  </si>
  <si>
    <t xml:space="preserve">  MalinB</t>
  </si>
  <si>
    <t xml:space="preserve"> IF-TRANSCO/Z3 </t>
  </si>
  <si>
    <t xml:space="preserve">  SumasB</t>
  </si>
  <si>
    <t xml:space="preserve"> IF-TRANSCO/Z6 </t>
  </si>
  <si>
    <t>Aeco Vol</t>
  </si>
  <si>
    <t xml:space="preserve">  MICH_CG-GD   </t>
  </si>
  <si>
    <t>SocalB</t>
  </si>
  <si>
    <t xml:space="preserve">      NG       </t>
  </si>
  <si>
    <t>SumasVol</t>
  </si>
  <si>
    <t xml:space="preserve">   NGI-MALIN   </t>
  </si>
  <si>
    <t xml:space="preserve">   NGI-SOCAL   </t>
  </si>
  <si>
    <t>VentB</t>
  </si>
  <si>
    <t xml:space="preserve"> NGI/CHI. GATE </t>
  </si>
  <si>
    <t>Nymex Vol</t>
  </si>
  <si>
    <t xml:space="preserve">  NIAGARA-GDM  </t>
  </si>
  <si>
    <t>AecoUS</t>
  </si>
  <si>
    <t xml:space="preserve">   STN2-AECO   </t>
  </si>
  <si>
    <t>EmpressUS</t>
  </si>
  <si>
    <t xml:space="preserve">   STORAGE/B   </t>
  </si>
  <si>
    <t>Stn2 US</t>
  </si>
  <si>
    <t xml:space="preserve"> TOLL:ABC/KING </t>
  </si>
  <si>
    <t xml:space="preserve"> TOLL:AECO/ABC </t>
  </si>
  <si>
    <t>ETransport</t>
  </si>
  <si>
    <t xml:space="preserve"> TOLL:AECO/EMP </t>
  </si>
  <si>
    <t>STNTransport</t>
  </si>
  <si>
    <t xml:space="preserve"> TOLL:AECO/EXP </t>
  </si>
  <si>
    <t xml:space="preserve">Aeco </t>
  </si>
  <si>
    <t xml:space="preserve">TOLL:AECO/MCNL </t>
  </si>
  <si>
    <t>TOLL:EMER/ST.CL</t>
  </si>
  <si>
    <t>TOLL:EMP/EAST.Z</t>
  </si>
  <si>
    <t xml:space="preserve">  Sumas</t>
  </si>
  <si>
    <t xml:space="preserve"> TOLL:EMP/EMER </t>
  </si>
  <si>
    <t xml:space="preserve">  Rockies</t>
  </si>
  <si>
    <t xml:space="preserve"> TOLL:EMP/WADD </t>
  </si>
  <si>
    <t xml:space="preserve">  Malin</t>
  </si>
  <si>
    <t>TOLL:KING/MALIN</t>
  </si>
  <si>
    <t>TOLL:MCNEIL/MON</t>
  </si>
  <si>
    <t xml:space="preserve">TOLL:MONCH/CHI </t>
  </si>
  <si>
    <t>CD %</t>
  </si>
  <si>
    <t xml:space="preserve">TOLL:MONCH/VEN </t>
  </si>
  <si>
    <t>US %</t>
  </si>
  <si>
    <t>TOLL:SUMAS/STN2</t>
  </si>
  <si>
    <t>CD DF</t>
  </si>
  <si>
    <t xml:space="preserve"> TOLL:WADD/BOS </t>
  </si>
  <si>
    <t>US DF</t>
  </si>
  <si>
    <t xml:space="preserve">TRANS:AECO/EMP </t>
  </si>
  <si>
    <t xml:space="preserve">   WADD-GDM    </t>
  </si>
  <si>
    <t>Aeco/Emp</t>
  </si>
  <si>
    <t xml:space="preserve">     Total     </t>
  </si>
  <si>
    <t xml:space="preserve">      CAD      </t>
  </si>
  <si>
    <t>Adj.FX</t>
  </si>
  <si>
    <t xml:space="preserve">      USD      </t>
  </si>
  <si>
    <t>HEDGES</t>
  </si>
  <si>
    <t>Period</t>
  </si>
  <si>
    <t>"      NG       "</t>
  </si>
  <si>
    <t>"  NGM</t>
  </si>
  <si>
    <t>"IF-NTHWST/CANB "</t>
  </si>
  <si>
    <r>
      <t xml:space="preserve">     Originated Transactions / </t>
    </r>
    <r>
      <rPr>
        <b/>
        <sz val="10"/>
        <rFont val="Times New Roman"/>
      </rPr>
      <t>CREDIT RESERVE</t>
    </r>
  </si>
  <si>
    <r>
      <t xml:space="preserve">     </t>
    </r>
    <r>
      <rPr>
        <u/>
        <sz val="10"/>
        <rFont val="Times New Roman"/>
        <family val="1"/>
      </rPr>
      <t>Hedge management</t>
    </r>
  </si>
  <si>
    <t>.</t>
  </si>
  <si>
    <t xml:space="preserve">Cdn Gas (C4) - Alberta </t>
  </si>
  <si>
    <t>Cdn Gas (C4) -  Pipe Book</t>
  </si>
  <si>
    <t xml:space="preserve"> Pipe Book Index</t>
  </si>
  <si>
    <t>Subtotal Pipe Book</t>
  </si>
  <si>
    <t>FT-CAND-EGSC Position</t>
  </si>
  <si>
    <t>Curve Key</t>
  </si>
  <si>
    <t>xalta</t>
  </si>
  <si>
    <t>coral</t>
  </si>
  <si>
    <t>duke</t>
  </si>
  <si>
    <t>bp</t>
  </si>
  <si>
    <t>dynegy</t>
  </si>
  <si>
    <t>nexen</t>
  </si>
  <si>
    <t>reliant</t>
  </si>
  <si>
    <t>Pulling Position from PRN</t>
  </si>
  <si>
    <t>GDM Dawn</t>
  </si>
  <si>
    <t xml:space="preserve">Total </t>
  </si>
  <si>
    <t xml:space="preserve">   GDM-DAWN    </t>
  </si>
  <si>
    <t>FT-CAND-EGSC-EA Position</t>
  </si>
  <si>
    <t xml:space="preserve">West </t>
  </si>
  <si>
    <t>Station 2 Aeco</t>
  </si>
  <si>
    <t>Socal</t>
  </si>
  <si>
    <t>Rockies</t>
  </si>
  <si>
    <t>Sumas</t>
  </si>
  <si>
    <t>Total Basis</t>
  </si>
  <si>
    <t>Pos</t>
  </si>
  <si>
    <t>VENTURA BASIS</t>
  </si>
  <si>
    <t>DAWN BASIS</t>
  </si>
  <si>
    <t>Aeco Fixed Price</t>
  </si>
  <si>
    <t>Mid</t>
  </si>
  <si>
    <t>AECO Fixed Price</t>
  </si>
  <si>
    <t>Sumas Fixed Price</t>
  </si>
  <si>
    <t>Total Aeco PV'D</t>
  </si>
  <si>
    <t>Arc Energy Trust Units</t>
  </si>
  <si>
    <t>Impact Energy</t>
  </si>
  <si>
    <t xml:space="preserve">     MTD Income (Loss) - Canadian Dollars net of origination and credit reserves</t>
  </si>
  <si>
    <t>I:\Risk Management\Intra Month\2001\Jan 01\0122_CAN.xls</t>
  </si>
  <si>
    <t>I:\Trading\P&amp;L\2001\Jan01\TERM_0123.xls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</si>
</sst>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General_)"/>
    <numFmt numFmtId="166" formatCode="#,##0.000_);[Red]\(#,##0.000\)"/>
    <numFmt numFmtId="167" formatCode="#,##0.0000_);[Red]\(#,##0.0000\)"/>
    <numFmt numFmtId="169" formatCode="#,##0.000000_);[Red]\(#,##0.000000\)"/>
    <numFmt numFmtId="171" formatCode="#,##0.0_);\(#,##0.0\)"/>
    <numFmt numFmtId="172" formatCode=";;;"/>
    <numFmt numFmtId="173" formatCode="dd\-mmm\-yy_)"/>
    <numFmt numFmtId="175" formatCode="&quot;As of &quot;mmmm\ dd\,\ yyyy"/>
    <numFmt numFmtId="176" formatCode="&quot;Through &quot;mmmm\ dd\,\ yyyy"/>
    <numFmt numFmtId="177" formatCode="&quot;Change since &quot;mmmm\ dd\,\ yyyy"/>
    <numFmt numFmtId="179" formatCode="&quot;LTD Through &quot;mmmm\ dd\,\ yyyy"/>
    <numFmt numFmtId="180" formatCode="&quot;MTD Through &quot;mmmm\ dd\,\ yyyy"/>
    <numFmt numFmtId="181" formatCode="&quot;YTD Through &quot;mmmm\ dd\,\ yyyy"/>
    <numFmt numFmtId="186" formatCode="\C&quot;$&quot;#,##0_);\(\C&quot;$&quot;#,##0\)"/>
    <numFmt numFmtId="189" formatCode="0.00000"/>
    <numFmt numFmtId="190" formatCode="0.0000"/>
    <numFmt numFmtId="192" formatCode="_(\C&quot;$&quot;* #,##0_);_(\C&quot;$&quot;* \(#,##0\);_(\C&quot;$&quot;* &quot;0&quot;_);_(@_)"/>
    <numFmt numFmtId="198" formatCode="0.000"/>
    <numFmt numFmtId="204" formatCode="_(* #,##0_);_(* \(#,##0\);_(* &quot;-&quot;??_);_(@_)"/>
    <numFmt numFmtId="218" formatCode="m/d"/>
    <numFmt numFmtId="222" formatCode="&quot;$&quot;#,##0.000_);\(&quot;$&quot;#,##0.000\)"/>
    <numFmt numFmtId="223" formatCode="&quot;$&quot;#,##0.0000_);\(&quot;$&quot;#,##0.0000\)"/>
    <numFmt numFmtId="225" formatCode="&quot;$&quot;#,##0.000000_);\(&quot;$&quot;#,##0.000000\)"/>
    <numFmt numFmtId="226" formatCode="mmmm\ d\,\ yyyy"/>
    <numFmt numFmtId="252" formatCode="_(* #,##0.0000_);_(* \(#,##0.0000\);_(* &quot;-&quot;??_);_(@_)"/>
    <numFmt numFmtId="258" formatCode="_(* #,##0.000_);_(* \(#,##0.000\);_(* &quot;-&quot;??_);_(@_)"/>
    <numFmt numFmtId="261" formatCode="mmm\-d\-yy\ "/>
    <numFmt numFmtId="266" formatCode="&quot;Canada Cash Desk Economics (CDN$) for&quot;\ mmm\-yy\ &quot;as of:&quot;"/>
    <numFmt numFmtId="282" formatCode="mmmm\-yy"/>
    <numFmt numFmtId="283" formatCode="&quot;$&quot;#,##0_);[Red]\&lt;&quot;$&quot;#,##0\&gt;"/>
    <numFmt numFmtId="284" formatCode="#,##0_);[Red]\&lt;#,##0\&gt;"/>
    <numFmt numFmtId="294" formatCode="0.0000_)"/>
    <numFmt numFmtId="300" formatCode="mmm\-yy_)"/>
  </numFmts>
  <fonts count="86" x14ac:knownFonts="1">
    <font>
      <sz val="10"/>
      <name val="Arial"/>
    </font>
    <font>
      <sz val="10"/>
      <name val="Arial"/>
    </font>
    <font>
      <sz val="10"/>
      <name val="Tms Rmn"/>
    </font>
    <font>
      <b/>
      <sz val="10"/>
      <name val="Times New Roman"/>
      <family val="1"/>
    </font>
    <font>
      <sz val="10"/>
      <name val="Times New Roman"/>
      <family val="1"/>
    </font>
    <font>
      <b/>
      <i/>
      <sz val="10"/>
      <name val="Times New Roman"/>
      <family val="1"/>
    </font>
    <font>
      <b/>
      <sz val="10"/>
      <name val="Times New Roman"/>
    </font>
    <font>
      <u/>
      <sz val="10"/>
      <name val="Times New Roman"/>
      <family val="1"/>
    </font>
    <font>
      <b/>
      <u/>
      <sz val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Times New Roman"/>
    </font>
    <font>
      <sz val="10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Arial"/>
      <family val="2"/>
    </font>
    <font>
      <b/>
      <i/>
      <sz val="14"/>
      <name val="Arial"/>
      <family val="2"/>
    </font>
    <font>
      <b/>
      <i/>
      <sz val="12"/>
      <color indexed="12"/>
      <name val="Arial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Courier"/>
    </font>
    <font>
      <b/>
      <u/>
      <sz val="16"/>
      <name val="Times New Roman"/>
      <family val="1"/>
    </font>
    <font>
      <b/>
      <sz val="16"/>
      <color indexed="12"/>
      <name val="Times New Roman"/>
      <family val="1"/>
    </font>
    <font>
      <b/>
      <sz val="16"/>
      <name val="Times New Roman"/>
      <family val="1"/>
    </font>
    <font>
      <b/>
      <i/>
      <sz val="11"/>
      <name val="Times New Roman"/>
      <family val="1"/>
    </font>
    <font>
      <b/>
      <i/>
      <sz val="11"/>
      <color indexed="12"/>
      <name val="Times New Roman"/>
      <family val="1"/>
    </font>
    <font>
      <b/>
      <u/>
      <sz val="14"/>
      <name val="Times New Roman"/>
      <family val="1"/>
    </font>
    <font>
      <b/>
      <sz val="12"/>
      <name val="Times New Roman"/>
      <family val="1"/>
    </font>
    <font>
      <i/>
      <sz val="14"/>
      <name val="Times New Roman"/>
      <family val="1"/>
    </font>
    <font>
      <b/>
      <sz val="14"/>
      <name val="Times New Roman"/>
      <family val="1"/>
    </font>
    <font>
      <b/>
      <sz val="10"/>
      <color indexed="10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i/>
      <sz val="10"/>
      <name val="Times New Roman"/>
      <family val="1"/>
    </font>
    <font>
      <b/>
      <u/>
      <sz val="10"/>
      <name val="Times New Roman"/>
    </font>
    <font>
      <i/>
      <sz val="10"/>
      <color indexed="10"/>
      <name val="Times New Roman"/>
      <family val="1"/>
    </font>
    <font>
      <i/>
      <sz val="10"/>
      <color indexed="47"/>
      <name val="Times New Roman"/>
      <family val="1"/>
    </font>
    <font>
      <sz val="10"/>
      <color indexed="47"/>
      <name val="Times New Roman"/>
      <family val="1"/>
    </font>
    <font>
      <i/>
      <sz val="16"/>
      <name val="Times New Roman"/>
      <family val="1"/>
    </font>
    <font>
      <sz val="14"/>
      <name val="Times New Roman"/>
      <family val="1"/>
    </font>
    <font>
      <b/>
      <sz val="14"/>
      <color indexed="10"/>
      <name val="Times New Roman"/>
      <family val="1"/>
    </font>
    <font>
      <b/>
      <sz val="14"/>
      <color indexed="12"/>
      <name val="Times New Roman"/>
      <family val="1"/>
    </font>
    <font>
      <sz val="9"/>
      <name val="Times New Roman"/>
      <family val="1"/>
    </font>
    <font>
      <sz val="10"/>
      <color indexed="81"/>
      <name val="Tahoma"/>
    </font>
    <font>
      <sz val="10"/>
      <name val="MS Sans Serif"/>
    </font>
    <font>
      <sz val="11"/>
      <name val="Arial"/>
    </font>
    <font>
      <sz val="10"/>
      <name val="Book Antiqua"/>
    </font>
    <font>
      <sz val="8"/>
      <name val="Times New Roman"/>
    </font>
    <font>
      <sz val="8"/>
      <name val="Arial"/>
    </font>
    <font>
      <b/>
      <i/>
      <sz val="12"/>
      <name val="Times New Roman"/>
    </font>
    <font>
      <sz val="12"/>
      <name val="Times New Roman"/>
    </font>
    <font>
      <b/>
      <sz val="12"/>
      <name val="Times New Roman"/>
    </font>
    <font>
      <b/>
      <sz val="12"/>
      <name val="Courier"/>
    </font>
    <font>
      <sz val="13"/>
      <name val="Times New Roman"/>
    </font>
    <font>
      <sz val="13"/>
      <name val="Times New Roman"/>
      <family val="1"/>
    </font>
    <font>
      <b/>
      <sz val="10"/>
      <name val="Arial"/>
      <family val="2"/>
    </font>
    <font>
      <b/>
      <u val="singleAccounting"/>
      <sz val="10"/>
      <name val="Times New Roman"/>
      <family val="1"/>
    </font>
    <font>
      <sz val="10"/>
      <color indexed="57"/>
      <name val="Arial"/>
      <family val="2"/>
    </font>
    <font>
      <u/>
      <sz val="7.5"/>
      <color indexed="36"/>
      <name val="Times New Roman"/>
    </font>
    <font>
      <u/>
      <sz val="7.5"/>
      <color indexed="12"/>
      <name val="Times New Roman"/>
    </font>
    <font>
      <u/>
      <sz val="10"/>
      <color indexed="12"/>
      <name val="Arial"/>
    </font>
    <font>
      <sz val="10"/>
      <color indexed="8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10"/>
      <name val="Times New Roman"/>
      <family val="1"/>
    </font>
    <font>
      <b/>
      <sz val="12"/>
      <color indexed="17"/>
      <name val="Times New Roman"/>
      <family val="1"/>
    </font>
    <font>
      <b/>
      <sz val="12"/>
      <color indexed="10"/>
      <name val="Times New Roman"/>
    </font>
    <font>
      <b/>
      <sz val="12"/>
      <color indexed="12"/>
      <name val="Times New Roman"/>
    </font>
    <font>
      <b/>
      <sz val="12"/>
      <color indexed="14"/>
      <name val="Times New Roman"/>
    </font>
    <font>
      <b/>
      <sz val="12"/>
      <color indexed="48"/>
      <name val="Times New Roman"/>
      <family val="1"/>
    </font>
    <font>
      <b/>
      <sz val="12"/>
      <color indexed="50"/>
      <name val="Times New Roman"/>
      <family val="1"/>
    </font>
    <font>
      <b/>
      <sz val="12"/>
      <color indexed="21"/>
      <name val="Times New Roman"/>
      <family val="1"/>
    </font>
    <font>
      <b/>
      <sz val="12"/>
      <color indexed="62"/>
      <name val="Times New Roman"/>
      <family val="1"/>
    </font>
    <font>
      <b/>
      <sz val="12"/>
      <color indexed="56"/>
      <name val="Times New Roman"/>
      <family val="1"/>
    </font>
    <font>
      <b/>
      <sz val="12"/>
      <color indexed="14"/>
      <name val="Times New Roman"/>
      <family val="1"/>
    </font>
    <font>
      <b/>
      <sz val="12"/>
      <color indexed="8"/>
      <name val="Times New Roman"/>
    </font>
    <font>
      <b/>
      <sz val="12"/>
      <color indexed="8"/>
      <name val="Times New Roman"/>
      <family val="1"/>
    </font>
    <font>
      <sz val="10"/>
      <color indexed="10"/>
      <name val="Times New Roman"/>
      <family val="1"/>
    </font>
    <font>
      <b/>
      <i/>
      <sz val="12"/>
      <color indexed="9"/>
      <name val="Times New Roman"/>
      <family val="1"/>
    </font>
    <font>
      <b/>
      <sz val="14"/>
      <color indexed="9"/>
      <name val="Arial"/>
      <family val="2"/>
    </font>
    <font>
      <sz val="10"/>
      <color indexed="9"/>
      <name val="Arial"/>
    </font>
    <font>
      <b/>
      <sz val="16"/>
      <color indexed="9"/>
      <name val="Arial"/>
      <family val="2"/>
    </font>
    <font>
      <b/>
      <sz val="13"/>
      <name val="Times New Roman"/>
      <family val="1"/>
    </font>
    <font>
      <i/>
      <sz val="12"/>
      <color indexed="9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65"/>
        <bgColor indexed="8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5"/>
        <bgColor indexed="63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10"/>
      </left>
      <right/>
      <top/>
      <bottom/>
      <diagonal/>
    </border>
    <border>
      <left style="thick">
        <color indexed="10"/>
      </left>
      <right/>
      <top style="thin">
        <color indexed="64"/>
      </top>
      <bottom style="thin">
        <color indexed="64"/>
      </bottom>
      <diagonal/>
    </border>
    <border>
      <left style="thick">
        <color indexed="10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10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0" fontId="47" fillId="2" borderId="0" applyNumberFormat="0" applyFont="0" applyAlignment="0" applyProtection="0"/>
    <xf numFmtId="0" fontId="11" fillId="0" borderId="0"/>
    <xf numFmtId="0" fontId="23" fillId="0" borderId="0"/>
    <xf numFmtId="0" fontId="11" fillId="0" borderId="0"/>
  </cellStyleXfs>
  <cellXfs count="650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Fill="1"/>
    <xf numFmtId="0" fontId="4" fillId="0" borderId="0" xfId="0" applyFont="1"/>
    <xf numFmtId="0" fontId="4" fillId="0" borderId="0" xfId="0" applyFont="1" applyBorder="1"/>
    <xf numFmtId="14" fontId="4" fillId="0" borderId="0" xfId="0" applyNumberFormat="1" applyFont="1"/>
    <xf numFmtId="0" fontId="3" fillId="0" borderId="0" xfId="0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0" fontId="0" fillId="0" borderId="1" xfId="0" applyBorder="1"/>
    <xf numFmtId="22" fontId="4" fillId="0" borderId="0" xfId="0" applyNumberFormat="1" applyFont="1"/>
    <xf numFmtId="0" fontId="0" fillId="0" borderId="0" xfId="0" applyFill="1"/>
    <xf numFmtId="175" fontId="5" fillId="0" borderId="0" xfId="0" quotePrefix="1" applyNumberFormat="1" applyFont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37" fontId="4" fillId="0" borderId="0" xfId="0" applyNumberFormat="1" applyFont="1" applyFill="1" applyBorder="1" applyAlignment="1">
      <alignment horizontal="center"/>
    </xf>
    <xf numFmtId="37" fontId="4" fillId="0" borderId="0" xfId="0" applyNumberFormat="1" applyFont="1" applyBorder="1" applyAlignment="1">
      <alignment horizontal="center"/>
    </xf>
    <xf numFmtId="37" fontId="6" fillId="0" borderId="0" xfId="0" applyNumberFormat="1" applyFont="1" applyBorder="1" applyAlignment="1">
      <alignment horizontal="center"/>
    </xf>
    <xf numFmtId="37" fontId="4" fillId="0" borderId="2" xfId="0" applyNumberFormat="1" applyFont="1" applyFill="1" applyBorder="1" applyAlignment="1">
      <alignment horizontal="center"/>
    </xf>
    <xf numFmtId="37" fontId="4" fillId="0" borderId="2" xfId="0" applyNumberFormat="1" applyFont="1" applyBorder="1" applyAlignment="1">
      <alignment horizontal="center"/>
    </xf>
    <xf numFmtId="37" fontId="3" fillId="0" borderId="2" xfId="0" applyNumberFormat="1" applyFont="1" applyBorder="1" applyAlignment="1">
      <alignment horizontal="center"/>
    </xf>
    <xf numFmtId="37" fontId="3" fillId="0" borderId="0" xfId="0" applyNumberFormat="1" applyFont="1" applyBorder="1" applyAlignment="1">
      <alignment horizontal="center"/>
    </xf>
    <xf numFmtId="37" fontId="6" fillId="0" borderId="2" xfId="0" applyNumberFormat="1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98" fontId="3" fillId="0" borderId="0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176" fontId="5" fillId="0" borderId="0" xfId="0" quotePrefix="1" applyNumberFormat="1" applyFont="1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0" xfId="0" quotePrefix="1" applyFont="1" applyAlignment="1">
      <alignment horizontal="left"/>
    </xf>
    <xf numFmtId="171" fontId="4" fillId="0" borderId="3" xfId="0" applyNumberFormat="1" applyFont="1" applyFill="1" applyBorder="1" applyProtection="1"/>
    <xf numFmtId="171" fontId="4" fillId="0" borderId="0" xfId="0" applyNumberFormat="1" applyFont="1" applyFill="1" applyBorder="1" applyProtection="1"/>
    <xf numFmtId="38" fontId="4" fillId="0" borderId="0" xfId="0" applyNumberFormat="1" applyFont="1"/>
    <xf numFmtId="0" fontId="3" fillId="3" borderId="0" xfId="0" applyFont="1" applyFill="1" applyAlignment="1">
      <alignment horizontal="left"/>
    </xf>
    <xf numFmtId="171" fontId="3" fillId="0" borderId="3" xfId="0" applyNumberFormat="1" applyFont="1" applyFill="1" applyBorder="1" applyProtection="1"/>
    <xf numFmtId="171" fontId="3" fillId="4" borderId="3" xfId="0" applyNumberFormat="1" applyFont="1" applyFill="1" applyBorder="1" applyProtection="1"/>
    <xf numFmtId="171" fontId="3" fillId="4" borderId="0" xfId="0" applyNumberFormat="1" applyFont="1" applyFill="1" applyBorder="1" applyProtection="1"/>
    <xf numFmtId="171" fontId="4" fillId="4" borderId="3" xfId="0" applyNumberFormat="1" applyFont="1" applyFill="1" applyBorder="1" applyProtection="1"/>
    <xf numFmtId="0" fontId="4" fillId="0" borderId="0" xfId="0" applyFont="1" applyAlignment="1">
      <alignment horizontal="left"/>
    </xf>
    <xf numFmtId="171" fontId="4" fillId="0" borderId="0" xfId="0" applyNumberFormat="1" applyFont="1" applyFill="1" applyProtection="1"/>
    <xf numFmtId="171" fontId="4" fillId="0" borderId="0" xfId="0" applyNumberFormat="1" applyFont="1" applyProtection="1"/>
    <xf numFmtId="171" fontId="4" fillId="0" borderId="0" xfId="0" applyNumberFormat="1" applyFont="1" applyBorder="1" applyProtection="1"/>
    <xf numFmtId="171" fontId="4" fillId="0" borderId="3" xfId="0" applyNumberFormat="1" applyFont="1" applyBorder="1" applyProtection="1"/>
    <xf numFmtId="177" fontId="4" fillId="0" borderId="0" xfId="0" quotePrefix="1" applyNumberFormat="1" applyFont="1" applyAlignment="1">
      <alignment horizontal="left"/>
    </xf>
    <xf numFmtId="0" fontId="8" fillId="0" borderId="0" xfId="0" applyFont="1" applyAlignment="1">
      <alignment horizontal="left"/>
    </xf>
    <xf numFmtId="179" fontId="5" fillId="0" borderId="0" xfId="0" applyNumberFormat="1" applyFont="1" applyAlignment="1">
      <alignment horizontal="left"/>
    </xf>
    <xf numFmtId="192" fontId="4" fillId="0" borderId="3" xfId="0" applyNumberFormat="1" applyFont="1" applyFill="1" applyBorder="1" applyProtection="1"/>
    <xf numFmtId="192" fontId="4" fillId="0" borderId="3" xfId="0" applyNumberFormat="1" applyFont="1" applyBorder="1" applyProtection="1"/>
    <xf numFmtId="192" fontId="4" fillId="0" borderId="0" xfId="0" applyNumberFormat="1" applyFont="1" applyBorder="1" applyProtection="1"/>
    <xf numFmtId="5" fontId="4" fillId="0" borderId="0" xfId="0" applyNumberFormat="1" applyFont="1" applyBorder="1" applyProtection="1"/>
    <xf numFmtId="5" fontId="4" fillId="0" borderId="3" xfId="0" applyNumberFormat="1" applyFont="1" applyBorder="1" applyProtection="1"/>
    <xf numFmtId="5" fontId="4" fillId="0" borderId="0" xfId="0" applyNumberFormat="1" applyFont="1" applyFill="1" applyProtection="1"/>
    <xf numFmtId="5" fontId="4" fillId="0" borderId="0" xfId="0" applyNumberFormat="1" applyFont="1" applyProtection="1"/>
    <xf numFmtId="180" fontId="5" fillId="0" borderId="0" xfId="0" quotePrefix="1" applyNumberFormat="1" applyFont="1" applyAlignment="1">
      <alignment horizontal="left"/>
    </xf>
    <xf numFmtId="6" fontId="0" fillId="0" borderId="0" xfId="0" applyNumberFormat="1"/>
    <xf numFmtId="192" fontId="4" fillId="0" borderId="0" xfId="0" applyNumberFormat="1" applyFont="1" applyFill="1" applyBorder="1" applyProtection="1"/>
    <xf numFmtId="5" fontId="4" fillId="0" borderId="0" xfId="0" applyNumberFormat="1" applyFont="1" applyFill="1" applyBorder="1" applyProtection="1"/>
    <xf numFmtId="6" fontId="0" fillId="0" borderId="2" xfId="0" applyNumberFormat="1" applyBorder="1"/>
    <xf numFmtId="0" fontId="3" fillId="5" borderId="0" xfId="0" applyFont="1" applyFill="1" applyAlignment="1">
      <alignment horizontal="left"/>
    </xf>
    <xf numFmtId="5" fontId="3" fillId="5" borderId="0" xfId="0" applyNumberFormat="1" applyFont="1" applyFill="1" applyBorder="1"/>
    <xf numFmtId="5" fontId="11" fillId="5" borderId="3" xfId="0" applyNumberFormat="1" applyFont="1" applyFill="1" applyBorder="1"/>
    <xf numFmtId="5" fontId="3" fillId="5" borderId="3" xfId="0" applyNumberFormat="1" applyFont="1" applyFill="1" applyBorder="1" applyProtection="1"/>
    <xf numFmtId="225" fontId="0" fillId="0" borderId="0" xfId="0" applyNumberFormat="1"/>
    <xf numFmtId="192" fontId="3" fillId="0" borderId="3" xfId="0" applyNumberFormat="1" applyFont="1" applyBorder="1" applyProtection="1"/>
    <xf numFmtId="5" fontId="3" fillId="5" borderId="3" xfId="0" applyNumberFormat="1" applyFont="1" applyFill="1" applyBorder="1"/>
    <xf numFmtId="5" fontId="3" fillId="5" borderId="0" xfId="0" applyNumberFormat="1" applyFont="1" applyFill="1" applyBorder="1" applyProtection="1"/>
    <xf numFmtId="5" fontId="11" fillId="0" borderId="3" xfId="0" applyNumberFormat="1" applyFont="1" applyFill="1" applyBorder="1"/>
    <xf numFmtId="186" fontId="4" fillId="0" borderId="0" xfId="0" applyNumberFormat="1" applyFont="1" applyFill="1" applyBorder="1" applyProtection="1"/>
    <xf numFmtId="186" fontId="4" fillId="0" borderId="0" xfId="0" applyNumberFormat="1" applyFont="1" applyBorder="1" applyProtection="1"/>
    <xf numFmtId="179" fontId="5" fillId="0" borderId="0" xfId="0" quotePrefix="1" applyNumberFormat="1" applyFont="1" applyAlignment="1">
      <alignment horizontal="left"/>
    </xf>
    <xf numFmtId="5" fontId="4" fillId="0" borderId="3" xfId="0" applyNumberFormat="1" applyFont="1" applyFill="1" applyBorder="1" applyProtection="1"/>
    <xf numFmtId="0" fontId="5" fillId="0" borderId="0" xfId="0" applyFont="1" applyAlignment="1">
      <alignment horizontal="left"/>
    </xf>
    <xf numFmtId="5" fontId="4" fillId="0" borderId="0" xfId="0" applyNumberFormat="1" applyFont="1"/>
    <xf numFmtId="172" fontId="4" fillId="0" borderId="0" xfId="0" applyNumberFormat="1" applyFont="1" applyProtection="1"/>
    <xf numFmtId="172" fontId="4" fillId="0" borderId="0" xfId="0" applyNumberFormat="1" applyFont="1" applyBorder="1" applyProtection="1"/>
    <xf numFmtId="181" fontId="5" fillId="0" borderId="0" xfId="0" quotePrefix="1" applyNumberFormat="1" applyFont="1" applyAlignment="1">
      <alignment horizontal="left"/>
    </xf>
    <xf numFmtId="5" fontId="4" fillId="5" borderId="0" xfId="0" applyNumberFormat="1" applyFont="1" applyFill="1" applyBorder="1"/>
    <xf numFmtId="0" fontId="5" fillId="0" borderId="0" xfId="0" applyFont="1"/>
    <xf numFmtId="5" fontId="4" fillId="0" borderId="3" xfId="0" applyNumberFormat="1" applyFont="1" applyBorder="1"/>
    <xf numFmtId="5" fontId="6" fillId="0" borderId="0" xfId="0" applyNumberFormat="1" applyFont="1" applyBorder="1"/>
    <xf numFmtId="37" fontId="4" fillId="0" borderId="0" xfId="0" applyNumberFormat="1" applyFont="1" applyBorder="1"/>
    <xf numFmtId="0" fontId="4" fillId="0" borderId="0" xfId="0" applyFont="1" applyFill="1" applyBorder="1"/>
    <xf numFmtId="5" fontId="4" fillId="0" borderId="0" xfId="0" applyNumberFormat="1" applyFont="1" applyFill="1" applyBorder="1"/>
    <xf numFmtId="5" fontId="4" fillId="0" borderId="0" xfId="0" applyNumberFormat="1" applyFont="1" applyBorder="1"/>
    <xf numFmtId="192" fontId="4" fillId="5" borderId="3" xfId="0" applyNumberFormat="1" applyFont="1" applyFill="1" applyBorder="1"/>
    <xf numFmtId="0" fontId="3" fillId="4" borderId="0" xfId="0" applyFont="1" applyFill="1" applyAlignment="1">
      <alignment horizontal="left"/>
    </xf>
    <xf numFmtId="5" fontId="3" fillId="4" borderId="0" xfId="0" applyNumberFormat="1" applyFont="1" applyFill="1" applyBorder="1"/>
    <xf numFmtId="186" fontId="4" fillId="6" borderId="0" xfId="0" applyNumberFormat="1" applyFont="1" applyFill="1" applyProtection="1"/>
    <xf numFmtId="186" fontId="4" fillId="0" borderId="0" xfId="0" applyNumberFormat="1" applyFont="1" applyFill="1" applyProtection="1"/>
    <xf numFmtId="5" fontId="4" fillId="6" borderId="0" xfId="0" applyNumberFormat="1" applyFont="1" applyFill="1" applyProtection="1"/>
    <xf numFmtId="5" fontId="4" fillId="6" borderId="0" xfId="0" applyNumberFormat="1" applyFont="1" applyFill="1" applyBorder="1" applyProtection="1"/>
    <xf numFmtId="5" fontId="4" fillId="7" borderId="3" xfId="0" applyNumberFormat="1" applyFont="1" applyFill="1" applyBorder="1" applyProtection="1"/>
    <xf numFmtId="186" fontId="3" fillId="0" borderId="0" xfId="0" applyNumberFormat="1" applyFont="1" applyFill="1"/>
    <xf numFmtId="186" fontId="3" fillId="0" borderId="0" xfId="0" applyNumberFormat="1" applyFont="1"/>
    <xf numFmtId="0" fontId="3" fillId="0" borderId="0" xfId="0" applyFont="1"/>
    <xf numFmtId="0" fontId="3" fillId="0" borderId="0" xfId="0" applyFont="1" applyBorder="1"/>
    <xf numFmtId="0" fontId="3" fillId="7" borderId="0" xfId="0" applyFont="1" applyFill="1"/>
    <xf numFmtId="186" fontId="4" fillId="0" borderId="3" xfId="0" applyNumberFormat="1" applyFont="1" applyFill="1" applyBorder="1" applyProtection="1"/>
    <xf numFmtId="186" fontId="4" fillId="6" borderId="3" xfId="0" applyNumberFormat="1" applyFont="1" applyFill="1" applyBorder="1" applyProtection="1"/>
    <xf numFmtId="5" fontId="4" fillId="6" borderId="3" xfId="0" applyNumberFormat="1" applyFont="1" applyFill="1" applyBorder="1" applyProtection="1"/>
    <xf numFmtId="186" fontId="4" fillId="6" borderId="0" xfId="0" applyNumberFormat="1" applyFont="1" applyFill="1" applyBorder="1" applyProtection="1"/>
    <xf numFmtId="5" fontId="4" fillId="7" borderId="0" xfId="0" applyNumberFormat="1" applyFont="1" applyFill="1" applyProtection="1"/>
    <xf numFmtId="5" fontId="4" fillId="7" borderId="0" xfId="0" applyNumberFormat="1" applyFont="1" applyFill="1" applyBorder="1" applyProtection="1"/>
    <xf numFmtId="0" fontId="4" fillId="8" borderId="0" xfId="0" applyFont="1" applyFill="1"/>
    <xf numFmtId="5" fontId="4" fillId="8" borderId="0" xfId="0" applyNumberFormat="1" applyFont="1" applyFill="1" applyProtection="1"/>
    <xf numFmtId="0" fontId="0" fillId="8" borderId="0" xfId="0" applyFill="1"/>
    <xf numFmtId="5" fontId="11" fillId="6" borderId="3" xfId="0" applyNumberFormat="1" applyFont="1" applyFill="1" applyBorder="1" applyProtection="1"/>
    <xf numFmtId="5" fontId="11" fillId="6" borderId="0" xfId="0" applyNumberFormat="1" applyFont="1" applyFill="1" applyBorder="1" applyProtection="1"/>
    <xf numFmtId="5" fontId="11" fillId="7" borderId="3" xfId="0" applyNumberFormat="1" applyFont="1" applyFill="1" applyBorder="1" applyProtection="1"/>
    <xf numFmtId="5" fontId="4" fillId="9" borderId="0" xfId="0" applyNumberFormat="1" applyFont="1" applyFill="1" applyBorder="1" applyProtection="1"/>
    <xf numFmtId="5" fontId="3" fillId="9" borderId="0" xfId="0" applyNumberFormat="1" applyFont="1" applyFill="1" applyBorder="1" applyProtection="1"/>
    <xf numFmtId="173" fontId="4" fillId="0" borderId="0" xfId="0" applyNumberFormat="1" applyFont="1" applyProtection="1"/>
    <xf numFmtId="0" fontId="0" fillId="7" borderId="0" xfId="0" applyFill="1"/>
    <xf numFmtId="0" fontId="4" fillId="0" borderId="0" xfId="0" applyFont="1" applyAlignment="1">
      <alignment horizontal="right"/>
    </xf>
    <xf numFmtId="5" fontId="4" fillId="6" borderId="4" xfId="0" applyNumberFormat="1" applyFont="1" applyFill="1" applyBorder="1" applyProtection="1"/>
    <xf numFmtId="186" fontId="4" fillId="6" borderId="5" xfId="0" applyNumberFormat="1" applyFont="1" applyFill="1" applyBorder="1" applyProtection="1"/>
    <xf numFmtId="5" fontId="11" fillId="6" borderId="4" xfId="0" applyNumberFormat="1" applyFont="1" applyFill="1" applyBorder="1" applyProtection="1"/>
    <xf numFmtId="0" fontId="16" fillId="10" borderId="0" xfId="0" applyFont="1" applyFill="1" applyBorder="1" applyAlignment="1">
      <alignment horizontal="centerContinuous"/>
    </xf>
    <xf numFmtId="0" fontId="12" fillId="10" borderId="0" xfId="0" applyFont="1" applyFill="1" applyBorder="1" applyAlignment="1">
      <alignment horizontal="centerContinuous"/>
    </xf>
    <xf numFmtId="0" fontId="0" fillId="0" borderId="0" xfId="0" applyBorder="1" applyAlignment="1">
      <alignment horizontal="left"/>
    </xf>
    <xf numFmtId="0" fontId="0" fillId="0" borderId="0" xfId="0" applyBorder="1"/>
    <xf numFmtId="226" fontId="17" fillId="10" borderId="0" xfId="0" applyNumberFormat="1" applyFont="1" applyFill="1" applyBorder="1" applyAlignment="1">
      <alignment horizontal="centerContinuous"/>
    </xf>
    <xf numFmtId="226" fontId="18" fillId="10" borderId="0" xfId="0" applyNumberFormat="1" applyFont="1" applyFill="1" applyBorder="1" applyAlignment="1">
      <alignment horizontal="centerContinuous"/>
    </xf>
    <xf numFmtId="226" fontId="19" fillId="10" borderId="0" xfId="0" applyNumberFormat="1" applyFont="1" applyFill="1" applyBorder="1" applyAlignment="1">
      <alignment horizontal="centerContinuous"/>
    </xf>
    <xf numFmtId="0" fontId="12" fillId="0" borderId="0" xfId="0" applyFont="1"/>
    <xf numFmtId="0" fontId="12" fillId="0" borderId="0" xfId="0" applyFont="1" applyBorder="1"/>
    <xf numFmtId="0" fontId="18" fillId="10" borderId="0" xfId="0" applyFont="1" applyFill="1" applyBorder="1" applyAlignment="1"/>
    <xf numFmtId="0" fontId="12" fillId="10" borderId="0" xfId="0" applyFont="1" applyFill="1" applyBorder="1" applyAlignment="1"/>
    <xf numFmtId="0" fontId="18" fillId="0" borderId="0" xfId="0" applyFont="1" applyFill="1" applyBorder="1" applyAlignment="1"/>
    <xf numFmtId="0" fontId="12" fillId="0" borderId="0" xfId="0" applyFont="1" applyFill="1" applyBorder="1" applyAlignment="1">
      <alignment horizontal="left"/>
    </xf>
    <xf numFmtId="0" fontId="12" fillId="0" borderId="2" xfId="0" applyFont="1" applyFill="1" applyBorder="1" applyAlignment="1">
      <alignment horizontal="centerContinuous"/>
    </xf>
    <xf numFmtId="0" fontId="12" fillId="0" borderId="0" xfId="0" applyFont="1" applyFill="1" applyBorder="1" applyAlignment="1">
      <alignment horizontal="centerContinuous"/>
    </xf>
    <xf numFmtId="0" fontId="12" fillId="0" borderId="0" xfId="0" applyFont="1" applyBorder="1" applyAlignment="1">
      <alignment horizontal="centerContinuous"/>
    </xf>
    <xf numFmtId="0" fontId="12" fillId="0" borderId="2" xfId="0" applyFont="1" applyBorder="1" applyAlignment="1">
      <alignment horizontal="centerContinuous"/>
    </xf>
    <xf numFmtId="0" fontId="12" fillId="0" borderId="0" xfId="0" applyFont="1" applyFill="1" applyBorder="1" applyAlignment="1"/>
    <xf numFmtId="0" fontId="12" fillId="0" borderId="0" xfId="0" applyFont="1" applyFill="1" applyBorder="1" applyAlignment="1">
      <alignment horizontal="center"/>
    </xf>
    <xf numFmtId="0" fontId="12" fillId="0" borderId="0" xfId="0" applyNumberFormat="1" applyFont="1" applyBorder="1" applyAlignment="1">
      <alignment horizontal="center"/>
    </xf>
    <xf numFmtId="0" fontId="12" fillId="0" borderId="0" xfId="0" applyNumberFormat="1" applyFont="1" applyFill="1" applyBorder="1" applyAlignment="1">
      <alignment horizontal="center"/>
    </xf>
    <xf numFmtId="0" fontId="12" fillId="0" borderId="0" xfId="0" applyNumberFormat="1" applyFont="1" applyFill="1" applyBorder="1" applyAlignment="1">
      <alignment horizontal="right"/>
    </xf>
    <xf numFmtId="0" fontId="12" fillId="0" borderId="2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/>
    <xf numFmtId="0" fontId="12" fillId="0" borderId="2" xfId="0" applyFont="1" applyBorder="1" applyAlignment="1">
      <alignment horizontal="center"/>
    </xf>
    <xf numFmtId="0" fontId="12" fillId="0" borderId="0" xfId="0" applyFont="1" applyFill="1" applyBorder="1" applyAlignment="1">
      <alignment horizontal="right"/>
    </xf>
    <xf numFmtId="0" fontId="12" fillId="0" borderId="6" xfId="0" applyFont="1" applyFill="1" applyBorder="1" applyAlignment="1">
      <alignment horizontal="center"/>
    </xf>
    <xf numFmtId="38" fontId="0" fillId="0" borderId="0" xfId="0" applyNumberFormat="1"/>
    <xf numFmtId="0" fontId="12" fillId="0" borderId="0" xfId="0" applyFont="1" applyFill="1" applyAlignment="1">
      <alignment horizontal="left" indent="1"/>
    </xf>
    <xf numFmtId="38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37" fontId="0" fillId="0" borderId="0" xfId="0" applyNumberFormat="1" applyAlignment="1">
      <alignment horizontal="center"/>
    </xf>
    <xf numFmtId="5" fontId="0" fillId="0" borderId="0" xfId="0" applyNumberFormat="1" applyAlignment="1">
      <alignment horizontal="center"/>
    </xf>
    <xf numFmtId="7" fontId="20" fillId="0" borderId="0" xfId="0" applyNumberFormat="1" applyFont="1" applyAlignment="1">
      <alignment horizontal="center"/>
    </xf>
    <xf numFmtId="7" fontId="0" fillId="0" borderId="0" xfId="0" applyNumberFormat="1" applyAlignment="1">
      <alignment horizontal="center"/>
    </xf>
    <xf numFmtId="37" fontId="20" fillId="0" borderId="0" xfId="0" applyNumberFormat="1" applyFont="1" applyBorder="1"/>
    <xf numFmtId="37" fontId="20" fillId="0" borderId="0" xfId="0" applyNumberFormat="1" applyFont="1"/>
    <xf numFmtId="38" fontId="20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38" fontId="0" fillId="0" borderId="0" xfId="0" applyNumberFormat="1" applyBorder="1" applyAlignment="1">
      <alignment horizontal="center"/>
    </xf>
    <xf numFmtId="0" fontId="12" fillId="0" borderId="0" xfId="0" applyFont="1" applyAlignment="1">
      <alignment horizontal="left" indent="2"/>
    </xf>
    <xf numFmtId="38" fontId="12" fillId="0" borderId="6" xfId="0" applyNumberFormat="1" applyFont="1" applyFill="1" applyBorder="1" applyAlignment="1">
      <alignment horizontal="center"/>
    </xf>
    <xf numFmtId="38" fontId="12" fillId="0" borderId="0" xfId="0" applyNumberFormat="1" applyFont="1" applyBorder="1" applyAlignment="1">
      <alignment horizontal="center"/>
    </xf>
    <xf numFmtId="38" fontId="12" fillId="0" borderId="0" xfId="0" applyNumberFormat="1" applyFont="1" applyFill="1" applyBorder="1" applyAlignment="1">
      <alignment horizontal="center"/>
    </xf>
    <xf numFmtId="0" fontId="19" fillId="10" borderId="0" xfId="0" applyFont="1" applyFill="1" applyAlignment="1">
      <alignment horizontal="left"/>
    </xf>
    <xf numFmtId="0" fontId="19" fillId="0" borderId="0" xfId="0" applyFont="1" applyFill="1" applyAlignment="1">
      <alignment horizontal="left"/>
    </xf>
    <xf numFmtId="0" fontId="12" fillId="0" borderId="0" xfId="0" applyFont="1" applyBorder="1" applyAlignment="1">
      <alignment horizontal="left"/>
    </xf>
    <xf numFmtId="38" fontId="12" fillId="0" borderId="0" xfId="0" applyNumberFormat="1" applyFont="1" applyAlignment="1">
      <alignment horizontal="center"/>
    </xf>
    <xf numFmtId="0" fontId="21" fillId="0" borderId="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12" fillId="0" borderId="0" xfId="0" applyFont="1" applyFill="1" applyAlignment="1">
      <alignment horizontal="left"/>
    </xf>
    <xf numFmtId="0" fontId="18" fillId="10" borderId="0" xfId="0" applyFont="1" applyFill="1" applyBorder="1" applyAlignment="1">
      <alignment horizontal="left"/>
    </xf>
    <xf numFmtId="0" fontId="18" fillId="10" borderId="0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2" fillId="0" borderId="0" xfId="0" applyFont="1" applyFill="1" applyBorder="1" applyAlignment="1">
      <alignment horizontal="centerContinuous"/>
    </xf>
    <xf numFmtId="0" fontId="12" fillId="10" borderId="0" xfId="0" applyFont="1" applyFill="1" applyBorder="1"/>
    <xf numFmtId="38" fontId="12" fillId="10" borderId="0" xfId="0" applyNumberFormat="1" applyFont="1" applyFill="1" applyBorder="1" applyAlignment="1">
      <alignment horizontal="center"/>
    </xf>
    <xf numFmtId="0" fontId="12" fillId="10" borderId="0" xfId="0" applyFont="1" applyFill="1" applyAlignment="1">
      <alignment horizontal="center"/>
    </xf>
    <xf numFmtId="37" fontId="20" fillId="0" borderId="0" xfId="0" applyNumberFormat="1" applyFont="1" applyAlignment="1">
      <alignment horizontal="center"/>
    </xf>
    <xf numFmtId="38" fontId="12" fillId="0" borderId="7" xfId="0" applyNumberFormat="1" applyFont="1" applyBorder="1" applyAlignment="1">
      <alignment horizontal="center"/>
    </xf>
    <xf numFmtId="38" fontId="0" fillId="0" borderId="0" xfId="0" applyNumberFormat="1" applyBorder="1"/>
    <xf numFmtId="204" fontId="11" fillId="0" borderId="0" xfId="1" applyNumberFormat="1" applyFont="1" applyAlignment="1"/>
    <xf numFmtId="204" fontId="11" fillId="0" borderId="0" xfId="1" applyNumberFormat="1" applyFont="1"/>
    <xf numFmtId="218" fontId="33" fillId="0" borderId="0" xfId="1" applyNumberFormat="1" applyFont="1" applyAlignment="1">
      <alignment horizontal="center"/>
    </xf>
    <xf numFmtId="0" fontId="11" fillId="0" borderId="0" xfId="1" applyNumberFormat="1" applyFont="1" applyBorder="1"/>
    <xf numFmtId="204" fontId="11" fillId="0" borderId="0" xfId="1" applyNumberFormat="1" applyFont="1" applyBorder="1"/>
    <xf numFmtId="0" fontId="11" fillId="0" borderId="0" xfId="1" applyNumberFormat="1" applyFont="1"/>
    <xf numFmtId="0" fontId="30" fillId="0" borderId="0" xfId="0" applyFont="1"/>
    <xf numFmtId="0" fontId="54" fillId="0" borderId="8" xfId="0" applyFont="1" applyFill="1" applyBorder="1" applyAlignment="1">
      <alignment horizontal="centerContinuous"/>
    </xf>
    <xf numFmtId="204" fontId="30" fillId="0" borderId="9" xfId="1" applyNumberFormat="1" applyFont="1" applyFill="1" applyBorder="1" applyAlignment="1" applyProtection="1">
      <alignment horizontal="centerContinuous"/>
    </xf>
    <xf numFmtId="0" fontId="54" fillId="0" borderId="10" xfId="0" applyFont="1" applyFill="1" applyBorder="1" applyAlignment="1">
      <alignment horizontal="center"/>
    </xf>
    <xf numFmtId="204" fontId="30" fillId="0" borderId="9" xfId="1" applyNumberFormat="1" applyFont="1" applyFill="1" applyBorder="1" applyAlignment="1" applyProtection="1">
      <alignment horizontal="right"/>
    </xf>
    <xf numFmtId="204" fontId="54" fillId="0" borderId="8" xfId="1" applyNumberFormat="1" applyFont="1" applyFill="1" applyBorder="1" applyAlignment="1" applyProtection="1">
      <alignment horizontal="right"/>
    </xf>
    <xf numFmtId="0" fontId="30" fillId="0" borderId="10" xfId="0" applyFont="1" applyBorder="1" applyAlignment="1">
      <alignment horizontal="center"/>
    </xf>
    <xf numFmtId="204" fontId="54" fillId="0" borderId="9" xfId="1" applyNumberFormat="1" applyFont="1" applyBorder="1" applyAlignment="1" applyProtection="1">
      <alignment horizontal="right"/>
    </xf>
    <xf numFmtId="43" fontId="30" fillId="0" borderId="11" xfId="1" applyNumberFormat="1" applyFont="1" applyBorder="1" applyAlignment="1" applyProtection="1">
      <alignment vertical="center"/>
    </xf>
    <xf numFmtId="43" fontId="30" fillId="0" borderId="0" xfId="1" applyNumberFormat="1" applyFont="1" applyBorder="1" applyAlignment="1" applyProtection="1">
      <alignment vertical="center"/>
    </xf>
    <xf numFmtId="43" fontId="30" fillId="0" borderId="0" xfId="1" applyNumberFormat="1" applyFont="1" applyFill="1" applyBorder="1" applyAlignment="1" applyProtection="1">
      <alignment vertical="center"/>
    </xf>
    <xf numFmtId="43" fontId="30" fillId="0" borderId="12" xfId="1" applyNumberFormat="1" applyFont="1" applyBorder="1" applyAlignment="1" applyProtection="1">
      <alignment vertical="center"/>
    </xf>
    <xf numFmtId="43" fontId="30" fillId="0" borderId="12" xfId="1" applyNumberFormat="1" applyFont="1" applyFill="1" applyBorder="1" applyAlignment="1" applyProtection="1">
      <alignment vertical="center"/>
    </xf>
    <xf numFmtId="258" fontId="30" fillId="0" borderId="2" xfId="1" applyNumberFormat="1" applyFont="1" applyFill="1" applyBorder="1" applyAlignment="1" applyProtection="1">
      <alignment horizontal="center"/>
    </xf>
    <xf numFmtId="204" fontId="30" fillId="0" borderId="2" xfId="1" applyNumberFormat="1" applyFont="1" applyBorder="1" applyAlignment="1" applyProtection="1">
      <alignment horizontal="right"/>
    </xf>
    <xf numFmtId="204" fontId="30" fillId="0" borderId="13" xfId="1" applyNumberFormat="1" applyFont="1" applyBorder="1" applyAlignment="1" applyProtection="1">
      <alignment horizontal="right"/>
    </xf>
    <xf numFmtId="204" fontId="30" fillId="0" borderId="2" xfId="1" applyNumberFormat="1" applyFont="1" applyFill="1" applyBorder="1" applyAlignment="1" applyProtection="1">
      <alignment horizontal="right"/>
    </xf>
    <xf numFmtId="204" fontId="30" fillId="0" borderId="13" xfId="1" applyNumberFormat="1" applyFont="1" applyFill="1" applyBorder="1" applyAlignment="1" applyProtection="1">
      <alignment horizontal="right"/>
    </xf>
    <xf numFmtId="204" fontId="52" fillId="0" borderId="2" xfId="1" applyNumberFormat="1" applyFont="1" applyBorder="1" applyAlignment="1" applyProtection="1">
      <alignment horizontal="right"/>
    </xf>
    <xf numFmtId="204" fontId="52" fillId="0" borderId="13" xfId="1" applyNumberFormat="1" applyFont="1" applyBorder="1" applyAlignment="1" applyProtection="1">
      <alignment horizontal="right"/>
    </xf>
    <xf numFmtId="258" fontId="57" fillId="0" borderId="0" xfId="1" applyNumberFormat="1" applyFont="1" applyFill="1" applyBorder="1" applyAlignment="1" applyProtection="1">
      <alignment horizontal="center"/>
    </xf>
    <xf numFmtId="258" fontId="57" fillId="0" borderId="2" xfId="1" applyNumberFormat="1" applyFont="1" applyFill="1" applyBorder="1" applyAlignment="1" applyProtection="1">
      <alignment horizontal="center"/>
    </xf>
    <xf numFmtId="258" fontId="56" fillId="0" borderId="14" xfId="1" applyNumberFormat="1" applyFont="1" applyBorder="1" applyAlignment="1" applyProtection="1">
      <alignment horizontal="right"/>
    </xf>
    <xf numFmtId="37" fontId="3" fillId="0" borderId="0" xfId="0" applyNumberFormat="1" applyFont="1" applyFill="1" applyBorder="1" applyAlignment="1">
      <alignment horizontal="center"/>
    </xf>
    <xf numFmtId="186" fontId="4" fillId="0" borderId="5" xfId="0" applyNumberFormat="1" applyFont="1" applyFill="1" applyBorder="1" applyProtection="1"/>
    <xf numFmtId="7" fontId="4" fillId="0" borderId="0" xfId="0" applyNumberFormat="1" applyFont="1" applyBorder="1" applyProtection="1"/>
    <xf numFmtId="38" fontId="60" fillId="0" borderId="0" xfId="0" applyNumberFormat="1" applyFont="1" applyAlignment="1">
      <alignment horizontal="center"/>
    </xf>
    <xf numFmtId="0" fontId="54" fillId="0" borderId="8" xfId="0" applyFont="1" applyBorder="1" applyAlignment="1">
      <alignment vertical="center"/>
    </xf>
    <xf numFmtId="258" fontId="30" fillId="0" borderId="10" xfId="1" applyNumberFormat="1" applyFont="1" applyBorder="1" applyAlignment="1" applyProtection="1">
      <alignment horizontal="center" vertical="center"/>
    </xf>
    <xf numFmtId="258" fontId="56" fillId="0" borderId="9" xfId="1" applyNumberFormat="1" applyFont="1" applyBorder="1" applyAlignment="1" applyProtection="1">
      <alignment horizontal="right"/>
    </xf>
    <xf numFmtId="0" fontId="58" fillId="0" borderId="15" xfId="0" applyFont="1" applyBorder="1"/>
    <xf numFmtId="0" fontId="0" fillId="0" borderId="16" xfId="0" applyBorder="1"/>
    <xf numFmtId="0" fontId="0" fillId="0" borderId="17" xfId="0" applyBorder="1"/>
    <xf numFmtId="0" fontId="58" fillId="0" borderId="18" xfId="0" applyFont="1" applyBorder="1"/>
    <xf numFmtId="0" fontId="0" fillId="0" borderId="19" xfId="0" applyBorder="1"/>
    <xf numFmtId="0" fontId="58" fillId="0" borderId="20" xfId="0" applyFont="1" applyBorder="1"/>
    <xf numFmtId="0" fontId="0" fillId="0" borderId="21" xfId="0" applyBorder="1"/>
    <xf numFmtId="0" fontId="58" fillId="10" borderId="22" xfId="0" applyFont="1" applyFill="1" applyBorder="1" applyAlignment="1">
      <alignment horizontal="right"/>
    </xf>
    <xf numFmtId="0" fontId="58" fillId="10" borderId="23" xfId="0" applyFont="1" applyFill="1" applyBorder="1" applyAlignment="1">
      <alignment horizontal="right"/>
    </xf>
    <xf numFmtId="0" fontId="58" fillId="10" borderId="24" xfId="0" applyFont="1" applyFill="1" applyBorder="1" applyAlignment="1">
      <alignment horizontal="right"/>
    </xf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11" borderId="19" xfId="0" applyFill="1" applyBorder="1"/>
    <xf numFmtId="0" fontId="0" fillId="11" borderId="21" xfId="0" applyFill="1" applyBorder="1"/>
    <xf numFmtId="0" fontId="0" fillId="11" borderId="18" xfId="0" applyFill="1" applyBorder="1"/>
    <xf numFmtId="0" fontId="0" fillId="11" borderId="0" xfId="0" applyFill="1" applyBorder="1"/>
    <xf numFmtId="0" fontId="0" fillId="11" borderId="20" xfId="0" applyFill="1" applyBorder="1"/>
    <xf numFmtId="0" fontId="0" fillId="11" borderId="1" xfId="0" applyFill="1" applyBorder="1"/>
    <xf numFmtId="204" fontId="30" fillId="0" borderId="0" xfId="1" applyNumberFormat="1" applyFont="1"/>
    <xf numFmtId="204" fontId="30" fillId="0" borderId="0" xfId="1" applyNumberFormat="1" applyFont="1" applyAlignment="1">
      <alignment horizontal="right"/>
    </xf>
    <xf numFmtId="17" fontId="30" fillId="0" borderId="0" xfId="0" applyNumberFormat="1" applyFont="1"/>
    <xf numFmtId="43" fontId="30" fillId="0" borderId="0" xfId="1" applyFont="1" applyAlignment="1">
      <alignment horizontal="center"/>
    </xf>
    <xf numFmtId="204" fontId="65" fillId="0" borderId="0" xfId="1" applyNumberFormat="1" applyFont="1" applyAlignment="1">
      <alignment horizontal="centerContinuous"/>
    </xf>
    <xf numFmtId="17" fontId="65" fillId="0" borderId="0" xfId="0" applyNumberFormat="1" applyFont="1" applyAlignment="1">
      <alignment horizontal="centerContinuous"/>
    </xf>
    <xf numFmtId="0" fontId="54" fillId="0" borderId="0" xfId="0" applyFont="1" applyAlignment="1">
      <alignment horizontal="right"/>
    </xf>
    <xf numFmtId="0" fontId="67" fillId="0" borderId="0" xfId="0" applyFont="1" applyAlignment="1">
      <alignment horizontal="right"/>
    </xf>
    <xf numFmtId="0" fontId="65" fillId="0" borderId="0" xfId="0" applyFont="1" applyAlignment="1">
      <alignment horizontal="right"/>
    </xf>
    <xf numFmtId="0" fontId="68" fillId="0" borderId="0" xfId="0" applyFont="1" applyAlignment="1">
      <alignment horizontal="centerContinuous"/>
    </xf>
    <xf numFmtId="0" fontId="69" fillId="0" borderId="0" xfId="0" applyFont="1" applyAlignment="1">
      <alignment horizontal="right"/>
    </xf>
    <xf numFmtId="0" fontId="65" fillId="0" borderId="0" xfId="0" applyFont="1"/>
    <xf numFmtId="43" fontId="30" fillId="0" borderId="0" xfId="1" applyFont="1"/>
    <xf numFmtId="0" fontId="70" fillId="0" borderId="0" xfId="0" applyFont="1" applyAlignment="1">
      <alignment horizontal="centerContinuous"/>
    </xf>
    <xf numFmtId="0" fontId="67" fillId="5" borderId="0" xfId="0" applyFont="1" applyFill="1" applyAlignment="1">
      <alignment horizontal="right"/>
    </xf>
    <xf numFmtId="0" fontId="71" fillId="0" borderId="0" xfId="0" applyFont="1" applyFill="1" applyAlignment="1">
      <alignment horizontal="right"/>
    </xf>
    <xf numFmtId="0" fontId="72" fillId="0" borderId="0" xfId="0" applyFont="1" applyAlignment="1">
      <alignment horizontal="centerContinuous"/>
    </xf>
    <xf numFmtId="0" fontId="73" fillId="0" borderId="0" xfId="0" applyFont="1" applyAlignment="1">
      <alignment horizontal="centerContinuous"/>
    </xf>
    <xf numFmtId="0" fontId="74" fillId="0" borderId="0" xfId="0" applyFont="1" applyAlignment="1">
      <alignment horizontal="centerContinuous"/>
    </xf>
    <xf numFmtId="0" fontId="75" fillId="0" borderId="0" xfId="0" applyFont="1" applyAlignment="1">
      <alignment horizontal="centerContinuous"/>
    </xf>
    <xf numFmtId="17" fontId="30" fillId="0" borderId="0" xfId="0" applyNumberFormat="1" applyFont="1" applyAlignment="1">
      <alignment horizontal="centerContinuous"/>
    </xf>
    <xf numFmtId="17" fontId="65" fillId="0" borderId="0" xfId="0" applyNumberFormat="1" applyFont="1"/>
    <xf numFmtId="17" fontId="68" fillId="0" borderId="0" xfId="0" applyNumberFormat="1" applyFont="1" applyAlignment="1">
      <alignment horizontal="centerContinuous"/>
    </xf>
    <xf numFmtId="17" fontId="54" fillId="0" borderId="0" xfId="0" applyNumberFormat="1" applyFont="1" applyAlignment="1">
      <alignment horizontal="right"/>
    </xf>
    <xf numFmtId="17" fontId="30" fillId="0" borderId="0" xfId="1" applyNumberFormat="1" applyFont="1"/>
    <xf numFmtId="17" fontId="70" fillId="0" borderId="0" xfId="0" applyNumberFormat="1" applyFont="1" applyAlignment="1">
      <alignment horizontal="centerContinuous"/>
    </xf>
    <xf numFmtId="17" fontId="76" fillId="5" borderId="0" xfId="0" applyNumberFormat="1" applyFont="1" applyFill="1"/>
    <xf numFmtId="17" fontId="71" fillId="0" borderId="0" xfId="1" applyNumberFormat="1" applyFont="1" applyFill="1"/>
    <xf numFmtId="17" fontId="72" fillId="0" borderId="0" xfId="0" applyNumberFormat="1" applyFont="1" applyAlignment="1">
      <alignment horizontal="centerContinuous"/>
    </xf>
    <xf numFmtId="17" fontId="72" fillId="0" borderId="0" xfId="0" applyNumberFormat="1" applyFont="1"/>
    <xf numFmtId="17" fontId="73" fillId="0" borderId="0" xfId="0" applyNumberFormat="1" applyFont="1" applyAlignment="1">
      <alignment horizontal="centerContinuous"/>
    </xf>
    <xf numFmtId="17" fontId="73" fillId="0" borderId="0" xfId="0" applyNumberFormat="1" applyFont="1"/>
    <xf numFmtId="17" fontId="30" fillId="0" borderId="0" xfId="1" applyNumberFormat="1" applyFont="1" applyAlignment="1">
      <alignment horizontal="center"/>
    </xf>
    <xf numFmtId="17" fontId="74" fillId="0" borderId="0" xfId="0" applyNumberFormat="1" applyFont="1" applyAlignment="1">
      <alignment horizontal="centerContinuous"/>
    </xf>
    <xf numFmtId="17" fontId="74" fillId="0" borderId="0" xfId="0" applyNumberFormat="1" applyFont="1"/>
    <xf numFmtId="17" fontId="75" fillId="0" borderId="0" xfId="0" applyNumberFormat="1" applyFont="1" applyAlignment="1">
      <alignment horizontal="centerContinuous"/>
    </xf>
    <xf numFmtId="17" fontId="75" fillId="0" borderId="0" xfId="0" applyNumberFormat="1" applyFont="1"/>
    <xf numFmtId="0" fontId="54" fillId="0" borderId="0" xfId="0" applyFont="1" applyAlignment="1">
      <alignment vertical="center"/>
    </xf>
    <xf numFmtId="17" fontId="54" fillId="0" borderId="0" xfId="0" applyNumberFormat="1" applyFont="1" applyAlignment="1">
      <alignment vertical="center"/>
    </xf>
    <xf numFmtId="0" fontId="54" fillId="0" borderId="0" xfId="0" applyFont="1" applyAlignment="1">
      <alignment horizontal="right" vertical="top"/>
    </xf>
    <xf numFmtId="17" fontId="65" fillId="0" borderId="0" xfId="0" applyNumberFormat="1" applyFont="1" applyAlignment="1">
      <alignment vertical="top"/>
    </xf>
    <xf numFmtId="17" fontId="65" fillId="0" borderId="0" xfId="0" applyNumberFormat="1" applyFont="1" applyAlignment="1">
      <alignment vertical="center"/>
    </xf>
    <xf numFmtId="17" fontId="54" fillId="0" borderId="0" xfId="0" applyNumberFormat="1" applyFont="1" applyAlignment="1">
      <alignment horizontal="right" vertical="center"/>
    </xf>
    <xf numFmtId="0" fontId="65" fillId="0" borderId="0" xfId="0" applyFont="1" applyAlignment="1">
      <alignment vertical="center"/>
    </xf>
    <xf numFmtId="43" fontId="54" fillId="0" borderId="0" xfId="1" applyFont="1" applyAlignment="1">
      <alignment vertical="center"/>
    </xf>
    <xf numFmtId="17" fontId="76" fillId="5" borderId="0" xfId="0" applyNumberFormat="1" applyFont="1" applyFill="1" applyAlignment="1">
      <alignment vertical="top"/>
    </xf>
    <xf numFmtId="17" fontId="30" fillId="5" borderId="0" xfId="0" applyNumberFormat="1" applyFont="1" applyFill="1" applyAlignment="1">
      <alignment vertical="top"/>
    </xf>
    <xf numFmtId="14" fontId="54" fillId="0" borderId="0" xfId="1" applyNumberFormat="1" applyFont="1" applyAlignment="1">
      <alignment vertical="center"/>
    </xf>
    <xf numFmtId="17" fontId="72" fillId="0" borderId="0" xfId="0" applyNumberFormat="1" applyFont="1" applyAlignment="1">
      <alignment vertical="top"/>
    </xf>
    <xf numFmtId="17" fontId="73" fillId="0" borderId="0" xfId="0" applyNumberFormat="1" applyFont="1" applyAlignment="1">
      <alignment vertical="top"/>
    </xf>
    <xf numFmtId="17" fontId="30" fillId="0" borderId="0" xfId="0" applyNumberFormat="1" applyFont="1" applyAlignment="1">
      <alignment vertical="top"/>
    </xf>
    <xf numFmtId="17" fontId="30" fillId="12" borderId="0" xfId="0" applyNumberFormat="1" applyFont="1" applyFill="1" applyBorder="1" applyAlignment="1">
      <alignment vertical="top"/>
    </xf>
    <xf numFmtId="43" fontId="54" fillId="0" borderId="0" xfId="1" applyFont="1" applyAlignment="1">
      <alignment horizontal="center" vertical="center"/>
    </xf>
    <xf numFmtId="17" fontId="74" fillId="0" borderId="0" xfId="0" applyNumberFormat="1" applyFont="1" applyAlignment="1">
      <alignment vertical="top"/>
    </xf>
    <xf numFmtId="17" fontId="75" fillId="0" borderId="0" xfId="0" applyNumberFormat="1" applyFont="1" applyAlignment="1">
      <alignment vertical="top"/>
    </xf>
    <xf numFmtId="0" fontId="54" fillId="0" borderId="0" xfId="0" applyFont="1"/>
    <xf numFmtId="1" fontId="65" fillId="8" borderId="0" xfId="1" applyNumberFormat="1" applyFont="1" applyFill="1" applyBorder="1" applyAlignment="1">
      <alignment horizontal="center"/>
    </xf>
    <xf numFmtId="204" fontId="30" fillId="8" borderId="0" xfId="1" applyNumberFormat="1" applyFont="1" applyFill="1" applyBorder="1" applyAlignment="1">
      <alignment horizontal="center"/>
    </xf>
    <xf numFmtId="0" fontId="54" fillId="8" borderId="0" xfId="0" applyFont="1" applyFill="1" applyBorder="1"/>
    <xf numFmtId="252" fontId="54" fillId="8" borderId="0" xfId="1" applyNumberFormat="1" applyFont="1" applyFill="1" applyBorder="1"/>
    <xf numFmtId="0" fontId="30" fillId="0" borderId="0" xfId="0" applyFont="1" applyAlignment="1">
      <alignment horizontal="right"/>
    </xf>
    <xf numFmtId="204" fontId="67" fillId="0" borderId="0" xfId="1" applyNumberFormat="1" applyFont="1"/>
    <xf numFmtId="204" fontId="65" fillId="0" borderId="0" xfId="1" applyNumberFormat="1" applyFont="1"/>
    <xf numFmtId="204" fontId="66" fillId="0" borderId="0" xfId="1" applyNumberFormat="1" applyFont="1"/>
    <xf numFmtId="204" fontId="67" fillId="5" borderId="0" xfId="1" applyNumberFormat="1" applyFont="1" applyFill="1"/>
    <xf numFmtId="0" fontId="54" fillId="0" borderId="0" xfId="0" applyFont="1" applyAlignment="1"/>
    <xf numFmtId="2" fontId="65" fillId="8" borderId="0" xfId="1" applyNumberFormat="1" applyFont="1" applyFill="1" applyBorder="1" applyAlignment="1"/>
    <xf numFmtId="204" fontId="30" fillId="8" borderId="0" xfId="1" applyNumberFormat="1" applyFont="1" applyFill="1" applyBorder="1" applyAlignment="1"/>
    <xf numFmtId="0" fontId="30" fillId="8" borderId="0" xfId="0" applyFont="1" applyFill="1" applyBorder="1" applyAlignment="1"/>
    <xf numFmtId="252" fontId="30" fillId="8" borderId="0" xfId="1" applyNumberFormat="1" applyFont="1" applyFill="1" applyBorder="1" applyAlignment="1"/>
    <xf numFmtId="204" fontId="77" fillId="0" borderId="0" xfId="1" applyNumberFormat="1" applyFont="1" applyAlignment="1"/>
    <xf numFmtId="17" fontId="30" fillId="0" borderId="0" xfId="0" applyNumberFormat="1" applyFont="1" applyAlignment="1"/>
    <xf numFmtId="0" fontId="30" fillId="0" borderId="0" xfId="0" applyFont="1" applyAlignment="1"/>
    <xf numFmtId="43" fontId="69" fillId="0" borderId="0" xfId="1" applyFont="1" applyAlignment="1"/>
    <xf numFmtId="0" fontId="69" fillId="0" borderId="0" xfId="0" applyFont="1" applyAlignment="1"/>
    <xf numFmtId="204" fontId="77" fillId="5" borderId="0" xfId="1" applyNumberFormat="1" applyFont="1" applyFill="1" applyAlignment="1"/>
    <xf numFmtId="0" fontId="30" fillId="8" borderId="0" xfId="0" applyFont="1" applyFill="1" applyBorder="1"/>
    <xf numFmtId="204" fontId="30" fillId="8" borderId="0" xfId="1" applyNumberFormat="1" applyFont="1" applyFill="1" applyBorder="1"/>
    <xf numFmtId="204" fontId="77" fillId="0" borderId="0" xfId="1" applyNumberFormat="1" applyFont="1"/>
    <xf numFmtId="204" fontId="78" fillId="0" borderId="0" xfId="1" applyNumberFormat="1" applyFont="1"/>
    <xf numFmtId="43" fontId="78" fillId="0" borderId="0" xfId="1" applyFont="1"/>
    <xf numFmtId="204" fontId="78" fillId="5" borderId="0" xfId="1" applyNumberFormat="1" applyFont="1" applyFill="1"/>
    <xf numFmtId="0" fontId="65" fillId="5" borderId="0" xfId="0" applyFont="1" applyFill="1"/>
    <xf numFmtId="226" fontId="16" fillId="10" borderId="0" xfId="0" applyNumberFormat="1" applyFont="1" applyFill="1" applyBorder="1" applyAlignment="1">
      <alignment horizontal="centerContinuous"/>
    </xf>
    <xf numFmtId="38" fontId="4" fillId="0" borderId="0" xfId="2" applyNumberFormat="1" applyFont="1"/>
    <xf numFmtId="38" fontId="4" fillId="0" borderId="0" xfId="2" applyNumberFormat="1" applyFont="1" applyBorder="1"/>
    <xf numFmtId="38" fontId="4" fillId="0" borderId="0" xfId="2" applyNumberFormat="1" applyFont="1" applyBorder="1" applyAlignment="1">
      <alignment horizontal="right"/>
    </xf>
    <xf numFmtId="38" fontId="4" fillId="0" borderId="1" xfId="2" applyNumberFormat="1" applyFont="1" applyBorder="1"/>
    <xf numFmtId="166" fontId="4" fillId="0" borderId="3" xfId="2" applyNumberFormat="1" applyFont="1" applyFill="1" applyBorder="1"/>
    <xf numFmtId="166" fontId="4" fillId="0" borderId="3" xfId="2" applyNumberFormat="1" applyFont="1" applyBorder="1"/>
    <xf numFmtId="166" fontId="4" fillId="0" borderId="0" xfId="2" applyNumberFormat="1" applyFont="1" applyBorder="1"/>
    <xf numFmtId="38" fontId="3" fillId="3" borderId="0" xfId="2" applyNumberFormat="1" applyFont="1" applyFill="1" applyProtection="1"/>
    <xf numFmtId="38" fontId="4" fillId="0" borderId="0" xfId="2" applyNumberFormat="1" applyFont="1" applyProtection="1"/>
    <xf numFmtId="41" fontId="4" fillId="0" borderId="0" xfId="0" applyNumberFormat="1" applyFont="1"/>
    <xf numFmtId="40" fontId="4" fillId="0" borderId="0" xfId="2" applyFont="1"/>
    <xf numFmtId="38" fontId="9" fillId="12" borderId="0" xfId="2" applyNumberFormat="1" applyFont="1" applyFill="1" applyProtection="1"/>
    <xf numFmtId="38" fontId="9" fillId="0" borderId="0" xfId="2" applyNumberFormat="1" applyFont="1" applyProtection="1"/>
    <xf numFmtId="38" fontId="3" fillId="0" borderId="0" xfId="2" applyNumberFormat="1" applyFont="1" applyProtection="1"/>
    <xf numFmtId="38" fontId="4" fillId="0" borderId="0" xfId="2" applyNumberFormat="1" applyFont="1" applyFill="1" applyProtection="1"/>
    <xf numFmtId="40" fontId="4" fillId="0" borderId="0" xfId="2" applyFont="1" applyFill="1"/>
    <xf numFmtId="41" fontId="4" fillId="0" borderId="0" xfId="0" applyNumberFormat="1" applyFont="1" applyFill="1"/>
    <xf numFmtId="38" fontId="10" fillId="0" borderId="0" xfId="2" applyNumberFormat="1" applyFont="1" applyProtection="1"/>
    <xf numFmtId="38" fontId="3" fillId="5" borderId="0" xfId="2" applyNumberFormat="1" applyFont="1" applyFill="1"/>
    <xf numFmtId="167" fontId="3" fillId="5" borderId="0" xfId="2" applyNumberFormat="1" applyFont="1" applyFill="1"/>
    <xf numFmtId="38" fontId="3" fillId="5" borderId="0" xfId="2" applyNumberFormat="1" applyFont="1" applyFill="1" applyBorder="1"/>
    <xf numFmtId="169" fontId="1" fillId="0" borderId="0" xfId="2" applyNumberFormat="1"/>
    <xf numFmtId="0" fontId="3" fillId="12" borderId="15" xfId="0" applyFont="1" applyFill="1" applyBorder="1"/>
    <xf numFmtId="0" fontId="4" fillId="12" borderId="16" xfId="0" applyFont="1" applyFill="1" applyBorder="1"/>
    <xf numFmtId="41" fontId="4" fillId="12" borderId="16" xfId="0" applyNumberFormat="1" applyFont="1" applyFill="1" applyBorder="1"/>
    <xf numFmtId="0" fontId="4" fillId="12" borderId="17" xfId="0" applyFont="1" applyFill="1" applyBorder="1"/>
    <xf numFmtId="0" fontId="4" fillId="12" borderId="18" xfId="0" applyFont="1" applyFill="1" applyBorder="1"/>
    <xf numFmtId="0" fontId="4" fillId="12" borderId="0" xfId="0" applyFont="1" applyFill="1" applyBorder="1"/>
    <xf numFmtId="41" fontId="4" fillId="12" borderId="0" xfId="0" applyNumberFormat="1" applyFont="1" applyFill="1" applyBorder="1"/>
    <xf numFmtId="0" fontId="4" fillId="12" borderId="19" xfId="0" applyFont="1" applyFill="1" applyBorder="1"/>
    <xf numFmtId="41" fontId="59" fillId="12" borderId="0" xfId="0" applyNumberFormat="1" applyFont="1" applyFill="1" applyBorder="1" applyAlignment="1">
      <alignment horizontal="right"/>
    </xf>
    <xf numFmtId="43" fontId="4" fillId="12" borderId="0" xfId="0" applyNumberFormat="1" applyFont="1" applyFill="1" applyBorder="1"/>
    <xf numFmtId="41" fontId="4" fillId="12" borderId="6" xfId="0" applyNumberFormat="1" applyFont="1" applyFill="1" applyBorder="1"/>
    <xf numFmtId="43" fontId="4" fillId="12" borderId="6" xfId="0" applyNumberFormat="1" applyFont="1" applyFill="1" applyBorder="1"/>
    <xf numFmtId="0" fontId="4" fillId="12" borderId="20" xfId="0" applyFont="1" applyFill="1" applyBorder="1"/>
    <xf numFmtId="0" fontId="4" fillId="12" borderId="1" xfId="0" applyFont="1" applyFill="1" applyBorder="1"/>
    <xf numFmtId="41" fontId="4" fillId="12" borderId="1" xfId="0" applyNumberFormat="1" applyFont="1" applyFill="1" applyBorder="1"/>
    <xf numFmtId="0" fontId="4" fillId="12" borderId="21" xfId="0" applyFont="1" applyFill="1" applyBorder="1"/>
    <xf numFmtId="40" fontId="4" fillId="0" borderId="0" xfId="2" applyNumberFormat="1" applyFont="1" applyBorder="1"/>
    <xf numFmtId="38" fontId="4" fillId="0" borderId="0" xfId="2" applyNumberFormat="1" applyFont="1" applyFill="1"/>
    <xf numFmtId="40" fontId="4" fillId="0" borderId="0" xfId="2" applyNumberFormat="1" applyFont="1" applyFill="1" applyBorder="1"/>
    <xf numFmtId="38" fontId="3" fillId="4" borderId="0" xfId="2" applyNumberFormat="1" applyFont="1" applyFill="1"/>
    <xf numFmtId="38" fontId="9" fillId="5" borderId="0" xfId="2" applyNumberFormat="1" applyFont="1" applyFill="1"/>
    <xf numFmtId="38" fontId="3" fillId="0" borderId="0" xfId="2" applyNumberFormat="1" applyFont="1" applyFill="1"/>
    <xf numFmtId="38" fontId="4" fillId="7" borderId="0" xfId="2" applyNumberFormat="1" applyFont="1" applyFill="1" applyProtection="1"/>
    <xf numFmtId="38" fontId="4" fillId="7" borderId="0" xfId="2" applyNumberFormat="1" applyFont="1" applyFill="1"/>
    <xf numFmtId="38" fontId="4" fillId="8" borderId="0" xfId="2" applyNumberFormat="1" applyFont="1" applyFill="1"/>
    <xf numFmtId="41" fontId="4" fillId="8" borderId="0" xfId="0" applyNumberFormat="1" applyFont="1" applyFill="1"/>
    <xf numFmtId="38" fontId="3" fillId="0" borderId="0" xfId="2" quotePrefix="1" applyNumberFormat="1" applyFont="1"/>
    <xf numFmtId="226" fontId="80" fillId="13" borderId="0" xfId="0" applyNumberFormat="1" applyFont="1" applyFill="1" applyAlignment="1">
      <alignment horizontal="left"/>
    </xf>
    <xf numFmtId="0" fontId="81" fillId="13" borderId="0" xfId="0" applyFont="1" applyFill="1"/>
    <xf numFmtId="0" fontId="82" fillId="13" borderId="0" xfId="0" applyFont="1" applyFill="1"/>
    <xf numFmtId="0" fontId="83" fillId="13" borderId="0" xfId="0" applyFont="1" applyFill="1"/>
    <xf numFmtId="0" fontId="58" fillId="0" borderId="0" xfId="0" applyFont="1"/>
    <xf numFmtId="0" fontId="11" fillId="12" borderId="15" xfId="6" applyFill="1" applyBorder="1"/>
    <xf numFmtId="0" fontId="64" fillId="12" borderId="17" xfId="5" applyFont="1" applyFill="1" applyBorder="1" applyAlignment="1">
      <alignment horizontal="center"/>
    </xf>
    <xf numFmtId="0" fontId="58" fillId="14" borderId="0" xfId="0" applyFont="1" applyFill="1"/>
    <xf numFmtId="0" fontId="0" fillId="14" borderId="0" xfId="0" applyFill="1"/>
    <xf numFmtId="258" fontId="53" fillId="0" borderId="10" xfId="1" applyNumberFormat="1" applyFont="1" applyBorder="1" applyAlignment="1" applyProtection="1">
      <alignment horizontal="center" vertical="center"/>
    </xf>
    <xf numFmtId="0" fontId="0" fillId="0" borderId="8" xfId="0" applyBorder="1"/>
    <xf numFmtId="0" fontId="55" fillId="0" borderId="10" xfId="0" applyFont="1" applyFill="1" applyBorder="1"/>
    <xf numFmtId="0" fontId="55" fillId="0" borderId="9" xfId="0" applyFont="1" applyFill="1" applyBorder="1" applyAlignment="1">
      <alignment horizontal="centerContinuous"/>
    </xf>
    <xf numFmtId="0" fontId="30" fillId="0" borderId="25" xfId="0" applyFont="1" applyBorder="1" applyAlignment="1">
      <alignment horizontal="center"/>
    </xf>
    <xf numFmtId="204" fontId="54" fillId="0" borderId="0" xfId="1" applyNumberFormat="1" applyFont="1" applyBorder="1" applyAlignment="1" applyProtection="1">
      <alignment horizontal="right"/>
    </xf>
    <xf numFmtId="0" fontId="11" fillId="12" borderId="18" xfId="6" applyFill="1" applyBorder="1"/>
    <xf numFmtId="0" fontId="64" fillId="12" borderId="19" xfId="5" applyFont="1" applyFill="1" applyBorder="1" applyAlignment="1">
      <alignment horizontal="center"/>
    </xf>
    <xf numFmtId="2" fontId="65" fillId="8" borderId="15" xfId="1" applyNumberFormat="1" applyFont="1" applyFill="1" applyBorder="1" applyAlignment="1">
      <alignment horizontal="center" vertical="center"/>
    </xf>
    <xf numFmtId="2" fontId="65" fillId="8" borderId="16" xfId="1" applyNumberFormat="1" applyFont="1" applyFill="1" applyBorder="1" applyAlignment="1">
      <alignment horizontal="center" vertical="center"/>
    </xf>
    <xf numFmtId="204" fontId="54" fillId="8" borderId="16" xfId="1" applyNumberFormat="1" applyFont="1" applyFill="1" applyBorder="1" applyAlignment="1">
      <alignment horizontal="center" vertical="center"/>
    </xf>
    <xf numFmtId="43" fontId="54" fillId="8" borderId="16" xfId="1" applyFont="1" applyFill="1" applyBorder="1" applyAlignment="1">
      <alignment horizontal="center" vertical="center"/>
    </xf>
    <xf numFmtId="0" fontId="54" fillId="8" borderId="16" xfId="0" applyFont="1" applyFill="1" applyBorder="1" applyAlignment="1">
      <alignment vertical="center"/>
    </xf>
    <xf numFmtId="252" fontId="54" fillId="8" borderId="16" xfId="1" applyNumberFormat="1" applyFont="1" applyFill="1" applyBorder="1" applyAlignment="1">
      <alignment vertical="center"/>
    </xf>
    <xf numFmtId="0" fontId="54" fillId="8" borderId="17" xfId="0" applyFont="1" applyFill="1" applyBorder="1" applyAlignment="1">
      <alignment horizontal="right" vertical="center"/>
    </xf>
    <xf numFmtId="43" fontId="30" fillId="0" borderId="26" xfId="1" applyNumberFormat="1" applyFont="1" applyFill="1" applyBorder="1" applyAlignment="1" applyProtection="1">
      <alignment horizontal="center" vertical="center"/>
    </xf>
    <xf numFmtId="17" fontId="54" fillId="8" borderId="18" xfId="0" applyNumberFormat="1" applyFont="1" applyFill="1" applyBorder="1"/>
    <xf numFmtId="204" fontId="54" fillId="8" borderId="19" xfId="1" applyNumberFormat="1" applyFont="1" applyFill="1" applyBorder="1" applyAlignment="1">
      <alignment horizontal="center"/>
    </xf>
    <xf numFmtId="0" fontId="58" fillId="0" borderId="13" xfId="0" applyFont="1" applyBorder="1" applyAlignment="1">
      <alignment horizontal="center"/>
    </xf>
    <xf numFmtId="204" fontId="54" fillId="0" borderId="27" xfId="1" applyNumberFormat="1" applyFont="1" applyBorder="1" applyAlignment="1" applyProtection="1">
      <alignment horizontal="center"/>
    </xf>
    <xf numFmtId="204" fontId="54" fillId="0" borderId="28" xfId="1" applyNumberFormat="1" applyFont="1" applyFill="1" applyBorder="1" applyAlignment="1" applyProtection="1">
      <alignment horizontal="right"/>
    </xf>
    <xf numFmtId="204" fontId="52" fillId="0" borderId="0" xfId="1" applyNumberFormat="1" applyFont="1" applyBorder="1" applyAlignment="1" applyProtection="1">
      <alignment horizontal="right"/>
    </xf>
    <xf numFmtId="0" fontId="11" fillId="12" borderId="18" xfId="6" applyFont="1" applyFill="1" applyBorder="1"/>
    <xf numFmtId="17" fontId="30" fillId="8" borderId="18" xfId="0" applyNumberFormat="1" applyFont="1" applyFill="1" applyBorder="1" applyAlignment="1"/>
    <xf numFmtId="204" fontId="30" fillId="8" borderId="19" xfId="1" applyNumberFormat="1" applyFont="1" applyFill="1" applyBorder="1" applyAlignment="1"/>
    <xf numFmtId="300" fontId="84" fillId="0" borderId="26" xfId="0" applyNumberFormat="1" applyFont="1" applyFill="1" applyBorder="1" applyAlignment="1" applyProtection="1">
      <alignment horizontal="right"/>
    </xf>
    <xf numFmtId="204" fontId="56" fillId="0" borderId="8" xfId="1" applyNumberFormat="1" applyFont="1" applyBorder="1" applyAlignment="1" applyProtection="1">
      <alignment horizontal="center"/>
    </xf>
    <xf numFmtId="204" fontId="56" fillId="0" borderId="25" xfId="1" applyNumberFormat="1" applyFont="1" applyBorder="1" applyAlignment="1" applyProtection="1">
      <alignment horizontal="center"/>
    </xf>
    <xf numFmtId="17" fontId="30" fillId="8" borderId="18" xfId="0" applyNumberFormat="1" applyFont="1" applyFill="1" applyBorder="1"/>
    <xf numFmtId="204" fontId="30" fillId="8" borderId="19" xfId="1" applyNumberFormat="1" applyFont="1" applyFill="1" applyBorder="1"/>
    <xf numFmtId="300" fontId="84" fillId="0" borderId="28" xfId="0" applyNumberFormat="1" applyFont="1" applyFill="1" applyBorder="1" applyAlignment="1" applyProtection="1">
      <alignment horizontal="right"/>
    </xf>
    <xf numFmtId="204" fontId="56" fillId="0" borderId="12" xfId="1" applyNumberFormat="1" applyFont="1" applyBorder="1" applyAlignment="1" applyProtection="1">
      <alignment horizontal="center"/>
    </xf>
    <xf numFmtId="258" fontId="0" fillId="0" borderId="11" xfId="0" applyNumberFormat="1" applyBorder="1"/>
    <xf numFmtId="204" fontId="56" fillId="0" borderId="28" xfId="1" applyNumberFormat="1" applyFont="1" applyBorder="1" applyAlignment="1" applyProtection="1">
      <alignment horizontal="center"/>
    </xf>
    <xf numFmtId="258" fontId="11" fillId="12" borderId="18" xfId="6" applyNumberFormat="1" applyFill="1" applyBorder="1"/>
    <xf numFmtId="258" fontId="57" fillId="0" borderId="10" xfId="1" applyNumberFormat="1" applyFont="1" applyFill="1" applyBorder="1" applyAlignment="1" applyProtection="1">
      <alignment horizontal="center"/>
    </xf>
    <xf numFmtId="204" fontId="56" fillId="0" borderId="26" xfId="1" applyNumberFormat="1" applyFont="1" applyBorder="1" applyAlignment="1" applyProtection="1">
      <alignment horizontal="center"/>
    </xf>
    <xf numFmtId="189" fontId="30" fillId="8" borderId="0" xfId="0" applyNumberFormat="1" applyFont="1" applyFill="1" applyBorder="1"/>
    <xf numFmtId="0" fontId="0" fillId="0" borderId="11" xfId="0" applyBorder="1"/>
    <xf numFmtId="204" fontId="56" fillId="0" borderId="27" xfId="1" applyNumberFormat="1" applyFont="1" applyBorder="1" applyAlignment="1" applyProtection="1">
      <alignment horizontal="center"/>
    </xf>
    <xf numFmtId="0" fontId="0" fillId="0" borderId="13" xfId="0" applyBorder="1"/>
    <xf numFmtId="0" fontId="79" fillId="12" borderId="19" xfId="5" applyFont="1" applyFill="1" applyBorder="1" applyAlignment="1">
      <alignment horizontal="center"/>
    </xf>
    <xf numFmtId="294" fontId="64" fillId="12" borderId="19" xfId="5" applyNumberFormat="1" applyFont="1" applyFill="1" applyBorder="1" applyAlignment="1" applyProtection="1">
      <alignment horizontal="center"/>
    </xf>
    <xf numFmtId="0" fontId="64" fillId="12" borderId="19" xfId="5" applyFont="1" applyFill="1" applyBorder="1"/>
    <xf numFmtId="0" fontId="64" fillId="12" borderId="19" xfId="0" applyFont="1" applyFill="1" applyBorder="1"/>
    <xf numFmtId="0" fontId="4" fillId="12" borderId="18" xfId="0" applyFont="1" applyFill="1" applyBorder="1" applyAlignment="1">
      <alignment horizontal="center"/>
    </xf>
    <xf numFmtId="3" fontId="4" fillId="12" borderId="18" xfId="0" applyNumberFormat="1" applyFont="1" applyFill="1" applyBorder="1"/>
    <xf numFmtId="0" fontId="11" fillId="12" borderId="20" xfId="6" applyFont="1" applyFill="1" applyBorder="1"/>
    <xf numFmtId="3" fontId="30" fillId="12" borderId="21" xfId="1" applyNumberFormat="1" applyFont="1" applyFill="1" applyBorder="1" applyAlignment="1" applyProtection="1">
      <alignment horizontal="center"/>
    </xf>
    <xf numFmtId="300" fontId="84" fillId="0" borderId="25" xfId="0" applyNumberFormat="1" applyFont="1" applyFill="1" applyBorder="1" applyAlignment="1" applyProtection="1">
      <alignment horizontal="right"/>
    </xf>
    <xf numFmtId="17" fontId="30" fillId="8" borderId="20" xfId="0" applyNumberFormat="1" applyFont="1" applyFill="1" applyBorder="1"/>
    <xf numFmtId="1" fontId="65" fillId="8" borderId="1" xfId="1" applyNumberFormat="1" applyFont="1" applyFill="1" applyBorder="1" applyAlignment="1">
      <alignment horizontal="center"/>
    </xf>
    <xf numFmtId="204" fontId="30" fillId="8" borderId="1" xfId="1" applyNumberFormat="1" applyFont="1" applyFill="1" applyBorder="1" applyAlignment="1">
      <alignment horizontal="center"/>
    </xf>
    <xf numFmtId="0" fontId="30" fillId="8" borderId="1" xfId="0" applyFont="1" applyFill="1" applyBorder="1"/>
    <xf numFmtId="204" fontId="30" fillId="8" borderId="1" xfId="1" applyNumberFormat="1" applyFont="1" applyFill="1" applyBorder="1"/>
    <xf numFmtId="204" fontId="30" fillId="8" borderId="21" xfId="1" applyNumberFormat="1" applyFont="1" applyFill="1" applyBorder="1"/>
    <xf numFmtId="226" fontId="85" fillId="13" borderId="0" xfId="0" applyNumberFormat="1" applyFont="1" applyFill="1" applyAlignment="1">
      <alignment horizontal="left"/>
    </xf>
    <xf numFmtId="0" fontId="0" fillId="13" borderId="0" xfId="0" applyFill="1"/>
    <xf numFmtId="0" fontId="30" fillId="12" borderId="15" xfId="0" applyFont="1" applyFill="1" applyBorder="1" applyAlignment="1">
      <alignment horizontal="right"/>
    </xf>
    <xf numFmtId="0" fontId="30" fillId="12" borderId="16" xfId="0" applyFont="1" applyFill="1" applyBorder="1" applyAlignment="1">
      <alignment horizontal="right"/>
    </xf>
    <xf numFmtId="0" fontId="30" fillId="0" borderId="17" xfId="0" applyFont="1" applyBorder="1"/>
    <xf numFmtId="17" fontId="30" fillId="12" borderId="18" xfId="0" applyNumberFormat="1" applyFont="1" applyFill="1" applyBorder="1"/>
    <xf numFmtId="17" fontId="30" fillId="12" borderId="0" xfId="0" applyNumberFormat="1" applyFont="1" applyFill="1" applyBorder="1"/>
    <xf numFmtId="204" fontId="54" fillId="0" borderId="10" xfId="1" applyNumberFormat="1" applyFont="1" applyBorder="1" applyAlignment="1" applyProtection="1">
      <alignment horizontal="right"/>
    </xf>
    <xf numFmtId="204" fontId="54" fillId="0" borderId="10" xfId="1" applyNumberFormat="1" applyFont="1" applyFill="1" applyBorder="1" applyAlignment="1" applyProtection="1">
      <alignment horizontal="right"/>
    </xf>
    <xf numFmtId="17" fontId="30" fillId="12" borderId="18" xfId="0" applyNumberFormat="1" applyFont="1" applyFill="1" applyBorder="1" applyAlignment="1">
      <alignment vertical="top"/>
    </xf>
    <xf numFmtId="43" fontId="30" fillId="0" borderId="26" xfId="1" applyNumberFormat="1" applyFont="1" applyFill="1" applyBorder="1" applyAlignment="1" applyProtection="1">
      <alignment vertical="center"/>
    </xf>
    <xf numFmtId="204" fontId="30" fillId="12" borderId="20" xfId="1" applyNumberFormat="1" applyFont="1" applyFill="1" applyBorder="1"/>
    <xf numFmtId="204" fontId="30" fillId="12" borderId="1" xfId="1" applyNumberFormat="1" applyFont="1" applyFill="1" applyBorder="1"/>
    <xf numFmtId="0" fontId="54" fillId="0" borderId="21" xfId="0" applyFont="1" applyBorder="1"/>
    <xf numFmtId="204" fontId="54" fillId="0" borderId="28" xfId="1" applyNumberFormat="1" applyFont="1" applyBorder="1" applyAlignment="1" applyProtection="1">
      <alignment horizontal="center"/>
    </xf>
    <xf numFmtId="0" fontId="30" fillId="12" borderId="17" xfId="0" applyFont="1" applyFill="1" applyBorder="1" applyAlignment="1">
      <alignment horizontal="right"/>
    </xf>
    <xf numFmtId="17" fontId="30" fillId="12" borderId="19" xfId="0" applyNumberFormat="1" applyFont="1" applyFill="1" applyBorder="1"/>
    <xf numFmtId="204" fontId="54" fillId="0" borderId="8" xfId="1" applyNumberFormat="1" applyFont="1" applyBorder="1" applyAlignment="1" applyProtection="1">
      <alignment horizontal="left"/>
    </xf>
    <xf numFmtId="17" fontId="30" fillId="12" borderId="19" xfId="0" applyNumberFormat="1" applyFont="1" applyFill="1" applyBorder="1" applyAlignment="1">
      <alignment vertical="top"/>
    </xf>
    <xf numFmtId="43" fontId="30" fillId="0" borderId="12" xfId="1" applyNumberFormat="1" applyFont="1" applyBorder="1" applyAlignment="1" applyProtection="1">
      <alignment horizontal="center" vertical="center"/>
    </xf>
    <xf numFmtId="43" fontId="30" fillId="0" borderId="11" xfId="1" applyNumberFormat="1" applyFont="1" applyBorder="1" applyAlignment="1" applyProtection="1">
      <alignment horizontal="center" vertical="center"/>
    </xf>
    <xf numFmtId="204" fontId="30" fillId="12" borderId="21" xfId="1" applyNumberFormat="1" applyFont="1" applyFill="1" applyBorder="1"/>
    <xf numFmtId="43" fontId="30" fillId="0" borderId="27" xfId="1" applyNumberFormat="1" applyFont="1" applyBorder="1" applyAlignment="1" applyProtection="1">
      <alignment horizontal="center" vertical="center"/>
    </xf>
    <xf numFmtId="204" fontId="54" fillId="0" borderId="2" xfId="1" applyNumberFormat="1" applyFont="1" applyBorder="1" applyAlignment="1" applyProtection="1">
      <alignment horizontal="center"/>
    </xf>
    <xf numFmtId="204" fontId="65" fillId="0" borderId="0" xfId="1" applyNumberFormat="1" applyFont="1" applyAlignment="1">
      <alignment horizontal="center"/>
    </xf>
    <xf numFmtId="266" fontId="24" fillId="0" borderId="0" xfId="4" applyNumberFormat="1" applyFont="1" applyBorder="1" applyAlignment="1">
      <alignment horizontal="left"/>
    </xf>
    <xf numFmtId="0" fontId="11" fillId="0" borderId="0" xfId="4" applyBorder="1" applyAlignment="1">
      <alignment horizontal="centerContinuous"/>
    </xf>
    <xf numFmtId="282" fontId="25" fillId="0" borderId="0" xfId="4" applyNumberFormat="1" applyFont="1" applyBorder="1" applyAlignment="1">
      <alignment horizontal="left"/>
    </xf>
    <xf numFmtId="0" fontId="24" fillId="0" borderId="0" xfId="4" applyFont="1" applyBorder="1"/>
    <xf numFmtId="0" fontId="26" fillId="0" borderId="0" xfId="4" applyFont="1" applyBorder="1" applyAlignment="1">
      <alignment horizontal="right"/>
    </xf>
    <xf numFmtId="261" fontId="25" fillId="15" borderId="3" xfId="4" applyNumberFormat="1" applyFont="1" applyFill="1" applyBorder="1" applyAlignment="1">
      <alignment horizontal="center"/>
    </xf>
    <xf numFmtId="0" fontId="11" fillId="0" borderId="0" xfId="4" applyBorder="1"/>
    <xf numFmtId="0" fontId="11" fillId="0" borderId="0" xfId="4"/>
    <xf numFmtId="0" fontId="11" fillId="0" borderId="12" xfId="4" applyBorder="1"/>
    <xf numFmtId="261" fontId="27" fillId="0" borderId="0" xfId="4" applyNumberFormat="1" applyFont="1" applyBorder="1" applyAlignment="1">
      <alignment horizontal="right"/>
    </xf>
    <xf numFmtId="261" fontId="28" fillId="0" borderId="0" xfId="4" applyNumberFormat="1" applyFont="1" applyBorder="1" applyAlignment="1">
      <alignment horizontal="center"/>
    </xf>
    <xf numFmtId="0" fontId="11" fillId="0" borderId="0" xfId="4" applyAlignment="1"/>
    <xf numFmtId="0" fontId="11" fillId="0" borderId="0" xfId="4" applyAlignment="1">
      <alignment horizontal="centerContinuous"/>
    </xf>
    <xf numFmtId="0" fontId="29" fillId="0" borderId="0" xfId="4" applyFont="1" applyBorder="1" applyAlignment="1">
      <alignment horizontal="center"/>
    </xf>
    <xf numFmtId="0" fontId="29" fillId="0" borderId="29" xfId="4" applyFont="1" applyBorder="1" applyAlignment="1">
      <alignment horizontal="center"/>
    </xf>
    <xf numFmtId="0" fontId="11" fillId="0" borderId="0" xfId="4" applyAlignment="1">
      <alignment horizontal="center"/>
    </xf>
    <xf numFmtId="0" fontId="30" fillId="0" borderId="12" xfId="4" applyFont="1" applyBorder="1"/>
    <xf numFmtId="5" fontId="11" fillId="0" borderId="0" xfId="4" applyNumberFormat="1" applyAlignment="1">
      <alignment horizontal="center"/>
    </xf>
    <xf numFmtId="15" fontId="31" fillId="0" borderId="0" xfId="4" applyNumberFormat="1" applyFont="1" applyFill="1" applyBorder="1" applyAlignment="1">
      <alignment horizontal="center"/>
    </xf>
    <xf numFmtId="15" fontId="32" fillId="0" borderId="29" xfId="4" applyNumberFormat="1" applyFont="1" applyFill="1" applyBorder="1" applyAlignment="1">
      <alignment horizontal="center"/>
    </xf>
    <xf numFmtId="0" fontId="32" fillId="0" borderId="0" xfId="4" applyFont="1" applyBorder="1"/>
    <xf numFmtId="5" fontId="11" fillId="0" borderId="0" xfId="4" applyNumberFormat="1" applyBorder="1"/>
    <xf numFmtId="5" fontId="11" fillId="0" borderId="29" xfId="4" applyNumberFormat="1" applyBorder="1"/>
    <xf numFmtId="0" fontId="11" fillId="0" borderId="0" xfId="4" applyBorder="1" applyAlignment="1">
      <alignment horizontal="center"/>
    </xf>
    <xf numFmtId="204" fontId="11" fillId="0" borderId="0" xfId="4" applyNumberFormat="1"/>
    <xf numFmtId="5" fontId="11" fillId="16" borderId="25" xfId="4" applyNumberFormat="1" applyFill="1" applyBorder="1"/>
    <xf numFmtId="5" fontId="11" fillId="8" borderId="25" xfId="4" applyNumberFormat="1" applyFill="1" applyBorder="1"/>
    <xf numFmtId="0" fontId="34" fillId="0" borderId="0" xfId="4" applyFont="1" applyBorder="1"/>
    <xf numFmtId="283" fontId="35" fillId="0" borderId="0" xfId="4" applyNumberFormat="1" applyFont="1" applyBorder="1"/>
    <xf numFmtId="283" fontId="34" fillId="0" borderId="29" xfId="4" applyNumberFormat="1" applyFont="1" applyBorder="1"/>
    <xf numFmtId="283" fontId="34" fillId="0" borderId="0" xfId="4" applyNumberFormat="1" applyFont="1" applyBorder="1"/>
    <xf numFmtId="204" fontId="59" fillId="17" borderId="15" xfId="4" applyNumberFormat="1" applyFont="1" applyFill="1" applyBorder="1"/>
    <xf numFmtId="204" fontId="11" fillId="17" borderId="16" xfId="4" applyNumberFormat="1" applyFill="1" applyBorder="1"/>
    <xf numFmtId="0" fontId="11" fillId="17" borderId="17" xfId="4" applyFill="1" applyBorder="1"/>
    <xf numFmtId="5" fontId="11" fillId="16" borderId="26" xfId="4" applyNumberFormat="1" applyFill="1" applyBorder="1"/>
    <xf numFmtId="5" fontId="11" fillId="8" borderId="26" xfId="4" applyNumberFormat="1" applyFill="1" applyBorder="1"/>
    <xf numFmtId="284" fontId="35" fillId="0" borderId="0" xfId="4" applyNumberFormat="1" applyFont="1" applyBorder="1"/>
    <xf numFmtId="284" fontId="34" fillId="0" borderId="29" xfId="4" applyNumberFormat="1" applyFont="1" applyBorder="1"/>
    <xf numFmtId="284" fontId="34" fillId="0" borderId="0" xfId="4" applyNumberFormat="1" applyFont="1" applyFill="1" applyBorder="1"/>
    <xf numFmtId="204" fontId="11" fillId="17" borderId="18" xfId="4" applyNumberFormat="1" applyFill="1" applyBorder="1"/>
    <xf numFmtId="204" fontId="11" fillId="17" borderId="0" xfId="4" applyNumberFormat="1" applyFill="1" applyBorder="1"/>
    <xf numFmtId="5" fontId="11" fillId="17" borderId="19" xfId="4" applyNumberFormat="1" applyFill="1" applyBorder="1"/>
    <xf numFmtId="258" fontId="11" fillId="17" borderId="18" xfId="4" applyNumberFormat="1" applyFill="1" applyBorder="1"/>
    <xf numFmtId="283" fontId="11" fillId="17" borderId="19" xfId="4" applyNumberFormat="1" applyFill="1" applyBorder="1"/>
    <xf numFmtId="258" fontId="11" fillId="17" borderId="20" xfId="4" applyNumberFormat="1" applyFill="1" applyBorder="1"/>
    <xf numFmtId="204" fontId="11" fillId="17" borderId="1" xfId="4" applyNumberFormat="1" applyFill="1" applyBorder="1"/>
    <xf numFmtId="5" fontId="11" fillId="17" borderId="21" xfId="4" applyNumberFormat="1" applyFill="1" applyBorder="1"/>
    <xf numFmtId="5" fontId="11" fillId="0" borderId="0" xfId="4" applyNumberFormat="1" applyFill="1" applyBorder="1"/>
    <xf numFmtId="258" fontId="11" fillId="0" borderId="0" xfId="4" applyNumberFormat="1"/>
    <xf numFmtId="204" fontId="59" fillId="12" borderId="15" xfId="4" applyNumberFormat="1" applyFont="1" applyFill="1" applyBorder="1"/>
    <xf numFmtId="0" fontId="11" fillId="12" borderId="16" xfId="4" applyFill="1" applyBorder="1"/>
    <xf numFmtId="0" fontId="3" fillId="12" borderId="17" xfId="4" applyFont="1" applyFill="1" applyBorder="1" applyAlignment="1">
      <alignment horizontal="center"/>
    </xf>
    <xf numFmtId="0" fontId="11" fillId="0" borderId="0" xfId="4" applyBorder="1" applyAlignment="1"/>
    <xf numFmtId="204" fontId="11" fillId="12" borderId="18" xfId="4" applyNumberFormat="1" applyFill="1" applyBorder="1"/>
    <xf numFmtId="0" fontId="11" fillId="12" borderId="0" xfId="4" applyFill="1" applyBorder="1"/>
    <xf numFmtId="0" fontId="8" fillId="12" borderId="0" xfId="4" applyFont="1" applyFill="1" applyBorder="1" applyAlignment="1">
      <alignment horizontal="center"/>
    </xf>
    <xf numFmtId="0" fontId="8" fillId="12" borderId="19" xfId="4" applyFont="1" applyFill="1" applyBorder="1" applyAlignment="1">
      <alignment horizontal="center"/>
    </xf>
    <xf numFmtId="0" fontId="4" fillId="0" borderId="0" xfId="4" applyFont="1" applyBorder="1"/>
    <xf numFmtId="5" fontId="36" fillId="0" borderId="0" xfId="4" applyNumberFormat="1" applyFont="1" applyBorder="1"/>
    <xf numFmtId="0" fontId="11" fillId="12" borderId="18" xfId="4" applyFill="1" applyBorder="1"/>
    <xf numFmtId="0" fontId="11" fillId="12" borderId="19" xfId="4" applyFill="1" applyBorder="1"/>
    <xf numFmtId="5" fontId="11" fillId="12" borderId="0" xfId="4" applyNumberFormat="1" applyFill="1" applyBorder="1"/>
    <xf numFmtId="7" fontId="11" fillId="12" borderId="19" xfId="4" applyNumberFormat="1" applyFill="1" applyBorder="1"/>
    <xf numFmtId="0" fontId="3" fillId="15" borderId="4" xfId="4" applyFont="1" applyFill="1" applyBorder="1"/>
    <xf numFmtId="0" fontId="11" fillId="15" borderId="6" xfId="4" applyFill="1" applyBorder="1"/>
    <xf numFmtId="5" fontId="36" fillId="15" borderId="6" xfId="4" applyNumberFormat="1" applyFont="1" applyFill="1" applyBorder="1"/>
    <xf numFmtId="284" fontId="11" fillId="15" borderId="30" xfId="4" applyNumberFormat="1" applyFill="1" applyBorder="1"/>
    <xf numFmtId="284" fontId="11" fillId="15" borderId="5" xfId="4" applyNumberFormat="1" applyFill="1" applyBorder="1"/>
    <xf numFmtId="5" fontId="4" fillId="0" borderId="0" xfId="4" applyNumberFormat="1" applyFont="1" applyBorder="1"/>
    <xf numFmtId="258" fontId="4" fillId="12" borderId="18" xfId="4" applyNumberFormat="1" applyFont="1" applyFill="1" applyBorder="1"/>
    <xf numFmtId="204" fontId="4" fillId="12" borderId="0" xfId="4" applyNumberFormat="1" applyFont="1" applyFill="1" applyBorder="1"/>
    <xf numFmtId="0" fontId="4" fillId="12" borderId="0" xfId="4" applyFont="1" applyFill="1" applyBorder="1"/>
    <xf numFmtId="0" fontId="4" fillId="0" borderId="0" xfId="4" applyFont="1"/>
    <xf numFmtId="0" fontId="4" fillId="0" borderId="12" xfId="4" applyFont="1" applyBorder="1"/>
    <xf numFmtId="5" fontId="4" fillId="8" borderId="26" xfId="4" applyNumberFormat="1" applyFont="1" applyFill="1" applyBorder="1"/>
    <xf numFmtId="0" fontId="37" fillId="0" borderId="0" xfId="4" applyFont="1" applyBorder="1" applyAlignment="1">
      <alignment horizontal="center"/>
    </xf>
    <xf numFmtId="0" fontId="37" fillId="0" borderId="0" xfId="4" applyFont="1" applyFill="1" applyBorder="1" applyAlignment="1">
      <alignment horizontal="center"/>
    </xf>
    <xf numFmtId="5" fontId="38" fillId="0" borderId="0" xfId="4" applyNumberFormat="1" applyFont="1" applyFill="1" applyBorder="1"/>
    <xf numFmtId="5" fontId="11" fillId="0" borderId="29" xfId="4" applyNumberFormat="1" applyFill="1" applyBorder="1"/>
    <xf numFmtId="204" fontId="11" fillId="0" borderId="0" xfId="4" applyNumberFormat="1" applyFill="1" applyBorder="1"/>
    <xf numFmtId="258" fontId="11" fillId="12" borderId="18" xfId="4" applyNumberFormat="1" applyFill="1" applyBorder="1"/>
    <xf numFmtId="204" fontId="11" fillId="12" borderId="0" xfId="4" applyNumberFormat="1" applyFill="1" applyBorder="1"/>
    <xf numFmtId="0" fontId="32" fillId="0" borderId="0" xfId="4" applyFont="1" applyBorder="1" applyAlignment="1">
      <alignment horizontal="right"/>
    </xf>
    <xf numFmtId="283" fontId="31" fillId="0" borderId="7" xfId="4" applyNumberFormat="1" applyFont="1" applyBorder="1"/>
    <xf numFmtId="283" fontId="32" fillId="0" borderId="31" xfId="4" applyNumberFormat="1" applyFont="1" applyBorder="1"/>
    <xf numFmtId="283" fontId="32" fillId="0" borderId="7" xfId="4" applyNumberFormat="1" applyFont="1" applyBorder="1"/>
    <xf numFmtId="0" fontId="30" fillId="0" borderId="0" xfId="4" applyFont="1" applyBorder="1"/>
    <xf numFmtId="5" fontId="6" fillId="16" borderId="26" xfId="4" applyNumberFormat="1" applyFont="1" applyFill="1" applyBorder="1"/>
    <xf numFmtId="5" fontId="6" fillId="8" borderId="26" xfId="4" applyNumberFormat="1" applyFont="1" applyFill="1" applyBorder="1"/>
    <xf numFmtId="5" fontId="36" fillId="0" borderId="0" xfId="4" applyNumberFormat="1" applyFont="1" applyFill="1" applyBorder="1"/>
    <xf numFmtId="5" fontId="3" fillId="12" borderId="18" xfId="4" applyNumberFormat="1" applyFont="1" applyFill="1" applyBorder="1"/>
    <xf numFmtId="1" fontId="11" fillId="12" borderId="0" xfId="4" applyNumberFormat="1" applyFill="1" applyBorder="1"/>
    <xf numFmtId="0" fontId="30" fillId="15" borderId="4" xfId="4" applyFont="1" applyFill="1" applyBorder="1"/>
    <xf numFmtId="5" fontId="11" fillId="15" borderId="30" xfId="4" applyNumberFormat="1" applyFill="1" applyBorder="1"/>
    <xf numFmtId="5" fontId="11" fillId="15" borderId="5" xfId="4" applyNumberFormat="1" applyFill="1" applyBorder="1"/>
    <xf numFmtId="204" fontId="11" fillId="12" borderId="0" xfId="4" applyNumberFormat="1" applyFont="1" applyFill="1" applyBorder="1"/>
    <xf numFmtId="5" fontId="11" fillId="0" borderId="0" xfId="4" applyNumberFormat="1" applyFont="1" applyFill="1" applyBorder="1"/>
    <xf numFmtId="5" fontId="11" fillId="12" borderId="0" xfId="4" applyNumberFormat="1" applyFont="1" applyFill="1" applyBorder="1"/>
    <xf numFmtId="252" fontId="11" fillId="12" borderId="0" xfId="4" applyNumberFormat="1" applyFill="1" applyBorder="1"/>
    <xf numFmtId="204" fontId="11" fillId="12" borderId="18" xfId="4" applyNumberFormat="1" applyFill="1" applyBorder="1" applyAlignment="1">
      <alignment horizontal="centerContinuous"/>
    </xf>
    <xf numFmtId="204" fontId="11" fillId="12" borderId="0" xfId="4" applyNumberFormat="1" applyFill="1" applyBorder="1" applyAlignment="1">
      <alignment horizontal="centerContinuous"/>
    </xf>
    <xf numFmtId="5" fontId="11" fillId="12" borderId="18" xfId="4" applyNumberFormat="1" applyFont="1" applyFill="1" applyBorder="1"/>
    <xf numFmtId="204" fontId="11" fillId="12" borderId="0" xfId="4" applyNumberFormat="1" applyFill="1" applyBorder="1" applyAlignment="1">
      <alignment horizontal="left"/>
    </xf>
    <xf numFmtId="5" fontId="11" fillId="12" borderId="2" xfId="4" applyNumberFormat="1" applyFill="1" applyBorder="1"/>
    <xf numFmtId="5" fontId="36" fillId="0" borderId="32" xfId="4" applyNumberFormat="1" applyFont="1" applyBorder="1"/>
    <xf numFmtId="204" fontId="11" fillId="12" borderId="0" xfId="4" applyNumberFormat="1" applyFont="1" applyFill="1" applyBorder="1" applyAlignment="1">
      <alignment horizontal="right"/>
    </xf>
    <xf numFmtId="204" fontId="11" fillId="12" borderId="19" xfId="4" applyNumberFormat="1" applyFont="1" applyFill="1" applyBorder="1"/>
    <xf numFmtId="204" fontId="11" fillId="0" borderId="0" xfId="4" applyNumberFormat="1" applyFont="1" applyFill="1" applyBorder="1"/>
    <xf numFmtId="5" fontId="11" fillId="12" borderId="0" xfId="4" applyNumberFormat="1" applyFont="1" applyFill="1" applyBorder="1" applyAlignment="1">
      <alignment horizontal="right"/>
    </xf>
    <xf numFmtId="5" fontId="36" fillId="0" borderId="32" xfId="4" applyNumberFormat="1" applyFont="1" applyFill="1" applyBorder="1"/>
    <xf numFmtId="5" fontId="11" fillId="12" borderId="19" xfId="4" applyNumberFormat="1" applyFont="1" applyFill="1" applyBorder="1"/>
    <xf numFmtId="0" fontId="11" fillId="12" borderId="20" xfId="4" applyFill="1" applyBorder="1"/>
    <xf numFmtId="0" fontId="11" fillId="12" borderId="1" xfId="4" applyFill="1" applyBorder="1"/>
    <xf numFmtId="5" fontId="11" fillId="12" borderId="33" xfId="4" applyNumberFormat="1" applyFill="1" applyBorder="1"/>
    <xf numFmtId="5" fontId="11" fillId="12" borderId="21" xfId="4" applyNumberFormat="1" applyFont="1" applyFill="1" applyBorder="1"/>
    <xf numFmtId="284" fontId="34" fillId="0" borderId="0" xfId="4" applyNumberFormat="1" applyFont="1" applyBorder="1"/>
    <xf numFmtId="7" fontId="11" fillId="0" borderId="0" xfId="4" applyNumberFormat="1" applyFont="1" applyFill="1" applyBorder="1"/>
    <xf numFmtId="223" fontId="11" fillId="0" borderId="0" xfId="4" applyNumberFormat="1" applyFont="1" applyFill="1" applyBorder="1"/>
    <xf numFmtId="204" fontId="11" fillId="0" borderId="0" xfId="4" applyNumberFormat="1" applyAlignment="1">
      <alignment horizontal="left"/>
    </xf>
    <xf numFmtId="5" fontId="11" fillId="0" borderId="0" xfId="4" applyNumberFormat="1" applyFont="1" applyFill="1" applyBorder="1" applyAlignment="1">
      <alignment horizontal="right"/>
    </xf>
    <xf numFmtId="204" fontId="11" fillId="0" borderId="0" xfId="4" applyNumberFormat="1" applyFont="1" applyFill="1" applyBorder="1" applyAlignment="1">
      <alignment horizontal="right"/>
    </xf>
    <xf numFmtId="204" fontId="11" fillId="0" borderId="0" xfId="4" applyNumberFormat="1" applyBorder="1"/>
    <xf numFmtId="6" fontId="11" fillId="16" borderId="26" xfId="4" applyNumberFormat="1" applyFill="1" applyBorder="1" applyAlignment="1">
      <alignment horizontal="right"/>
    </xf>
    <xf numFmtId="6" fontId="6" fillId="16" borderId="26" xfId="4" applyNumberFormat="1" applyFont="1" applyFill="1" applyBorder="1" applyAlignment="1">
      <alignment horizontal="right"/>
    </xf>
    <xf numFmtId="0" fontId="30" fillId="0" borderId="0" xfId="4" applyFont="1" applyFill="1" applyBorder="1"/>
    <xf numFmtId="0" fontId="11" fillId="0" borderId="0" xfId="4" applyFill="1" applyBorder="1"/>
    <xf numFmtId="0" fontId="3" fillId="0" borderId="0" xfId="4" applyFont="1" applyBorder="1"/>
    <xf numFmtId="283" fontId="31" fillId="5" borderId="0" xfId="4" applyNumberFormat="1" applyFont="1" applyFill="1" applyBorder="1"/>
    <xf numFmtId="283" fontId="32" fillId="0" borderId="29" xfId="4" applyNumberFormat="1" applyFont="1" applyBorder="1"/>
    <xf numFmtId="283" fontId="32" fillId="0" borderId="0" xfId="4" applyNumberFormat="1" applyFont="1" applyBorder="1"/>
    <xf numFmtId="284" fontId="31" fillId="5" borderId="0" xfId="4" applyNumberFormat="1" applyFont="1" applyFill="1" applyBorder="1"/>
    <xf numFmtId="284" fontId="32" fillId="0" borderId="29" xfId="4" applyNumberFormat="1" applyFont="1" applyBorder="1"/>
    <xf numFmtId="284" fontId="32" fillId="0" borderId="0" xfId="4" applyNumberFormat="1" applyFont="1" applyBorder="1"/>
    <xf numFmtId="5" fontId="36" fillId="5" borderId="0" xfId="4" applyNumberFormat="1" applyFont="1" applyFill="1" applyBorder="1"/>
    <xf numFmtId="5" fontId="39" fillId="5" borderId="0" xfId="4" applyNumberFormat="1" applyFont="1" applyFill="1" applyBorder="1"/>
    <xf numFmtId="5" fontId="40" fillId="0" borderId="29" xfId="4" applyNumberFormat="1" applyFont="1" applyBorder="1"/>
    <xf numFmtId="5" fontId="40" fillId="0" borderId="0" xfId="4" applyNumberFormat="1" applyFont="1" applyBorder="1"/>
    <xf numFmtId="5" fontId="11" fillId="16" borderId="28" xfId="4" applyNumberFormat="1" applyFill="1" applyBorder="1"/>
    <xf numFmtId="5" fontId="11" fillId="8" borderId="28" xfId="4" applyNumberFormat="1" applyFill="1" applyBorder="1"/>
    <xf numFmtId="0" fontId="26" fillId="0" borderId="0" xfId="4" applyFont="1" applyBorder="1"/>
    <xf numFmtId="283" fontId="41" fillId="0" borderId="7" xfId="4" applyNumberFormat="1" applyFont="1" applyBorder="1"/>
    <xf numFmtId="283" fontId="26" fillId="0" borderId="31" xfId="4" applyNumberFormat="1" applyFont="1" applyBorder="1"/>
    <xf numFmtId="283" fontId="26" fillId="0" borderId="7" xfId="4" applyNumberFormat="1" applyFont="1" applyBorder="1"/>
    <xf numFmtId="5" fontId="30" fillId="16" borderId="28" xfId="4" applyNumberFormat="1" applyFont="1" applyFill="1" applyBorder="1"/>
    <xf numFmtId="5" fontId="30" fillId="8" borderId="28" xfId="4" applyNumberFormat="1" applyFont="1" applyFill="1" applyBorder="1"/>
    <xf numFmtId="0" fontId="6" fillId="0" borderId="0" xfId="4" applyFont="1" applyBorder="1"/>
    <xf numFmtId="0" fontId="6" fillId="0" borderId="0" xfId="4" applyFont="1" applyBorder="1" applyAlignment="1">
      <alignment horizontal="centerContinuous"/>
    </xf>
    <xf numFmtId="5" fontId="30" fillId="0" borderId="0" xfId="4" applyNumberFormat="1" applyFont="1" applyFill="1" applyBorder="1" applyAlignment="1">
      <alignment horizontal="centerContinuous"/>
    </xf>
    <xf numFmtId="5" fontId="11" fillId="0" borderId="0" xfId="4" applyNumberFormat="1" applyBorder="1" applyAlignment="1">
      <alignment horizontal="centerContinuous"/>
    </xf>
    <xf numFmtId="0" fontId="11" fillId="0" borderId="2" xfId="4" applyBorder="1"/>
    <xf numFmtId="0" fontId="11" fillId="0" borderId="27" xfId="4" applyBorder="1"/>
    <xf numFmtId="0" fontId="24" fillId="15" borderId="8" xfId="4" applyFont="1" applyFill="1" applyBorder="1"/>
    <xf numFmtId="0" fontId="4" fillId="15" borderId="10" xfId="4" applyFont="1" applyFill="1" applyBorder="1"/>
    <xf numFmtId="0" fontId="3" fillId="15" borderId="10" xfId="4" applyFont="1" applyFill="1" applyBorder="1" applyAlignment="1">
      <alignment horizontal="right"/>
    </xf>
    <xf numFmtId="261" fontId="28" fillId="15" borderId="9" xfId="4" applyNumberFormat="1" applyFont="1" applyFill="1" applyBorder="1" applyAlignment="1">
      <alignment horizontal="center"/>
    </xf>
    <xf numFmtId="0" fontId="4" fillId="15" borderId="12" xfId="4" applyFont="1" applyFill="1" applyBorder="1"/>
    <xf numFmtId="0" fontId="4" fillId="15" borderId="0" xfId="4" applyFont="1" applyFill="1" applyBorder="1"/>
    <xf numFmtId="0" fontId="4" fillId="15" borderId="11" xfId="4" applyFont="1" applyFill="1" applyBorder="1"/>
    <xf numFmtId="0" fontId="32" fillId="15" borderId="12" xfId="4" applyFont="1" applyFill="1" applyBorder="1"/>
    <xf numFmtId="0" fontId="30" fillId="15" borderId="12" xfId="4" applyFont="1" applyFill="1" applyBorder="1"/>
    <xf numFmtId="0" fontId="3" fillId="15" borderId="0" xfId="4" applyFont="1" applyFill="1" applyBorder="1" applyAlignment="1">
      <alignment horizontal="right"/>
    </xf>
    <xf numFmtId="0" fontId="32" fillId="15" borderId="11" xfId="4" applyFont="1" applyFill="1" applyBorder="1" applyAlignment="1">
      <alignment horizontal="center"/>
    </xf>
    <xf numFmtId="0" fontId="42" fillId="15" borderId="11" xfId="4" applyFont="1" applyFill="1" applyBorder="1" applyAlignment="1">
      <alignment horizontal="center"/>
    </xf>
    <xf numFmtId="0" fontId="43" fillId="15" borderId="11" xfId="4" applyFont="1" applyFill="1" applyBorder="1" applyAlignment="1">
      <alignment horizontal="center"/>
    </xf>
    <xf numFmtId="0" fontId="30" fillId="15" borderId="27" xfId="4" applyFont="1" applyFill="1" applyBorder="1"/>
    <xf numFmtId="0" fontId="4" fillId="15" borderId="2" xfId="4" applyFont="1" applyFill="1" applyBorder="1"/>
    <xf numFmtId="0" fontId="3" fillId="15" borderId="2" xfId="4" applyFont="1" applyFill="1" applyBorder="1" applyAlignment="1">
      <alignment horizontal="right"/>
    </xf>
    <xf numFmtId="0" fontId="44" fillId="15" borderId="13" xfId="4" applyFont="1" applyFill="1" applyBorder="1" applyAlignment="1">
      <alignment horizontal="center"/>
    </xf>
    <xf numFmtId="0" fontId="32" fillId="0" borderId="12" xfId="4" applyFont="1" applyBorder="1" applyAlignment="1">
      <alignment horizontal="centerContinuous"/>
    </xf>
    <xf numFmtId="0" fontId="11" fillId="0" borderId="11" xfId="4" applyBorder="1" applyAlignment="1">
      <alignment horizontal="centerContinuous"/>
    </xf>
    <xf numFmtId="14" fontId="11" fillId="0" borderId="0" xfId="4" applyNumberFormat="1" applyBorder="1"/>
    <xf numFmtId="198" fontId="11" fillId="0" borderId="0" xfId="4" applyNumberFormat="1" applyBorder="1"/>
    <xf numFmtId="222" fontId="11" fillId="0" borderId="0" xfId="4" applyNumberFormat="1" applyFont="1" applyFill="1" applyBorder="1"/>
    <xf numFmtId="0" fontId="6" fillId="0" borderId="0" xfId="4" applyFont="1" applyBorder="1" applyAlignment="1"/>
    <xf numFmtId="17" fontId="11" fillId="0" borderId="0" xfId="4" applyNumberFormat="1" applyBorder="1"/>
    <xf numFmtId="17" fontId="11" fillId="0" borderId="11" xfId="4" applyNumberFormat="1" applyBorder="1"/>
    <xf numFmtId="190" fontId="11" fillId="0" borderId="0" xfId="4" applyNumberFormat="1" applyFill="1" applyBorder="1"/>
    <xf numFmtId="190" fontId="11" fillId="0" borderId="0" xfId="4" applyNumberFormat="1" applyBorder="1"/>
    <xf numFmtId="190" fontId="11" fillId="0" borderId="11" xfId="4" applyNumberFormat="1" applyBorder="1"/>
    <xf numFmtId="190" fontId="11" fillId="18" borderId="0" xfId="4" applyNumberFormat="1" applyFill="1" applyBorder="1"/>
    <xf numFmtId="198" fontId="11" fillId="0" borderId="11" xfId="4" applyNumberFormat="1" applyBorder="1"/>
    <xf numFmtId="2" fontId="11" fillId="0" borderId="0" xfId="4" applyNumberFormat="1" applyFill="1" applyBorder="1"/>
    <xf numFmtId="0" fontId="45" fillId="0" borderId="12" xfId="4" applyFont="1" applyBorder="1"/>
    <xf numFmtId="0" fontId="11" fillId="0" borderId="11" xfId="4" applyBorder="1"/>
    <xf numFmtId="198" fontId="11" fillId="0" borderId="0" xfId="4" applyNumberFormat="1"/>
    <xf numFmtId="0" fontId="11" fillId="0" borderId="0" xfId="4" applyFont="1"/>
    <xf numFmtId="5" fontId="11" fillId="0" borderId="0" xfId="4" applyNumberFormat="1"/>
    <xf numFmtId="5" fontId="11" fillId="0" borderId="11" xfId="4" applyNumberFormat="1" applyBorder="1"/>
    <xf numFmtId="0" fontId="11" fillId="0" borderId="0" xfId="4" quotePrefix="1"/>
    <xf numFmtId="43" fontId="4" fillId="0" borderId="3" xfId="0" applyNumberFormat="1" applyFont="1" applyFill="1" applyBorder="1" applyProtection="1"/>
  </cellXfs>
  <cellStyles count="7">
    <cellStyle name="Comma" xfId="1" builtinId="3"/>
    <cellStyle name="Comma_CAN$0101" xfId="2"/>
    <cellStyle name="NewFill" xfId="3"/>
    <cellStyle name="Normal" xfId="0" builtinId="0"/>
    <cellStyle name="Normal_0122_CAN" xfId="4"/>
    <cellStyle name="Normal_m1_1" xfId="5"/>
    <cellStyle name="Normal_p1" xfId="6"/>
  </cellStyles>
  <dxfs count="1">
    <dxf>
      <font>
        <condense val="0"/>
        <extend val="0"/>
        <color auto="1"/>
      </font>
      <fill>
        <patternFill>
          <bgColor indexed="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44</xdr:col>
          <xdr:colOff>38100</xdr:colOff>
          <xdr:row>4</xdr:row>
          <xdr:rowOff>57150</xdr:rowOff>
        </xdr:from>
        <xdr:to>
          <xdr:col>45</xdr:col>
          <xdr:colOff>581025</xdr:colOff>
          <xdr:row>7</xdr:row>
          <xdr:rowOff>152400</xdr:rowOff>
        </xdr:to>
        <xdr:sp macro="" textlink="">
          <xdr:nvSpPr>
            <xdr:cNvPr id="96257" name="Button 1" hidden="1">
              <a:extLst>
                <a:ext uri="{63B3BB69-23CF-44E3-9099-C40C66FF867C}">
                  <a14:compatExt spid="_x0000_s96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NEW SUMMARY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118</xdr:col>
          <xdr:colOff>266700</xdr:colOff>
          <xdr:row>1</xdr:row>
          <xdr:rowOff>47625</xdr:rowOff>
        </xdr:from>
        <xdr:to>
          <xdr:col>119</xdr:col>
          <xdr:colOff>85725</xdr:colOff>
          <xdr:row>2</xdr:row>
          <xdr:rowOff>66675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18288" tIns="0" rIns="0" bIns="0" anchor="ctr" upright="1"/>
            <a:lstStyle/>
            <a:p>
              <a:pPr algn="ctr" rtl="0">
                <a:defRPr sz="1000"/>
              </a:pPr>
              <a:endParaRPr lang="en-US"/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952500</xdr:colOff>
          <xdr:row>0</xdr:row>
          <xdr:rowOff>0</xdr:rowOff>
        </xdr:from>
        <xdr:to>
          <xdr:col>9</xdr:col>
          <xdr:colOff>542925</xdr:colOff>
          <xdr:row>1</xdr:row>
          <xdr:rowOff>66675</xdr:rowOff>
        </xdr:to>
        <xdr:sp macro="" textlink="">
          <xdr:nvSpPr>
            <xdr:cNvPr id="95235" name="Button 3" hidden="1">
              <a:extLst>
                <a:ext uri="{63B3BB69-23CF-44E3-9099-C40C66FF867C}">
                  <a14:compatExt spid="_x0000_s95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Button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152400</xdr:colOff>
          <xdr:row>0</xdr:row>
          <xdr:rowOff>76200</xdr:rowOff>
        </xdr:from>
        <xdr:to>
          <xdr:col>5</xdr:col>
          <xdr:colOff>28575</xdr:colOff>
          <xdr:row>3</xdr:row>
          <xdr:rowOff>38100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Reports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142875</xdr:colOff>
          <xdr:row>0</xdr:row>
          <xdr:rowOff>104775</xdr:rowOff>
        </xdr:from>
        <xdr:to>
          <xdr:col>6</xdr:col>
          <xdr:colOff>971550</xdr:colOff>
          <xdr:row>3</xdr:row>
          <xdr:rowOff>66675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Upload to Options</a:t>
              </a:r>
            </a:p>
          </xdr:txBody>
        </xdr:sp>
        <xdr:clientData fPrintsWithSheet="0"/>
      </xdr:twoCellAnchor>
    </mc:Choice>
    <mc:Fallback/>
  </mc:AlternateContent>
  <xdr:twoCellAnchor>
    <xdr:from>
      <xdr:col>32</xdr:col>
      <xdr:colOff>152400</xdr:colOff>
      <xdr:row>73</xdr:row>
      <xdr:rowOff>104775</xdr:rowOff>
    </xdr:from>
    <xdr:to>
      <xdr:col>43</xdr:col>
      <xdr:colOff>257175</xdr:colOff>
      <xdr:row>76</xdr:row>
      <xdr:rowOff>66675</xdr:rowOff>
    </xdr:to>
    <xdr:sp macro="" textlink="">
      <xdr:nvSpPr>
        <xdr:cNvPr id="95238" name="Line 6"/>
        <xdr:cNvSpPr>
          <a:spLocks noChangeShapeType="1"/>
        </xdr:cNvSpPr>
      </xdr:nvSpPr>
      <xdr:spPr bwMode="auto">
        <a:xfrm>
          <a:off x="25755600" y="8277225"/>
          <a:ext cx="1276350" cy="447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6</xdr:row>
          <xdr:rowOff>28575</xdr:rowOff>
        </xdr:from>
        <xdr:to>
          <xdr:col>4</xdr:col>
          <xdr:colOff>9525</xdr:colOff>
          <xdr:row>7</xdr:row>
          <xdr:rowOff>76200</xdr:rowOff>
        </xdr:to>
        <xdr:sp macro="" textlink="">
          <xdr:nvSpPr>
            <xdr:cNvPr id="43009" name="Button 1" hidden="1">
              <a:extLst>
                <a:ext uri="{63B3BB69-23CF-44E3-9099-C40C66FF867C}">
                  <a14:compatExt spid="_x0000_s43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Intra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171450</xdr:colOff>
          <xdr:row>8</xdr:row>
          <xdr:rowOff>28575</xdr:rowOff>
        </xdr:from>
        <xdr:to>
          <xdr:col>4</xdr:col>
          <xdr:colOff>0</xdr:colOff>
          <xdr:row>9</xdr:row>
          <xdr:rowOff>76200</xdr:rowOff>
        </xdr:to>
        <xdr:sp macro="" textlink="">
          <xdr:nvSpPr>
            <xdr:cNvPr id="43010" name="Button 2" hidden="1">
              <a:extLst>
                <a:ext uri="{63B3BB69-23CF-44E3-9099-C40C66FF867C}">
                  <a14:compatExt spid="_x0000_s43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DPR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171450</xdr:colOff>
          <xdr:row>10</xdr:row>
          <xdr:rowOff>28575</xdr:rowOff>
        </xdr:from>
        <xdr:to>
          <xdr:col>4</xdr:col>
          <xdr:colOff>0</xdr:colOff>
          <xdr:row>11</xdr:row>
          <xdr:rowOff>76200</xdr:rowOff>
        </xdr:to>
        <xdr:sp macro="" textlink="">
          <xdr:nvSpPr>
            <xdr:cNvPr id="43011" name="Button 3" hidden="1">
              <a:extLst>
                <a:ext uri="{63B3BB69-23CF-44E3-9099-C40C66FF867C}">
                  <a14:compatExt spid="_x0000_s43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Finance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161925</xdr:colOff>
          <xdr:row>12</xdr:row>
          <xdr:rowOff>57150</xdr:rowOff>
        </xdr:from>
        <xdr:to>
          <xdr:col>3</xdr:col>
          <xdr:colOff>600075</xdr:colOff>
          <xdr:row>13</xdr:row>
          <xdr:rowOff>104775</xdr:rowOff>
        </xdr:to>
        <xdr:sp macro="" textlink="">
          <xdr:nvSpPr>
            <xdr:cNvPr id="43012" name="Button 4" hidden="1">
              <a:extLst>
                <a:ext uri="{63B3BB69-23CF-44E3-9099-C40C66FF867C}">
                  <a14:compatExt spid="_x0000_s43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Term 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GASBOOK/CAN$10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Dlynn/Portfoli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ommon\CPASTEGA\TRADING\CASHDESK\WEST\Sept97\Sept-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KHOLST/INTRA/Prompt/Deals_Jul2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May00/TERM_05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May00/TERM_0525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un00/TERM_061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un00/TERM_06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Dec00/TERM_12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an01/TERM_01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an01/TERM_01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Intra%20Month/2001/Jan%2001/0122_CA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GASBOOK/CAN$01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N$1000-Tes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Trading\KHOLST\INTRA\Prompt\Deals_Jul2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2001/Jan01/TERM_012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RMS\erms_adm\Gas_Trad\Yr_2000\Apr'00\Gas_Bench\GBM_042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NewDeals"/>
      <sheetName val="Report"/>
      <sheetName val="PriceAlberta"/>
      <sheetName val="AlbertaIndex"/>
      <sheetName val="PriceBC"/>
      <sheetName val="BCIndex"/>
      <sheetName val="PriceEOL"/>
      <sheetName val="EOLIndex"/>
      <sheetName val="Options"/>
      <sheetName val="OptionsIndex"/>
      <sheetName val="OptionsProp"/>
      <sheetName val="Straddle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"/>
      <sheetName val="FX"/>
      <sheetName val="Facility Charge"/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</sheetNames>
    <sheetDataSet>
      <sheetData sheetId="0">
        <row r="18">
          <cell r="V18">
            <v>1250000</v>
          </cell>
        </row>
      </sheetData>
      <sheetData sheetId="1">
        <row r="98">
          <cell r="G98">
            <v>1.50266875</v>
          </cell>
        </row>
        <row r="188">
          <cell r="G188" t="e">
            <v>#DIV/0!</v>
          </cell>
        </row>
        <row r="279">
          <cell r="G279" t="e">
            <v>#DIV/0!</v>
          </cell>
        </row>
      </sheetData>
      <sheetData sheetId="2">
        <row r="5">
          <cell r="G5">
            <v>18846.88</v>
          </cell>
        </row>
        <row r="7">
          <cell r="J7">
            <v>1177.93</v>
          </cell>
        </row>
        <row r="9">
          <cell r="M9">
            <v>1</v>
          </cell>
          <cell r="N9">
            <v>18846.88</v>
          </cell>
        </row>
        <row r="10">
          <cell r="M10">
            <v>2</v>
          </cell>
          <cell r="N10">
            <v>0</v>
          </cell>
        </row>
        <row r="11">
          <cell r="M11">
            <v>3</v>
          </cell>
          <cell r="N11">
            <v>0</v>
          </cell>
        </row>
        <row r="12">
          <cell r="M12">
            <v>4</v>
          </cell>
          <cell r="N12">
            <v>0</v>
          </cell>
        </row>
        <row r="13">
          <cell r="M13">
            <v>5</v>
          </cell>
          <cell r="N13">
            <v>0</v>
          </cell>
        </row>
        <row r="14">
          <cell r="M14">
            <v>6</v>
          </cell>
          <cell r="N14">
            <v>0</v>
          </cell>
        </row>
        <row r="15">
          <cell r="M15">
            <v>7</v>
          </cell>
          <cell r="N15">
            <v>0</v>
          </cell>
        </row>
        <row r="16">
          <cell r="M16">
            <v>8</v>
          </cell>
          <cell r="N16">
            <v>0</v>
          </cell>
        </row>
        <row r="17">
          <cell r="M17">
            <v>9</v>
          </cell>
          <cell r="N17">
            <v>0</v>
          </cell>
        </row>
        <row r="18">
          <cell r="M18">
            <v>10</v>
          </cell>
          <cell r="N18">
            <v>0</v>
          </cell>
        </row>
        <row r="19">
          <cell r="M19">
            <v>11</v>
          </cell>
          <cell r="N19">
            <v>0</v>
          </cell>
        </row>
        <row r="20">
          <cell r="M20">
            <v>12</v>
          </cell>
          <cell r="N20">
            <v>0</v>
          </cell>
        </row>
        <row r="26">
          <cell r="G26">
            <v>0</v>
          </cell>
        </row>
        <row r="38">
          <cell r="G38">
            <v>0</v>
          </cell>
        </row>
        <row r="50">
          <cell r="G50">
            <v>0</v>
          </cell>
        </row>
        <row r="93">
          <cell r="B93">
            <v>36982</v>
          </cell>
        </row>
        <row r="184">
          <cell r="B184">
            <v>37073</v>
          </cell>
        </row>
        <row r="276">
          <cell r="B276">
            <v>37165</v>
          </cell>
        </row>
      </sheetData>
      <sheetData sheetId="3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137364.23724685237</v>
          </cell>
          <cell r="J11">
            <v>62499.999999998668</v>
          </cell>
        </row>
      </sheetData>
      <sheetData sheetId="4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5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6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7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8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9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0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1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2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3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4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s_Stn2"/>
      <sheetName val="Dls_Sumas"/>
      <sheetName val="BC Fin - Sumas"/>
      <sheetName val="BC Fin - Stn 2"/>
      <sheetName val="BC Fin - AECO"/>
    </sheetNames>
    <sheetDataSet>
      <sheetData sheetId="0">
        <row r="129">
          <cell r="K129">
            <v>-640</v>
          </cell>
          <cell r="L129">
            <v>159</v>
          </cell>
          <cell r="M129">
            <v>-2670</v>
          </cell>
          <cell r="N129">
            <v>-141</v>
          </cell>
          <cell r="O129">
            <v>190</v>
          </cell>
          <cell r="P129">
            <v>-786</v>
          </cell>
          <cell r="Q129">
            <v>-1001</v>
          </cell>
          <cell r="R129">
            <v>-5897</v>
          </cell>
          <cell r="S129">
            <v>-1756</v>
          </cell>
          <cell r="T129">
            <v>-9981</v>
          </cell>
          <cell r="U129">
            <v>-9981</v>
          </cell>
          <cell r="V129">
            <v>-9981</v>
          </cell>
          <cell r="W129">
            <v>-9981</v>
          </cell>
          <cell r="X129">
            <v>-9981</v>
          </cell>
          <cell r="Y129">
            <v>-9981</v>
          </cell>
          <cell r="Z129">
            <v>-9981</v>
          </cell>
          <cell r="AA129">
            <v>-9981</v>
          </cell>
          <cell r="AB129">
            <v>-9981</v>
          </cell>
          <cell r="AC129">
            <v>-9981</v>
          </cell>
          <cell r="AD129">
            <v>-9981</v>
          </cell>
          <cell r="AE129">
            <v>-9981</v>
          </cell>
          <cell r="AF129">
            <v>-9981</v>
          </cell>
          <cell r="AG129">
            <v>-9981</v>
          </cell>
          <cell r="AH129">
            <v>-9981</v>
          </cell>
          <cell r="AI129">
            <v>-9981</v>
          </cell>
          <cell r="AJ129">
            <v>-9981</v>
          </cell>
          <cell r="AK129">
            <v>-9981</v>
          </cell>
          <cell r="AL129">
            <v>-9981</v>
          </cell>
          <cell r="AM129">
            <v>-9981</v>
          </cell>
          <cell r="AN129">
            <v>-9981</v>
          </cell>
        </row>
        <row r="130"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</row>
      </sheetData>
      <sheetData sheetId="1">
        <row r="191">
          <cell r="K191">
            <v>10230.332639999995</v>
          </cell>
          <cell r="L191">
            <v>4955.0526399999999</v>
          </cell>
          <cell r="M191">
            <v>15713.458671999995</v>
          </cell>
          <cell r="N191">
            <v>-1149.5013760000002</v>
          </cell>
          <cell r="O191">
            <v>-10048.898736000001</v>
          </cell>
          <cell r="P191">
            <v>-847.75536000000102</v>
          </cell>
          <cell r="Q191">
            <v>-847.75536000000284</v>
          </cell>
          <cell r="R191">
            <v>-847.7553599999992</v>
          </cell>
          <cell r="S191">
            <v>5569.5000561600009</v>
          </cell>
          <cell r="T191">
            <v>-8233.1473600000008</v>
          </cell>
          <cell r="U191">
            <v>-8233.1473600000008</v>
          </cell>
          <cell r="V191">
            <v>-8233.1473600000008</v>
          </cell>
          <cell r="W191">
            <v>-8233.1473600000008</v>
          </cell>
          <cell r="X191">
            <v>-8233.1473600000008</v>
          </cell>
          <cell r="Y191">
            <v>-8233.1473600000008</v>
          </cell>
          <cell r="Z191">
            <v>-8233.1473600000008</v>
          </cell>
          <cell r="AA191">
            <v>-8233.1473600000008</v>
          </cell>
          <cell r="AB191">
            <v>-8233.1473600000008</v>
          </cell>
          <cell r="AC191">
            <v>-8233.1473600000008</v>
          </cell>
          <cell r="AD191">
            <v>-8233.1473600000008</v>
          </cell>
          <cell r="AE191">
            <v>-8233.1473600000008</v>
          </cell>
          <cell r="AF191">
            <v>-8233.1473600000008</v>
          </cell>
          <cell r="AG191">
            <v>-8233.1473600000008</v>
          </cell>
          <cell r="AH191">
            <v>-8233.1473600000008</v>
          </cell>
          <cell r="AI191">
            <v>-8233.1473600000008</v>
          </cell>
          <cell r="AJ191">
            <v>-8233.1473600000008</v>
          </cell>
          <cell r="AK191">
            <v>-8233.1473600000008</v>
          </cell>
          <cell r="AL191">
            <v>-8233.1473600000008</v>
          </cell>
          <cell r="AM191">
            <v>-8233.1473600000008</v>
          </cell>
          <cell r="AN191">
            <v>-8233.1473600000008</v>
          </cell>
        </row>
        <row r="192">
          <cell r="K192">
            <v>-10550.56</v>
          </cell>
          <cell r="L192">
            <v>-10550.56</v>
          </cell>
          <cell r="M192">
            <v>-10550.56</v>
          </cell>
          <cell r="N192">
            <v>-10550.56</v>
          </cell>
          <cell r="O192">
            <v>-10550.56</v>
          </cell>
          <cell r="P192">
            <v>-2484.6568799999986</v>
          </cell>
          <cell r="Q192">
            <v>-3275.9488799999963</v>
          </cell>
          <cell r="R192">
            <v>811.33806399999958</v>
          </cell>
          <cell r="S192">
            <v>-5002.1260015999997</v>
          </cell>
          <cell r="T192">
            <v>-10550.56</v>
          </cell>
          <cell r="U192">
            <v>-10550.56</v>
          </cell>
          <cell r="V192">
            <v>-10550.56</v>
          </cell>
          <cell r="W192">
            <v>-10550.56</v>
          </cell>
          <cell r="X192">
            <v>-10550.56</v>
          </cell>
          <cell r="Y192">
            <v>-10550.56</v>
          </cell>
          <cell r="Z192">
            <v>-10550.56</v>
          </cell>
          <cell r="AA192">
            <v>-10550.56</v>
          </cell>
          <cell r="AB192">
            <v>-10550.56</v>
          </cell>
          <cell r="AC192">
            <v>-10550.56</v>
          </cell>
          <cell r="AD192">
            <v>-10550.56</v>
          </cell>
          <cell r="AE192">
            <v>-10550.56</v>
          </cell>
          <cell r="AF192">
            <v>-10550.56</v>
          </cell>
          <cell r="AG192">
            <v>-10550.56</v>
          </cell>
          <cell r="AH192">
            <v>-10550.56</v>
          </cell>
          <cell r="AI192">
            <v>-10550.56</v>
          </cell>
          <cell r="AJ192">
            <v>-10550.56</v>
          </cell>
          <cell r="AK192">
            <v>-10550.56</v>
          </cell>
          <cell r="AL192">
            <v>-10550.56</v>
          </cell>
          <cell r="AM192">
            <v>-10550.56</v>
          </cell>
          <cell r="AN192">
            <v>-10550.56</v>
          </cell>
        </row>
      </sheetData>
      <sheetData sheetId="2">
        <row r="136">
          <cell r="K136">
            <v>-10550.559999999998</v>
          </cell>
          <cell r="L136">
            <v>-10550.559999999998</v>
          </cell>
          <cell r="M136">
            <v>-10550.559999999998</v>
          </cell>
          <cell r="N136">
            <v>-10550.559999999998</v>
          </cell>
          <cell r="O136">
            <v>-10550.559999999998</v>
          </cell>
          <cell r="P136">
            <v>-10550.559999999998</v>
          </cell>
          <cell r="Q136">
            <v>-10550.559999999998</v>
          </cell>
          <cell r="R136">
            <v>-10550.559999999998</v>
          </cell>
          <cell r="S136">
            <v>-10550.559999999998</v>
          </cell>
          <cell r="T136">
            <v>-10550.559999999998</v>
          </cell>
          <cell r="U136">
            <v>-10550.559999999998</v>
          </cell>
          <cell r="V136">
            <v>-10550.559999999998</v>
          </cell>
          <cell r="W136">
            <v>-10550.559999999998</v>
          </cell>
          <cell r="X136">
            <v>-10550.559999999998</v>
          </cell>
          <cell r="Y136">
            <v>-10550.559999999998</v>
          </cell>
          <cell r="Z136">
            <v>-10550.559999999998</v>
          </cell>
          <cell r="AA136">
            <v>-10550.559999999998</v>
          </cell>
          <cell r="AB136">
            <v>-10550.559999999998</v>
          </cell>
          <cell r="AC136">
            <v>-10550.559999999998</v>
          </cell>
          <cell r="AD136">
            <v>-10550.559999999998</v>
          </cell>
          <cell r="AE136">
            <v>-10550.559999999998</v>
          </cell>
          <cell r="AF136">
            <v>-10550.559999999998</v>
          </cell>
          <cell r="AG136">
            <v>-10550.559999999998</v>
          </cell>
          <cell r="AH136">
            <v>-10550.559999999998</v>
          </cell>
          <cell r="AI136">
            <v>-10550.559999999998</v>
          </cell>
          <cell r="AJ136">
            <v>-10550.559999999998</v>
          </cell>
          <cell r="AK136">
            <v>-10550.559999999998</v>
          </cell>
          <cell r="AL136">
            <v>-10550.559999999998</v>
          </cell>
          <cell r="AM136">
            <v>-10550.559999999998</v>
          </cell>
          <cell r="AN136">
            <v>-10550.559999999998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</row>
      </sheetData>
      <sheetData sheetId="3">
        <row r="113">
          <cell r="K113">
            <v>-2636.5375000000004</v>
          </cell>
          <cell r="L113">
            <v>-2636.5375000000004</v>
          </cell>
          <cell r="M113">
            <v>-2636.5375000000004</v>
          </cell>
          <cell r="N113">
            <v>-2636.5375000000004</v>
          </cell>
          <cell r="O113">
            <v>-2636.5375000000004</v>
          </cell>
          <cell r="P113">
            <v>-2636.5375000000004</v>
          </cell>
          <cell r="Q113">
            <v>-2636.5375000000004</v>
          </cell>
          <cell r="R113">
            <v>-2636.5375000000004</v>
          </cell>
          <cell r="S113">
            <v>-2636.5375000000004</v>
          </cell>
          <cell r="T113">
            <v>-2636.5375000000004</v>
          </cell>
          <cell r="U113">
            <v>-2636.5375000000004</v>
          </cell>
          <cell r="V113">
            <v>-2636.5375000000004</v>
          </cell>
          <cell r="W113">
            <v>-2636.5375000000004</v>
          </cell>
          <cell r="X113">
            <v>-2636.5375000000004</v>
          </cell>
          <cell r="Y113">
            <v>-2636.5375000000004</v>
          </cell>
          <cell r="Z113">
            <v>-2636.5375000000004</v>
          </cell>
          <cell r="AA113">
            <v>-2636.5375000000004</v>
          </cell>
          <cell r="AB113">
            <v>-2636.5375000000004</v>
          </cell>
          <cell r="AC113">
            <v>-2636.5375000000004</v>
          </cell>
          <cell r="AD113">
            <v>-2636.5375000000004</v>
          </cell>
          <cell r="AE113">
            <v>-2636.5375000000004</v>
          </cell>
          <cell r="AF113">
            <v>-2636.5375000000004</v>
          </cell>
          <cell r="AG113">
            <v>-2636.5375000000004</v>
          </cell>
          <cell r="AH113">
            <v>-2636.5375000000004</v>
          </cell>
          <cell r="AI113">
            <v>-2636.5375000000004</v>
          </cell>
          <cell r="AJ113">
            <v>-2636.5375000000004</v>
          </cell>
          <cell r="AK113">
            <v>-2636.5375000000004</v>
          </cell>
          <cell r="AL113">
            <v>-2636.5375000000004</v>
          </cell>
          <cell r="AM113">
            <v>-2636.5375000000004</v>
          </cell>
          <cell r="AN113">
            <v>-2636.5375000000004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</row>
      </sheetData>
      <sheetData sheetId="4">
        <row r="112">
          <cell r="K112">
            <v>2636.5375000000004</v>
          </cell>
          <cell r="L112">
            <v>2636.5375000000004</v>
          </cell>
          <cell r="M112">
            <v>2636.5375000000004</v>
          </cell>
          <cell r="N112">
            <v>2636.5375000000004</v>
          </cell>
          <cell r="O112">
            <v>2636.5375000000004</v>
          </cell>
          <cell r="P112">
            <v>2636.5375000000004</v>
          </cell>
          <cell r="Q112">
            <v>2636.5375000000004</v>
          </cell>
          <cell r="R112">
            <v>2636.5375000000004</v>
          </cell>
          <cell r="S112">
            <v>2636.5375000000004</v>
          </cell>
          <cell r="T112">
            <v>2636.5375000000004</v>
          </cell>
          <cell r="U112">
            <v>2636.5375000000004</v>
          </cell>
          <cell r="V112">
            <v>2636.5375000000004</v>
          </cell>
          <cell r="W112">
            <v>2636.5375000000004</v>
          </cell>
          <cell r="X112">
            <v>2636.5375000000004</v>
          </cell>
          <cell r="Y112">
            <v>2636.5375000000004</v>
          </cell>
          <cell r="Z112">
            <v>2636.5375000000004</v>
          </cell>
          <cell r="AA112">
            <v>2636.5375000000004</v>
          </cell>
          <cell r="AB112">
            <v>2636.5375000000004</v>
          </cell>
          <cell r="AC112">
            <v>2636.5375000000004</v>
          </cell>
          <cell r="AD112">
            <v>2636.5375000000004</v>
          </cell>
          <cell r="AE112">
            <v>2636.5375000000004</v>
          </cell>
          <cell r="AF112">
            <v>2636.5375000000004</v>
          </cell>
          <cell r="AG112">
            <v>2636.5375000000004</v>
          </cell>
          <cell r="AH112">
            <v>2636.5375000000004</v>
          </cell>
          <cell r="AI112">
            <v>2636.5375000000004</v>
          </cell>
          <cell r="AJ112">
            <v>2636.5375000000004</v>
          </cell>
          <cell r="AK112">
            <v>2636.5375000000004</v>
          </cell>
          <cell r="AL112">
            <v>2636.5375000000004</v>
          </cell>
          <cell r="AM112">
            <v>2636.5375000000004</v>
          </cell>
          <cell r="AN112">
            <v>2636.5375000000004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Whalley's Pos"/>
      <sheetName val="Spreads"/>
      <sheetName val="Swaps"/>
      <sheetName val="p0"/>
      <sheetName val="p1"/>
      <sheetName val="p_chgs"/>
      <sheetName val="pl_book"/>
      <sheetName val="pl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index"/>
      <sheetName val="Tables"/>
      <sheetName val="Pivot"/>
      <sheetName val="sb Houston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EOL Opts"/>
      <sheetName val="EOLOptDat"/>
      <sheetName val="Prop Swaps"/>
      <sheetName val="PropSwpDat"/>
      <sheetName val="Straddle Opts"/>
      <sheetName val="StradOpDat"/>
      <sheetName val="Prop Opts"/>
      <sheetName val="PropOpDat"/>
      <sheetName val="Straddle Swaps"/>
      <sheetName val="StradSwpDat"/>
      <sheetName val="OP Swaps"/>
      <sheetName val="OpSwap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1">
          <cell r="A1" t="str">
            <v>H"Period"</v>
          </cell>
          <cell r="B1" t="str">
            <v>CGPR-AECO/BASIS</v>
          </cell>
          <cell r="C1" t="str">
            <v>IF-NTHWST/CANBR</v>
          </cell>
          <cell r="D1" t="str">
            <v>IF-NWPL_ROCKY_M</v>
          </cell>
          <cell r="E1" t="str">
            <v xml:space="preserve">      NG       </v>
          </cell>
          <cell r="F1" t="str">
            <v xml:space="preserve">   NGI-MALIN   </v>
          </cell>
          <cell r="G1" t="str">
            <v xml:space="preserve">   NGI-SOCAL   </v>
          </cell>
          <cell r="H1" t="str">
            <v xml:space="preserve">     Total     </v>
          </cell>
          <cell r="I1" t="str">
            <v xml:space="preserve">      CAD      </v>
          </cell>
          <cell r="J1" t="str">
            <v xml:space="preserve">      USD      </v>
          </cell>
          <cell r="K1" t="str">
            <v xml:space="preserve">     Total     </v>
          </cell>
          <cell r="L1" t="str">
            <v xml:space="preserve">      CAD      </v>
          </cell>
          <cell r="M1" t="str">
            <v xml:space="preserve">      USD     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  IF-HEHUB   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-151.32</v>
          </cell>
          <cell r="J3">
            <v>100.57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-231.09</v>
          </cell>
          <cell r="C4">
            <v>0</v>
          </cell>
          <cell r="D4">
            <v>0</v>
          </cell>
          <cell r="E4">
            <v>10.16</v>
          </cell>
          <cell r="F4">
            <v>0</v>
          </cell>
          <cell r="G4">
            <v>0</v>
          </cell>
          <cell r="H4">
            <v>-220.93</v>
          </cell>
          <cell r="I4">
            <v>-194.06</v>
          </cell>
          <cell r="J4">
            <v>133.16999999999999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-208.48</v>
          </cell>
          <cell r="C5">
            <v>0</v>
          </cell>
          <cell r="D5">
            <v>0</v>
          </cell>
          <cell r="E5">
            <v>40.619999999999997</v>
          </cell>
          <cell r="F5">
            <v>0</v>
          </cell>
          <cell r="G5">
            <v>0</v>
          </cell>
          <cell r="H5">
            <v>-167.86</v>
          </cell>
          <cell r="I5">
            <v>-213.27</v>
          </cell>
          <cell r="J5">
            <v>144.94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-207.44</v>
          </cell>
          <cell r="C6">
            <v>0</v>
          </cell>
          <cell r="D6">
            <v>0</v>
          </cell>
          <cell r="E6">
            <v>39.43</v>
          </cell>
          <cell r="F6">
            <v>0</v>
          </cell>
          <cell r="G6">
            <v>0</v>
          </cell>
          <cell r="H6">
            <v>-168.01</v>
          </cell>
          <cell r="I6">
            <v>-213.27</v>
          </cell>
          <cell r="J6">
            <v>144.49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-199.71</v>
          </cell>
          <cell r="C7">
            <v>0</v>
          </cell>
          <cell r="D7">
            <v>0</v>
          </cell>
          <cell r="E7">
            <v>37.96</v>
          </cell>
          <cell r="F7">
            <v>0</v>
          </cell>
          <cell r="G7">
            <v>0</v>
          </cell>
          <cell r="H7">
            <v>-161.76</v>
          </cell>
          <cell r="I7">
            <v>-206.39</v>
          </cell>
          <cell r="J7">
            <v>138.88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-234.05</v>
          </cell>
          <cell r="C8">
            <v>0</v>
          </cell>
          <cell r="D8">
            <v>0</v>
          </cell>
          <cell r="E8">
            <v>10.29</v>
          </cell>
          <cell r="F8">
            <v>0</v>
          </cell>
          <cell r="G8">
            <v>0</v>
          </cell>
          <cell r="H8">
            <v>-223.76</v>
          </cell>
          <cell r="I8">
            <v>-200.53</v>
          </cell>
          <cell r="J8">
            <v>133.46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-97.71</v>
          </cell>
          <cell r="C9">
            <v>0</v>
          </cell>
          <cell r="D9">
            <v>0</v>
          </cell>
          <cell r="E9">
            <v>-39.369999999999997</v>
          </cell>
          <cell r="F9">
            <v>0</v>
          </cell>
          <cell r="G9">
            <v>0</v>
          </cell>
          <cell r="H9">
            <v>-137.08000000000001</v>
          </cell>
          <cell r="I9">
            <v>-121.62</v>
          </cell>
          <cell r="J9">
            <v>80.790000000000006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-100.44</v>
          </cell>
          <cell r="C10">
            <v>0</v>
          </cell>
          <cell r="D10">
            <v>0</v>
          </cell>
          <cell r="E10">
            <v>-40.47</v>
          </cell>
          <cell r="F10">
            <v>0</v>
          </cell>
          <cell r="G10">
            <v>0</v>
          </cell>
          <cell r="H10">
            <v>-140.91</v>
          </cell>
          <cell r="I10">
            <v>-125.67</v>
          </cell>
          <cell r="J10">
            <v>83.05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-99.89</v>
          </cell>
          <cell r="C11">
            <v>0</v>
          </cell>
          <cell r="D11">
            <v>0</v>
          </cell>
          <cell r="E11">
            <v>-40.25</v>
          </cell>
          <cell r="F11">
            <v>0</v>
          </cell>
          <cell r="G11">
            <v>0</v>
          </cell>
          <cell r="H11">
            <v>-140.13</v>
          </cell>
          <cell r="I11">
            <v>-125.67</v>
          </cell>
          <cell r="J11">
            <v>82.98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-89.73</v>
          </cell>
          <cell r="C12">
            <v>0</v>
          </cell>
          <cell r="D12">
            <v>0</v>
          </cell>
          <cell r="E12">
            <v>-36.15</v>
          </cell>
          <cell r="F12">
            <v>0</v>
          </cell>
          <cell r="G12">
            <v>0</v>
          </cell>
          <cell r="H12">
            <v>-125.88</v>
          </cell>
          <cell r="I12">
            <v>-113.51</v>
          </cell>
          <cell r="J12">
            <v>75.63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-98.84</v>
          </cell>
          <cell r="C13">
            <v>0</v>
          </cell>
          <cell r="D13">
            <v>0</v>
          </cell>
          <cell r="E13">
            <v>-39.83</v>
          </cell>
          <cell r="F13">
            <v>0</v>
          </cell>
          <cell r="G13">
            <v>0</v>
          </cell>
          <cell r="H13">
            <v>-138.66999999999999</v>
          </cell>
          <cell r="I13">
            <v>-125.67</v>
          </cell>
          <cell r="J13">
            <v>84.54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36"/>
      <sheetData sheetId="37"/>
      <sheetData sheetId="38"/>
      <sheetData sheetId="39">
        <row r="1">
          <cell r="A1" t="str">
            <v>H"Period"</v>
          </cell>
          <cell r="B1" t="str">
            <v xml:space="preserve">  AECO-PHYOPT  </v>
          </cell>
          <cell r="C1" t="str">
            <v xml:space="preserve">  NGMR-AECO/C  </v>
          </cell>
          <cell r="D1" t="str">
            <v xml:space="preserve"> CONSUMERS_CDA </v>
          </cell>
          <cell r="E1" t="str">
            <v>CGPR-AECO/BASIS</v>
          </cell>
          <cell r="F1" t="str">
            <v xml:space="preserve">      NG       </v>
          </cell>
          <cell r="G1" t="str">
            <v xml:space="preserve">IF-NTHWST/CANB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64.739999999999995</v>
          </cell>
          <cell r="C4">
            <v>-112.61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43.77</v>
          </cell>
          <cell r="C5">
            <v>-230.84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43.57</v>
          </cell>
          <cell r="C6">
            <v>-234.66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41.92</v>
          </cell>
          <cell r="C7">
            <v>-251.57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29.4</v>
          </cell>
          <cell r="C8">
            <v>-70.52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-6.39</v>
          </cell>
          <cell r="C9">
            <v>78.010000000000005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-6.12</v>
          </cell>
          <cell r="C10">
            <v>78.8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-6.24</v>
          </cell>
          <cell r="C11">
            <v>75.760000000000005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-7.11</v>
          </cell>
          <cell r="C12">
            <v>74.260000000000005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-9.67</v>
          </cell>
          <cell r="C13">
            <v>94.38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22.57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7.17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6.96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7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6.66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6.1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5.8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-4.13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-4.45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-4.4000000000000004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-3.54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-3.36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6.34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7.3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7.26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7.51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7.38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7.22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7.06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42064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</sheetData>
      <sheetData sheetId="40"/>
      <sheetData sheetId="41"/>
      <sheetData sheetId="42"/>
      <sheetData sheetId="43">
        <row r="1">
          <cell r="A1" t="str">
            <v>H"Period"</v>
          </cell>
          <cell r="B1" t="str">
            <v>CGPR-AECO/BASIS</v>
          </cell>
          <cell r="C1" t="str">
            <v>IF-NTHWST/CANBR</v>
          </cell>
          <cell r="D1" t="str">
            <v xml:space="preserve">      NG       </v>
          </cell>
          <cell r="E1" t="str">
            <v xml:space="preserve">     Total     </v>
          </cell>
          <cell r="F1" t="str">
            <v xml:space="preserve">      CAD      </v>
          </cell>
          <cell r="G1" t="str">
            <v xml:space="preserve">      USD      </v>
          </cell>
          <cell r="H1" t="str">
            <v>CGPR-AECO/BASIS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6.61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-33.01</v>
          </cell>
          <cell r="D4">
            <v>295.8</v>
          </cell>
          <cell r="E4">
            <v>262.79000000000002</v>
          </cell>
          <cell r="F4">
            <v>0</v>
          </cell>
          <cell r="G4">
            <v>12.46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</v>
          </cell>
          <cell r="C5">
            <v>-33.119999999999997</v>
          </cell>
          <cell r="D5">
            <v>19.18</v>
          </cell>
          <cell r="E5">
            <v>-13.95</v>
          </cell>
          <cell r="F5">
            <v>0.54</v>
          </cell>
          <cell r="G5">
            <v>2.77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</v>
          </cell>
          <cell r="C6">
            <v>-57.45</v>
          </cell>
          <cell r="D6">
            <v>-20.72</v>
          </cell>
          <cell r="E6">
            <v>-78.17</v>
          </cell>
          <cell r="F6">
            <v>0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0</v>
          </cell>
          <cell r="C7">
            <v>-32.520000000000003</v>
          </cell>
          <cell r="D7">
            <v>16.309999999999999</v>
          </cell>
          <cell r="E7">
            <v>-16.21</v>
          </cell>
          <cell r="F7">
            <v>0</v>
          </cell>
          <cell r="G7">
            <v>3.17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0</v>
          </cell>
          <cell r="C8">
            <v>-32.619999999999997</v>
          </cell>
          <cell r="D8">
            <v>-219.14</v>
          </cell>
          <cell r="E8">
            <v>-251.76</v>
          </cell>
          <cell r="F8">
            <v>0</v>
          </cell>
          <cell r="G8">
            <v>-19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87.51</v>
          </cell>
          <cell r="C9">
            <v>-14.58</v>
          </cell>
          <cell r="D9">
            <v>74.38</v>
          </cell>
          <cell r="E9">
            <v>147.31</v>
          </cell>
          <cell r="F9">
            <v>0</v>
          </cell>
          <cell r="G9">
            <v>1.42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89.95</v>
          </cell>
          <cell r="C10">
            <v>-14.99</v>
          </cell>
          <cell r="D10">
            <v>76.459999999999994</v>
          </cell>
          <cell r="E10">
            <v>151.41999999999999</v>
          </cell>
          <cell r="F10">
            <v>0</v>
          </cell>
          <cell r="G10">
            <v>2.06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89.46</v>
          </cell>
          <cell r="C11">
            <v>-14.91</v>
          </cell>
          <cell r="D11">
            <v>76.040000000000006</v>
          </cell>
          <cell r="E11">
            <v>150.59</v>
          </cell>
          <cell r="F11">
            <v>-0.3</v>
          </cell>
          <cell r="G11">
            <v>2.15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80.36</v>
          </cell>
          <cell r="C12">
            <v>-13.39</v>
          </cell>
          <cell r="D12">
            <v>-211.51</v>
          </cell>
          <cell r="E12">
            <v>-144.55000000000001</v>
          </cell>
          <cell r="F12">
            <v>0</v>
          </cell>
          <cell r="G12">
            <v>-15.54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88.52</v>
          </cell>
          <cell r="C13">
            <v>-14.75</v>
          </cell>
          <cell r="D13">
            <v>75.239999999999995</v>
          </cell>
          <cell r="E13">
            <v>149.01</v>
          </cell>
          <cell r="F13">
            <v>0</v>
          </cell>
          <cell r="G13">
            <v>-0.37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1.99</v>
          </cell>
          <cell r="E14">
            <v>1.99</v>
          </cell>
          <cell r="F14">
            <v>0</v>
          </cell>
          <cell r="G14">
            <v>0.13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2.04</v>
          </cell>
          <cell r="E15">
            <v>2.04</v>
          </cell>
          <cell r="F15">
            <v>0</v>
          </cell>
          <cell r="G15">
            <v>0.12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1.97</v>
          </cell>
          <cell r="E16">
            <v>1.97</v>
          </cell>
          <cell r="F16">
            <v>0</v>
          </cell>
          <cell r="G16">
            <v>0.11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2.02</v>
          </cell>
          <cell r="E17">
            <v>2.02</v>
          </cell>
          <cell r="F17">
            <v>0</v>
          </cell>
          <cell r="G17">
            <v>0.12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2.0099999999999998</v>
          </cell>
          <cell r="E18">
            <v>2.0099999999999998</v>
          </cell>
          <cell r="F18">
            <v>0</v>
          </cell>
          <cell r="G18">
            <v>0.12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1.93</v>
          </cell>
          <cell r="E19">
            <v>1.93</v>
          </cell>
          <cell r="F19">
            <v>0</v>
          </cell>
          <cell r="G19">
            <v>0.11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1.99</v>
          </cell>
          <cell r="E20">
            <v>1.99</v>
          </cell>
          <cell r="F20">
            <v>0</v>
          </cell>
          <cell r="G20">
            <v>0.12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44"/>
      <sheetData sheetId="45">
        <row r="1">
          <cell r="A1" t="str">
            <v>H"Period"</v>
          </cell>
          <cell r="B1" t="str">
            <v xml:space="preserve">      NG       </v>
          </cell>
          <cell r="C1" t="str">
            <v xml:space="preserve"> CONSUMERS_CDA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1.19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3.72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6.45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8.73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8.81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9.11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9.93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11.67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15.32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16.510000000000002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46"/>
      <sheetData sheetId="47">
        <row r="1">
          <cell r="A1" t="str">
            <v>H"Period"</v>
          </cell>
          <cell r="B1" t="str">
            <v xml:space="preserve">IF-NTHWST/CANB </v>
          </cell>
          <cell r="C1" t="str">
            <v xml:space="preserve">      NG      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34.89</v>
          </cell>
          <cell r="C4">
            <v>-321.58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33.96</v>
          </cell>
          <cell r="C5">
            <v>-47.93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74.900000000000006</v>
          </cell>
          <cell r="C6">
            <v>-46.8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33.21</v>
          </cell>
          <cell r="C7">
            <v>-46.73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32.659999999999997</v>
          </cell>
          <cell r="C8">
            <v>173.87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18.579999999999998</v>
          </cell>
          <cell r="C9">
            <v>-94.97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21.14</v>
          </cell>
          <cell r="C10">
            <v>-100.17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21.22</v>
          </cell>
          <cell r="C11">
            <v>-100.65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17.07</v>
          </cell>
          <cell r="C12">
            <v>179.99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15.51</v>
          </cell>
          <cell r="C13">
            <v>-94.48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-0.74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-0.69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-0.7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-0.78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-0.88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-0.99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-1.1200000000000001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3.75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3.4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3.16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3.25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3.33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3.16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3.5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42064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</sheetData>
      <sheetData sheetId="48"/>
      <sheetData sheetId="49">
        <row r="1">
          <cell r="A1" t="str">
            <v>H"Period"</v>
          </cell>
          <cell r="B1" t="str">
            <v xml:space="preserve">      NG       </v>
          </cell>
          <cell r="C1" t="str">
            <v xml:space="preserve">     Total     </v>
          </cell>
          <cell r="D1" t="str">
            <v xml:space="preserve">      USD     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0</v>
          </cell>
          <cell r="C12">
            <v>0</v>
          </cell>
          <cell r="D12">
            <v>1.25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50"/>
      <sheetData sheetId="51">
        <row r="1">
          <cell r="A1" t="str">
            <v>H"Period"</v>
          </cell>
          <cell r="B1" t="str">
            <v>CGPR-AECO/BASIS</v>
          </cell>
          <cell r="C1" t="str">
            <v xml:space="preserve">      NG       </v>
          </cell>
          <cell r="D1" t="str">
            <v xml:space="preserve">     Total     </v>
          </cell>
          <cell r="E1" t="str">
            <v xml:space="preserve">      CAD      </v>
          </cell>
          <cell r="F1" t="str">
            <v xml:space="preserve">      USD     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15.32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132.28</v>
          </cell>
          <cell r="C4">
            <v>132.28</v>
          </cell>
          <cell r="D4">
            <v>264.57</v>
          </cell>
          <cell r="E4">
            <v>-44.56</v>
          </cell>
          <cell r="F4">
            <v>38.74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146.05000000000001</v>
          </cell>
          <cell r="C5">
            <v>146.05000000000001</v>
          </cell>
          <cell r="D5">
            <v>292.10000000000002</v>
          </cell>
          <cell r="E5">
            <v>-50.64</v>
          </cell>
          <cell r="F5">
            <v>44.44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183.79</v>
          </cell>
          <cell r="C6">
            <v>183.79</v>
          </cell>
          <cell r="D6">
            <v>367.58</v>
          </cell>
          <cell r="E6">
            <v>-62.41</v>
          </cell>
          <cell r="F6">
            <v>56.91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180.55</v>
          </cell>
          <cell r="C7">
            <v>180.55</v>
          </cell>
          <cell r="D7">
            <v>361.1</v>
          </cell>
          <cell r="E7">
            <v>-61.62</v>
          </cell>
          <cell r="F7">
            <v>56.95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82.45</v>
          </cell>
          <cell r="C8">
            <v>82.45</v>
          </cell>
          <cell r="D8">
            <v>164.9</v>
          </cell>
          <cell r="E8">
            <v>-22.85</v>
          </cell>
          <cell r="F8">
            <v>26.61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-82.98</v>
          </cell>
          <cell r="C9">
            <v>-82.98</v>
          </cell>
          <cell r="D9">
            <v>-165.95</v>
          </cell>
          <cell r="E9">
            <v>34.99</v>
          </cell>
          <cell r="F9">
            <v>-28.06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-85.29</v>
          </cell>
          <cell r="C10">
            <v>-85.29</v>
          </cell>
          <cell r="D10">
            <v>-170.58</v>
          </cell>
          <cell r="E10">
            <v>36.159999999999997</v>
          </cell>
          <cell r="F10">
            <v>-29.89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-84.82</v>
          </cell>
          <cell r="C11">
            <v>-84.82</v>
          </cell>
          <cell r="D11">
            <v>-169.65</v>
          </cell>
          <cell r="E11">
            <v>36.159999999999997</v>
          </cell>
          <cell r="F11">
            <v>-30.04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-76.2</v>
          </cell>
          <cell r="C12">
            <v>-76.2</v>
          </cell>
          <cell r="D12">
            <v>-152.38999999999999</v>
          </cell>
          <cell r="E12">
            <v>32.659999999999997</v>
          </cell>
          <cell r="F12">
            <v>-25.71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-83.94</v>
          </cell>
          <cell r="C13">
            <v>-83.94</v>
          </cell>
          <cell r="D13">
            <v>-167.87</v>
          </cell>
          <cell r="E13">
            <v>36.159999999999997</v>
          </cell>
          <cell r="F13">
            <v>-26.76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-7.84</v>
          </cell>
          <cell r="C14">
            <v>-7.84</v>
          </cell>
          <cell r="D14">
            <v>-15.69</v>
          </cell>
          <cell r="E14">
            <v>1.48</v>
          </cell>
          <cell r="F14">
            <v>-2.34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-8.06</v>
          </cell>
          <cell r="C15">
            <v>-8.06</v>
          </cell>
          <cell r="D15">
            <v>-16.12</v>
          </cell>
          <cell r="E15">
            <v>1.53</v>
          </cell>
          <cell r="F15">
            <v>-2.36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-7.76</v>
          </cell>
          <cell r="C16">
            <v>-7.76</v>
          </cell>
          <cell r="D16">
            <v>-15.51</v>
          </cell>
          <cell r="E16">
            <v>1.48</v>
          </cell>
          <cell r="F16">
            <v>-2.2799999999999998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-7.97</v>
          </cell>
          <cell r="C17">
            <v>-7.97</v>
          </cell>
          <cell r="D17">
            <v>-15.94</v>
          </cell>
          <cell r="E17">
            <v>1.53</v>
          </cell>
          <cell r="F17">
            <v>-2.35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-7.93</v>
          </cell>
          <cell r="C18">
            <v>-7.93</v>
          </cell>
          <cell r="D18">
            <v>-15.86</v>
          </cell>
          <cell r="E18">
            <v>1.53</v>
          </cell>
          <cell r="F18">
            <v>-2.36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-7.63</v>
          </cell>
          <cell r="C19">
            <v>-7.63</v>
          </cell>
          <cell r="D19">
            <v>-15.26</v>
          </cell>
          <cell r="E19">
            <v>1.48</v>
          </cell>
          <cell r="F19">
            <v>-2.2799999999999998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-7.84</v>
          </cell>
          <cell r="C20">
            <v>-7.84</v>
          </cell>
          <cell r="D20">
            <v>-15.68</v>
          </cell>
          <cell r="E20">
            <v>1.53</v>
          </cell>
          <cell r="F20">
            <v>-2.38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-0.43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-0.44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-0.44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-0.4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-0.44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-9.57</v>
          </cell>
          <cell r="C26">
            <v>-9.57</v>
          </cell>
          <cell r="D26">
            <v>-19.149999999999999</v>
          </cell>
          <cell r="E26">
            <v>3.38</v>
          </cell>
          <cell r="F26">
            <v>-2.75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-9.84</v>
          </cell>
          <cell r="C27">
            <v>-9.84</v>
          </cell>
          <cell r="D27">
            <v>-19.68</v>
          </cell>
          <cell r="E27">
            <v>3.5</v>
          </cell>
          <cell r="F27">
            <v>-2.79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-9.4700000000000006</v>
          </cell>
          <cell r="C28">
            <v>-9.4700000000000006</v>
          </cell>
          <cell r="D28">
            <v>-18.940000000000001</v>
          </cell>
          <cell r="E28">
            <v>3.38</v>
          </cell>
          <cell r="F28">
            <v>-2.69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-9.73</v>
          </cell>
          <cell r="C29">
            <v>-9.73</v>
          </cell>
          <cell r="D29">
            <v>-19.46</v>
          </cell>
          <cell r="E29">
            <v>3.5</v>
          </cell>
          <cell r="F29">
            <v>-2.78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-9.68</v>
          </cell>
          <cell r="C30">
            <v>-9.68</v>
          </cell>
          <cell r="D30">
            <v>-19.36</v>
          </cell>
          <cell r="E30">
            <v>3.5</v>
          </cell>
          <cell r="F30">
            <v>-2.79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-9.31</v>
          </cell>
          <cell r="C31">
            <v>-9.31</v>
          </cell>
          <cell r="D31">
            <v>-18.63</v>
          </cell>
          <cell r="E31">
            <v>3.38</v>
          </cell>
          <cell r="F31">
            <v>-2.7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-9.57</v>
          </cell>
          <cell r="C32">
            <v>-9.57</v>
          </cell>
          <cell r="D32">
            <v>-19.14</v>
          </cell>
          <cell r="E32">
            <v>3.5</v>
          </cell>
          <cell r="F32">
            <v>-2.81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</sheetData>
      <sheetData sheetId="52"/>
      <sheetData sheetId="53"/>
      <sheetData sheetId="54"/>
      <sheetData sheetId="55"/>
      <sheetData sheetId="5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Whalley's Pos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Sheet1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EOL Opts"/>
      <sheetName val="EOLOptDat"/>
      <sheetName val="Prop Swaps"/>
      <sheetName val="PropSwpDat"/>
      <sheetName val="Straddle Opts"/>
      <sheetName val="StradOpDat"/>
      <sheetName val="Prop Opts"/>
      <sheetName val="PropOpDat"/>
      <sheetName val="Straddle Swaps"/>
      <sheetName val="StradSwpDat"/>
      <sheetName val="OP Swaps"/>
      <sheetName val="OpSwap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">
          <cell r="A1" t="str">
            <v>H"Period"</v>
          </cell>
          <cell r="B1" t="str">
            <v xml:space="preserve">      NG       </v>
          </cell>
          <cell r="C1" t="str">
            <v xml:space="preserve"> CONSUMERS_CDA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  IF-HEHUB   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H"------"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0.06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0.77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2.2200000000000002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3.61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4.21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4.9000000000000004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5.75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6.98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8.8800000000000008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8.56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  <row r="182">
          <cell r="A182">
            <v>42095</v>
          </cell>
        </row>
        <row r="183">
          <cell r="A183">
            <v>42125</v>
          </cell>
        </row>
        <row r="184">
          <cell r="A184">
            <v>42156</v>
          </cell>
        </row>
        <row r="185">
          <cell r="A185">
            <v>42186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Prop Swaps"/>
      <sheetName val="PropSwpDat"/>
      <sheetName val="Prop Opts"/>
      <sheetName val="PropOpDat"/>
      <sheetName val="OP Swaps"/>
      <sheetName val="OpSwa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53</v>
          </cell>
          <cell r="BC1">
            <v>54</v>
          </cell>
          <cell r="BD1">
            <v>55</v>
          </cell>
          <cell r="BE1">
            <v>56</v>
          </cell>
          <cell r="BF1">
            <v>57</v>
          </cell>
          <cell r="BG1">
            <v>58</v>
          </cell>
          <cell r="BH1">
            <v>59</v>
          </cell>
          <cell r="BI1">
            <v>60</v>
          </cell>
          <cell r="BJ1">
            <v>61</v>
          </cell>
          <cell r="BK1">
            <v>62</v>
          </cell>
          <cell r="BL1">
            <v>63</v>
          </cell>
          <cell r="BM1">
            <v>64</v>
          </cell>
          <cell r="BN1">
            <v>65</v>
          </cell>
          <cell r="BO1">
            <v>66</v>
          </cell>
          <cell r="BP1">
            <v>67</v>
          </cell>
          <cell r="BQ1">
            <v>68</v>
          </cell>
          <cell r="BR1">
            <v>69</v>
          </cell>
          <cell r="BS1">
            <v>70</v>
          </cell>
          <cell r="BT1">
            <v>71</v>
          </cell>
          <cell r="BU1">
            <v>72</v>
          </cell>
          <cell r="BV1">
            <v>73</v>
          </cell>
          <cell r="BW1">
            <v>74</v>
          </cell>
          <cell r="BX1">
            <v>75</v>
          </cell>
        </row>
        <row r="2">
          <cell r="B2" t="str">
            <v>Position Date</v>
          </cell>
          <cell r="X2" t="str">
            <v xml:space="preserve"> TOLL:ABC/KING </v>
          </cell>
          <cell r="Z2" t="str">
            <v xml:space="preserve"> TOLL:AECO/EMP </v>
          </cell>
          <cell r="AA2" t="str">
            <v xml:space="preserve"> TOLL:AECO/EXP </v>
          </cell>
          <cell r="AC2" t="str">
            <v>TOLL:EMER/ST.CL</v>
          </cell>
          <cell r="AD2" t="str">
            <v>TOLL:EMP/EAST.Z</v>
          </cell>
          <cell r="AE2" t="str">
            <v xml:space="preserve"> TOLL:EMP/EMER </v>
          </cell>
          <cell r="AF2" t="str">
            <v xml:space="preserve"> TOLL:EMP/WADD </v>
          </cell>
          <cell r="AG2" t="str">
            <v>TOLL:KING/MALIN</v>
          </cell>
          <cell r="AH2" t="str">
            <v>TOLL:MCNEIL/MON</v>
          </cell>
          <cell r="AI2" t="str">
            <v xml:space="preserve">TOLL:MONCH/CHI </v>
          </cell>
          <cell r="AJ2" t="str">
            <v xml:space="preserve">TOLL:MONCH/VEN </v>
          </cell>
          <cell r="AK2" t="str">
            <v>TOLL:SUMAS/STN2</v>
          </cell>
          <cell r="AL2" t="str">
            <v xml:space="preserve"> TOLL:WADD/BOS </v>
          </cell>
          <cell r="AM2" t="str">
            <v xml:space="preserve">TRANS:AECO/EMP </v>
          </cell>
          <cell r="AN2" t="str">
            <v xml:space="preserve">   WADD-GDM    </v>
          </cell>
          <cell r="AW2" t="str">
            <v>Position Date</v>
          </cell>
          <cell r="BA2" t="str">
            <v>Position Date</v>
          </cell>
        </row>
        <row r="3">
          <cell r="B3">
            <v>36693</v>
          </cell>
          <cell r="AW3" t="str">
            <v>16-JUN-2000 Canadian</v>
          </cell>
          <cell r="BA3">
            <v>36693</v>
          </cell>
        </row>
        <row r="8">
          <cell r="AR8" t="e">
            <v>#REF!</v>
          </cell>
        </row>
        <row r="9">
          <cell r="W9">
            <v>0</v>
          </cell>
          <cell r="X9">
            <v>0</v>
          </cell>
          <cell r="Y9">
            <v>0</v>
          </cell>
          <cell r="Z9">
            <v>-125.48</v>
          </cell>
          <cell r="AA9">
            <v>-19.68</v>
          </cell>
          <cell r="AB9">
            <v>-19.88</v>
          </cell>
          <cell r="AC9">
            <v>77.260000000000005</v>
          </cell>
          <cell r="AD9">
            <v>0</v>
          </cell>
          <cell r="AE9">
            <v>-46.33</v>
          </cell>
          <cell r="AF9">
            <v>0</v>
          </cell>
          <cell r="AG9">
            <v>31.08</v>
          </cell>
          <cell r="AH9">
            <v>0</v>
          </cell>
          <cell r="AI9">
            <v>45.58</v>
          </cell>
          <cell r="AJ9">
            <v>-19.12</v>
          </cell>
          <cell r="AK9">
            <v>0</v>
          </cell>
          <cell r="AL9">
            <v>-45.89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</row>
        <row r="10">
          <cell r="B10">
            <v>-1067.3500000000017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-0.33000000000000018</v>
          </cell>
          <cell r="H10">
            <v>0</v>
          </cell>
          <cell r="I10">
            <v>0</v>
          </cell>
          <cell r="J10">
            <v>0</v>
          </cell>
          <cell r="K10">
            <v>9.36</v>
          </cell>
          <cell r="L10">
            <v>0</v>
          </cell>
          <cell r="M10">
            <v>0</v>
          </cell>
          <cell r="N10">
            <v>0</v>
          </cell>
          <cell r="O10">
            <v>2402.38</v>
          </cell>
          <cell r="P10">
            <v>562.70999999999992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36.090000000000089</v>
          </cell>
          <cell r="V10">
            <v>-808.99999999999989</v>
          </cell>
          <cell r="W10">
            <v>0</v>
          </cell>
          <cell r="X10">
            <v>998.22999999999945</v>
          </cell>
          <cell r="Y10">
            <v>-1122.58</v>
          </cell>
          <cell r="Z10">
            <v>-1297.8700000000006</v>
          </cell>
          <cell r="AA10">
            <v>-1311.0299999999997</v>
          </cell>
          <cell r="AB10">
            <v>6566.7899999999963</v>
          </cell>
          <cell r="AC10">
            <v>0</v>
          </cell>
          <cell r="AD10">
            <v>-3831.809999999999</v>
          </cell>
          <cell r="AE10">
            <v>0</v>
          </cell>
          <cell r="AF10">
            <v>1165.0099999999998</v>
          </cell>
          <cell r="AG10">
            <v>0</v>
          </cell>
          <cell r="AH10">
            <v>1540.9500000000003</v>
          </cell>
          <cell r="AI10">
            <v>-1261.0000000000002</v>
          </cell>
          <cell r="AJ10">
            <v>0</v>
          </cell>
          <cell r="AK10">
            <v>-3800.4299999999985</v>
          </cell>
          <cell r="AL10">
            <v>-21.310000000000002</v>
          </cell>
          <cell r="AM10">
            <v>0</v>
          </cell>
          <cell r="AN10">
            <v>97.449999999999989</v>
          </cell>
          <cell r="AO10">
            <v>0</v>
          </cell>
          <cell r="AP10">
            <v>-3823.88</v>
          </cell>
          <cell r="AQ10">
            <v>-4967.9999999999973</v>
          </cell>
          <cell r="AR10">
            <v>3015.16</v>
          </cell>
          <cell r="AS10" t="e">
            <v>#REF!</v>
          </cell>
          <cell r="AT10">
            <v>0</v>
          </cell>
          <cell r="AU10">
            <v>42.930000000000007</v>
          </cell>
          <cell r="AW10">
            <v>0</v>
          </cell>
          <cell r="AX10">
            <v>0</v>
          </cell>
          <cell r="AY10">
            <v>6882041</v>
          </cell>
          <cell r="AZ10">
            <v>0</v>
          </cell>
          <cell r="BA10">
            <v>43.23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-1279.73</v>
          </cell>
          <cell r="BH10">
            <v>0</v>
          </cell>
          <cell r="BI10">
            <v>-0.35000000000000014</v>
          </cell>
          <cell r="BJ10">
            <v>0</v>
          </cell>
          <cell r="BK10">
            <v>0</v>
          </cell>
          <cell r="BL10">
            <v>-3276.6400000000003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-3.38</v>
          </cell>
          <cell r="BR10">
            <v>1228.8600000000063</v>
          </cell>
          <cell r="BS10">
            <v>-1938.3499999999995</v>
          </cell>
          <cell r="BT10">
            <v>0</v>
          </cell>
          <cell r="BU10">
            <v>0</v>
          </cell>
          <cell r="BV10">
            <v>-5226.46</v>
          </cell>
          <cell r="BW10">
            <v>16.639999999999979</v>
          </cell>
          <cell r="BX10">
            <v>238.19000000000003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-331861548.09962445</v>
          </cell>
          <cell r="AT11">
            <v>0</v>
          </cell>
          <cell r="AU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</row>
        <row r="12">
          <cell r="B12" t="str">
            <v>CGPR-AECO/BASIS</v>
          </cell>
          <cell r="C12" t="str">
            <v xml:space="preserve"> CGPR-NIAGARA  </v>
          </cell>
          <cell r="D12" t="str">
            <v xml:space="preserve"> CGPR-PARKWAY  </v>
          </cell>
          <cell r="E12" t="str">
            <v xml:space="preserve"> CGPR-ST.CLAIR </v>
          </cell>
          <cell r="F12" t="str">
            <v xml:space="preserve"> CGPR-WADDING  </v>
          </cell>
          <cell r="G12" t="str">
            <v xml:space="preserve"> CONSUMERS_CDA </v>
          </cell>
          <cell r="H12" t="str">
            <v>GD-LOW_IROQUOIS</v>
          </cell>
          <cell r="I12" t="str">
            <v xml:space="preserve">   GDM-DAWN    </v>
          </cell>
          <cell r="J12" t="str">
            <v xml:space="preserve">  GDM-NIAGARA  </v>
          </cell>
          <cell r="K12" t="str">
            <v xml:space="preserve">GDM-WADDINGTON </v>
          </cell>
          <cell r="L12" t="str">
            <v xml:space="preserve">  IF-ELPO/SJ   </v>
          </cell>
          <cell r="M12" t="str">
            <v xml:space="preserve">   IF-MONCHY   </v>
          </cell>
          <cell r="N12" t="str">
            <v xml:space="preserve">  IF-NNG/VENT  </v>
          </cell>
          <cell r="O12" t="str">
            <v>IF-NTHWST/CANBR</v>
          </cell>
          <cell r="P12" t="str">
            <v>IF-NWPL_ROCKY_M</v>
          </cell>
          <cell r="Q12" t="str">
            <v xml:space="preserve">  IF-TETCO/M3  </v>
          </cell>
          <cell r="R12" t="str">
            <v xml:space="preserve"> IF-TRANSCO/Z3 </v>
          </cell>
          <cell r="S12" t="str">
            <v xml:space="preserve"> IF-TRANSCO/Z6 </v>
          </cell>
          <cell r="T12" t="str">
            <v xml:space="preserve">  MICH_CG-GD   </v>
          </cell>
          <cell r="U12" t="str">
            <v xml:space="preserve">      NG       </v>
          </cell>
          <cell r="V12" t="str">
            <v xml:space="preserve">   NGI-MALIN   </v>
          </cell>
          <cell r="W12" t="str">
            <v xml:space="preserve">   NGI-SOCAL   </v>
          </cell>
          <cell r="X12" t="str">
            <v xml:space="preserve"> NGI/CHI. GATE </v>
          </cell>
          <cell r="Y12" t="str">
            <v xml:space="preserve">   STN2-AECO   </v>
          </cell>
          <cell r="Z12" t="str">
            <v xml:space="preserve"> TOLL:ABC/KING </v>
          </cell>
          <cell r="AA12" t="str">
            <v xml:space="preserve"> TOLL:AECO/ABC </v>
          </cell>
          <cell r="AB12" t="str">
            <v xml:space="preserve"> TOLL:AECO/EMP </v>
          </cell>
          <cell r="AC12" t="str">
            <v xml:space="preserve"> TOLL:AECO/EXP </v>
          </cell>
          <cell r="AD12" t="str">
            <v xml:space="preserve">TOLL:AECO/MCNL </v>
          </cell>
          <cell r="AE12" t="str">
            <v>TOLL:EMER/ST.CL</v>
          </cell>
          <cell r="AF12" t="str">
            <v>TOLL:EMP/EAST.Z</v>
          </cell>
          <cell r="AG12" t="str">
            <v xml:space="preserve"> TOLL:EMP/EMER </v>
          </cell>
          <cell r="AH12" t="str">
            <v xml:space="preserve"> TOLL:EMP/WADD </v>
          </cell>
          <cell r="AI12" t="str">
            <v>TOLL:KING/MAL-2</v>
          </cell>
          <cell r="AJ12" t="str">
            <v>TOLL:KING/MALIN</v>
          </cell>
          <cell r="AK12" t="str">
            <v>TOLL:MCNEIL/MON</v>
          </cell>
          <cell r="AL12" t="str">
            <v xml:space="preserve">TOLL:MONCH/CHI </v>
          </cell>
          <cell r="AM12" t="str">
            <v xml:space="preserve">TOLL:MONCH/VEN </v>
          </cell>
          <cell r="AN12" t="str">
            <v>TOLL:SUMAS/STN2</v>
          </cell>
          <cell r="AO12" t="str">
            <v xml:space="preserve"> TOLL:WADD/BOS </v>
          </cell>
          <cell r="AP12" t="str">
            <v xml:space="preserve">TRANS:AECO/EMP </v>
          </cell>
          <cell r="AQ12" t="str">
            <v xml:space="preserve">     Total     </v>
          </cell>
          <cell r="AR12" t="str">
            <v xml:space="preserve">      USD      </v>
          </cell>
          <cell r="AS12" t="str">
            <v>HEDGES</v>
          </cell>
          <cell r="AT12" t="str">
            <v>H"Period"</v>
          </cell>
          <cell r="AU12" t="str">
            <v>"      NG       "</v>
          </cell>
          <cell r="AV12" t="str">
            <v>"  NGMR-AECO/C  "</v>
          </cell>
          <cell r="AW12">
            <v>0</v>
          </cell>
          <cell r="AX12">
            <v>0</v>
          </cell>
          <cell r="AY12" t="str">
            <v>H"Period"</v>
          </cell>
          <cell r="AZ12" t="str">
            <v xml:space="preserve">  ABC/C$/IDX   </v>
          </cell>
          <cell r="BA12" t="str">
            <v>CGPR-AECO/DYIDX</v>
          </cell>
          <cell r="BB12" t="str">
            <v xml:space="preserve"> CGPR-CHIPPAWA </v>
          </cell>
          <cell r="BC12" t="str">
            <v xml:space="preserve">   CGPR-DAWN   </v>
          </cell>
          <cell r="BD12" t="str">
            <v xml:space="preserve"> CGPR-NIAGARA  </v>
          </cell>
          <cell r="BE12" t="str">
            <v xml:space="preserve"> CGPR-PARKWAY  </v>
          </cell>
          <cell r="BF12" t="str">
            <v xml:space="preserve"> CGPR-ST.CLAIR </v>
          </cell>
          <cell r="BG12" t="str">
            <v xml:space="preserve"> CGPR-STN2/IDX </v>
          </cell>
          <cell r="BH12" t="str">
            <v xml:space="preserve"> CGPR-WADDING  </v>
          </cell>
          <cell r="BI12" t="str">
            <v>CONSUMERS_CDA/I</v>
          </cell>
          <cell r="BJ12" t="str">
            <v xml:space="preserve"> IF-MONCHY/IDX </v>
          </cell>
          <cell r="BK12" t="str">
            <v xml:space="preserve">  IF-NNG/VENT  </v>
          </cell>
          <cell r="BL12" t="str">
            <v>IF-NTHWST/CANBR</v>
          </cell>
          <cell r="BM12" t="str">
            <v xml:space="preserve">  IF-TETCO/M3  </v>
          </cell>
          <cell r="BN12" t="str">
            <v xml:space="preserve">  KING/C$/IDX  </v>
          </cell>
          <cell r="BO12" t="str">
            <v xml:space="preserve">  MICH_CG-GD   </v>
          </cell>
          <cell r="BP12" t="str">
            <v xml:space="preserve">   NGI-MALIN   </v>
          </cell>
          <cell r="BQ12" t="str">
            <v xml:space="preserve"> NGI/CHI. GATE </v>
          </cell>
          <cell r="BR12" t="str">
            <v xml:space="preserve"> NGMR-AECO/IDX </v>
          </cell>
          <cell r="BS12" t="str">
            <v xml:space="preserve">NGMR-ALBDR/IDX </v>
          </cell>
          <cell r="BT12" t="str">
            <v>NIAGARA-GDM/IDX</v>
          </cell>
          <cell r="BU12" t="str">
            <v xml:space="preserve">ST.CLAIR (US$) </v>
          </cell>
          <cell r="BV12" t="str">
            <v xml:space="preserve">     Total     </v>
          </cell>
          <cell r="BW12" t="str">
            <v xml:space="preserve">      CAD      </v>
          </cell>
          <cell r="BX12" t="str">
            <v xml:space="preserve">      USD      </v>
          </cell>
        </row>
        <row r="13">
          <cell r="BL13" t="str">
            <v>IF-NTHWST/CANBR IDX</v>
          </cell>
        </row>
        <row r="14">
          <cell r="B14" t="str">
            <v>---------------</v>
          </cell>
          <cell r="C14" t="str">
            <v>---------------</v>
          </cell>
          <cell r="D14" t="str">
            <v>---------------</v>
          </cell>
          <cell r="E14" t="str">
            <v>---------------</v>
          </cell>
          <cell r="F14" t="str">
            <v>---------------</v>
          </cell>
          <cell r="G14" t="str">
            <v>---------------</v>
          </cell>
          <cell r="H14" t="str">
            <v>---------------</v>
          </cell>
          <cell r="I14" t="str">
            <v>---------------</v>
          </cell>
          <cell r="K14" t="str">
            <v>---------------</v>
          </cell>
          <cell r="L14" t="str">
            <v>---------------</v>
          </cell>
          <cell r="M14" t="str">
            <v>---------------</v>
          </cell>
          <cell r="N14" t="str">
            <v>---------------</v>
          </cell>
          <cell r="O14" t="str">
            <v>---------------</v>
          </cell>
          <cell r="P14" t="str">
            <v>---------------</v>
          </cell>
          <cell r="Q14" t="str">
            <v>---------------</v>
          </cell>
          <cell r="R14" t="str">
            <v>---------------</v>
          </cell>
          <cell r="S14" t="str">
            <v>---------------</v>
          </cell>
          <cell r="T14" t="str">
            <v>---------------</v>
          </cell>
          <cell r="U14" t="str">
            <v>---------------</v>
          </cell>
          <cell r="V14" t="str">
            <v>---------------</v>
          </cell>
          <cell r="W14" t="str">
            <v>---------------</v>
          </cell>
          <cell r="X14" t="str">
            <v>---------------</v>
          </cell>
          <cell r="AT14" t="str">
            <v>------</v>
          </cell>
          <cell r="AU14" t="str">
            <v>------</v>
          </cell>
          <cell r="AW14" t="str">
            <v>---------------</v>
          </cell>
          <cell r="AX14" t="str">
            <v>---------------</v>
          </cell>
          <cell r="AY14" t="str">
            <v>---------------</v>
          </cell>
          <cell r="BA14" t="str">
            <v>---------------</v>
          </cell>
          <cell r="BB14" t="str">
            <v>---------------</v>
          </cell>
          <cell r="BC14" t="str">
            <v>---------------</v>
          </cell>
          <cell r="BD14" t="str">
            <v>---------------</v>
          </cell>
          <cell r="BE14" t="str">
            <v>---------------</v>
          </cell>
          <cell r="BF14" t="str">
            <v>---------------</v>
          </cell>
          <cell r="BG14" t="str">
            <v>---------------</v>
          </cell>
          <cell r="BH14" t="str">
            <v>---------------</v>
          </cell>
          <cell r="BI14" t="str">
            <v>---------------</v>
          </cell>
          <cell r="BJ14" t="str">
            <v>---------------</v>
          </cell>
          <cell r="BK14" t="str">
            <v>---------------</v>
          </cell>
          <cell r="BL14" t="str">
            <v>---------------</v>
          </cell>
          <cell r="BM14" t="str">
            <v>---------------</v>
          </cell>
          <cell r="BN14" t="str">
            <v>---------------</v>
          </cell>
          <cell r="BO14" t="str">
            <v>---------------</v>
          </cell>
          <cell r="BP14" t="str">
            <v>---------------</v>
          </cell>
          <cell r="BQ14" t="str">
            <v>---------------</v>
          </cell>
          <cell r="BR14" t="str">
            <v>---------------</v>
          </cell>
          <cell r="BS14" t="str">
            <v>---------------</v>
          </cell>
          <cell r="BT14" t="str">
            <v>---------------</v>
          </cell>
          <cell r="BU14" t="str">
            <v>---------------</v>
          </cell>
          <cell r="BV14" t="str">
            <v>---------------</v>
          </cell>
          <cell r="BW14" t="str">
            <v>---------------</v>
          </cell>
          <cell r="BX14" t="str">
            <v>---------------</v>
          </cell>
        </row>
        <row r="15">
          <cell r="A15">
            <v>36678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-122.55</v>
          </cell>
          <cell r="AS15">
            <v>17978817.276071914</v>
          </cell>
          <cell r="AT15" t="str">
            <v>"JUN-2000 "</v>
          </cell>
          <cell r="AU15">
            <v>0</v>
          </cell>
          <cell r="AV15" t="str">
            <v>.00-"</v>
          </cell>
          <cell r="AW15">
            <v>0</v>
          </cell>
          <cell r="AX15">
            <v>0</v>
          </cell>
          <cell r="AY15">
            <v>36678</v>
          </cell>
          <cell r="AZ15">
            <v>0</v>
          </cell>
          <cell r="BA15">
            <v>4.83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-105.8</v>
          </cell>
          <cell r="BH15">
            <v>0</v>
          </cell>
          <cell r="BI15">
            <v>-0.02</v>
          </cell>
          <cell r="BJ15">
            <v>0</v>
          </cell>
          <cell r="BK15">
            <v>0</v>
          </cell>
          <cell r="BL15">
            <v>-91.1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-611.39</v>
          </cell>
          <cell r="BS15">
            <v>7.34</v>
          </cell>
          <cell r="BT15">
            <v>0</v>
          </cell>
          <cell r="BU15">
            <v>0</v>
          </cell>
          <cell r="BV15">
            <v>-796.13</v>
          </cell>
          <cell r="BW15">
            <v>0.56000000000000005</v>
          </cell>
          <cell r="BX15">
            <v>2.56</v>
          </cell>
        </row>
        <row r="16">
          <cell r="A16">
            <v>36708</v>
          </cell>
          <cell r="B16">
            <v>-190.63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-0.02</v>
          </cell>
          <cell r="H16">
            <v>0</v>
          </cell>
          <cell r="I16">
            <v>0</v>
          </cell>
          <cell r="J16">
            <v>0</v>
          </cell>
          <cell r="K16">
            <v>2.38</v>
          </cell>
          <cell r="L16">
            <v>0</v>
          </cell>
          <cell r="M16">
            <v>0</v>
          </cell>
          <cell r="N16">
            <v>0</v>
          </cell>
          <cell r="O16">
            <v>84.13</v>
          </cell>
          <cell r="P16">
            <v>157.01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-217.61</v>
          </cell>
          <cell r="V16">
            <v>98.66</v>
          </cell>
          <cell r="W16">
            <v>0</v>
          </cell>
          <cell r="X16">
            <v>-0.23</v>
          </cell>
          <cell r="Y16">
            <v>0</v>
          </cell>
          <cell r="Z16">
            <v>-20.69</v>
          </cell>
          <cell r="AA16">
            <v>-20.9</v>
          </cell>
          <cell r="AB16">
            <v>167.12</v>
          </cell>
          <cell r="AC16">
            <v>0</v>
          </cell>
          <cell r="AD16">
            <v>-48.7</v>
          </cell>
          <cell r="AE16">
            <v>0</v>
          </cell>
          <cell r="AF16">
            <v>32.67</v>
          </cell>
          <cell r="AG16">
            <v>0</v>
          </cell>
          <cell r="AH16">
            <v>45.54</v>
          </cell>
          <cell r="AI16">
            <v>-20.100000000000001</v>
          </cell>
          <cell r="AJ16">
            <v>0</v>
          </cell>
          <cell r="AK16">
            <v>-48.24</v>
          </cell>
          <cell r="AL16">
            <v>0</v>
          </cell>
          <cell r="AM16">
            <v>0</v>
          </cell>
          <cell r="AN16">
            <v>24.74</v>
          </cell>
          <cell r="AO16">
            <v>0</v>
          </cell>
          <cell r="AP16">
            <v>24.92</v>
          </cell>
          <cell r="AQ16">
            <v>70.040000000000006</v>
          </cell>
          <cell r="AR16">
            <v>414.69</v>
          </cell>
          <cell r="AS16">
            <v>-53318226.759539202</v>
          </cell>
          <cell r="AT16" t="str">
            <v>"JUL-2000 "</v>
          </cell>
          <cell r="AU16">
            <v>0</v>
          </cell>
          <cell r="AV16" t="str">
            <v>.00-"</v>
          </cell>
          <cell r="AW16">
            <v>0</v>
          </cell>
          <cell r="AX16">
            <v>0</v>
          </cell>
          <cell r="AY16">
            <v>36708</v>
          </cell>
          <cell r="AZ16">
            <v>0</v>
          </cell>
          <cell r="BA16">
            <v>4.9800000000000004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-94.41</v>
          </cell>
          <cell r="BH16">
            <v>0</v>
          </cell>
          <cell r="BI16">
            <v>-0.02</v>
          </cell>
          <cell r="BJ16">
            <v>0</v>
          </cell>
          <cell r="BK16">
            <v>0</v>
          </cell>
          <cell r="BL16">
            <v>-32.06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-1515.71</v>
          </cell>
          <cell r="BS16">
            <v>22.22</v>
          </cell>
          <cell r="BT16">
            <v>0</v>
          </cell>
          <cell r="BU16">
            <v>0</v>
          </cell>
          <cell r="BV16">
            <v>-1614.99</v>
          </cell>
          <cell r="BW16">
            <v>-1.06</v>
          </cell>
          <cell r="BX16">
            <v>2.74</v>
          </cell>
        </row>
        <row r="17">
          <cell r="A17">
            <v>36739</v>
          </cell>
          <cell r="B17">
            <v>-260.43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-0.02</v>
          </cell>
          <cell r="H17">
            <v>0</v>
          </cell>
          <cell r="I17">
            <v>0</v>
          </cell>
          <cell r="J17">
            <v>0</v>
          </cell>
          <cell r="K17">
            <v>2.36</v>
          </cell>
          <cell r="L17">
            <v>0</v>
          </cell>
          <cell r="M17">
            <v>0</v>
          </cell>
          <cell r="N17">
            <v>0</v>
          </cell>
          <cell r="O17">
            <v>-21.76</v>
          </cell>
          <cell r="P17">
            <v>-28.4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-42.3</v>
          </cell>
          <cell r="V17">
            <v>98.17</v>
          </cell>
          <cell r="W17">
            <v>0</v>
          </cell>
          <cell r="X17">
            <v>-0.23</v>
          </cell>
          <cell r="Y17">
            <v>-108.52</v>
          </cell>
          <cell r="Z17">
            <v>-20.59</v>
          </cell>
          <cell r="AA17">
            <v>-20.8</v>
          </cell>
          <cell r="AB17">
            <v>166.29</v>
          </cell>
          <cell r="AC17">
            <v>0</v>
          </cell>
          <cell r="AD17">
            <v>-48.46</v>
          </cell>
          <cell r="AE17">
            <v>0</v>
          </cell>
          <cell r="AF17">
            <v>32.51</v>
          </cell>
          <cell r="AG17">
            <v>0</v>
          </cell>
          <cell r="AH17">
            <v>45.32</v>
          </cell>
          <cell r="AI17">
            <v>-20</v>
          </cell>
          <cell r="AJ17">
            <v>0</v>
          </cell>
          <cell r="AK17">
            <v>-48</v>
          </cell>
          <cell r="AL17">
            <v>0</v>
          </cell>
          <cell r="AM17">
            <v>0</v>
          </cell>
          <cell r="AN17">
            <v>24.62</v>
          </cell>
          <cell r="AO17">
            <v>0</v>
          </cell>
          <cell r="AP17">
            <v>-4.37</v>
          </cell>
          <cell r="AQ17">
            <v>-254.6</v>
          </cell>
          <cell r="AR17">
            <v>416.32</v>
          </cell>
          <cell r="AS17">
            <v>-50012406.948752478</v>
          </cell>
          <cell r="AT17" t="str">
            <v>"AUG-2000 "</v>
          </cell>
          <cell r="AU17">
            <v>0.15</v>
          </cell>
          <cell r="AV17" t="str">
            <v>.00-"</v>
          </cell>
          <cell r="AW17">
            <v>0</v>
          </cell>
          <cell r="AX17">
            <v>0</v>
          </cell>
          <cell r="AY17">
            <v>36739</v>
          </cell>
          <cell r="AZ17">
            <v>0</v>
          </cell>
          <cell r="BA17">
            <v>4.96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-93.94</v>
          </cell>
          <cell r="BH17">
            <v>0</v>
          </cell>
          <cell r="BI17">
            <v>-0.02</v>
          </cell>
          <cell r="BJ17">
            <v>0</v>
          </cell>
          <cell r="BK17">
            <v>0</v>
          </cell>
          <cell r="BL17">
            <v>-31.9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-738.25</v>
          </cell>
          <cell r="BS17">
            <v>-7.06</v>
          </cell>
          <cell r="BT17">
            <v>0</v>
          </cell>
          <cell r="BU17">
            <v>0</v>
          </cell>
          <cell r="BV17">
            <v>-866.2</v>
          </cell>
          <cell r="BW17">
            <v>-0.24</v>
          </cell>
          <cell r="BX17">
            <v>2.8</v>
          </cell>
        </row>
        <row r="18">
          <cell r="A18">
            <v>36770</v>
          </cell>
          <cell r="B18">
            <v>-233.08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-0.01</v>
          </cell>
          <cell r="H18">
            <v>0</v>
          </cell>
          <cell r="I18">
            <v>0</v>
          </cell>
          <cell r="J18">
            <v>0</v>
          </cell>
          <cell r="K18">
            <v>2.2799999999999998</v>
          </cell>
          <cell r="L18">
            <v>0</v>
          </cell>
          <cell r="M18">
            <v>0</v>
          </cell>
          <cell r="N18">
            <v>0</v>
          </cell>
          <cell r="O18">
            <v>-63.2</v>
          </cell>
          <cell r="P18">
            <v>-27.35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-11.58</v>
          </cell>
          <cell r="V18">
            <v>94.53</v>
          </cell>
          <cell r="W18">
            <v>0</v>
          </cell>
          <cell r="X18">
            <v>0.1</v>
          </cell>
          <cell r="Y18">
            <v>-118.54</v>
          </cell>
          <cell r="Z18">
            <v>-19.82</v>
          </cell>
          <cell r="AA18">
            <v>-20.03</v>
          </cell>
          <cell r="AB18">
            <v>160.13</v>
          </cell>
          <cell r="AC18">
            <v>0</v>
          </cell>
          <cell r="AD18">
            <v>-46.66</v>
          </cell>
          <cell r="AE18">
            <v>0</v>
          </cell>
          <cell r="AF18">
            <v>31.3</v>
          </cell>
          <cell r="AG18">
            <v>0</v>
          </cell>
          <cell r="AH18">
            <v>43.64</v>
          </cell>
          <cell r="AI18">
            <v>-19.260000000000002</v>
          </cell>
          <cell r="AJ18">
            <v>0</v>
          </cell>
          <cell r="AK18">
            <v>-46.22</v>
          </cell>
          <cell r="AL18">
            <v>0</v>
          </cell>
          <cell r="AM18">
            <v>0</v>
          </cell>
          <cell r="AN18">
            <v>23.71</v>
          </cell>
          <cell r="AO18">
            <v>0</v>
          </cell>
          <cell r="AP18">
            <v>-3.01</v>
          </cell>
          <cell r="AQ18">
            <v>-253.1</v>
          </cell>
          <cell r="AR18">
            <v>416.04</v>
          </cell>
          <cell r="AS18">
            <v>-37443563.387802035</v>
          </cell>
          <cell r="AT18" t="str">
            <v>"SEP-2000 "</v>
          </cell>
          <cell r="AU18">
            <v>1.22</v>
          </cell>
          <cell r="AV18" t="str">
            <v>.00-"</v>
          </cell>
          <cell r="AW18">
            <v>0</v>
          </cell>
          <cell r="AX18">
            <v>0</v>
          </cell>
          <cell r="AY18">
            <v>36770</v>
          </cell>
          <cell r="AZ18">
            <v>0</v>
          </cell>
          <cell r="BA18">
            <v>4.7699999999999996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-104.5</v>
          </cell>
          <cell r="BH18">
            <v>0</v>
          </cell>
          <cell r="BI18">
            <v>-0.01</v>
          </cell>
          <cell r="BJ18">
            <v>0</v>
          </cell>
          <cell r="BK18">
            <v>0</v>
          </cell>
          <cell r="BL18">
            <v>-30.71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-916.18</v>
          </cell>
          <cell r="BS18">
            <v>-5.59</v>
          </cell>
          <cell r="BT18">
            <v>0</v>
          </cell>
          <cell r="BU18">
            <v>0</v>
          </cell>
          <cell r="BV18">
            <v>-1052.23</v>
          </cell>
          <cell r="BW18">
            <v>-0.45</v>
          </cell>
          <cell r="BX18">
            <v>2.71</v>
          </cell>
        </row>
        <row r="19">
          <cell r="A19">
            <v>36800</v>
          </cell>
          <cell r="B19">
            <v>-158.55000000000001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-0.02</v>
          </cell>
          <cell r="H19">
            <v>0</v>
          </cell>
          <cell r="I19">
            <v>0</v>
          </cell>
          <cell r="J19">
            <v>0</v>
          </cell>
          <cell r="K19">
            <v>2.34</v>
          </cell>
          <cell r="L19">
            <v>0</v>
          </cell>
          <cell r="M19">
            <v>0</v>
          </cell>
          <cell r="N19">
            <v>0</v>
          </cell>
          <cell r="O19">
            <v>-88.72</v>
          </cell>
          <cell r="P19">
            <v>-12.89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236.19</v>
          </cell>
          <cell r="V19">
            <v>112.44</v>
          </cell>
          <cell r="W19">
            <v>0</v>
          </cell>
          <cell r="X19">
            <v>-0.23</v>
          </cell>
          <cell r="Y19">
            <v>-107.46</v>
          </cell>
          <cell r="Z19">
            <v>-20.39</v>
          </cell>
          <cell r="AA19">
            <v>-20.59</v>
          </cell>
          <cell r="AB19">
            <v>164.66</v>
          </cell>
          <cell r="AC19">
            <v>0</v>
          </cell>
          <cell r="AD19">
            <v>-47.98</v>
          </cell>
          <cell r="AE19">
            <v>0</v>
          </cell>
          <cell r="AF19">
            <v>32.19</v>
          </cell>
          <cell r="AG19">
            <v>0</v>
          </cell>
          <cell r="AH19">
            <v>44.87</v>
          </cell>
          <cell r="AI19">
            <v>-19.809999999999999</v>
          </cell>
          <cell r="AJ19">
            <v>0</v>
          </cell>
          <cell r="AK19">
            <v>-47.53</v>
          </cell>
          <cell r="AL19">
            <v>0</v>
          </cell>
          <cell r="AM19">
            <v>0</v>
          </cell>
          <cell r="AN19">
            <v>24.38</v>
          </cell>
          <cell r="AO19">
            <v>0</v>
          </cell>
          <cell r="AP19">
            <v>11.35</v>
          </cell>
          <cell r="AQ19">
            <v>104.25</v>
          </cell>
          <cell r="AR19">
            <v>516.77</v>
          </cell>
          <cell r="AS19">
            <v>-56515671.867412411</v>
          </cell>
          <cell r="AT19" t="str">
            <v>"OCT-2000 "</v>
          </cell>
          <cell r="AU19">
            <v>2.69</v>
          </cell>
          <cell r="AV19" t="str">
            <v>.00-"</v>
          </cell>
          <cell r="AW19">
            <v>0</v>
          </cell>
          <cell r="AX19">
            <v>0</v>
          </cell>
          <cell r="AY19">
            <v>36800</v>
          </cell>
          <cell r="AZ19">
            <v>0</v>
          </cell>
          <cell r="BA19">
            <v>4.91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-93.02</v>
          </cell>
          <cell r="BH19">
            <v>0</v>
          </cell>
          <cell r="BI19">
            <v>-0.02</v>
          </cell>
          <cell r="BJ19">
            <v>0</v>
          </cell>
          <cell r="BK19">
            <v>0</v>
          </cell>
          <cell r="BL19">
            <v>-37.36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-828.72</v>
          </cell>
          <cell r="BS19">
            <v>8.69</v>
          </cell>
          <cell r="BT19">
            <v>0</v>
          </cell>
          <cell r="BU19">
            <v>0</v>
          </cell>
          <cell r="BV19">
            <v>-945.52</v>
          </cell>
          <cell r="BW19">
            <v>-0.34</v>
          </cell>
          <cell r="BX19">
            <v>2.8</v>
          </cell>
        </row>
        <row r="20">
          <cell r="A20">
            <v>36831</v>
          </cell>
          <cell r="B20">
            <v>-45.08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-0.01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350.14</v>
          </cell>
          <cell r="P20">
            <v>-35.21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68.19</v>
          </cell>
          <cell r="V20">
            <v>-120.29</v>
          </cell>
          <cell r="W20">
            <v>0</v>
          </cell>
          <cell r="X20">
            <v>-3.81</v>
          </cell>
          <cell r="Y20">
            <v>13.9</v>
          </cell>
          <cell r="Z20">
            <v>-19.63</v>
          </cell>
          <cell r="AA20">
            <v>-19.829999999999998</v>
          </cell>
          <cell r="AB20">
            <v>77.05</v>
          </cell>
          <cell r="AC20">
            <v>0</v>
          </cell>
          <cell r="AD20">
            <v>-46.2</v>
          </cell>
          <cell r="AE20">
            <v>0</v>
          </cell>
          <cell r="AF20">
            <v>31</v>
          </cell>
          <cell r="AG20">
            <v>0</v>
          </cell>
          <cell r="AH20">
            <v>45.46</v>
          </cell>
          <cell r="AI20">
            <v>-19.07</v>
          </cell>
          <cell r="AJ20">
            <v>0</v>
          </cell>
          <cell r="AK20">
            <v>-45.76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40.090000000000003</v>
          </cell>
          <cell r="AQ20">
            <v>270.92</v>
          </cell>
          <cell r="AR20">
            <v>170.58</v>
          </cell>
          <cell r="AS20">
            <v>-3766007.9479648732</v>
          </cell>
          <cell r="AT20" t="str">
            <v>"NOV-2000 "</v>
          </cell>
          <cell r="AU20">
            <v>3.68</v>
          </cell>
          <cell r="AV20" t="str">
            <v>.00-"</v>
          </cell>
          <cell r="AW20">
            <v>0</v>
          </cell>
          <cell r="AX20">
            <v>0</v>
          </cell>
          <cell r="AY20">
            <v>36831</v>
          </cell>
          <cell r="AZ20">
            <v>0</v>
          </cell>
          <cell r="BA20">
            <v>4.7300000000000004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13.9</v>
          </cell>
          <cell r="BH20">
            <v>0</v>
          </cell>
          <cell r="BI20">
            <v>-0.01</v>
          </cell>
          <cell r="BJ20">
            <v>0</v>
          </cell>
          <cell r="BK20">
            <v>0</v>
          </cell>
          <cell r="BL20">
            <v>-305.47000000000003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60.35</v>
          </cell>
          <cell r="BS20">
            <v>134.44999999999999</v>
          </cell>
          <cell r="BT20">
            <v>0</v>
          </cell>
          <cell r="BU20">
            <v>0</v>
          </cell>
          <cell r="BV20">
            <v>-92.06</v>
          </cell>
          <cell r="BW20">
            <v>0.86</v>
          </cell>
          <cell r="BX20">
            <v>2.63</v>
          </cell>
        </row>
        <row r="21">
          <cell r="A21">
            <v>36861</v>
          </cell>
          <cell r="B21">
            <v>-26.65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-0.02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314.79000000000002</v>
          </cell>
          <cell r="P21">
            <v>-36.200000000000003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75.44</v>
          </cell>
          <cell r="V21">
            <v>-123.69</v>
          </cell>
          <cell r="W21">
            <v>0</v>
          </cell>
          <cell r="X21">
            <v>-3.92</v>
          </cell>
          <cell r="Y21">
            <v>14.3</v>
          </cell>
          <cell r="Z21">
            <v>-20.18</v>
          </cell>
          <cell r="AA21">
            <v>-20.39</v>
          </cell>
          <cell r="AB21">
            <v>79.23</v>
          </cell>
          <cell r="AC21">
            <v>0</v>
          </cell>
          <cell r="AD21">
            <v>-47.51</v>
          </cell>
          <cell r="AE21">
            <v>0</v>
          </cell>
          <cell r="AF21">
            <v>31.87</v>
          </cell>
          <cell r="AG21">
            <v>0</v>
          </cell>
          <cell r="AH21">
            <v>46.75</v>
          </cell>
          <cell r="AI21">
            <v>-19.61</v>
          </cell>
          <cell r="AJ21">
            <v>0</v>
          </cell>
          <cell r="AK21">
            <v>-47.06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45.3</v>
          </cell>
          <cell r="AQ21">
            <v>262.43</v>
          </cell>
          <cell r="AR21">
            <v>190.15</v>
          </cell>
          <cell r="AS21">
            <v>-6073190.0694342069</v>
          </cell>
          <cell r="AT21" t="str">
            <v>"DEC-2000 "</v>
          </cell>
          <cell r="AU21">
            <v>4.68</v>
          </cell>
          <cell r="AV21" t="str">
            <v>.00-"</v>
          </cell>
          <cell r="AW21">
            <v>0</v>
          </cell>
          <cell r="AX21">
            <v>0</v>
          </cell>
          <cell r="AY21">
            <v>36861</v>
          </cell>
          <cell r="AZ21">
            <v>0</v>
          </cell>
          <cell r="BA21">
            <v>4.8600000000000003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14.3</v>
          </cell>
          <cell r="BH21">
            <v>0</v>
          </cell>
          <cell r="BI21">
            <v>-0.02</v>
          </cell>
          <cell r="BJ21">
            <v>0</v>
          </cell>
          <cell r="BK21">
            <v>0</v>
          </cell>
          <cell r="BL21">
            <v>-314.11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67.59</v>
          </cell>
          <cell r="BS21">
            <v>142.32</v>
          </cell>
          <cell r="BT21">
            <v>0</v>
          </cell>
          <cell r="BU21">
            <v>0</v>
          </cell>
          <cell r="BV21">
            <v>-85.05</v>
          </cell>
          <cell r="BW21">
            <v>0.9</v>
          </cell>
          <cell r="BX21">
            <v>2.71</v>
          </cell>
        </row>
        <row r="22">
          <cell r="A22">
            <v>36892</v>
          </cell>
          <cell r="B22">
            <v>-38.909999999999997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-0.02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396.8</v>
          </cell>
          <cell r="P22">
            <v>-36.020000000000003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-21.43</v>
          </cell>
          <cell r="V22">
            <v>-123.06</v>
          </cell>
          <cell r="W22">
            <v>0</v>
          </cell>
          <cell r="X22">
            <v>-3.9</v>
          </cell>
          <cell r="Y22">
            <v>14.22</v>
          </cell>
          <cell r="Z22">
            <v>-20.079999999999998</v>
          </cell>
          <cell r="AA22">
            <v>-20.28</v>
          </cell>
          <cell r="AB22">
            <v>78.819999999999993</v>
          </cell>
          <cell r="AC22">
            <v>0</v>
          </cell>
          <cell r="AD22">
            <v>-47.27</v>
          </cell>
          <cell r="AE22">
            <v>0</v>
          </cell>
          <cell r="AF22">
            <v>31.71</v>
          </cell>
          <cell r="AG22">
            <v>0</v>
          </cell>
          <cell r="AH22">
            <v>46.51</v>
          </cell>
          <cell r="AI22">
            <v>-19.510000000000002</v>
          </cell>
          <cell r="AJ22">
            <v>0</v>
          </cell>
          <cell r="AK22">
            <v>-46.82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45.06</v>
          </cell>
          <cell r="AQ22">
            <v>235.83</v>
          </cell>
          <cell r="AR22">
            <v>187.4</v>
          </cell>
          <cell r="AS22">
            <v>-6838685.0949985832</v>
          </cell>
          <cell r="AT22" t="str">
            <v>"JAN-2001 "</v>
          </cell>
          <cell r="AU22">
            <v>5.75</v>
          </cell>
          <cell r="AV22">
            <v>0</v>
          </cell>
          <cell r="AW22">
            <v>0</v>
          </cell>
          <cell r="AX22">
            <v>0</v>
          </cell>
          <cell r="AY22">
            <v>36892</v>
          </cell>
          <cell r="AZ22">
            <v>0</v>
          </cell>
          <cell r="BA22">
            <v>4.84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14.22</v>
          </cell>
          <cell r="BH22">
            <v>0</v>
          </cell>
          <cell r="BI22">
            <v>-0.02</v>
          </cell>
          <cell r="BJ22">
            <v>0</v>
          </cell>
          <cell r="BK22">
            <v>0</v>
          </cell>
          <cell r="BL22">
            <v>-306.25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61.06</v>
          </cell>
          <cell r="BS22">
            <v>141.6</v>
          </cell>
          <cell r="BT22">
            <v>0</v>
          </cell>
          <cell r="BU22">
            <v>0</v>
          </cell>
          <cell r="BV22">
            <v>-84.55</v>
          </cell>
          <cell r="BW22">
            <v>0.89</v>
          </cell>
          <cell r="BX22">
            <v>2.73</v>
          </cell>
        </row>
        <row r="23">
          <cell r="A23">
            <v>36923</v>
          </cell>
          <cell r="B23">
            <v>-44.84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-0.01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356.56</v>
          </cell>
          <cell r="P23">
            <v>-32.369999999999997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-20.6</v>
          </cell>
          <cell r="V23">
            <v>-110.58</v>
          </cell>
          <cell r="W23">
            <v>0</v>
          </cell>
          <cell r="X23">
            <v>-3.51</v>
          </cell>
          <cell r="Y23">
            <v>12.78</v>
          </cell>
          <cell r="Z23">
            <v>-18.04</v>
          </cell>
          <cell r="AA23">
            <v>-18.23</v>
          </cell>
          <cell r="AB23">
            <v>70.83</v>
          </cell>
          <cell r="AC23">
            <v>0</v>
          </cell>
          <cell r="AD23">
            <v>-42.47</v>
          </cell>
          <cell r="AE23">
            <v>0</v>
          </cell>
          <cell r="AF23">
            <v>28.49</v>
          </cell>
          <cell r="AG23">
            <v>0</v>
          </cell>
          <cell r="AH23">
            <v>41.79</v>
          </cell>
          <cell r="AI23">
            <v>-17.53</v>
          </cell>
          <cell r="AJ23">
            <v>0</v>
          </cell>
          <cell r="AK23">
            <v>-42.07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40.49</v>
          </cell>
          <cell r="AQ23">
            <v>200.7</v>
          </cell>
          <cell r="AR23">
            <v>159.5</v>
          </cell>
          <cell r="AS23">
            <v>-1968316.4002207769</v>
          </cell>
          <cell r="AT23" t="str">
            <v>"FEB-2001 "</v>
          </cell>
          <cell r="AU23">
            <v>6.99</v>
          </cell>
          <cell r="AV23">
            <v>0</v>
          </cell>
          <cell r="AW23">
            <v>0</v>
          </cell>
          <cell r="AX23">
            <v>0</v>
          </cell>
          <cell r="AY23">
            <v>36923</v>
          </cell>
          <cell r="AZ23">
            <v>0</v>
          </cell>
          <cell r="BA23">
            <v>4.3499999999999996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12.78</v>
          </cell>
          <cell r="BH23">
            <v>0</v>
          </cell>
          <cell r="BI23">
            <v>-0.01</v>
          </cell>
          <cell r="BJ23">
            <v>0</v>
          </cell>
          <cell r="BK23">
            <v>0</v>
          </cell>
          <cell r="BL23">
            <v>-275.19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39.5</v>
          </cell>
          <cell r="BS23">
            <v>127.24</v>
          </cell>
          <cell r="BT23">
            <v>0</v>
          </cell>
          <cell r="BU23">
            <v>0</v>
          </cell>
          <cell r="BV23">
            <v>-91.35</v>
          </cell>
          <cell r="BW23">
            <v>0.78</v>
          </cell>
          <cell r="BX23">
            <v>2.4700000000000002</v>
          </cell>
        </row>
        <row r="24">
          <cell r="A24">
            <v>36951</v>
          </cell>
          <cell r="B24">
            <v>-9.2100000000000009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-0.01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392.92</v>
          </cell>
          <cell r="P24">
            <v>-35.67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-23.84</v>
          </cell>
          <cell r="V24">
            <v>-121.86</v>
          </cell>
          <cell r="W24">
            <v>0</v>
          </cell>
          <cell r="X24">
            <v>4.46</v>
          </cell>
          <cell r="Y24">
            <v>14.09</v>
          </cell>
          <cell r="Z24">
            <v>-19.88</v>
          </cell>
          <cell r="AA24">
            <v>-20.09</v>
          </cell>
          <cell r="AB24">
            <v>78.05</v>
          </cell>
          <cell r="AC24">
            <v>0</v>
          </cell>
          <cell r="AD24">
            <v>-46.8</v>
          </cell>
          <cell r="AE24">
            <v>0</v>
          </cell>
          <cell r="AF24">
            <v>31.4</v>
          </cell>
          <cell r="AG24">
            <v>0</v>
          </cell>
          <cell r="AH24">
            <v>46.05</v>
          </cell>
          <cell r="AI24">
            <v>-19.32</v>
          </cell>
          <cell r="AJ24">
            <v>0</v>
          </cell>
          <cell r="AK24">
            <v>-46.36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100.97</v>
          </cell>
          <cell r="AQ24">
            <v>324.88</v>
          </cell>
          <cell r="AR24">
            <v>182.9</v>
          </cell>
          <cell r="AS24">
            <v>-4118553.7586451769</v>
          </cell>
          <cell r="AT24" t="str">
            <v>"MAR-2001 "</v>
          </cell>
          <cell r="AU24">
            <v>8.82</v>
          </cell>
          <cell r="AV24">
            <v>0</v>
          </cell>
          <cell r="AW24">
            <v>0</v>
          </cell>
          <cell r="AX24">
            <v>0</v>
          </cell>
          <cell r="AY24">
            <v>36951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14.09</v>
          </cell>
          <cell r="BH24">
            <v>0</v>
          </cell>
          <cell r="BI24">
            <v>-0.01</v>
          </cell>
          <cell r="BJ24">
            <v>0</v>
          </cell>
          <cell r="BK24">
            <v>0</v>
          </cell>
          <cell r="BL24">
            <v>-303.25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17.440000000000001</v>
          </cell>
          <cell r="BS24">
            <v>196.55</v>
          </cell>
          <cell r="BT24">
            <v>0</v>
          </cell>
          <cell r="BU24">
            <v>0</v>
          </cell>
          <cell r="BV24">
            <v>-75.19</v>
          </cell>
          <cell r="BW24">
            <v>0.81</v>
          </cell>
          <cell r="BX24">
            <v>2.73</v>
          </cell>
        </row>
        <row r="25">
          <cell r="A25">
            <v>36982</v>
          </cell>
          <cell r="B25">
            <v>66.47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-0.01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142.1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-10.210000000000001</v>
          </cell>
          <cell r="V25">
            <v>4.29</v>
          </cell>
          <cell r="W25">
            <v>0</v>
          </cell>
          <cell r="X25">
            <v>4.29</v>
          </cell>
          <cell r="Y25">
            <v>-122.04</v>
          </cell>
          <cell r="Z25">
            <v>-19.14</v>
          </cell>
          <cell r="AA25">
            <v>-19.34</v>
          </cell>
          <cell r="AB25">
            <v>75.14</v>
          </cell>
          <cell r="AC25">
            <v>0</v>
          </cell>
          <cell r="AD25">
            <v>-45.06</v>
          </cell>
          <cell r="AE25">
            <v>0</v>
          </cell>
          <cell r="AF25">
            <v>30.23</v>
          </cell>
          <cell r="AG25">
            <v>0</v>
          </cell>
          <cell r="AH25">
            <v>44.34</v>
          </cell>
          <cell r="AI25">
            <v>-18.600000000000001</v>
          </cell>
          <cell r="AJ25">
            <v>0</v>
          </cell>
          <cell r="AK25">
            <v>-44.63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-3.69</v>
          </cell>
          <cell r="AQ25">
            <v>84.13</v>
          </cell>
          <cell r="AR25">
            <v>-14.51</v>
          </cell>
          <cell r="AS25">
            <v>-2427435.4864245625</v>
          </cell>
          <cell r="AT25" t="str">
            <v>"APR-2001 "</v>
          </cell>
          <cell r="AU25">
            <v>8.9499999999999993</v>
          </cell>
          <cell r="AV25">
            <v>0</v>
          </cell>
          <cell r="AW25">
            <v>0</v>
          </cell>
          <cell r="AX25">
            <v>0</v>
          </cell>
          <cell r="AY25">
            <v>36982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-122.04</v>
          </cell>
          <cell r="BH25">
            <v>0</v>
          </cell>
          <cell r="BI25">
            <v>-0.01</v>
          </cell>
          <cell r="BJ25">
            <v>0</v>
          </cell>
          <cell r="BK25">
            <v>0</v>
          </cell>
          <cell r="BL25">
            <v>10.06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-375.71</v>
          </cell>
          <cell r="BS25">
            <v>88.34</v>
          </cell>
          <cell r="BT25">
            <v>0</v>
          </cell>
          <cell r="BU25">
            <v>0</v>
          </cell>
          <cell r="BV25">
            <v>-399.37</v>
          </cell>
          <cell r="BW25">
            <v>0.31</v>
          </cell>
          <cell r="BX25">
            <v>3.51</v>
          </cell>
        </row>
        <row r="26">
          <cell r="A26">
            <v>37012</v>
          </cell>
          <cell r="B26">
            <v>207.76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-0.01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146.1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0.66</v>
          </cell>
          <cell r="V26">
            <v>4.41</v>
          </cell>
          <cell r="W26">
            <v>0</v>
          </cell>
          <cell r="X26">
            <v>4.41</v>
          </cell>
          <cell r="Y26">
            <v>-125.48</v>
          </cell>
          <cell r="Z26">
            <v>-19.68</v>
          </cell>
          <cell r="AA26">
            <v>-19.88</v>
          </cell>
          <cell r="AB26">
            <v>77.260000000000005</v>
          </cell>
          <cell r="AC26">
            <v>0</v>
          </cell>
          <cell r="AD26">
            <v>-46.33</v>
          </cell>
          <cell r="AE26">
            <v>0</v>
          </cell>
          <cell r="AF26">
            <v>31.08</v>
          </cell>
          <cell r="AG26">
            <v>0</v>
          </cell>
          <cell r="AH26">
            <v>45.58</v>
          </cell>
          <cell r="AI26">
            <v>-19.12</v>
          </cell>
          <cell r="AJ26">
            <v>0</v>
          </cell>
          <cell r="AK26">
            <v>-45.89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-3.79</v>
          </cell>
          <cell r="AQ26">
            <v>237.08</v>
          </cell>
          <cell r="AR26">
            <v>19.260000000000002</v>
          </cell>
          <cell r="AS26">
            <v>-4478807.5805793013</v>
          </cell>
          <cell r="AT26" t="str">
            <v>"MAY-2001 "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37012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-125.48</v>
          </cell>
          <cell r="BH26">
            <v>0</v>
          </cell>
          <cell r="BI26">
            <v>-0.01</v>
          </cell>
          <cell r="BJ26">
            <v>0</v>
          </cell>
          <cell r="BK26">
            <v>0</v>
          </cell>
          <cell r="BL26">
            <v>10.34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-246.87</v>
          </cell>
          <cell r="BS26">
            <v>90.83</v>
          </cell>
          <cell r="BT26">
            <v>0</v>
          </cell>
          <cell r="BU26">
            <v>0</v>
          </cell>
          <cell r="BV26">
            <v>-271.2</v>
          </cell>
          <cell r="BW26">
            <v>0.37</v>
          </cell>
          <cell r="BX26">
            <v>3.63</v>
          </cell>
        </row>
        <row r="27">
          <cell r="A27">
            <v>37043</v>
          </cell>
          <cell r="B27">
            <v>200.01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-0.01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140.65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0.36</v>
          </cell>
          <cell r="V27">
            <v>4.25</v>
          </cell>
          <cell r="W27">
            <v>0</v>
          </cell>
          <cell r="X27">
            <v>4.25</v>
          </cell>
          <cell r="Y27">
            <v>-120.8</v>
          </cell>
          <cell r="Z27">
            <v>-18.95</v>
          </cell>
          <cell r="AA27">
            <v>-19.14</v>
          </cell>
          <cell r="AB27">
            <v>74.38</v>
          </cell>
          <cell r="AC27">
            <v>0</v>
          </cell>
          <cell r="AD27">
            <v>-44.6</v>
          </cell>
          <cell r="AE27">
            <v>0</v>
          </cell>
          <cell r="AF27">
            <v>29.92</v>
          </cell>
          <cell r="AG27">
            <v>0</v>
          </cell>
          <cell r="AH27">
            <v>43.88</v>
          </cell>
          <cell r="AI27">
            <v>-18.41</v>
          </cell>
          <cell r="AJ27">
            <v>0</v>
          </cell>
          <cell r="AK27">
            <v>-44.18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-3.65</v>
          </cell>
          <cell r="AQ27">
            <v>227.96</v>
          </cell>
          <cell r="AR27">
            <v>18.2</v>
          </cell>
          <cell r="AS27">
            <v>-1928001.419951302</v>
          </cell>
          <cell r="AT27" t="str">
            <v>"JUN-2001 "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37043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-120.8</v>
          </cell>
          <cell r="BH27">
            <v>0</v>
          </cell>
          <cell r="BI27">
            <v>-0.01</v>
          </cell>
          <cell r="BJ27">
            <v>0</v>
          </cell>
          <cell r="BK27">
            <v>0</v>
          </cell>
          <cell r="BL27">
            <v>9.9600000000000009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-237.66</v>
          </cell>
          <cell r="BS27">
            <v>87.44</v>
          </cell>
          <cell r="BT27">
            <v>0</v>
          </cell>
          <cell r="BU27">
            <v>0</v>
          </cell>
          <cell r="BV27">
            <v>-261.08</v>
          </cell>
          <cell r="BW27">
            <v>0.36</v>
          </cell>
          <cell r="BX27">
            <v>3.51</v>
          </cell>
        </row>
        <row r="28">
          <cell r="A28">
            <v>37073</v>
          </cell>
          <cell r="B28">
            <v>204.33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-0.01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144.61000000000001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0.93</v>
          </cell>
          <cell r="V28">
            <v>4.37</v>
          </cell>
          <cell r="W28">
            <v>0</v>
          </cell>
          <cell r="X28">
            <v>4.37</v>
          </cell>
          <cell r="Y28">
            <v>-124.2</v>
          </cell>
          <cell r="Z28">
            <v>-19.48</v>
          </cell>
          <cell r="AA28">
            <v>-19.68</v>
          </cell>
          <cell r="AB28">
            <v>76.47</v>
          </cell>
          <cell r="AC28">
            <v>0</v>
          </cell>
          <cell r="AD28">
            <v>-45.85</v>
          </cell>
          <cell r="AE28">
            <v>0</v>
          </cell>
          <cell r="AF28">
            <v>30.76</v>
          </cell>
          <cell r="AG28">
            <v>0</v>
          </cell>
          <cell r="AH28">
            <v>45.12</v>
          </cell>
          <cell r="AI28">
            <v>-18.93</v>
          </cell>
          <cell r="AJ28">
            <v>0</v>
          </cell>
          <cell r="AK28">
            <v>-45.42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-3.75</v>
          </cell>
          <cell r="AQ28">
            <v>233.62</v>
          </cell>
          <cell r="AR28">
            <v>18.11</v>
          </cell>
          <cell r="AS28">
            <v>-1440208.9824795518</v>
          </cell>
          <cell r="AT28" t="str">
            <v>"JUL-2001 "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37073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-124.2</v>
          </cell>
          <cell r="BH28">
            <v>0</v>
          </cell>
          <cell r="BI28">
            <v>-0.01</v>
          </cell>
          <cell r="BJ28">
            <v>0</v>
          </cell>
          <cell r="BK28">
            <v>0</v>
          </cell>
          <cell r="BL28">
            <v>-18.88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-245.66</v>
          </cell>
          <cell r="BS28">
            <v>89.9</v>
          </cell>
          <cell r="BT28">
            <v>0</v>
          </cell>
          <cell r="BU28">
            <v>0</v>
          </cell>
          <cell r="BV28">
            <v>-298.86</v>
          </cell>
          <cell r="BW28">
            <v>0.37</v>
          </cell>
          <cell r="BX28">
            <v>3.7</v>
          </cell>
        </row>
        <row r="29">
          <cell r="A29">
            <v>37104</v>
          </cell>
          <cell r="B29">
            <v>203.28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-0.01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143.86000000000001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0.44</v>
          </cell>
          <cell r="V29">
            <v>4.3499999999999996</v>
          </cell>
          <cell r="W29">
            <v>0</v>
          </cell>
          <cell r="X29">
            <v>4.3499999999999996</v>
          </cell>
          <cell r="Y29">
            <v>-123.56</v>
          </cell>
          <cell r="Z29">
            <v>-19.38</v>
          </cell>
          <cell r="AA29">
            <v>-19.579999999999998</v>
          </cell>
          <cell r="AB29">
            <v>76.08</v>
          </cell>
          <cell r="AC29">
            <v>0</v>
          </cell>
          <cell r="AD29">
            <v>-45.62</v>
          </cell>
          <cell r="AE29">
            <v>0</v>
          </cell>
          <cell r="AF29">
            <v>30.6</v>
          </cell>
          <cell r="AG29">
            <v>0</v>
          </cell>
          <cell r="AH29">
            <v>44.89</v>
          </cell>
          <cell r="AI29">
            <v>-18.829999999999998</v>
          </cell>
          <cell r="AJ29">
            <v>0</v>
          </cell>
          <cell r="AK29">
            <v>-45.19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-3.73</v>
          </cell>
          <cell r="AQ29">
            <v>231.94</v>
          </cell>
          <cell r="AR29">
            <v>18.079999999999998</v>
          </cell>
          <cell r="AS29">
            <v>-6237158.9784032721</v>
          </cell>
          <cell r="AT29" t="str">
            <v>"AUG-2001 "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37104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-123.56</v>
          </cell>
          <cell r="BH29">
            <v>0</v>
          </cell>
          <cell r="BI29">
            <v>-0.01</v>
          </cell>
          <cell r="BJ29">
            <v>0</v>
          </cell>
          <cell r="BK29">
            <v>0</v>
          </cell>
          <cell r="BL29">
            <v>-18.78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-244.39</v>
          </cell>
          <cell r="BS29">
            <v>89.43</v>
          </cell>
          <cell r="BT29">
            <v>0</v>
          </cell>
          <cell r="BU29">
            <v>0</v>
          </cell>
          <cell r="BV29">
            <v>-297.31</v>
          </cell>
          <cell r="BW29">
            <v>0.37</v>
          </cell>
          <cell r="BX29">
            <v>3.74</v>
          </cell>
        </row>
        <row r="30">
          <cell r="A30">
            <v>37135</v>
          </cell>
          <cell r="B30">
            <v>195.71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-0.01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138.5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1.05</v>
          </cell>
          <cell r="V30">
            <v>4.18</v>
          </cell>
          <cell r="W30">
            <v>0</v>
          </cell>
          <cell r="X30">
            <v>4.18</v>
          </cell>
          <cell r="Y30">
            <v>-118.96</v>
          </cell>
          <cell r="Z30">
            <v>-18.66</v>
          </cell>
          <cell r="AA30">
            <v>-18.850000000000001</v>
          </cell>
          <cell r="AB30">
            <v>73.239999999999995</v>
          </cell>
          <cell r="AC30">
            <v>0</v>
          </cell>
          <cell r="AD30">
            <v>-43.92</v>
          </cell>
          <cell r="AE30">
            <v>0</v>
          </cell>
          <cell r="AF30">
            <v>29.46</v>
          </cell>
          <cell r="AG30">
            <v>0</v>
          </cell>
          <cell r="AH30">
            <v>43.21</v>
          </cell>
          <cell r="AI30">
            <v>-18.13</v>
          </cell>
          <cell r="AJ30">
            <v>0</v>
          </cell>
          <cell r="AK30">
            <v>-43.5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-3.59</v>
          </cell>
          <cell r="AQ30">
            <v>223.92</v>
          </cell>
          <cell r="AR30">
            <v>17.28</v>
          </cell>
          <cell r="AS30">
            <v>-4388538.6740500014</v>
          </cell>
          <cell r="AT30" t="str">
            <v>"SEP-2001 "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37135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-118.96</v>
          </cell>
          <cell r="BH30">
            <v>0</v>
          </cell>
          <cell r="BI30">
            <v>-0.01</v>
          </cell>
          <cell r="BJ30">
            <v>0</v>
          </cell>
          <cell r="BK30">
            <v>0</v>
          </cell>
          <cell r="BL30">
            <v>-18.079999999999998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-235.28</v>
          </cell>
          <cell r="BS30">
            <v>86.1</v>
          </cell>
          <cell r="BT30">
            <v>0</v>
          </cell>
          <cell r="BU30">
            <v>0</v>
          </cell>
          <cell r="BV30">
            <v>-286.24</v>
          </cell>
          <cell r="BW30">
            <v>0.36</v>
          </cell>
          <cell r="BX30">
            <v>3.62</v>
          </cell>
        </row>
        <row r="31">
          <cell r="A31">
            <v>37165</v>
          </cell>
          <cell r="B31">
            <v>201.22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-0.01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142.4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0.85</v>
          </cell>
          <cell r="V31">
            <v>4.3</v>
          </cell>
          <cell r="W31">
            <v>0</v>
          </cell>
          <cell r="X31">
            <v>4.3</v>
          </cell>
          <cell r="Y31">
            <v>-122.31</v>
          </cell>
          <cell r="Z31">
            <v>-19.18</v>
          </cell>
          <cell r="AA31">
            <v>-19.38</v>
          </cell>
          <cell r="AB31">
            <v>75.31</v>
          </cell>
          <cell r="AC31">
            <v>0</v>
          </cell>
          <cell r="AD31">
            <v>-45.16</v>
          </cell>
          <cell r="AE31">
            <v>0</v>
          </cell>
          <cell r="AF31">
            <v>30.29</v>
          </cell>
          <cell r="AG31">
            <v>0</v>
          </cell>
          <cell r="AH31">
            <v>44.43</v>
          </cell>
          <cell r="AI31">
            <v>-18.64</v>
          </cell>
          <cell r="AJ31">
            <v>0</v>
          </cell>
          <cell r="AK31">
            <v>-44.73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-3.7</v>
          </cell>
          <cell r="AQ31">
            <v>229.99</v>
          </cell>
          <cell r="AR31">
            <v>17.7</v>
          </cell>
          <cell r="AS31">
            <v>-2435683.4481130317</v>
          </cell>
          <cell r="AT31" t="str">
            <v>"OCT-2001 "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37165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-122.31</v>
          </cell>
          <cell r="BH31">
            <v>0</v>
          </cell>
          <cell r="BI31">
            <v>-0.01</v>
          </cell>
          <cell r="BJ31">
            <v>0</v>
          </cell>
          <cell r="BK31">
            <v>0</v>
          </cell>
          <cell r="BL31">
            <v>-18.59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-241.91</v>
          </cell>
          <cell r="BS31">
            <v>88.53</v>
          </cell>
          <cell r="BT31">
            <v>0</v>
          </cell>
          <cell r="BU31">
            <v>0</v>
          </cell>
          <cell r="BV31">
            <v>-294.3</v>
          </cell>
          <cell r="BW31">
            <v>0.37</v>
          </cell>
          <cell r="BX31">
            <v>3.74</v>
          </cell>
        </row>
        <row r="32">
          <cell r="A32">
            <v>37196</v>
          </cell>
          <cell r="B32">
            <v>-35.159999999999997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-0.01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0.55000000000000004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-0.46</v>
          </cell>
          <cell r="V32">
            <v>8.2799999999999994</v>
          </cell>
          <cell r="W32">
            <v>0</v>
          </cell>
          <cell r="X32">
            <v>13.8</v>
          </cell>
          <cell r="Y32">
            <v>0</v>
          </cell>
          <cell r="Z32">
            <v>-22.73</v>
          </cell>
          <cell r="AA32">
            <v>-22.96</v>
          </cell>
          <cell r="AB32">
            <v>93.16</v>
          </cell>
          <cell r="AC32">
            <v>0</v>
          </cell>
          <cell r="AD32">
            <v>-43.47</v>
          </cell>
          <cell r="AE32">
            <v>0</v>
          </cell>
          <cell r="AF32">
            <v>29.16</v>
          </cell>
          <cell r="AG32">
            <v>0</v>
          </cell>
          <cell r="AH32">
            <v>35.869999999999997</v>
          </cell>
          <cell r="AI32">
            <v>-22.09</v>
          </cell>
          <cell r="AJ32">
            <v>0</v>
          </cell>
          <cell r="AK32">
            <v>-43.06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93.19</v>
          </cell>
          <cell r="AQ32">
            <v>84.08</v>
          </cell>
          <cell r="AR32">
            <v>-126.64</v>
          </cell>
          <cell r="AS32">
            <v>12157873.91159041</v>
          </cell>
          <cell r="AT32" t="str">
            <v>"NOV-2001 "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37196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-0.01</v>
          </cell>
          <cell r="BJ32">
            <v>0</v>
          </cell>
          <cell r="BK32">
            <v>0</v>
          </cell>
          <cell r="BL32">
            <v>-6.9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-98.01</v>
          </cell>
          <cell r="BS32">
            <v>108.01</v>
          </cell>
          <cell r="BT32">
            <v>0</v>
          </cell>
          <cell r="BU32">
            <v>0</v>
          </cell>
          <cell r="BV32">
            <v>3.08</v>
          </cell>
          <cell r="BW32">
            <v>0.12</v>
          </cell>
          <cell r="BX32">
            <v>3.51</v>
          </cell>
        </row>
        <row r="33">
          <cell r="A33">
            <v>37226</v>
          </cell>
          <cell r="B33">
            <v>-37.590000000000003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-0.01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0.56999999999999995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-0.24</v>
          </cell>
          <cell r="V33">
            <v>8.51</v>
          </cell>
          <cell r="W33">
            <v>0</v>
          </cell>
          <cell r="X33">
            <v>15.57</v>
          </cell>
          <cell r="Y33">
            <v>0</v>
          </cell>
          <cell r="Z33">
            <v>-23.37</v>
          </cell>
          <cell r="AA33">
            <v>-23.61</v>
          </cell>
          <cell r="AB33">
            <v>95.78</v>
          </cell>
          <cell r="AC33">
            <v>0</v>
          </cell>
          <cell r="AD33">
            <v>-46.14</v>
          </cell>
          <cell r="AE33">
            <v>0</v>
          </cell>
          <cell r="AF33">
            <v>29.99</v>
          </cell>
          <cell r="AG33">
            <v>0</v>
          </cell>
          <cell r="AH33">
            <v>36.880000000000003</v>
          </cell>
          <cell r="AI33">
            <v>-22.71</v>
          </cell>
          <cell r="AJ33">
            <v>0</v>
          </cell>
          <cell r="AK33">
            <v>-45.71</v>
          </cell>
          <cell r="AL33">
            <v>-1.37</v>
          </cell>
          <cell r="AM33">
            <v>0</v>
          </cell>
          <cell r="AN33">
            <v>0</v>
          </cell>
          <cell r="AO33">
            <v>0</v>
          </cell>
          <cell r="AP33">
            <v>95.82</v>
          </cell>
          <cell r="AQ33">
            <v>82.36</v>
          </cell>
          <cell r="AR33">
            <v>-131.99</v>
          </cell>
          <cell r="AS33">
            <v>5085487.1788096214</v>
          </cell>
          <cell r="AT33" t="str">
            <v>"DEC-2001 "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37226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-0.01</v>
          </cell>
          <cell r="BJ33">
            <v>0</v>
          </cell>
          <cell r="BK33">
            <v>0</v>
          </cell>
          <cell r="BL33">
            <v>-7.1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-102.21</v>
          </cell>
          <cell r="BS33">
            <v>111.05</v>
          </cell>
          <cell r="BT33">
            <v>0</v>
          </cell>
          <cell r="BU33">
            <v>0</v>
          </cell>
          <cell r="BV33">
            <v>1.73</v>
          </cell>
          <cell r="BW33">
            <v>0.13</v>
          </cell>
          <cell r="BX33">
            <v>3.63</v>
          </cell>
        </row>
        <row r="34">
          <cell r="A34">
            <v>37257</v>
          </cell>
          <cell r="B34">
            <v>-49.33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-0.01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0.56000000000000005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0.01</v>
          </cell>
          <cell r="V34">
            <v>8.4700000000000006</v>
          </cell>
          <cell r="W34">
            <v>0</v>
          </cell>
          <cell r="X34">
            <v>14.12</v>
          </cell>
          <cell r="Y34">
            <v>0</v>
          </cell>
          <cell r="Z34">
            <v>-23.25</v>
          </cell>
          <cell r="AA34">
            <v>-23.48</v>
          </cell>
          <cell r="AB34">
            <v>95.28</v>
          </cell>
          <cell r="AC34">
            <v>0</v>
          </cell>
          <cell r="AD34">
            <v>-44.45</v>
          </cell>
          <cell r="AE34">
            <v>0</v>
          </cell>
          <cell r="AF34">
            <v>29.83</v>
          </cell>
          <cell r="AG34">
            <v>0</v>
          </cell>
          <cell r="AH34">
            <v>36.69</v>
          </cell>
          <cell r="AI34">
            <v>-22.59</v>
          </cell>
          <cell r="AJ34">
            <v>0</v>
          </cell>
          <cell r="AK34">
            <v>-44.05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95.32</v>
          </cell>
          <cell r="AQ34">
            <v>73.11</v>
          </cell>
          <cell r="AR34">
            <v>-126.65</v>
          </cell>
          <cell r="AS34">
            <v>45538505.045639038</v>
          </cell>
          <cell r="AT34" t="str">
            <v>"JAN-2002 "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37257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-0.01</v>
          </cell>
          <cell r="BJ34">
            <v>0</v>
          </cell>
          <cell r="BK34">
            <v>0</v>
          </cell>
          <cell r="BL34">
            <v>-7.06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-113.61</v>
          </cell>
          <cell r="BS34">
            <v>110.47</v>
          </cell>
          <cell r="BT34">
            <v>0</v>
          </cell>
          <cell r="BU34">
            <v>0</v>
          </cell>
          <cell r="BV34">
            <v>-10.210000000000001</v>
          </cell>
          <cell r="BW34">
            <v>0.12</v>
          </cell>
          <cell r="BX34">
            <v>3.63</v>
          </cell>
        </row>
        <row r="35">
          <cell r="A35">
            <v>37288</v>
          </cell>
          <cell r="B35">
            <v>-44.32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-0.01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0.51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0.42</v>
          </cell>
          <cell r="V35">
            <v>7.61</v>
          </cell>
          <cell r="W35">
            <v>0</v>
          </cell>
          <cell r="X35">
            <v>12.69</v>
          </cell>
          <cell r="Y35">
            <v>0</v>
          </cell>
          <cell r="Z35">
            <v>-20.89</v>
          </cell>
          <cell r="AA35">
            <v>-21.1</v>
          </cell>
          <cell r="AB35">
            <v>85.61</v>
          </cell>
          <cell r="AC35">
            <v>0</v>
          </cell>
          <cell r="AD35">
            <v>-39.94</v>
          </cell>
          <cell r="AE35">
            <v>0</v>
          </cell>
          <cell r="AF35">
            <v>26.8</v>
          </cell>
          <cell r="AG35">
            <v>0</v>
          </cell>
          <cell r="AH35">
            <v>32.97</v>
          </cell>
          <cell r="AI35">
            <v>-20.3</v>
          </cell>
          <cell r="AJ35">
            <v>0</v>
          </cell>
          <cell r="AK35">
            <v>-39.58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85.64</v>
          </cell>
          <cell r="AQ35">
            <v>66.11</v>
          </cell>
          <cell r="AR35">
            <v>-114.36</v>
          </cell>
          <cell r="AS35">
            <v>3741274.9065070464</v>
          </cell>
          <cell r="AT35" t="str">
            <v>"FEB-2002 "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37288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-0.01</v>
          </cell>
          <cell r="BJ35">
            <v>0</v>
          </cell>
          <cell r="BK35">
            <v>0</v>
          </cell>
          <cell r="BL35">
            <v>-6.34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-102.08</v>
          </cell>
          <cell r="BS35">
            <v>99.26</v>
          </cell>
          <cell r="BT35">
            <v>0</v>
          </cell>
          <cell r="BU35">
            <v>0</v>
          </cell>
          <cell r="BV35">
            <v>-9.18</v>
          </cell>
          <cell r="BW35">
            <v>0.11</v>
          </cell>
          <cell r="BX35">
            <v>3.28</v>
          </cell>
        </row>
        <row r="36">
          <cell r="A36">
            <v>37316</v>
          </cell>
          <cell r="B36">
            <v>-48.84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-0.01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0.56000000000000005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0.36</v>
          </cell>
          <cell r="V36">
            <v>8.39</v>
          </cell>
          <cell r="W36">
            <v>0</v>
          </cell>
          <cell r="X36">
            <v>13.98</v>
          </cell>
          <cell r="Y36">
            <v>0</v>
          </cell>
          <cell r="Z36">
            <v>-23.02</v>
          </cell>
          <cell r="AA36">
            <v>-23.25</v>
          </cell>
          <cell r="AB36">
            <v>94.34</v>
          </cell>
          <cell r="AC36">
            <v>0</v>
          </cell>
          <cell r="AD36">
            <v>-44.01</v>
          </cell>
          <cell r="AE36">
            <v>0</v>
          </cell>
          <cell r="AF36">
            <v>29.53</v>
          </cell>
          <cell r="AG36">
            <v>0</v>
          </cell>
          <cell r="AH36">
            <v>36.33</v>
          </cell>
          <cell r="AI36">
            <v>-22.36</v>
          </cell>
          <cell r="AJ36">
            <v>0</v>
          </cell>
          <cell r="AK36">
            <v>-43.61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94.37</v>
          </cell>
          <cell r="AQ36">
            <v>72.739999999999995</v>
          </cell>
          <cell r="AR36">
            <v>-126.04</v>
          </cell>
          <cell r="AS36">
            <v>9985767.6946118865</v>
          </cell>
          <cell r="AT36" t="str">
            <v>"MAR-2002 "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37316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-0.01</v>
          </cell>
          <cell r="BJ36">
            <v>0</v>
          </cell>
          <cell r="BK36">
            <v>0</v>
          </cell>
          <cell r="BL36">
            <v>-6.99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-112.49</v>
          </cell>
          <cell r="BS36">
            <v>109.38</v>
          </cell>
          <cell r="BT36">
            <v>0</v>
          </cell>
          <cell r="BU36">
            <v>0</v>
          </cell>
          <cell r="BV36">
            <v>-10.11</v>
          </cell>
          <cell r="BW36">
            <v>0.12</v>
          </cell>
          <cell r="BX36">
            <v>3.63</v>
          </cell>
        </row>
        <row r="37">
          <cell r="A37">
            <v>37347</v>
          </cell>
          <cell r="B37">
            <v>-44.28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-0.01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-6.19</v>
          </cell>
          <cell r="P37">
            <v>26.91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0.38</v>
          </cell>
          <cell r="V37">
            <v>8.07</v>
          </cell>
          <cell r="W37">
            <v>0</v>
          </cell>
          <cell r="X37">
            <v>13.46</v>
          </cell>
          <cell r="Y37">
            <v>0</v>
          </cell>
          <cell r="Z37">
            <v>-22.16</v>
          </cell>
          <cell r="AA37">
            <v>-22.38</v>
          </cell>
          <cell r="AB37">
            <v>90.82</v>
          </cell>
          <cell r="AC37">
            <v>0</v>
          </cell>
          <cell r="AD37">
            <v>-42.37</v>
          </cell>
          <cell r="AE37">
            <v>0</v>
          </cell>
          <cell r="AF37">
            <v>28.43</v>
          </cell>
          <cell r="AG37">
            <v>0</v>
          </cell>
          <cell r="AH37">
            <v>34.97</v>
          </cell>
          <cell r="AI37">
            <v>-21.53</v>
          </cell>
          <cell r="AJ37">
            <v>0</v>
          </cell>
          <cell r="AK37">
            <v>-41.98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90.85</v>
          </cell>
          <cell r="AQ37">
            <v>92.99</v>
          </cell>
          <cell r="AR37">
            <v>-113.73</v>
          </cell>
          <cell r="AS37">
            <v>5001882.9806653652</v>
          </cell>
          <cell r="AT37" t="str">
            <v>"APR-2002 "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37347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-0.01</v>
          </cell>
          <cell r="BJ37">
            <v>0</v>
          </cell>
          <cell r="BK37">
            <v>0</v>
          </cell>
          <cell r="BL37">
            <v>20.18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-148.66</v>
          </cell>
          <cell r="BS37">
            <v>105.3</v>
          </cell>
          <cell r="BT37">
            <v>0</v>
          </cell>
          <cell r="BU37">
            <v>0</v>
          </cell>
          <cell r="BV37">
            <v>-23.19</v>
          </cell>
          <cell r="BW37">
            <v>0.13</v>
          </cell>
          <cell r="BX37">
            <v>3.41</v>
          </cell>
        </row>
        <row r="38">
          <cell r="A38">
            <v>37377</v>
          </cell>
          <cell r="B38">
            <v>-45.52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-0.01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-6.36</v>
          </cell>
          <cell r="P38">
            <v>27.67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-0.04</v>
          </cell>
          <cell r="V38">
            <v>8.3000000000000007</v>
          </cell>
          <cell r="W38">
            <v>0</v>
          </cell>
          <cell r="X38">
            <v>13.83</v>
          </cell>
          <cell r="Y38">
            <v>0</v>
          </cell>
          <cell r="Z38">
            <v>-22.78</v>
          </cell>
          <cell r="AA38">
            <v>-23.01</v>
          </cell>
          <cell r="AB38">
            <v>93.37</v>
          </cell>
          <cell r="AC38">
            <v>0</v>
          </cell>
          <cell r="AD38">
            <v>-43.56</v>
          </cell>
          <cell r="AE38">
            <v>0</v>
          </cell>
          <cell r="AF38">
            <v>29.23</v>
          </cell>
          <cell r="AG38">
            <v>0</v>
          </cell>
          <cell r="AH38">
            <v>35.950000000000003</v>
          </cell>
          <cell r="AI38">
            <v>-22.14</v>
          </cell>
          <cell r="AJ38">
            <v>0</v>
          </cell>
          <cell r="AK38">
            <v>-43.16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93.4</v>
          </cell>
          <cell r="AQ38">
            <v>95.17</v>
          </cell>
          <cell r="AR38">
            <v>-117.28</v>
          </cell>
          <cell r="AS38">
            <v>4924845.2968646782</v>
          </cell>
          <cell r="AT38" t="str">
            <v>"MAY-2002 "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37377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-0.01</v>
          </cell>
          <cell r="BJ38">
            <v>0</v>
          </cell>
          <cell r="BK38">
            <v>0</v>
          </cell>
          <cell r="BL38">
            <v>20.75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-152.83000000000001</v>
          </cell>
          <cell r="BS38">
            <v>108.26</v>
          </cell>
          <cell r="BT38">
            <v>0</v>
          </cell>
          <cell r="BU38">
            <v>0</v>
          </cell>
          <cell r="BV38">
            <v>-23.84</v>
          </cell>
          <cell r="BW38">
            <v>0.13</v>
          </cell>
          <cell r="BX38">
            <v>3.52</v>
          </cell>
        </row>
        <row r="39">
          <cell r="A39">
            <v>37408</v>
          </cell>
          <cell r="B39">
            <v>-43.82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-0.01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-6.13</v>
          </cell>
          <cell r="P39">
            <v>26.64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-0.18</v>
          </cell>
          <cell r="V39">
            <v>7.99</v>
          </cell>
          <cell r="W39">
            <v>0</v>
          </cell>
          <cell r="X39">
            <v>13.32</v>
          </cell>
          <cell r="Y39">
            <v>0</v>
          </cell>
          <cell r="Z39">
            <v>-21.93</v>
          </cell>
          <cell r="AA39">
            <v>-22.15</v>
          </cell>
          <cell r="AB39">
            <v>89.88</v>
          </cell>
          <cell r="AC39">
            <v>0</v>
          </cell>
          <cell r="AD39">
            <v>-41.93</v>
          </cell>
          <cell r="AE39">
            <v>0</v>
          </cell>
          <cell r="AF39">
            <v>28.14</v>
          </cell>
          <cell r="AG39">
            <v>0</v>
          </cell>
          <cell r="AH39">
            <v>34.61</v>
          </cell>
          <cell r="AI39">
            <v>-21.31</v>
          </cell>
          <cell r="AJ39">
            <v>0</v>
          </cell>
          <cell r="AK39">
            <v>-41.55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89.92</v>
          </cell>
          <cell r="AQ39">
            <v>91.47</v>
          </cell>
          <cell r="AR39">
            <v>-113.36</v>
          </cell>
          <cell r="AS39">
            <v>5001887.8076465558</v>
          </cell>
          <cell r="AT39" t="str">
            <v>"JUN-2002 "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37408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-0.01</v>
          </cell>
          <cell r="BJ39">
            <v>0</v>
          </cell>
          <cell r="BK39">
            <v>0</v>
          </cell>
          <cell r="BL39">
            <v>19.98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-147.13</v>
          </cell>
          <cell r="BS39">
            <v>104.21</v>
          </cell>
          <cell r="BT39">
            <v>0</v>
          </cell>
          <cell r="BU39">
            <v>0</v>
          </cell>
          <cell r="BV39">
            <v>-22.95</v>
          </cell>
          <cell r="BW39">
            <v>0.13</v>
          </cell>
          <cell r="BX39">
            <v>3.41</v>
          </cell>
        </row>
        <row r="40">
          <cell r="A40">
            <v>37438</v>
          </cell>
          <cell r="B40">
            <v>-45.05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-0.01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-6.3</v>
          </cell>
          <cell r="P40">
            <v>27.38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0.3</v>
          </cell>
          <cell r="V40">
            <v>8.2200000000000006</v>
          </cell>
          <cell r="W40">
            <v>0</v>
          </cell>
          <cell r="X40">
            <v>13.69</v>
          </cell>
          <cell r="Y40">
            <v>0</v>
          </cell>
          <cell r="Z40">
            <v>-22.55</v>
          </cell>
          <cell r="AA40">
            <v>-22.78</v>
          </cell>
          <cell r="AB40">
            <v>92.41</v>
          </cell>
          <cell r="AC40">
            <v>0</v>
          </cell>
          <cell r="AD40">
            <v>-43.11</v>
          </cell>
          <cell r="AE40">
            <v>0</v>
          </cell>
          <cell r="AF40">
            <v>28.93</v>
          </cell>
          <cell r="AG40">
            <v>0</v>
          </cell>
          <cell r="AH40">
            <v>35.590000000000003</v>
          </cell>
          <cell r="AI40">
            <v>-21.91</v>
          </cell>
          <cell r="AJ40">
            <v>0</v>
          </cell>
          <cell r="AK40">
            <v>-42.72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92.44</v>
          </cell>
          <cell r="AQ40">
            <v>94.53</v>
          </cell>
          <cell r="AR40">
            <v>-117.24</v>
          </cell>
          <cell r="AS40">
            <v>4925196.3140329672</v>
          </cell>
          <cell r="AT40" t="str">
            <v>"JUL-2002 "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37438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-0.01</v>
          </cell>
          <cell r="BJ40">
            <v>0</v>
          </cell>
          <cell r="BK40">
            <v>0</v>
          </cell>
          <cell r="BL40">
            <v>-6.85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-151.26</v>
          </cell>
          <cell r="BS40">
            <v>107.15</v>
          </cell>
          <cell r="BT40">
            <v>0</v>
          </cell>
          <cell r="BU40">
            <v>0</v>
          </cell>
          <cell r="BV40">
            <v>-50.98</v>
          </cell>
          <cell r="BW40">
            <v>0.13</v>
          </cell>
          <cell r="BX40">
            <v>3.63</v>
          </cell>
        </row>
        <row r="41">
          <cell r="A41">
            <v>37469</v>
          </cell>
          <cell r="B41">
            <v>-44.82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-0.01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-6.27</v>
          </cell>
          <cell r="P41">
            <v>27.24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-0.42</v>
          </cell>
          <cell r="V41">
            <v>8.17</v>
          </cell>
          <cell r="W41">
            <v>0</v>
          </cell>
          <cell r="X41">
            <v>13.62</v>
          </cell>
          <cell r="Y41">
            <v>0</v>
          </cell>
          <cell r="Z41">
            <v>-22.43</v>
          </cell>
          <cell r="AA41">
            <v>-22.66</v>
          </cell>
          <cell r="AB41">
            <v>91.93</v>
          </cell>
          <cell r="AC41">
            <v>0</v>
          </cell>
          <cell r="AD41">
            <v>-42.89</v>
          </cell>
          <cell r="AE41">
            <v>0</v>
          </cell>
          <cell r="AF41">
            <v>28.78</v>
          </cell>
          <cell r="AG41">
            <v>0</v>
          </cell>
          <cell r="AH41">
            <v>35.4</v>
          </cell>
          <cell r="AI41">
            <v>-21.79</v>
          </cell>
          <cell r="AJ41">
            <v>0</v>
          </cell>
          <cell r="AK41">
            <v>-42.5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91.97</v>
          </cell>
          <cell r="AQ41">
            <v>93.33</v>
          </cell>
          <cell r="AR41">
            <v>-117.17</v>
          </cell>
          <cell r="AS41">
            <v>24927198.974378709</v>
          </cell>
          <cell r="AT41" t="str">
            <v>"AUG-2002 "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37469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-0.01</v>
          </cell>
          <cell r="BJ41">
            <v>0</v>
          </cell>
          <cell r="BK41">
            <v>0</v>
          </cell>
          <cell r="BL41">
            <v>-6.81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-150.47999999999999</v>
          </cell>
          <cell r="BS41">
            <v>106.59</v>
          </cell>
          <cell r="BT41">
            <v>0</v>
          </cell>
          <cell r="BU41">
            <v>0</v>
          </cell>
          <cell r="BV41">
            <v>-50.72</v>
          </cell>
          <cell r="BW41">
            <v>0.13</v>
          </cell>
          <cell r="BX41">
            <v>3.64</v>
          </cell>
        </row>
        <row r="42">
          <cell r="A42">
            <v>37500</v>
          </cell>
          <cell r="B42">
            <v>-43.15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-0.01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-6.03</v>
          </cell>
          <cell r="P42">
            <v>26.23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0.28999999999999998</v>
          </cell>
          <cell r="V42">
            <v>7.87</v>
          </cell>
          <cell r="W42">
            <v>0</v>
          </cell>
          <cell r="X42">
            <v>13.11</v>
          </cell>
          <cell r="Y42">
            <v>0</v>
          </cell>
          <cell r="Z42">
            <v>-21.6</v>
          </cell>
          <cell r="AA42">
            <v>-21.81</v>
          </cell>
          <cell r="AB42">
            <v>88.51</v>
          </cell>
          <cell r="AC42">
            <v>0</v>
          </cell>
          <cell r="AD42">
            <v>-41.29</v>
          </cell>
          <cell r="AE42">
            <v>0</v>
          </cell>
          <cell r="AF42">
            <v>27.71</v>
          </cell>
          <cell r="AG42">
            <v>0</v>
          </cell>
          <cell r="AH42">
            <v>34.08</v>
          </cell>
          <cell r="AI42">
            <v>-20.98</v>
          </cell>
          <cell r="AJ42">
            <v>0</v>
          </cell>
          <cell r="AK42">
            <v>-40.92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88.54</v>
          </cell>
          <cell r="AQ42">
            <v>90.55</v>
          </cell>
          <cell r="AR42">
            <v>-113.29</v>
          </cell>
          <cell r="AS42">
            <v>15002350.908847995</v>
          </cell>
          <cell r="AT42" t="str">
            <v>"SEP-2002 "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37500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-0.01</v>
          </cell>
          <cell r="BJ42">
            <v>0</v>
          </cell>
          <cell r="BK42">
            <v>0</v>
          </cell>
          <cell r="BL42">
            <v>-6.56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-144.88</v>
          </cell>
          <cell r="BS42">
            <v>102.62</v>
          </cell>
          <cell r="BT42">
            <v>0</v>
          </cell>
          <cell r="BU42">
            <v>0</v>
          </cell>
          <cell r="BV42">
            <v>-48.83</v>
          </cell>
          <cell r="BW42">
            <v>0.13</v>
          </cell>
          <cell r="BX42">
            <v>3.52</v>
          </cell>
        </row>
        <row r="43">
          <cell r="A43">
            <v>37530</v>
          </cell>
          <cell r="B43">
            <v>-44.36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-0.01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-6.2</v>
          </cell>
          <cell r="P43">
            <v>26.97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-0.09</v>
          </cell>
          <cell r="V43">
            <v>8.09</v>
          </cell>
          <cell r="W43">
            <v>0</v>
          </cell>
          <cell r="X43">
            <v>13.48</v>
          </cell>
          <cell r="Y43">
            <v>0</v>
          </cell>
          <cell r="Z43">
            <v>-22.2</v>
          </cell>
          <cell r="AA43">
            <v>-22.43</v>
          </cell>
          <cell r="AB43">
            <v>91</v>
          </cell>
          <cell r="AC43">
            <v>0</v>
          </cell>
          <cell r="AD43">
            <v>-42.45</v>
          </cell>
          <cell r="AE43">
            <v>0</v>
          </cell>
          <cell r="AF43">
            <v>28.49</v>
          </cell>
          <cell r="AG43">
            <v>0</v>
          </cell>
          <cell r="AH43">
            <v>35.04</v>
          </cell>
          <cell r="AI43">
            <v>-21.57</v>
          </cell>
          <cell r="AJ43">
            <v>0</v>
          </cell>
          <cell r="AK43">
            <v>-42.07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91.03</v>
          </cell>
          <cell r="AQ43">
            <v>92.71</v>
          </cell>
          <cell r="AR43">
            <v>-117.15</v>
          </cell>
          <cell r="AS43">
            <v>9924867.4561357182</v>
          </cell>
          <cell r="AT43" t="str">
            <v>"OCT-2002 "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37530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-0.01</v>
          </cell>
          <cell r="BJ43">
            <v>0</v>
          </cell>
          <cell r="BK43">
            <v>0</v>
          </cell>
          <cell r="BL43">
            <v>-6.74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-148.96</v>
          </cell>
          <cell r="BS43">
            <v>105.51</v>
          </cell>
          <cell r="BT43">
            <v>0</v>
          </cell>
          <cell r="BU43">
            <v>0</v>
          </cell>
          <cell r="BV43">
            <v>-50.2</v>
          </cell>
          <cell r="BW43">
            <v>0.13</v>
          </cell>
          <cell r="BX43">
            <v>3.64</v>
          </cell>
        </row>
        <row r="44">
          <cell r="A44">
            <v>37561</v>
          </cell>
          <cell r="B44">
            <v>-131.68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1.82</v>
          </cell>
          <cell r="P44">
            <v>38.94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0.02</v>
          </cell>
          <cell r="V44">
            <v>7.79</v>
          </cell>
          <cell r="W44">
            <v>0</v>
          </cell>
          <cell r="X44">
            <v>12.98</v>
          </cell>
          <cell r="Y44">
            <v>0</v>
          </cell>
          <cell r="Z44">
            <v>-21.38</v>
          </cell>
          <cell r="AA44">
            <v>-21.59</v>
          </cell>
          <cell r="AB44">
            <v>87.58</v>
          </cell>
          <cell r="AC44">
            <v>0</v>
          </cell>
          <cell r="AD44">
            <v>-40.869999999999997</v>
          </cell>
          <cell r="AE44">
            <v>0</v>
          </cell>
          <cell r="AF44">
            <v>27.43</v>
          </cell>
          <cell r="AG44">
            <v>0</v>
          </cell>
          <cell r="AH44">
            <v>33.74</v>
          </cell>
          <cell r="AI44">
            <v>-20.77</v>
          </cell>
          <cell r="AJ44">
            <v>0</v>
          </cell>
          <cell r="AK44">
            <v>-40.5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51.99</v>
          </cell>
          <cell r="AQ44">
            <v>-14.5</v>
          </cell>
          <cell r="AR44">
            <v>-54.21</v>
          </cell>
          <cell r="AS44">
            <v>10673115.659913216</v>
          </cell>
          <cell r="AW44">
            <v>0</v>
          </cell>
          <cell r="AX44">
            <v>0</v>
          </cell>
          <cell r="AY44">
            <v>37561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-19.47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-69.16</v>
          </cell>
          <cell r="BS44">
            <v>65.92</v>
          </cell>
          <cell r="BT44">
            <v>0</v>
          </cell>
          <cell r="BU44">
            <v>0</v>
          </cell>
          <cell r="BV44">
            <v>-22.71</v>
          </cell>
          <cell r="BW44">
            <v>0.09</v>
          </cell>
          <cell r="BX44">
            <v>3.41</v>
          </cell>
        </row>
        <row r="45">
          <cell r="A45">
            <v>37591</v>
          </cell>
          <cell r="B45">
            <v>-135.38999999999999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1.87</v>
          </cell>
          <cell r="P45">
            <v>40.04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0.09</v>
          </cell>
          <cell r="V45">
            <v>8.01</v>
          </cell>
          <cell r="W45">
            <v>0</v>
          </cell>
          <cell r="X45">
            <v>13.35</v>
          </cell>
          <cell r="Y45">
            <v>0</v>
          </cell>
          <cell r="Z45">
            <v>-21.98</v>
          </cell>
          <cell r="AA45">
            <v>-22.2</v>
          </cell>
          <cell r="AB45">
            <v>90.05</v>
          </cell>
          <cell r="AC45">
            <v>0</v>
          </cell>
          <cell r="AD45">
            <v>-42.02</v>
          </cell>
          <cell r="AE45">
            <v>0</v>
          </cell>
          <cell r="AF45">
            <v>28.2</v>
          </cell>
          <cell r="AG45">
            <v>0</v>
          </cell>
          <cell r="AH45">
            <v>34.69</v>
          </cell>
          <cell r="AI45">
            <v>-21.35</v>
          </cell>
          <cell r="AJ45">
            <v>0</v>
          </cell>
          <cell r="AK45">
            <v>-41.64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53.45</v>
          </cell>
          <cell r="AQ45">
            <v>-14.85</v>
          </cell>
          <cell r="AR45">
            <v>-56.38</v>
          </cell>
          <cell r="AS45">
            <v>-4402501.5225193314</v>
          </cell>
          <cell r="AW45">
            <v>0</v>
          </cell>
          <cell r="AX45">
            <v>0</v>
          </cell>
          <cell r="AY45">
            <v>37591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-20.02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-71.11</v>
          </cell>
          <cell r="BS45">
            <v>67.78</v>
          </cell>
          <cell r="BT45">
            <v>0</v>
          </cell>
          <cell r="BU45">
            <v>0</v>
          </cell>
          <cell r="BV45">
            <v>-23.35</v>
          </cell>
          <cell r="BW45">
            <v>0.1</v>
          </cell>
          <cell r="BX45">
            <v>3.52</v>
          </cell>
        </row>
        <row r="46">
          <cell r="A46">
            <v>37622</v>
          </cell>
          <cell r="B46">
            <v>-134.69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-24.7</v>
          </cell>
          <cell r="P46">
            <v>39.83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0.27</v>
          </cell>
          <cell r="V46">
            <v>7.97</v>
          </cell>
          <cell r="W46">
            <v>0</v>
          </cell>
          <cell r="X46">
            <v>13.28</v>
          </cell>
          <cell r="Y46">
            <v>0</v>
          </cell>
          <cell r="Z46">
            <v>-21.86</v>
          </cell>
          <cell r="AA46">
            <v>-22.09</v>
          </cell>
          <cell r="AB46">
            <v>89.58</v>
          </cell>
          <cell r="AC46">
            <v>0</v>
          </cell>
          <cell r="AD46">
            <v>-41.8</v>
          </cell>
          <cell r="AE46">
            <v>0</v>
          </cell>
          <cell r="AF46">
            <v>28.05</v>
          </cell>
          <cell r="AG46">
            <v>0</v>
          </cell>
          <cell r="AH46">
            <v>34.51</v>
          </cell>
          <cell r="AI46">
            <v>-21.24</v>
          </cell>
          <cell r="AJ46">
            <v>0</v>
          </cell>
          <cell r="AK46">
            <v>-41.42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53.17</v>
          </cell>
          <cell r="AQ46">
            <v>-41.14</v>
          </cell>
          <cell r="AR46">
            <v>-57.69</v>
          </cell>
          <cell r="AS46">
            <v>42555824.869187638</v>
          </cell>
          <cell r="AW46">
            <v>0</v>
          </cell>
          <cell r="AX46">
            <v>0</v>
          </cell>
          <cell r="AY46">
            <v>37622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-19.920000000000002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-70.739999999999995</v>
          </cell>
          <cell r="BS46">
            <v>67.430000000000007</v>
          </cell>
          <cell r="BT46">
            <v>0</v>
          </cell>
          <cell r="BU46">
            <v>0</v>
          </cell>
          <cell r="BV46">
            <v>-23.23</v>
          </cell>
          <cell r="BW46">
            <v>0.1</v>
          </cell>
          <cell r="BX46">
            <v>3.52</v>
          </cell>
        </row>
        <row r="47">
          <cell r="A47">
            <v>37653</v>
          </cell>
          <cell r="B47">
            <v>-121.02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-22.19</v>
          </cell>
          <cell r="P47">
            <v>35.79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-0.24</v>
          </cell>
          <cell r="V47">
            <v>7.16</v>
          </cell>
          <cell r="W47">
            <v>0</v>
          </cell>
          <cell r="X47">
            <v>11.93</v>
          </cell>
          <cell r="Y47">
            <v>0</v>
          </cell>
          <cell r="Z47">
            <v>-19.649999999999999</v>
          </cell>
          <cell r="AA47">
            <v>-19.84</v>
          </cell>
          <cell r="AB47">
            <v>80.5</v>
          </cell>
          <cell r="AC47">
            <v>0</v>
          </cell>
          <cell r="AD47">
            <v>-37.56</v>
          </cell>
          <cell r="AE47">
            <v>0</v>
          </cell>
          <cell r="AF47">
            <v>25.21</v>
          </cell>
          <cell r="AG47">
            <v>0</v>
          </cell>
          <cell r="AH47">
            <v>31.01</v>
          </cell>
          <cell r="AI47">
            <v>-19.09</v>
          </cell>
          <cell r="AJ47">
            <v>0</v>
          </cell>
          <cell r="AK47">
            <v>-37.22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47.78</v>
          </cell>
          <cell r="AQ47">
            <v>-37.450000000000003</v>
          </cell>
          <cell r="AR47">
            <v>-51.32</v>
          </cell>
          <cell r="AS47">
            <v>-4232857.6612858819</v>
          </cell>
          <cell r="AW47">
            <v>0</v>
          </cell>
          <cell r="AX47">
            <v>0</v>
          </cell>
          <cell r="AY47">
            <v>37653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-17.899999999999999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-63.57</v>
          </cell>
          <cell r="BS47">
            <v>60.59</v>
          </cell>
          <cell r="BT47">
            <v>0</v>
          </cell>
          <cell r="BU47">
            <v>0</v>
          </cell>
          <cell r="BV47">
            <v>-20.87</v>
          </cell>
          <cell r="BW47">
            <v>0.09</v>
          </cell>
          <cell r="BX47">
            <v>3.18</v>
          </cell>
        </row>
        <row r="48">
          <cell r="A48">
            <v>37681</v>
          </cell>
          <cell r="B48">
            <v>-133.36000000000001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-24.45</v>
          </cell>
          <cell r="P48">
            <v>39.44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-0.24</v>
          </cell>
          <cell r="V48">
            <v>7.89</v>
          </cell>
          <cell r="W48">
            <v>0</v>
          </cell>
          <cell r="X48">
            <v>13.15</v>
          </cell>
          <cell r="Y48">
            <v>0</v>
          </cell>
          <cell r="Z48">
            <v>-21.65</v>
          </cell>
          <cell r="AA48">
            <v>-21.87</v>
          </cell>
          <cell r="AB48">
            <v>88.7</v>
          </cell>
          <cell r="AC48">
            <v>0</v>
          </cell>
          <cell r="AD48">
            <v>-41.39</v>
          </cell>
          <cell r="AE48">
            <v>0</v>
          </cell>
          <cell r="AF48">
            <v>27.78</v>
          </cell>
          <cell r="AG48">
            <v>0</v>
          </cell>
          <cell r="AH48">
            <v>34.17</v>
          </cell>
          <cell r="AI48">
            <v>-21.03</v>
          </cell>
          <cell r="AJ48">
            <v>0</v>
          </cell>
          <cell r="AK48">
            <v>-41.02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52.65</v>
          </cell>
          <cell r="AQ48">
            <v>-41.24</v>
          </cell>
          <cell r="AR48">
            <v>-55.69</v>
          </cell>
          <cell r="AS48">
            <v>1036947.9053297839</v>
          </cell>
          <cell r="AT48">
            <v>0</v>
          </cell>
          <cell r="AY48">
            <v>37681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-19.72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-70.05</v>
          </cell>
          <cell r="BS48">
            <v>66.760000000000005</v>
          </cell>
          <cell r="BT48">
            <v>0</v>
          </cell>
          <cell r="BU48">
            <v>0</v>
          </cell>
          <cell r="BV48">
            <v>-23</v>
          </cell>
          <cell r="BW48">
            <v>0.1</v>
          </cell>
          <cell r="BX48">
            <v>3.52</v>
          </cell>
        </row>
        <row r="49">
          <cell r="A49">
            <v>37712</v>
          </cell>
          <cell r="B49">
            <v>-128.38999999999999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-23.54</v>
          </cell>
          <cell r="P49">
            <v>37.97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0.03</v>
          </cell>
          <cell r="V49">
            <v>7.59</v>
          </cell>
          <cell r="W49">
            <v>0</v>
          </cell>
          <cell r="X49">
            <v>12.66</v>
          </cell>
          <cell r="Y49">
            <v>0</v>
          </cell>
          <cell r="Z49">
            <v>-20.84</v>
          </cell>
          <cell r="AA49">
            <v>-21.05</v>
          </cell>
          <cell r="AB49">
            <v>85.4</v>
          </cell>
          <cell r="AC49">
            <v>0</v>
          </cell>
          <cell r="AD49">
            <v>-39.85</v>
          </cell>
          <cell r="AE49">
            <v>0</v>
          </cell>
          <cell r="AF49">
            <v>26.74</v>
          </cell>
          <cell r="AG49">
            <v>0</v>
          </cell>
          <cell r="AH49">
            <v>32.89</v>
          </cell>
          <cell r="AI49">
            <v>-20.25</v>
          </cell>
          <cell r="AJ49">
            <v>0</v>
          </cell>
          <cell r="AK49">
            <v>-39.49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50.69</v>
          </cell>
          <cell r="AQ49">
            <v>-39.450000000000003</v>
          </cell>
          <cell r="AR49">
            <v>-50.03</v>
          </cell>
          <cell r="AS49">
            <v>-4445169.3575377036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37712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6.33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-67.44</v>
          </cell>
          <cell r="BS49">
            <v>64.28</v>
          </cell>
          <cell r="BT49">
            <v>0</v>
          </cell>
          <cell r="BU49">
            <v>0</v>
          </cell>
          <cell r="BV49">
            <v>3.17</v>
          </cell>
          <cell r="BW49">
            <v>0.13</v>
          </cell>
          <cell r="BX49">
            <v>3.34</v>
          </cell>
        </row>
        <row r="50">
          <cell r="A50">
            <v>37742</v>
          </cell>
          <cell r="B50">
            <v>-132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-24.2</v>
          </cell>
          <cell r="P50">
            <v>39.04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0.11</v>
          </cell>
          <cell r="V50">
            <v>7.81</v>
          </cell>
          <cell r="W50">
            <v>0</v>
          </cell>
          <cell r="X50">
            <v>13.01</v>
          </cell>
          <cell r="Y50">
            <v>0</v>
          </cell>
          <cell r="Z50">
            <v>-21.43</v>
          </cell>
          <cell r="AA50">
            <v>-21.65</v>
          </cell>
          <cell r="AB50">
            <v>87.8</v>
          </cell>
          <cell r="AC50">
            <v>0</v>
          </cell>
          <cell r="AD50">
            <v>-40.97</v>
          </cell>
          <cell r="AE50">
            <v>0</v>
          </cell>
          <cell r="AF50">
            <v>27.49</v>
          </cell>
          <cell r="AG50">
            <v>0</v>
          </cell>
          <cell r="AH50">
            <v>33.82</v>
          </cell>
          <cell r="AI50">
            <v>-20.82</v>
          </cell>
          <cell r="AJ50">
            <v>0</v>
          </cell>
          <cell r="AK50">
            <v>-40.6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52.11</v>
          </cell>
          <cell r="AQ50">
            <v>-40.479999999999997</v>
          </cell>
          <cell r="AR50">
            <v>-51.58</v>
          </cell>
          <cell r="AS50">
            <v>-524086.58638213389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37742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6.51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-69.33</v>
          </cell>
          <cell r="BS50">
            <v>66.08</v>
          </cell>
          <cell r="BT50">
            <v>0</v>
          </cell>
          <cell r="BU50">
            <v>0</v>
          </cell>
          <cell r="BV50">
            <v>3.26</v>
          </cell>
          <cell r="BW50">
            <v>0.14000000000000001</v>
          </cell>
          <cell r="BX50">
            <v>3.45</v>
          </cell>
        </row>
        <row r="51">
          <cell r="A51">
            <v>37773</v>
          </cell>
          <cell r="B51">
            <v>-127.08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-23.3</v>
          </cell>
          <cell r="P51">
            <v>37.58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0.36</v>
          </cell>
          <cell r="V51">
            <v>7.52</v>
          </cell>
          <cell r="W51">
            <v>0</v>
          </cell>
          <cell r="X51">
            <v>12.53</v>
          </cell>
          <cell r="Y51">
            <v>0</v>
          </cell>
          <cell r="Z51">
            <v>-20.63</v>
          </cell>
          <cell r="AA51">
            <v>-20.84</v>
          </cell>
          <cell r="AB51">
            <v>84.53</v>
          </cell>
          <cell r="AC51">
            <v>0</v>
          </cell>
          <cell r="AD51">
            <v>-39.44</v>
          </cell>
          <cell r="AE51">
            <v>0</v>
          </cell>
          <cell r="AF51">
            <v>26.47</v>
          </cell>
          <cell r="AG51">
            <v>0</v>
          </cell>
          <cell r="AH51">
            <v>32.56</v>
          </cell>
          <cell r="AI51">
            <v>-20.04</v>
          </cell>
          <cell r="AJ51">
            <v>0</v>
          </cell>
          <cell r="AK51">
            <v>-39.090000000000003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50.17</v>
          </cell>
          <cell r="AQ51">
            <v>-38.71</v>
          </cell>
          <cell r="AR51">
            <v>-49.96</v>
          </cell>
          <cell r="AS51">
            <v>15555128.011580233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37773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6.26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-66.75</v>
          </cell>
          <cell r="BS51">
            <v>63.62</v>
          </cell>
          <cell r="BT51">
            <v>0</v>
          </cell>
          <cell r="BU51">
            <v>0</v>
          </cell>
          <cell r="BV51">
            <v>3.14</v>
          </cell>
          <cell r="BW51">
            <v>0.13</v>
          </cell>
          <cell r="BX51">
            <v>3.34</v>
          </cell>
        </row>
        <row r="52">
          <cell r="A52">
            <v>37803</v>
          </cell>
          <cell r="B52">
            <v>-130.66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-23.96</v>
          </cell>
          <cell r="P52">
            <v>38.64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-0.38</v>
          </cell>
          <cell r="V52">
            <v>7.73</v>
          </cell>
          <cell r="W52">
            <v>0</v>
          </cell>
          <cell r="X52">
            <v>12.88</v>
          </cell>
          <cell r="Y52">
            <v>0</v>
          </cell>
          <cell r="Z52">
            <v>-21.21</v>
          </cell>
          <cell r="AA52">
            <v>-21.43</v>
          </cell>
          <cell r="AB52">
            <v>86.91</v>
          </cell>
          <cell r="AC52">
            <v>0</v>
          </cell>
          <cell r="AD52">
            <v>-40.549999999999997</v>
          </cell>
          <cell r="AE52">
            <v>0</v>
          </cell>
          <cell r="AF52">
            <v>27.21</v>
          </cell>
          <cell r="AG52">
            <v>0</v>
          </cell>
          <cell r="AH52">
            <v>33.479999999999997</v>
          </cell>
          <cell r="AI52">
            <v>-20.61</v>
          </cell>
          <cell r="AJ52">
            <v>0</v>
          </cell>
          <cell r="AK52">
            <v>-40.19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51.58</v>
          </cell>
          <cell r="AQ52">
            <v>-40.549999999999997</v>
          </cell>
          <cell r="AR52">
            <v>-51.97</v>
          </cell>
          <cell r="AS52">
            <v>-4523388.7798989341</v>
          </cell>
          <cell r="AY52">
            <v>37803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-19.32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-68.63</v>
          </cell>
          <cell r="BS52">
            <v>65.41</v>
          </cell>
          <cell r="BT52">
            <v>0</v>
          </cell>
          <cell r="BU52">
            <v>0</v>
          </cell>
          <cell r="BV52">
            <v>-22.54</v>
          </cell>
          <cell r="BW52">
            <v>0.14000000000000001</v>
          </cell>
          <cell r="BX52">
            <v>3.52</v>
          </cell>
        </row>
        <row r="53">
          <cell r="A53">
            <v>37834</v>
          </cell>
          <cell r="B53">
            <v>-129.97999999999999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-23.83</v>
          </cell>
          <cell r="P53">
            <v>38.44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-0.21</v>
          </cell>
          <cell r="V53">
            <v>7.69</v>
          </cell>
          <cell r="W53">
            <v>0</v>
          </cell>
          <cell r="X53">
            <v>12.81</v>
          </cell>
          <cell r="Y53">
            <v>0</v>
          </cell>
          <cell r="Z53">
            <v>-21.1</v>
          </cell>
          <cell r="AA53">
            <v>-21.31</v>
          </cell>
          <cell r="AB53">
            <v>86.46</v>
          </cell>
          <cell r="AC53">
            <v>0</v>
          </cell>
          <cell r="AD53">
            <v>-40.340000000000003</v>
          </cell>
          <cell r="AE53">
            <v>0</v>
          </cell>
          <cell r="AF53">
            <v>27.07</v>
          </cell>
          <cell r="AG53">
            <v>0</v>
          </cell>
          <cell r="AH53">
            <v>33.299999999999997</v>
          </cell>
          <cell r="AI53">
            <v>-20.5</v>
          </cell>
          <cell r="AJ53">
            <v>0</v>
          </cell>
          <cell r="AK53">
            <v>-39.979999999999997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51.32</v>
          </cell>
          <cell r="AQ53">
            <v>-40.17</v>
          </cell>
          <cell r="AR53">
            <v>-51.96</v>
          </cell>
          <cell r="AS53">
            <v>-4522036.6099716797</v>
          </cell>
          <cell r="AY53">
            <v>37834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-19.22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-68.27</v>
          </cell>
          <cell r="BS53">
            <v>65.069999999999993</v>
          </cell>
          <cell r="BT53">
            <v>0</v>
          </cell>
          <cell r="BU53">
            <v>0</v>
          </cell>
          <cell r="BV53">
            <v>-22.42</v>
          </cell>
          <cell r="BW53">
            <v>0.14000000000000001</v>
          </cell>
          <cell r="BX53">
            <v>3.56</v>
          </cell>
        </row>
        <row r="54">
          <cell r="A54">
            <v>37865</v>
          </cell>
          <cell r="B54">
            <v>-125.14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-22.95</v>
          </cell>
          <cell r="P54">
            <v>37.01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0.02</v>
          </cell>
          <cell r="V54">
            <v>7.4</v>
          </cell>
          <cell r="W54">
            <v>0</v>
          </cell>
          <cell r="X54">
            <v>12.34</v>
          </cell>
          <cell r="Y54">
            <v>0</v>
          </cell>
          <cell r="Z54">
            <v>-20.32</v>
          </cell>
          <cell r="AA54">
            <v>-20.52</v>
          </cell>
          <cell r="AB54">
            <v>83.23</v>
          </cell>
          <cell r="AC54">
            <v>0</v>
          </cell>
          <cell r="AD54">
            <v>-38.840000000000003</v>
          </cell>
          <cell r="AE54">
            <v>0</v>
          </cell>
          <cell r="AF54">
            <v>26.06</v>
          </cell>
          <cell r="AG54">
            <v>0</v>
          </cell>
          <cell r="AH54">
            <v>32.06</v>
          </cell>
          <cell r="AI54">
            <v>-19.739999999999998</v>
          </cell>
          <cell r="AJ54">
            <v>0</v>
          </cell>
          <cell r="AK54">
            <v>-38.49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49.4</v>
          </cell>
          <cell r="AQ54">
            <v>-38.46</v>
          </cell>
          <cell r="AR54">
            <v>-50.22</v>
          </cell>
          <cell r="AS54">
            <v>-4445072.4511617739</v>
          </cell>
          <cell r="AY54">
            <v>37865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-18.5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-65.73</v>
          </cell>
          <cell r="BS54">
            <v>62.65</v>
          </cell>
          <cell r="BT54">
            <v>0</v>
          </cell>
          <cell r="BU54">
            <v>0</v>
          </cell>
          <cell r="BV54">
            <v>-21.58</v>
          </cell>
          <cell r="BW54">
            <v>0.13</v>
          </cell>
          <cell r="BX54">
            <v>3.45</v>
          </cell>
        </row>
        <row r="55">
          <cell r="A55">
            <v>37895</v>
          </cell>
          <cell r="B55">
            <v>-128.66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-23.59</v>
          </cell>
          <cell r="P55">
            <v>38.049999999999997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0.12</v>
          </cell>
          <cell r="V55">
            <v>7.61</v>
          </cell>
          <cell r="W55">
            <v>0</v>
          </cell>
          <cell r="X55">
            <v>12.68</v>
          </cell>
          <cell r="Y55">
            <v>0</v>
          </cell>
          <cell r="Z55">
            <v>-20.89</v>
          </cell>
          <cell r="AA55">
            <v>-21.1</v>
          </cell>
          <cell r="AB55">
            <v>85.58</v>
          </cell>
          <cell r="AC55">
            <v>0</v>
          </cell>
          <cell r="AD55">
            <v>-39.93</v>
          </cell>
          <cell r="AE55">
            <v>0</v>
          </cell>
          <cell r="AF55">
            <v>26.8</v>
          </cell>
          <cell r="AG55">
            <v>0</v>
          </cell>
          <cell r="AH55">
            <v>32.96</v>
          </cell>
          <cell r="AI55">
            <v>-20.29</v>
          </cell>
          <cell r="AJ55">
            <v>0</v>
          </cell>
          <cell r="AK55">
            <v>-39.57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50.79</v>
          </cell>
          <cell r="AQ55">
            <v>-39.44</v>
          </cell>
          <cell r="AR55">
            <v>-51.94</v>
          </cell>
          <cell r="AS55">
            <v>-4323054.6018080339</v>
          </cell>
          <cell r="AY55">
            <v>37895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-19.03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-67.58</v>
          </cell>
          <cell r="BS55">
            <v>64.41</v>
          </cell>
          <cell r="BT55">
            <v>0</v>
          </cell>
          <cell r="BU55">
            <v>0</v>
          </cell>
          <cell r="BV55">
            <v>-22.19</v>
          </cell>
          <cell r="BW55">
            <v>0.14000000000000001</v>
          </cell>
          <cell r="BX55">
            <v>3.56</v>
          </cell>
        </row>
        <row r="56">
          <cell r="A56">
            <v>37926</v>
          </cell>
          <cell r="B56">
            <v>-55.57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-23.93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0.2</v>
          </cell>
          <cell r="V56">
            <v>-4.88</v>
          </cell>
          <cell r="W56">
            <v>0</v>
          </cell>
          <cell r="X56">
            <v>12.21</v>
          </cell>
          <cell r="Y56">
            <v>0</v>
          </cell>
          <cell r="Z56">
            <v>-20.11</v>
          </cell>
          <cell r="AA56">
            <v>-20.309999999999999</v>
          </cell>
          <cell r="AB56">
            <v>50.65</v>
          </cell>
          <cell r="AC56">
            <v>0</v>
          </cell>
          <cell r="AD56">
            <v>-38.44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-19.54</v>
          </cell>
          <cell r="AJ56">
            <v>0</v>
          </cell>
          <cell r="AK56">
            <v>-38.1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-13.43</v>
          </cell>
          <cell r="AQ56">
            <v>-171.25</v>
          </cell>
          <cell r="AR56">
            <v>-18.39</v>
          </cell>
          <cell r="AS56">
            <v>-2452874.3372162934</v>
          </cell>
          <cell r="AY56">
            <v>37926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-24.42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137.71</v>
          </cell>
          <cell r="BS56">
            <v>-0.32</v>
          </cell>
          <cell r="BT56">
            <v>0</v>
          </cell>
          <cell r="BU56">
            <v>0</v>
          </cell>
          <cell r="BV56">
            <v>112.96</v>
          </cell>
          <cell r="BW56">
            <v>0.15</v>
          </cell>
          <cell r="BX56">
            <v>3.21</v>
          </cell>
        </row>
        <row r="57">
          <cell r="A57">
            <v>37956</v>
          </cell>
          <cell r="B57">
            <v>-57.13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-24.61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0.02</v>
          </cell>
          <cell r="V57">
            <v>-5.0199999999999996</v>
          </cell>
          <cell r="W57">
            <v>0</v>
          </cell>
          <cell r="X57">
            <v>12.55</v>
          </cell>
          <cell r="Y57">
            <v>0</v>
          </cell>
          <cell r="Z57">
            <v>-20.67</v>
          </cell>
          <cell r="AA57">
            <v>-20.88</v>
          </cell>
          <cell r="AB57">
            <v>52.08</v>
          </cell>
          <cell r="AC57">
            <v>0</v>
          </cell>
          <cell r="AD57">
            <v>-39.53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-20.09</v>
          </cell>
          <cell r="AJ57">
            <v>0</v>
          </cell>
          <cell r="AK57">
            <v>-39.17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-13.81</v>
          </cell>
          <cell r="AQ57">
            <v>-176.26</v>
          </cell>
          <cell r="AR57">
            <v>-18.78</v>
          </cell>
          <cell r="AS57">
            <v>27467142.232810758</v>
          </cell>
          <cell r="AY57">
            <v>37956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-25.11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141.58000000000001</v>
          </cell>
          <cell r="BS57">
            <v>-0.33</v>
          </cell>
          <cell r="BT57">
            <v>0</v>
          </cell>
          <cell r="BU57">
            <v>0</v>
          </cell>
          <cell r="BV57">
            <v>116.14</v>
          </cell>
          <cell r="BW57">
            <v>0.15</v>
          </cell>
          <cell r="BX57">
            <v>3.31</v>
          </cell>
        </row>
        <row r="58">
          <cell r="A58">
            <v>37987</v>
          </cell>
          <cell r="B58">
            <v>-56.83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0.5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7.0000000000000007E-2</v>
          </cell>
          <cell r="V58">
            <v>-5</v>
          </cell>
          <cell r="W58">
            <v>0</v>
          </cell>
          <cell r="X58">
            <v>12.49</v>
          </cell>
          <cell r="Y58">
            <v>0</v>
          </cell>
          <cell r="Z58">
            <v>-20.57</v>
          </cell>
          <cell r="AA58">
            <v>-20.77</v>
          </cell>
          <cell r="AB58">
            <v>51.81</v>
          </cell>
          <cell r="AC58">
            <v>0</v>
          </cell>
          <cell r="AD58">
            <v>-39.32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-19.98</v>
          </cell>
          <cell r="AJ58">
            <v>0</v>
          </cell>
          <cell r="AK58">
            <v>-38.97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-13.74</v>
          </cell>
          <cell r="AQ58">
            <v>-150.31</v>
          </cell>
          <cell r="AR58">
            <v>-16.39</v>
          </cell>
          <cell r="AS58">
            <v>-5078032.7484957296</v>
          </cell>
          <cell r="AY58">
            <v>37987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-24.98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140.85</v>
          </cell>
          <cell r="BS58">
            <v>-0.33</v>
          </cell>
          <cell r="BT58">
            <v>0</v>
          </cell>
          <cell r="BU58">
            <v>0</v>
          </cell>
          <cell r="BV58">
            <v>115.54</v>
          </cell>
          <cell r="BW58">
            <v>0.15</v>
          </cell>
          <cell r="BX58">
            <v>3.31</v>
          </cell>
        </row>
        <row r="59">
          <cell r="A59">
            <v>38018</v>
          </cell>
          <cell r="B59">
            <v>-52.89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0.46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-0.24</v>
          </cell>
          <cell r="V59">
            <v>-4.6500000000000004</v>
          </cell>
          <cell r="W59">
            <v>0</v>
          </cell>
          <cell r="X59">
            <v>11.62</v>
          </cell>
          <cell r="Y59">
            <v>0</v>
          </cell>
          <cell r="Z59">
            <v>-19.14</v>
          </cell>
          <cell r="AA59">
            <v>-19.329999999999998</v>
          </cell>
          <cell r="AB59">
            <v>48.22</v>
          </cell>
          <cell r="AC59">
            <v>0</v>
          </cell>
          <cell r="AD59">
            <v>-36.590000000000003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-18.600000000000001</v>
          </cell>
          <cell r="AJ59">
            <v>0</v>
          </cell>
          <cell r="AK59">
            <v>-36.26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-12.79</v>
          </cell>
          <cell r="AQ59">
            <v>-140.19</v>
          </cell>
          <cell r="AR59">
            <v>-15.02</v>
          </cell>
          <cell r="AS59">
            <v>-2410055.9619037462</v>
          </cell>
          <cell r="AY59">
            <v>38018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-23.25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131.08000000000001</v>
          </cell>
          <cell r="BS59">
            <v>-0.31</v>
          </cell>
          <cell r="BT59">
            <v>0</v>
          </cell>
          <cell r="BU59">
            <v>0</v>
          </cell>
          <cell r="BV59">
            <v>107.53</v>
          </cell>
          <cell r="BW59">
            <v>0.14000000000000001</v>
          </cell>
          <cell r="BX59">
            <v>3.1</v>
          </cell>
        </row>
        <row r="60">
          <cell r="A60">
            <v>38047</v>
          </cell>
          <cell r="B60">
            <v>-56.26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0.49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0.16</v>
          </cell>
          <cell r="V60">
            <v>-4.95</v>
          </cell>
          <cell r="W60">
            <v>0</v>
          </cell>
          <cell r="X60">
            <v>12.36</v>
          </cell>
          <cell r="Y60">
            <v>0</v>
          </cell>
          <cell r="Z60">
            <v>-20.36</v>
          </cell>
          <cell r="AA60">
            <v>-20.57</v>
          </cell>
          <cell r="AB60">
            <v>51.29</v>
          </cell>
          <cell r="AC60">
            <v>0</v>
          </cell>
          <cell r="AD60">
            <v>-38.93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-19.78</v>
          </cell>
          <cell r="AJ60">
            <v>0</v>
          </cell>
          <cell r="AK60">
            <v>-38.58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-13.6</v>
          </cell>
          <cell r="AQ60">
            <v>-148.72</v>
          </cell>
          <cell r="AR60">
            <v>-16.170000000000002</v>
          </cell>
          <cell r="AS60">
            <v>-2594121.8522772319</v>
          </cell>
          <cell r="AY60">
            <v>38047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-24.73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139.44</v>
          </cell>
          <cell r="BS60">
            <v>-0.33</v>
          </cell>
          <cell r="BT60">
            <v>0</v>
          </cell>
          <cell r="BU60">
            <v>0</v>
          </cell>
          <cell r="BV60">
            <v>114.38</v>
          </cell>
          <cell r="BW60">
            <v>0.15</v>
          </cell>
          <cell r="BX60">
            <v>3.31</v>
          </cell>
        </row>
        <row r="61">
          <cell r="A61">
            <v>38078</v>
          </cell>
          <cell r="B61">
            <v>-54.17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0.48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-0.36</v>
          </cell>
          <cell r="V61">
            <v>-4.76</v>
          </cell>
          <cell r="W61">
            <v>0</v>
          </cell>
          <cell r="X61">
            <v>11.9</v>
          </cell>
          <cell r="Y61">
            <v>0</v>
          </cell>
          <cell r="Z61">
            <v>-19.600000000000001</v>
          </cell>
          <cell r="AA61">
            <v>-19.8</v>
          </cell>
          <cell r="AB61">
            <v>49.38</v>
          </cell>
          <cell r="AC61">
            <v>0</v>
          </cell>
          <cell r="AD61">
            <v>-37.479999999999997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-19.05</v>
          </cell>
          <cell r="AJ61">
            <v>0</v>
          </cell>
          <cell r="AK61">
            <v>-37.14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-13.09</v>
          </cell>
          <cell r="AQ61">
            <v>-143.69</v>
          </cell>
          <cell r="AR61">
            <v>-15.95</v>
          </cell>
          <cell r="AS61">
            <v>-2572534.7424100577</v>
          </cell>
          <cell r="AY61">
            <v>38078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134.24</v>
          </cell>
          <cell r="BS61">
            <v>-0.31</v>
          </cell>
          <cell r="BT61">
            <v>0</v>
          </cell>
          <cell r="BU61">
            <v>0</v>
          </cell>
          <cell r="BV61">
            <v>133.93</v>
          </cell>
          <cell r="BW61">
            <v>0.06</v>
          </cell>
          <cell r="BX61">
            <v>1.69</v>
          </cell>
        </row>
        <row r="62">
          <cell r="A62">
            <v>38108</v>
          </cell>
          <cell r="B62">
            <v>-55.69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0.49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0.26</v>
          </cell>
          <cell r="V62">
            <v>-4.9000000000000004</v>
          </cell>
          <cell r="W62">
            <v>0</v>
          </cell>
          <cell r="X62">
            <v>12.24</v>
          </cell>
          <cell r="Y62">
            <v>0</v>
          </cell>
          <cell r="Z62">
            <v>-20.149999999999999</v>
          </cell>
          <cell r="AA62">
            <v>-20.36</v>
          </cell>
          <cell r="AB62">
            <v>50.77</v>
          </cell>
          <cell r="AC62">
            <v>0</v>
          </cell>
          <cell r="AD62">
            <v>-38.53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-19.579999999999998</v>
          </cell>
          <cell r="AJ62">
            <v>0</v>
          </cell>
          <cell r="AK62">
            <v>-38.18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-13.46</v>
          </cell>
          <cell r="AQ62">
            <v>-147.11000000000001</v>
          </cell>
          <cell r="AR62">
            <v>-16.45</v>
          </cell>
          <cell r="AS62">
            <v>-2656788.3653436652</v>
          </cell>
          <cell r="AY62">
            <v>38108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138.02000000000001</v>
          </cell>
          <cell r="BS62">
            <v>-0.32</v>
          </cell>
          <cell r="BT62">
            <v>0</v>
          </cell>
          <cell r="BU62">
            <v>0</v>
          </cell>
          <cell r="BV62">
            <v>137.69999999999999</v>
          </cell>
          <cell r="BW62">
            <v>0.06</v>
          </cell>
          <cell r="BX62">
            <v>1.74</v>
          </cell>
        </row>
        <row r="63">
          <cell r="A63">
            <v>38139</v>
          </cell>
          <cell r="B63">
            <v>-53.61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0.47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-0.27</v>
          </cell>
          <cell r="V63">
            <v>-4.71</v>
          </cell>
          <cell r="W63">
            <v>0</v>
          </cell>
          <cell r="X63">
            <v>11.78</v>
          </cell>
          <cell r="Y63">
            <v>0</v>
          </cell>
          <cell r="Z63">
            <v>-19.399999999999999</v>
          </cell>
          <cell r="AA63">
            <v>-19.600000000000001</v>
          </cell>
          <cell r="AB63">
            <v>48.88</v>
          </cell>
          <cell r="AC63">
            <v>0</v>
          </cell>
          <cell r="AD63">
            <v>-37.090000000000003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-18.850000000000001</v>
          </cell>
          <cell r="AJ63">
            <v>0</v>
          </cell>
          <cell r="AK63">
            <v>-36.76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-12.96</v>
          </cell>
          <cell r="AQ63">
            <v>-142.13</v>
          </cell>
          <cell r="AR63">
            <v>-15.94</v>
          </cell>
          <cell r="AS63">
            <v>-7571530.1755042169</v>
          </cell>
          <cell r="AY63">
            <v>38139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132.87</v>
          </cell>
          <cell r="BS63">
            <v>-0.31</v>
          </cell>
          <cell r="BT63">
            <v>0</v>
          </cell>
          <cell r="BU63">
            <v>0</v>
          </cell>
          <cell r="BV63">
            <v>132.56</v>
          </cell>
          <cell r="BW63">
            <v>0.06</v>
          </cell>
          <cell r="BX63">
            <v>1.69</v>
          </cell>
        </row>
        <row r="64">
          <cell r="A64">
            <v>38169</v>
          </cell>
          <cell r="B64">
            <v>-55.12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0.48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0.35</v>
          </cell>
          <cell r="V64">
            <v>-4.8499999999999996</v>
          </cell>
          <cell r="W64">
            <v>0</v>
          </cell>
          <cell r="X64">
            <v>12.11</v>
          </cell>
          <cell r="Y64">
            <v>0</v>
          </cell>
          <cell r="Z64">
            <v>-19.95</v>
          </cell>
          <cell r="AA64">
            <v>-20.149999999999999</v>
          </cell>
          <cell r="AB64">
            <v>50.25</v>
          </cell>
          <cell r="AC64">
            <v>0</v>
          </cell>
          <cell r="AD64">
            <v>-38.14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-19.38</v>
          </cell>
          <cell r="AJ64">
            <v>0</v>
          </cell>
          <cell r="AK64">
            <v>-37.79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-13.32</v>
          </cell>
          <cell r="AQ64">
            <v>-145.51</v>
          </cell>
          <cell r="AR64">
            <v>-16.600000000000001</v>
          </cell>
          <cell r="AS64">
            <v>-2656576.024971595</v>
          </cell>
          <cell r="AY64">
            <v>38169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-24.23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136.61000000000001</v>
          </cell>
          <cell r="BS64">
            <v>-0.32</v>
          </cell>
          <cell r="BT64">
            <v>0</v>
          </cell>
          <cell r="BU64">
            <v>0</v>
          </cell>
          <cell r="BV64">
            <v>112.07</v>
          </cell>
          <cell r="BW64">
            <v>0.06</v>
          </cell>
          <cell r="BX64">
            <v>1.8</v>
          </cell>
        </row>
        <row r="65">
          <cell r="A65">
            <v>38200</v>
          </cell>
          <cell r="B65">
            <v>-54.84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0.48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-0.39</v>
          </cell>
          <cell r="V65">
            <v>-4.82</v>
          </cell>
          <cell r="W65">
            <v>0</v>
          </cell>
          <cell r="X65">
            <v>12.05</v>
          </cell>
          <cell r="Y65">
            <v>0</v>
          </cell>
          <cell r="Z65">
            <v>-19.84</v>
          </cell>
          <cell r="AA65">
            <v>-20.04</v>
          </cell>
          <cell r="AB65">
            <v>49.99</v>
          </cell>
          <cell r="AC65">
            <v>0</v>
          </cell>
          <cell r="AD65">
            <v>-37.94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-19.28</v>
          </cell>
          <cell r="AJ65">
            <v>0</v>
          </cell>
          <cell r="AK65">
            <v>-37.6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-13.26</v>
          </cell>
          <cell r="AQ65">
            <v>-145.49</v>
          </cell>
          <cell r="AR65">
            <v>-16.61</v>
          </cell>
          <cell r="AS65">
            <v>-2654785.2050167937</v>
          </cell>
          <cell r="AY65">
            <v>38200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-24.1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135.9</v>
          </cell>
          <cell r="BS65">
            <v>-0.32</v>
          </cell>
          <cell r="BT65">
            <v>0</v>
          </cell>
          <cell r="BU65">
            <v>0</v>
          </cell>
          <cell r="BV65">
            <v>111.48</v>
          </cell>
          <cell r="BW65">
            <v>0.06</v>
          </cell>
          <cell r="BX65">
            <v>1.86</v>
          </cell>
        </row>
        <row r="66">
          <cell r="A66">
            <v>38231</v>
          </cell>
          <cell r="B66">
            <v>-52.79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0.46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-0.13</v>
          </cell>
          <cell r="V66">
            <v>-4.6399999999999997</v>
          </cell>
          <cell r="W66">
            <v>0</v>
          </cell>
          <cell r="X66">
            <v>11.6</v>
          </cell>
          <cell r="Y66">
            <v>0</v>
          </cell>
          <cell r="Z66">
            <v>-19.100000000000001</v>
          </cell>
          <cell r="AA66">
            <v>-19.3</v>
          </cell>
          <cell r="AB66">
            <v>48.13</v>
          </cell>
          <cell r="AC66">
            <v>0</v>
          </cell>
          <cell r="AD66">
            <v>-36.53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-18.559999999999999</v>
          </cell>
          <cell r="AJ66">
            <v>0</v>
          </cell>
          <cell r="AK66">
            <v>-36.200000000000003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-12.76</v>
          </cell>
          <cell r="AQ66">
            <v>-139.82</v>
          </cell>
          <cell r="AR66">
            <v>-16.059999999999999</v>
          </cell>
          <cell r="AS66">
            <v>-2572484.189942468</v>
          </cell>
          <cell r="AY66">
            <v>38231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-23.2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130.83000000000001</v>
          </cell>
          <cell r="BS66">
            <v>-0.31</v>
          </cell>
          <cell r="BT66">
            <v>0</v>
          </cell>
          <cell r="BU66">
            <v>0</v>
          </cell>
          <cell r="BV66">
            <v>107.33</v>
          </cell>
          <cell r="BW66">
            <v>0.06</v>
          </cell>
          <cell r="BX66">
            <v>1.8</v>
          </cell>
        </row>
        <row r="67">
          <cell r="A67">
            <v>38261</v>
          </cell>
          <cell r="B67">
            <v>-54.28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0.48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-0.28999999999999998</v>
          </cell>
          <cell r="V67">
            <v>-4.7699999999999996</v>
          </cell>
          <cell r="W67">
            <v>0</v>
          </cell>
          <cell r="X67">
            <v>11.93</v>
          </cell>
          <cell r="Y67">
            <v>0</v>
          </cell>
          <cell r="Z67">
            <v>-19.64</v>
          </cell>
          <cell r="AA67">
            <v>-19.84</v>
          </cell>
          <cell r="AB67">
            <v>49.48</v>
          </cell>
          <cell r="AC67">
            <v>0</v>
          </cell>
          <cell r="AD67">
            <v>-37.549999999999997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-19.079999999999998</v>
          </cell>
          <cell r="AJ67">
            <v>0</v>
          </cell>
          <cell r="AK67">
            <v>-37.21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-13.12</v>
          </cell>
          <cell r="AQ67">
            <v>-143.91</v>
          </cell>
          <cell r="AR67">
            <v>-16.579999999999998</v>
          </cell>
          <cell r="AS67">
            <v>-2657349.4641941655</v>
          </cell>
          <cell r="AY67">
            <v>38261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-23.86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134.52000000000001</v>
          </cell>
          <cell r="BS67">
            <v>-0.31</v>
          </cell>
          <cell r="BT67">
            <v>0</v>
          </cell>
          <cell r="BU67">
            <v>0</v>
          </cell>
          <cell r="BV67">
            <v>110.35</v>
          </cell>
          <cell r="BW67">
            <v>0.06</v>
          </cell>
          <cell r="BX67">
            <v>1.86</v>
          </cell>
        </row>
        <row r="68">
          <cell r="A68">
            <v>38292</v>
          </cell>
          <cell r="B68">
            <v>58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-0.26</v>
          </cell>
          <cell r="V68">
            <v>-4.59</v>
          </cell>
          <cell r="W68">
            <v>0</v>
          </cell>
          <cell r="X68">
            <v>11.48</v>
          </cell>
          <cell r="Y68">
            <v>0</v>
          </cell>
          <cell r="Z68">
            <v>-18.91</v>
          </cell>
          <cell r="AA68">
            <v>-19.100000000000001</v>
          </cell>
          <cell r="AB68">
            <v>47.63</v>
          </cell>
          <cell r="AC68">
            <v>0</v>
          </cell>
          <cell r="AD68">
            <v>-36.15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-18.37</v>
          </cell>
          <cell r="AJ68">
            <v>0</v>
          </cell>
          <cell r="AK68">
            <v>-35.83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-61.78</v>
          </cell>
          <cell r="AQ68">
            <v>-77.89</v>
          </cell>
          <cell r="AR68">
            <v>6</v>
          </cell>
          <cell r="AS68">
            <v>-2532952.6764875078</v>
          </cell>
          <cell r="AY68">
            <v>38292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-22.97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118.02</v>
          </cell>
          <cell r="BS68">
            <v>-49.45</v>
          </cell>
          <cell r="BT68">
            <v>0</v>
          </cell>
          <cell r="BU68">
            <v>0</v>
          </cell>
          <cell r="BV68">
            <v>45.6</v>
          </cell>
          <cell r="BW68">
            <v>0.13</v>
          </cell>
          <cell r="BX68">
            <v>1.59</v>
          </cell>
        </row>
        <row r="69">
          <cell r="A69">
            <v>38322</v>
          </cell>
          <cell r="B69">
            <v>59.63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-0.13</v>
          </cell>
          <cell r="V69">
            <v>-4.72</v>
          </cell>
          <cell r="W69">
            <v>0</v>
          </cell>
          <cell r="X69">
            <v>11.81</v>
          </cell>
          <cell r="Y69">
            <v>0</v>
          </cell>
          <cell r="Z69">
            <v>-19.440000000000001</v>
          </cell>
          <cell r="AA69">
            <v>-19.64</v>
          </cell>
          <cell r="AB69">
            <v>48.97</v>
          </cell>
          <cell r="AC69">
            <v>0</v>
          </cell>
          <cell r="AD69">
            <v>-37.17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-18.89</v>
          </cell>
          <cell r="AJ69">
            <v>0</v>
          </cell>
          <cell r="AK69">
            <v>-36.83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-63.52</v>
          </cell>
          <cell r="AQ69">
            <v>-79.930000000000007</v>
          </cell>
          <cell r="AR69">
            <v>6.79</v>
          </cell>
          <cell r="AS69">
            <v>-2465621.6536768549</v>
          </cell>
          <cell r="AY69">
            <v>38322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-23.61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121.34</v>
          </cell>
          <cell r="BS69">
            <v>-50.84</v>
          </cell>
          <cell r="BT69">
            <v>0</v>
          </cell>
          <cell r="BU69">
            <v>0</v>
          </cell>
          <cell r="BV69">
            <v>46.89</v>
          </cell>
          <cell r="BW69">
            <v>0.14000000000000001</v>
          </cell>
          <cell r="BX69">
            <v>1.64</v>
          </cell>
        </row>
        <row r="70">
          <cell r="A70">
            <v>38353</v>
          </cell>
          <cell r="B70">
            <v>59.32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-0.14000000000000001</v>
          </cell>
          <cell r="V70">
            <v>-4.7</v>
          </cell>
          <cell r="W70">
            <v>0</v>
          </cell>
          <cell r="X70">
            <v>11.74</v>
          </cell>
          <cell r="Y70">
            <v>0</v>
          </cell>
          <cell r="Z70">
            <v>-19.34</v>
          </cell>
          <cell r="AA70">
            <v>-19.54</v>
          </cell>
          <cell r="AB70">
            <v>48.72</v>
          </cell>
          <cell r="AC70">
            <v>0</v>
          </cell>
          <cell r="AD70">
            <v>-36.979999999999997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-18.79</v>
          </cell>
          <cell r="AJ70">
            <v>0</v>
          </cell>
          <cell r="AK70">
            <v>-36.64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-63.19</v>
          </cell>
          <cell r="AQ70">
            <v>-79.53</v>
          </cell>
          <cell r="AR70">
            <v>7.84</v>
          </cell>
          <cell r="AS70">
            <v>1485566.4551335261</v>
          </cell>
          <cell r="AY70">
            <v>38353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-23.49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120.71</v>
          </cell>
          <cell r="BS70">
            <v>-50.58</v>
          </cell>
          <cell r="BT70">
            <v>0</v>
          </cell>
          <cell r="BU70">
            <v>0</v>
          </cell>
          <cell r="BV70">
            <v>46.64</v>
          </cell>
          <cell r="BW70">
            <v>0.14000000000000001</v>
          </cell>
          <cell r="BX70">
            <v>1.64</v>
          </cell>
        </row>
        <row r="71">
          <cell r="A71">
            <v>38384</v>
          </cell>
          <cell r="B71">
            <v>53.3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0.18</v>
          </cell>
          <cell r="V71">
            <v>-4.22</v>
          </cell>
          <cell r="W71">
            <v>0</v>
          </cell>
          <cell r="X71">
            <v>10.55</v>
          </cell>
          <cell r="Y71">
            <v>0</v>
          </cell>
          <cell r="Z71">
            <v>-17.38</v>
          </cell>
          <cell r="AA71">
            <v>-17.55</v>
          </cell>
          <cell r="AB71">
            <v>43.78</v>
          </cell>
          <cell r="AC71">
            <v>0</v>
          </cell>
          <cell r="AD71">
            <v>-33.22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-16.88</v>
          </cell>
          <cell r="AJ71">
            <v>0</v>
          </cell>
          <cell r="AK71">
            <v>-32.92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-56.77</v>
          </cell>
          <cell r="AQ71">
            <v>-71.150000000000006</v>
          </cell>
          <cell r="AR71">
            <v>7.2</v>
          </cell>
          <cell r="AS71">
            <v>-2278513.7380056041</v>
          </cell>
          <cell r="AY71">
            <v>38384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-21.11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108.46</v>
          </cell>
          <cell r="BS71">
            <v>-45.44</v>
          </cell>
          <cell r="BT71">
            <v>0</v>
          </cell>
          <cell r="BU71">
            <v>0</v>
          </cell>
          <cell r="BV71">
            <v>41.91</v>
          </cell>
          <cell r="BW71">
            <v>0.12</v>
          </cell>
          <cell r="BX71">
            <v>1.49</v>
          </cell>
        </row>
        <row r="72">
          <cell r="A72">
            <v>38412</v>
          </cell>
          <cell r="B72">
            <v>58.73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-0.16</v>
          </cell>
          <cell r="V72">
            <v>-4.6500000000000004</v>
          </cell>
          <cell r="W72">
            <v>0</v>
          </cell>
          <cell r="X72">
            <v>11.63</v>
          </cell>
          <cell r="Y72">
            <v>0</v>
          </cell>
          <cell r="Z72">
            <v>-19.149999999999999</v>
          </cell>
          <cell r="AA72">
            <v>-19.34</v>
          </cell>
          <cell r="AB72">
            <v>48.24</v>
          </cell>
          <cell r="AC72">
            <v>0</v>
          </cell>
          <cell r="AD72">
            <v>-36.61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-18.61</v>
          </cell>
          <cell r="AJ72">
            <v>0</v>
          </cell>
          <cell r="AK72">
            <v>-36.28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-62.56</v>
          </cell>
          <cell r="AQ72">
            <v>-78.760000000000005</v>
          </cell>
          <cell r="AR72">
            <v>7.63</v>
          </cell>
          <cell r="AS72">
            <v>-2532862.8846497359</v>
          </cell>
          <cell r="AY72">
            <v>38412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-23.26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119.52</v>
          </cell>
          <cell r="BS72">
            <v>-50.08</v>
          </cell>
          <cell r="BT72">
            <v>0</v>
          </cell>
          <cell r="BU72">
            <v>0</v>
          </cell>
          <cell r="BV72">
            <v>46.18</v>
          </cell>
          <cell r="BW72">
            <v>0.14000000000000001</v>
          </cell>
          <cell r="BX72">
            <v>1.64</v>
          </cell>
        </row>
        <row r="73">
          <cell r="A73">
            <v>38443</v>
          </cell>
          <cell r="B73">
            <v>45.93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-4.4800000000000004</v>
          </cell>
          <cell r="W73">
            <v>0</v>
          </cell>
          <cell r="X73">
            <v>11.19</v>
          </cell>
          <cell r="Y73">
            <v>0</v>
          </cell>
          <cell r="Z73">
            <v>-18.440000000000001</v>
          </cell>
          <cell r="AA73">
            <v>-18.62</v>
          </cell>
          <cell r="AB73">
            <v>46.44</v>
          </cell>
          <cell r="AC73">
            <v>0</v>
          </cell>
          <cell r="AD73">
            <v>-35.25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-17.91</v>
          </cell>
          <cell r="AJ73">
            <v>0</v>
          </cell>
          <cell r="AK73">
            <v>-34.93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-60.23</v>
          </cell>
          <cell r="AQ73">
            <v>-86.28</v>
          </cell>
          <cell r="AR73">
            <v>2.0299999999999998</v>
          </cell>
          <cell r="AS73">
            <v>-2416083.8327108719</v>
          </cell>
          <cell r="AY73">
            <v>38443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115.06</v>
          </cell>
          <cell r="BS73">
            <v>-48.21</v>
          </cell>
          <cell r="BT73">
            <v>0</v>
          </cell>
          <cell r="BU73">
            <v>0</v>
          </cell>
          <cell r="BV73">
            <v>66.849999999999994</v>
          </cell>
          <cell r="BW73">
            <v>0.05</v>
          </cell>
          <cell r="BX73">
            <v>1.53</v>
          </cell>
        </row>
        <row r="74">
          <cell r="A74">
            <v>38473</v>
          </cell>
          <cell r="B74">
            <v>47.22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-0.09</v>
          </cell>
          <cell r="V74">
            <v>-4.5999999999999996</v>
          </cell>
          <cell r="W74">
            <v>0</v>
          </cell>
          <cell r="X74">
            <v>11.51</v>
          </cell>
          <cell r="Y74">
            <v>0</v>
          </cell>
          <cell r="Z74">
            <v>-18.95</v>
          </cell>
          <cell r="AA74">
            <v>-19.149999999999999</v>
          </cell>
          <cell r="AB74">
            <v>47.75</v>
          </cell>
          <cell r="AC74">
            <v>0</v>
          </cell>
          <cell r="AD74">
            <v>-36.24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-18.420000000000002</v>
          </cell>
          <cell r="AJ74">
            <v>0</v>
          </cell>
          <cell r="AK74">
            <v>-35.909999999999997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-61.92</v>
          </cell>
          <cell r="AQ74">
            <v>-88.8</v>
          </cell>
          <cell r="AR74">
            <v>2.13</v>
          </cell>
          <cell r="AS74">
            <v>-2500509.6907841307</v>
          </cell>
          <cell r="AY74">
            <v>38473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118.29</v>
          </cell>
          <cell r="BS74">
            <v>-49.57</v>
          </cell>
          <cell r="BT74">
            <v>0</v>
          </cell>
          <cell r="BU74">
            <v>0</v>
          </cell>
          <cell r="BV74">
            <v>68.73</v>
          </cell>
          <cell r="BW74">
            <v>0.05</v>
          </cell>
          <cell r="BX74">
            <v>1.58</v>
          </cell>
        </row>
        <row r="75">
          <cell r="A75">
            <v>38504</v>
          </cell>
          <cell r="B75">
            <v>45.46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0.06</v>
          </cell>
          <cell r="V75">
            <v>-4.43</v>
          </cell>
          <cell r="W75">
            <v>0</v>
          </cell>
          <cell r="X75">
            <v>11.08</v>
          </cell>
          <cell r="Y75">
            <v>0</v>
          </cell>
          <cell r="Z75">
            <v>-18.25</v>
          </cell>
          <cell r="AA75">
            <v>-18.43</v>
          </cell>
          <cell r="AB75">
            <v>45.97</v>
          </cell>
          <cell r="AC75">
            <v>0</v>
          </cell>
          <cell r="AD75">
            <v>-34.89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-17.73</v>
          </cell>
          <cell r="AJ75">
            <v>0</v>
          </cell>
          <cell r="AK75">
            <v>-34.57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-59.61</v>
          </cell>
          <cell r="AQ75">
            <v>-85.34</v>
          </cell>
          <cell r="AR75">
            <v>2.04</v>
          </cell>
          <cell r="AS75">
            <v>-2415626.613054412</v>
          </cell>
          <cell r="AY75">
            <v>38504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113.88</v>
          </cell>
          <cell r="BS75">
            <v>-47.72</v>
          </cell>
          <cell r="BT75">
            <v>0</v>
          </cell>
          <cell r="BU75">
            <v>0</v>
          </cell>
          <cell r="BV75">
            <v>66.17</v>
          </cell>
          <cell r="BW75">
            <v>0.05</v>
          </cell>
          <cell r="BX75">
            <v>1.53</v>
          </cell>
        </row>
        <row r="76">
          <cell r="A76">
            <v>38534</v>
          </cell>
          <cell r="B76">
            <v>46.74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-0.03</v>
          </cell>
          <cell r="V76">
            <v>-4.5599999999999996</v>
          </cell>
          <cell r="W76">
            <v>0</v>
          </cell>
          <cell r="X76">
            <v>11.39</v>
          </cell>
          <cell r="Y76">
            <v>0</v>
          </cell>
          <cell r="Z76">
            <v>-18.760000000000002</v>
          </cell>
          <cell r="AA76">
            <v>-18.95</v>
          </cell>
          <cell r="AB76">
            <v>47.26</v>
          </cell>
          <cell r="AC76">
            <v>0</v>
          </cell>
          <cell r="AD76">
            <v>-35.869999999999997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-18.23</v>
          </cell>
          <cell r="AJ76">
            <v>0</v>
          </cell>
          <cell r="AK76">
            <v>-35.54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-61.29</v>
          </cell>
          <cell r="AQ76">
            <v>-87.83</v>
          </cell>
          <cell r="AR76">
            <v>2</v>
          </cell>
          <cell r="AS76">
            <v>-2500215.8701079106</v>
          </cell>
          <cell r="AY76">
            <v>38534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-22.78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117.08</v>
          </cell>
          <cell r="BS76">
            <v>-49.06</v>
          </cell>
          <cell r="BT76">
            <v>0</v>
          </cell>
          <cell r="BU76">
            <v>0</v>
          </cell>
          <cell r="BV76">
            <v>45.24</v>
          </cell>
          <cell r="BW76">
            <v>0.05</v>
          </cell>
          <cell r="BX76">
            <v>1.64</v>
          </cell>
        </row>
        <row r="77">
          <cell r="A77">
            <v>38565</v>
          </cell>
          <cell r="B77">
            <v>50.79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-4.53</v>
          </cell>
          <cell r="W77">
            <v>0</v>
          </cell>
          <cell r="X77">
            <v>11.33</v>
          </cell>
          <cell r="Y77">
            <v>0</v>
          </cell>
          <cell r="Z77">
            <v>-18.66</v>
          </cell>
          <cell r="AA77">
            <v>-18.850000000000001</v>
          </cell>
          <cell r="AB77">
            <v>47.01</v>
          </cell>
          <cell r="AC77">
            <v>0</v>
          </cell>
          <cell r="AD77">
            <v>-35.68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-18.13</v>
          </cell>
          <cell r="AJ77">
            <v>0</v>
          </cell>
          <cell r="AK77">
            <v>-35.36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-60.97</v>
          </cell>
          <cell r="AQ77">
            <v>-83.05</v>
          </cell>
          <cell r="AR77">
            <v>3.69</v>
          </cell>
          <cell r="AS77">
            <v>-2498529.8051807778</v>
          </cell>
          <cell r="AY77">
            <v>38565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-22.66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120.77</v>
          </cell>
          <cell r="BS77">
            <v>-48.8</v>
          </cell>
          <cell r="BT77">
            <v>0</v>
          </cell>
          <cell r="BU77">
            <v>0</v>
          </cell>
          <cell r="BV77">
            <v>49.3</v>
          </cell>
          <cell r="BW77">
            <v>0.06</v>
          </cell>
          <cell r="BX77">
            <v>1.7</v>
          </cell>
        </row>
        <row r="78">
          <cell r="A78">
            <v>38596</v>
          </cell>
          <cell r="B78">
            <v>48.89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0.15</v>
          </cell>
          <cell r="V78">
            <v>-4.3600000000000003</v>
          </cell>
          <cell r="W78">
            <v>0</v>
          </cell>
          <cell r="X78">
            <v>10.91</v>
          </cell>
          <cell r="Y78">
            <v>0</v>
          </cell>
          <cell r="Z78">
            <v>-17.97</v>
          </cell>
          <cell r="AA78">
            <v>-18.149999999999999</v>
          </cell>
          <cell r="AB78">
            <v>45.25</v>
          </cell>
          <cell r="AC78">
            <v>0</v>
          </cell>
          <cell r="AD78">
            <v>-34.35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-17.45</v>
          </cell>
          <cell r="AJ78">
            <v>0</v>
          </cell>
          <cell r="AK78">
            <v>-34.04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-58.69</v>
          </cell>
          <cell r="AQ78">
            <v>-79.8</v>
          </cell>
          <cell r="AR78">
            <v>3.58</v>
          </cell>
          <cell r="AS78">
            <v>-2416369.8189188917</v>
          </cell>
          <cell r="AY78">
            <v>38596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-21.82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116.26</v>
          </cell>
          <cell r="BS78">
            <v>-46.98</v>
          </cell>
          <cell r="BT78">
            <v>0</v>
          </cell>
          <cell r="BU78">
            <v>0</v>
          </cell>
          <cell r="BV78">
            <v>47.46</v>
          </cell>
          <cell r="BW78">
            <v>0.05</v>
          </cell>
          <cell r="BX78">
            <v>1.65</v>
          </cell>
        </row>
        <row r="79">
          <cell r="A79">
            <v>38626</v>
          </cell>
          <cell r="B79">
            <v>50.27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0.06</v>
          </cell>
          <cell r="V79">
            <v>-4.49</v>
          </cell>
          <cell r="W79">
            <v>0</v>
          </cell>
          <cell r="X79">
            <v>11.22</v>
          </cell>
          <cell r="Y79">
            <v>0</v>
          </cell>
          <cell r="Z79">
            <v>-18.47</v>
          </cell>
          <cell r="AA79">
            <v>-18.66</v>
          </cell>
          <cell r="AB79">
            <v>46.53</v>
          </cell>
          <cell r="AC79">
            <v>0</v>
          </cell>
          <cell r="AD79">
            <v>-35.31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-17.940000000000001</v>
          </cell>
          <cell r="AJ79">
            <v>0</v>
          </cell>
          <cell r="AK79">
            <v>-34.99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-60.34</v>
          </cell>
          <cell r="AQ79">
            <v>-82.14</v>
          </cell>
          <cell r="AR79">
            <v>3.71</v>
          </cell>
          <cell r="AS79">
            <v>-2501225.5693678907</v>
          </cell>
          <cell r="AY79">
            <v>38626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-22.43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119.52</v>
          </cell>
          <cell r="BS79">
            <v>-48.3</v>
          </cell>
          <cell r="BT79">
            <v>0</v>
          </cell>
          <cell r="BU79">
            <v>0</v>
          </cell>
          <cell r="BV79">
            <v>48.79</v>
          </cell>
          <cell r="BW79">
            <v>0.06</v>
          </cell>
          <cell r="BX79">
            <v>1.7</v>
          </cell>
        </row>
        <row r="80">
          <cell r="A80">
            <v>38657</v>
          </cell>
          <cell r="B80">
            <v>43.62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0.35</v>
          </cell>
          <cell r="V80">
            <v>-21.59</v>
          </cell>
          <cell r="W80">
            <v>0</v>
          </cell>
          <cell r="X80">
            <v>10.8</v>
          </cell>
          <cell r="Y80">
            <v>0</v>
          </cell>
          <cell r="Z80">
            <v>0</v>
          </cell>
          <cell r="AA80">
            <v>0</v>
          </cell>
          <cell r="AB80">
            <v>44.79</v>
          </cell>
          <cell r="AC80">
            <v>0</v>
          </cell>
          <cell r="AD80">
            <v>-33.99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-33.69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-58.09</v>
          </cell>
          <cell r="AQ80">
            <v>-47.81</v>
          </cell>
          <cell r="AR80">
            <v>22.25</v>
          </cell>
          <cell r="AS80">
            <v>-2439597.1316994121</v>
          </cell>
          <cell r="AY80">
            <v>38657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-21.59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133.02000000000001</v>
          </cell>
          <cell r="BS80">
            <v>-46.49</v>
          </cell>
          <cell r="BT80">
            <v>0</v>
          </cell>
          <cell r="BU80">
            <v>0</v>
          </cell>
          <cell r="BV80">
            <v>64.930000000000007</v>
          </cell>
          <cell r="BW80">
            <v>0.16</v>
          </cell>
          <cell r="BX80">
            <v>1.55</v>
          </cell>
        </row>
        <row r="81">
          <cell r="A81">
            <v>38687</v>
          </cell>
          <cell r="B81">
            <v>44.84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-0.08</v>
          </cell>
          <cell r="V81">
            <v>-22.2</v>
          </cell>
          <cell r="W81">
            <v>0</v>
          </cell>
          <cell r="X81">
            <v>11.1</v>
          </cell>
          <cell r="Y81">
            <v>0</v>
          </cell>
          <cell r="Z81">
            <v>0</v>
          </cell>
          <cell r="AA81">
            <v>0</v>
          </cell>
          <cell r="AB81">
            <v>46.05</v>
          </cell>
          <cell r="AC81">
            <v>0</v>
          </cell>
          <cell r="AD81">
            <v>-34.950000000000003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-34.630000000000003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-59.72</v>
          </cell>
          <cell r="AQ81">
            <v>-49.59</v>
          </cell>
          <cell r="AR81">
            <v>23.7</v>
          </cell>
          <cell r="AS81">
            <v>-2541858.6246446506</v>
          </cell>
          <cell r="AY81">
            <v>38687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-22.2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136.76</v>
          </cell>
          <cell r="BS81">
            <v>-47.8</v>
          </cell>
          <cell r="BT81">
            <v>0</v>
          </cell>
          <cell r="BU81">
            <v>0</v>
          </cell>
          <cell r="BV81">
            <v>66.75</v>
          </cell>
          <cell r="BW81">
            <v>0.16</v>
          </cell>
          <cell r="BX81">
            <v>1.6</v>
          </cell>
        </row>
        <row r="82">
          <cell r="A82">
            <v>38718</v>
          </cell>
          <cell r="B82">
            <v>44.61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-0.12</v>
          </cell>
          <cell r="V82">
            <v>-22.08</v>
          </cell>
          <cell r="W82">
            <v>0</v>
          </cell>
          <cell r="X82">
            <v>11.04</v>
          </cell>
          <cell r="Y82">
            <v>0</v>
          </cell>
          <cell r="Z82">
            <v>0</v>
          </cell>
          <cell r="AA82">
            <v>0</v>
          </cell>
          <cell r="AB82">
            <v>45.8</v>
          </cell>
          <cell r="AC82">
            <v>0</v>
          </cell>
          <cell r="AD82">
            <v>-34.76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-34.450000000000003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-59.4</v>
          </cell>
          <cell r="AQ82">
            <v>-49.37</v>
          </cell>
          <cell r="AR82">
            <v>25.29</v>
          </cell>
          <cell r="AS82">
            <v>-5588453.5279545672</v>
          </cell>
          <cell r="AY82">
            <v>38718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-22.08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136.04</v>
          </cell>
          <cell r="BS82">
            <v>-47.55</v>
          </cell>
          <cell r="BT82">
            <v>0</v>
          </cell>
          <cell r="BU82">
            <v>0</v>
          </cell>
          <cell r="BV82">
            <v>66.400000000000006</v>
          </cell>
          <cell r="BW82">
            <v>0.16</v>
          </cell>
          <cell r="BX82">
            <v>1.6</v>
          </cell>
        </row>
        <row r="83">
          <cell r="A83">
            <v>38749</v>
          </cell>
          <cell r="B83">
            <v>40.08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0.25</v>
          </cell>
          <cell r="V83">
            <v>-19.84</v>
          </cell>
          <cell r="W83">
            <v>0</v>
          </cell>
          <cell r="X83">
            <v>9.92</v>
          </cell>
          <cell r="Y83">
            <v>0</v>
          </cell>
          <cell r="Z83">
            <v>0</v>
          </cell>
          <cell r="AA83">
            <v>0</v>
          </cell>
          <cell r="AB83">
            <v>41.15</v>
          </cell>
          <cell r="AC83">
            <v>0</v>
          </cell>
          <cell r="AD83">
            <v>-31.23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-30.95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-53.37</v>
          </cell>
          <cell r="AQ83">
            <v>-44</v>
          </cell>
          <cell r="AR83">
            <v>22.83</v>
          </cell>
          <cell r="AS83">
            <v>-2381113.8272323632</v>
          </cell>
          <cell r="AY83">
            <v>38749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-19.84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122.23</v>
          </cell>
          <cell r="BS83">
            <v>-42.72</v>
          </cell>
          <cell r="BT83">
            <v>0</v>
          </cell>
          <cell r="BU83">
            <v>0</v>
          </cell>
          <cell r="BV83">
            <v>59.66</v>
          </cell>
          <cell r="BW83">
            <v>0.15</v>
          </cell>
          <cell r="BX83">
            <v>1.44</v>
          </cell>
        </row>
        <row r="84">
          <cell r="A84">
            <v>38777</v>
          </cell>
          <cell r="B84">
            <v>44.16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-0.2</v>
          </cell>
          <cell r="V84">
            <v>-21.86</v>
          </cell>
          <cell r="W84">
            <v>0</v>
          </cell>
          <cell r="X84">
            <v>10.93</v>
          </cell>
          <cell r="Y84">
            <v>0</v>
          </cell>
          <cell r="Z84">
            <v>0</v>
          </cell>
          <cell r="AA84">
            <v>0</v>
          </cell>
          <cell r="AB84">
            <v>45.35</v>
          </cell>
          <cell r="AC84">
            <v>0</v>
          </cell>
          <cell r="AD84">
            <v>-34.42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-34.11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-58.81</v>
          </cell>
          <cell r="AQ84">
            <v>-48.96</v>
          </cell>
          <cell r="AR84">
            <v>24.76</v>
          </cell>
          <cell r="AS84">
            <v>-2635292.0053243251</v>
          </cell>
          <cell r="AY84">
            <v>38777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-21.86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134.68</v>
          </cell>
          <cell r="BS84">
            <v>-47.08</v>
          </cell>
          <cell r="BT84">
            <v>0</v>
          </cell>
          <cell r="BU84">
            <v>0</v>
          </cell>
          <cell r="BV84">
            <v>65.739999999999995</v>
          </cell>
          <cell r="BW84">
            <v>0.16</v>
          </cell>
          <cell r="BX84">
            <v>1.6</v>
          </cell>
        </row>
        <row r="85">
          <cell r="A85">
            <v>38808</v>
          </cell>
          <cell r="B85">
            <v>42.51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0.13</v>
          </cell>
          <cell r="V85">
            <v>-21.05</v>
          </cell>
          <cell r="W85">
            <v>0</v>
          </cell>
          <cell r="X85">
            <v>10.52</v>
          </cell>
          <cell r="Y85">
            <v>0</v>
          </cell>
          <cell r="Z85">
            <v>0</v>
          </cell>
          <cell r="AA85">
            <v>0</v>
          </cell>
          <cell r="AB85">
            <v>43.65</v>
          </cell>
          <cell r="AC85">
            <v>0</v>
          </cell>
          <cell r="AD85">
            <v>-33.130000000000003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-32.83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-56.62</v>
          </cell>
          <cell r="AQ85">
            <v>-46.81</v>
          </cell>
          <cell r="AR85">
            <v>21.98</v>
          </cell>
          <cell r="AS85">
            <v>-2522801.399938779</v>
          </cell>
          <cell r="AY85">
            <v>38808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129.65</v>
          </cell>
          <cell r="BS85">
            <v>-45.32</v>
          </cell>
          <cell r="BT85">
            <v>0</v>
          </cell>
          <cell r="BU85">
            <v>0</v>
          </cell>
          <cell r="BV85">
            <v>84.33</v>
          </cell>
          <cell r="BW85">
            <v>0.06</v>
          </cell>
          <cell r="BX85">
            <v>1.49</v>
          </cell>
        </row>
        <row r="86">
          <cell r="A86">
            <v>38838</v>
          </cell>
          <cell r="B86">
            <v>43.7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-0.28000000000000003</v>
          </cell>
          <cell r="V86">
            <v>-21.64</v>
          </cell>
          <cell r="W86">
            <v>0</v>
          </cell>
          <cell r="X86">
            <v>10.82</v>
          </cell>
          <cell r="Y86">
            <v>0</v>
          </cell>
          <cell r="Z86">
            <v>0</v>
          </cell>
          <cell r="AA86">
            <v>0</v>
          </cell>
          <cell r="AB86">
            <v>44.88</v>
          </cell>
          <cell r="AC86">
            <v>0</v>
          </cell>
          <cell r="AD86">
            <v>-34.06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-33.75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-58.2</v>
          </cell>
          <cell r="AQ86">
            <v>-48.54</v>
          </cell>
          <cell r="AR86">
            <v>22.68</v>
          </cell>
          <cell r="AS86">
            <v>-2606539.5042397655</v>
          </cell>
          <cell r="AY86">
            <v>38838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133.29</v>
          </cell>
          <cell r="BS86">
            <v>-46.59</v>
          </cell>
          <cell r="BT86">
            <v>0</v>
          </cell>
          <cell r="BU86">
            <v>0</v>
          </cell>
          <cell r="BV86">
            <v>86.7</v>
          </cell>
          <cell r="BW86">
            <v>0.06</v>
          </cell>
          <cell r="BX86">
            <v>1.54</v>
          </cell>
        </row>
        <row r="87">
          <cell r="A87">
            <v>38869</v>
          </cell>
          <cell r="B87">
            <v>42.07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0.05</v>
          </cell>
          <cell r="V87">
            <v>-20.83</v>
          </cell>
          <cell r="W87">
            <v>0</v>
          </cell>
          <cell r="X87">
            <v>10.41</v>
          </cell>
          <cell r="Y87">
            <v>0</v>
          </cell>
          <cell r="Z87">
            <v>0</v>
          </cell>
          <cell r="AA87">
            <v>0</v>
          </cell>
          <cell r="AB87">
            <v>43.2</v>
          </cell>
          <cell r="AC87">
            <v>0</v>
          </cell>
          <cell r="AD87">
            <v>-32.79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-32.49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-56.03</v>
          </cell>
          <cell r="AQ87">
            <v>-46.41</v>
          </cell>
          <cell r="AR87">
            <v>21.95</v>
          </cell>
          <cell r="AS87">
            <v>-2522326.984801969</v>
          </cell>
          <cell r="AY87">
            <v>38869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128.31</v>
          </cell>
          <cell r="BS87">
            <v>-44.85</v>
          </cell>
          <cell r="BT87">
            <v>0</v>
          </cell>
          <cell r="BU87">
            <v>0</v>
          </cell>
          <cell r="BV87">
            <v>83.46</v>
          </cell>
          <cell r="BW87">
            <v>0.06</v>
          </cell>
          <cell r="BX87">
            <v>1.49</v>
          </cell>
        </row>
        <row r="88">
          <cell r="A88">
            <v>38899</v>
          </cell>
          <cell r="B88">
            <v>43.25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0.33</v>
          </cell>
          <cell r="V88">
            <v>-21.41</v>
          </cell>
          <cell r="W88">
            <v>0</v>
          </cell>
          <cell r="X88">
            <v>10.71</v>
          </cell>
          <cell r="Y88">
            <v>0</v>
          </cell>
          <cell r="Z88">
            <v>0</v>
          </cell>
          <cell r="AA88">
            <v>0</v>
          </cell>
          <cell r="AB88">
            <v>44.42</v>
          </cell>
          <cell r="AC88">
            <v>0</v>
          </cell>
          <cell r="AD88">
            <v>-33.71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-33.409999999999997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-57.6</v>
          </cell>
          <cell r="AQ88">
            <v>-47.43</v>
          </cell>
          <cell r="AR88">
            <v>22.76</v>
          </cell>
          <cell r="AS88">
            <v>-2606831.4282592353</v>
          </cell>
          <cell r="AY88">
            <v>38899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-21.41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131.91</v>
          </cell>
          <cell r="BS88">
            <v>-46.11</v>
          </cell>
          <cell r="BT88">
            <v>0</v>
          </cell>
          <cell r="BU88">
            <v>0</v>
          </cell>
          <cell r="BV88">
            <v>64.39</v>
          </cell>
          <cell r="BW88">
            <v>0.06</v>
          </cell>
          <cell r="BX88">
            <v>1.59</v>
          </cell>
        </row>
        <row r="89">
          <cell r="A89">
            <v>38930</v>
          </cell>
          <cell r="B89">
            <v>43.03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0.28000000000000003</v>
          </cell>
          <cell r="V89">
            <v>-21.3</v>
          </cell>
          <cell r="W89">
            <v>0</v>
          </cell>
          <cell r="X89">
            <v>10.65</v>
          </cell>
          <cell r="Y89">
            <v>0</v>
          </cell>
          <cell r="Z89">
            <v>0</v>
          </cell>
          <cell r="AA89">
            <v>0</v>
          </cell>
          <cell r="AB89">
            <v>44.18</v>
          </cell>
          <cell r="AC89">
            <v>0</v>
          </cell>
          <cell r="AD89">
            <v>-33.53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-33.229999999999997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-57.3</v>
          </cell>
          <cell r="AQ89">
            <v>-47.22</v>
          </cell>
          <cell r="AR89">
            <v>22.75</v>
          </cell>
          <cell r="AS89">
            <v>-2607157.7286432949</v>
          </cell>
          <cell r="AY89">
            <v>38930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-21.3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131.22</v>
          </cell>
          <cell r="BS89">
            <v>-45.86</v>
          </cell>
          <cell r="BT89">
            <v>0</v>
          </cell>
          <cell r="BU89">
            <v>0</v>
          </cell>
          <cell r="BV89">
            <v>64.05</v>
          </cell>
          <cell r="BW89">
            <v>0.06</v>
          </cell>
          <cell r="BX89">
            <v>1.65</v>
          </cell>
        </row>
        <row r="90">
          <cell r="A90">
            <v>38961</v>
          </cell>
          <cell r="B90">
            <v>41.42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-7.0000000000000007E-2</v>
          </cell>
          <cell r="V90">
            <v>-20.51</v>
          </cell>
          <cell r="W90">
            <v>0</v>
          </cell>
          <cell r="X90">
            <v>10.25</v>
          </cell>
          <cell r="Y90">
            <v>0</v>
          </cell>
          <cell r="Z90">
            <v>0</v>
          </cell>
          <cell r="AA90">
            <v>0</v>
          </cell>
          <cell r="AB90">
            <v>42.53</v>
          </cell>
          <cell r="AC90">
            <v>0</v>
          </cell>
          <cell r="AD90">
            <v>-32.28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-31.99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-55.16</v>
          </cell>
          <cell r="AQ90">
            <v>-45.8</v>
          </cell>
          <cell r="AR90">
            <v>21.97</v>
          </cell>
          <cell r="AS90">
            <v>-2522064.6955630491</v>
          </cell>
          <cell r="AY90">
            <v>38961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-20.51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126.31</v>
          </cell>
          <cell r="BS90">
            <v>-44.15</v>
          </cell>
          <cell r="BT90">
            <v>0</v>
          </cell>
          <cell r="BU90">
            <v>0</v>
          </cell>
          <cell r="BV90">
            <v>61.66</v>
          </cell>
          <cell r="BW90">
            <v>0.06</v>
          </cell>
          <cell r="BX90">
            <v>1.6</v>
          </cell>
        </row>
        <row r="91">
          <cell r="A91">
            <v>38991</v>
          </cell>
          <cell r="B91">
            <v>42.58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0.2</v>
          </cell>
          <cell r="V91">
            <v>-21.08</v>
          </cell>
          <cell r="W91">
            <v>0</v>
          </cell>
          <cell r="X91">
            <v>10.54</v>
          </cell>
          <cell r="Y91">
            <v>0</v>
          </cell>
          <cell r="Z91">
            <v>0</v>
          </cell>
          <cell r="AA91">
            <v>0</v>
          </cell>
          <cell r="AB91">
            <v>43.72</v>
          </cell>
          <cell r="AC91">
            <v>0</v>
          </cell>
          <cell r="AD91">
            <v>-33.18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-32.89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-56.71</v>
          </cell>
          <cell r="AQ91">
            <v>-46.82</v>
          </cell>
          <cell r="AR91">
            <v>22.76</v>
          </cell>
          <cell r="AS91">
            <v>-2607468.5533289956</v>
          </cell>
          <cell r="AY91">
            <v>38991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-21.08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129.86000000000001</v>
          </cell>
          <cell r="BS91">
            <v>-45.39</v>
          </cell>
          <cell r="BT91">
            <v>0</v>
          </cell>
          <cell r="BU91">
            <v>0</v>
          </cell>
          <cell r="BV91">
            <v>63.39</v>
          </cell>
          <cell r="BW91">
            <v>0.06</v>
          </cell>
          <cell r="BX91">
            <v>1.65</v>
          </cell>
        </row>
        <row r="92">
          <cell r="A92">
            <v>39022</v>
          </cell>
          <cell r="B92">
            <v>23.79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0.02</v>
          </cell>
          <cell r="V92">
            <v>-20.29</v>
          </cell>
          <cell r="W92">
            <v>0</v>
          </cell>
          <cell r="X92">
            <v>10.15</v>
          </cell>
          <cell r="Y92">
            <v>0</v>
          </cell>
          <cell r="Z92">
            <v>0</v>
          </cell>
          <cell r="AA92">
            <v>0</v>
          </cell>
          <cell r="AB92">
            <v>15.21</v>
          </cell>
          <cell r="AC92">
            <v>0</v>
          </cell>
          <cell r="AD92">
            <v>-31.95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-31.66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-43.43</v>
          </cell>
          <cell r="AQ92">
            <v>-78.150000000000006</v>
          </cell>
          <cell r="AR92">
            <v>18.84</v>
          </cell>
          <cell r="AS92">
            <v>-1986891.4306577633</v>
          </cell>
          <cell r="AY92">
            <v>39022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-20.29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87.03</v>
          </cell>
          <cell r="BS92">
            <v>-43.69</v>
          </cell>
          <cell r="BT92">
            <v>0</v>
          </cell>
          <cell r="BU92">
            <v>0</v>
          </cell>
          <cell r="BV92">
            <v>23.04</v>
          </cell>
          <cell r="BW92">
            <v>0.11</v>
          </cell>
          <cell r="BX92">
            <v>1.55</v>
          </cell>
        </row>
        <row r="93">
          <cell r="A93">
            <v>39052</v>
          </cell>
          <cell r="B93">
            <v>24.46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0.23</v>
          </cell>
          <cell r="V93">
            <v>-20.86</v>
          </cell>
          <cell r="W93">
            <v>0</v>
          </cell>
          <cell r="X93">
            <v>10.43</v>
          </cell>
          <cell r="Y93">
            <v>0</v>
          </cell>
          <cell r="Z93">
            <v>0</v>
          </cell>
          <cell r="AA93">
            <v>0</v>
          </cell>
          <cell r="AB93">
            <v>15.64</v>
          </cell>
          <cell r="AC93">
            <v>0</v>
          </cell>
          <cell r="AD93">
            <v>-32.840000000000003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-32.549999999999997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-44.65</v>
          </cell>
          <cell r="AQ93">
            <v>-80.14</v>
          </cell>
          <cell r="AR93">
            <v>19.68</v>
          </cell>
          <cell r="AS93">
            <v>-2053241.6476501017</v>
          </cell>
          <cell r="AY93">
            <v>39052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-20.86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89.47</v>
          </cell>
          <cell r="BS93">
            <v>-44.92</v>
          </cell>
          <cell r="BT93">
            <v>0</v>
          </cell>
          <cell r="BU93">
            <v>0</v>
          </cell>
          <cell r="BV93">
            <v>23.69</v>
          </cell>
          <cell r="BW93">
            <v>0.11</v>
          </cell>
          <cell r="BX93">
            <v>1.6</v>
          </cell>
        </row>
        <row r="94">
          <cell r="A94">
            <v>39083</v>
          </cell>
          <cell r="B94">
            <v>24.33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0.19</v>
          </cell>
          <cell r="V94">
            <v>-20.75</v>
          </cell>
          <cell r="W94">
            <v>0</v>
          </cell>
          <cell r="X94">
            <v>10.38</v>
          </cell>
          <cell r="Y94">
            <v>0</v>
          </cell>
          <cell r="Z94">
            <v>0</v>
          </cell>
          <cell r="AA94">
            <v>0</v>
          </cell>
          <cell r="AB94">
            <v>15.56</v>
          </cell>
          <cell r="AC94">
            <v>0</v>
          </cell>
          <cell r="AD94">
            <v>-32.67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-32.369999999999997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-44.41</v>
          </cell>
          <cell r="AQ94">
            <v>-79.75</v>
          </cell>
          <cell r="AR94">
            <v>20.59</v>
          </cell>
          <cell r="AS94">
            <v>-2106062.2871035668</v>
          </cell>
          <cell r="AY94">
            <v>39083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-20.75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89</v>
          </cell>
          <cell r="BS94">
            <v>-44.68</v>
          </cell>
          <cell r="BT94">
            <v>0</v>
          </cell>
          <cell r="BU94">
            <v>0</v>
          </cell>
          <cell r="BV94">
            <v>23.57</v>
          </cell>
          <cell r="BW94">
            <v>0.11</v>
          </cell>
          <cell r="BX94">
            <v>1.6</v>
          </cell>
        </row>
        <row r="95">
          <cell r="A95">
            <v>39114</v>
          </cell>
          <cell r="B95">
            <v>21.86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0.09</v>
          </cell>
          <cell r="V95">
            <v>-18.64</v>
          </cell>
          <cell r="W95">
            <v>0</v>
          </cell>
          <cell r="X95">
            <v>9.32</v>
          </cell>
          <cell r="Y95">
            <v>0</v>
          </cell>
          <cell r="Z95">
            <v>0</v>
          </cell>
          <cell r="AA95">
            <v>0</v>
          </cell>
          <cell r="AB95">
            <v>13.98</v>
          </cell>
          <cell r="AC95">
            <v>0</v>
          </cell>
          <cell r="AD95">
            <v>-29.35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-29.09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-39.9</v>
          </cell>
          <cell r="AQ95">
            <v>-71.73</v>
          </cell>
          <cell r="AR95">
            <v>18.54</v>
          </cell>
          <cell r="AS95">
            <v>-1917292.9017063903</v>
          </cell>
          <cell r="AY95">
            <v>39114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-18.64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79.959999999999994</v>
          </cell>
          <cell r="BS95">
            <v>-40.15</v>
          </cell>
          <cell r="BT95">
            <v>0</v>
          </cell>
          <cell r="BU95">
            <v>0</v>
          </cell>
          <cell r="BV95">
            <v>21.17</v>
          </cell>
          <cell r="BW95">
            <v>0.1</v>
          </cell>
          <cell r="BX95">
            <v>1.44</v>
          </cell>
        </row>
        <row r="96">
          <cell r="A96">
            <v>39142</v>
          </cell>
          <cell r="B96">
            <v>24.09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0.11</v>
          </cell>
          <cell r="V96">
            <v>-20.54</v>
          </cell>
          <cell r="W96">
            <v>0</v>
          </cell>
          <cell r="X96">
            <v>10.27</v>
          </cell>
          <cell r="Y96">
            <v>0</v>
          </cell>
          <cell r="Z96">
            <v>0</v>
          </cell>
          <cell r="AA96">
            <v>0</v>
          </cell>
          <cell r="AB96">
            <v>15.4</v>
          </cell>
          <cell r="AC96">
            <v>0</v>
          </cell>
          <cell r="AD96">
            <v>-32.340000000000003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-32.049999999999997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-43.96</v>
          </cell>
          <cell r="AQ96">
            <v>-79.03</v>
          </cell>
          <cell r="AR96">
            <v>20.309999999999999</v>
          </cell>
          <cell r="AS96">
            <v>-2122679.9803378093</v>
          </cell>
          <cell r="AY96">
            <v>39142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-20.54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88.11</v>
          </cell>
          <cell r="BS96">
            <v>-44.23</v>
          </cell>
          <cell r="BT96">
            <v>0</v>
          </cell>
          <cell r="BU96">
            <v>0</v>
          </cell>
          <cell r="BV96">
            <v>23.33</v>
          </cell>
          <cell r="BW96">
            <v>0.11</v>
          </cell>
          <cell r="BX96">
            <v>1.6</v>
          </cell>
        </row>
        <row r="97">
          <cell r="A97">
            <v>39173</v>
          </cell>
          <cell r="B97">
            <v>23.19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-0.17</v>
          </cell>
          <cell r="V97">
            <v>-19.78</v>
          </cell>
          <cell r="W97">
            <v>0</v>
          </cell>
          <cell r="X97">
            <v>9.89</v>
          </cell>
          <cell r="Y97">
            <v>0</v>
          </cell>
          <cell r="Z97">
            <v>0</v>
          </cell>
          <cell r="AA97">
            <v>0</v>
          </cell>
          <cell r="AB97">
            <v>14.83</v>
          </cell>
          <cell r="AC97">
            <v>0</v>
          </cell>
          <cell r="AD97">
            <v>-31.13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-30.85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-42.32</v>
          </cell>
          <cell r="AQ97">
            <v>-76.349999999999994</v>
          </cell>
          <cell r="AR97">
            <v>18.93</v>
          </cell>
          <cell r="AS97">
            <v>-2031734.3343738359</v>
          </cell>
          <cell r="AY97">
            <v>39173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84.81</v>
          </cell>
          <cell r="BS97">
            <v>-42.58</v>
          </cell>
          <cell r="BT97">
            <v>0</v>
          </cell>
          <cell r="BU97">
            <v>0</v>
          </cell>
          <cell r="BV97">
            <v>42.23</v>
          </cell>
          <cell r="BW97">
            <v>0.04</v>
          </cell>
          <cell r="BX97">
            <v>1.2</v>
          </cell>
        </row>
        <row r="98">
          <cell r="A98">
            <v>39203</v>
          </cell>
          <cell r="B98">
            <v>23.84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0.03</v>
          </cell>
          <cell r="V98">
            <v>-20.329999999999998</v>
          </cell>
          <cell r="W98">
            <v>0</v>
          </cell>
          <cell r="X98">
            <v>10.17</v>
          </cell>
          <cell r="Y98">
            <v>0</v>
          </cell>
          <cell r="Z98">
            <v>0</v>
          </cell>
          <cell r="AA98">
            <v>0</v>
          </cell>
          <cell r="AB98">
            <v>15.24</v>
          </cell>
          <cell r="AC98">
            <v>0</v>
          </cell>
          <cell r="AD98">
            <v>-32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-31.72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-43.51</v>
          </cell>
          <cell r="AQ98">
            <v>-78.290000000000006</v>
          </cell>
          <cell r="AR98">
            <v>19.53</v>
          </cell>
          <cell r="AS98">
            <v>-2099392.8772260845</v>
          </cell>
          <cell r="AY98">
            <v>39203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87.19</v>
          </cell>
          <cell r="BS98">
            <v>-43.78</v>
          </cell>
          <cell r="BT98">
            <v>0</v>
          </cell>
          <cell r="BU98">
            <v>0</v>
          </cell>
          <cell r="BV98">
            <v>43.42</v>
          </cell>
          <cell r="BW98">
            <v>0.04</v>
          </cell>
          <cell r="BX98">
            <v>1.24</v>
          </cell>
        </row>
        <row r="99">
          <cell r="A99">
            <v>39234</v>
          </cell>
          <cell r="B99">
            <v>22.94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-0.24</v>
          </cell>
          <cell r="V99">
            <v>-19.57</v>
          </cell>
          <cell r="W99">
            <v>0</v>
          </cell>
          <cell r="X99">
            <v>9.7899999999999991</v>
          </cell>
          <cell r="Y99">
            <v>0</v>
          </cell>
          <cell r="Z99">
            <v>0</v>
          </cell>
          <cell r="AA99">
            <v>0</v>
          </cell>
          <cell r="AB99">
            <v>14.67</v>
          </cell>
          <cell r="AC99">
            <v>0</v>
          </cell>
          <cell r="AD99">
            <v>-30.81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-30.53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-41.88</v>
          </cell>
          <cell r="AQ99">
            <v>-75.63</v>
          </cell>
          <cell r="AR99">
            <v>18.899999999999999</v>
          </cell>
          <cell r="AS99">
            <v>-2031042.872527472</v>
          </cell>
          <cell r="AY99">
            <v>39234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83.93</v>
          </cell>
          <cell r="BS99">
            <v>-42.14</v>
          </cell>
          <cell r="BT99">
            <v>0</v>
          </cell>
          <cell r="BU99">
            <v>0</v>
          </cell>
          <cell r="BV99">
            <v>41.79</v>
          </cell>
          <cell r="BW99">
            <v>0.04</v>
          </cell>
          <cell r="BX99">
            <v>1.2</v>
          </cell>
        </row>
        <row r="100">
          <cell r="A100">
            <v>39264</v>
          </cell>
          <cell r="B100">
            <v>23.59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-0.04</v>
          </cell>
          <cell r="V100">
            <v>-20.12</v>
          </cell>
          <cell r="W100">
            <v>0</v>
          </cell>
          <cell r="X100">
            <v>10.06</v>
          </cell>
          <cell r="Y100">
            <v>0</v>
          </cell>
          <cell r="Z100">
            <v>0</v>
          </cell>
          <cell r="AA100">
            <v>0</v>
          </cell>
          <cell r="AB100">
            <v>15.08</v>
          </cell>
          <cell r="AC100">
            <v>0</v>
          </cell>
          <cell r="AD100">
            <v>-31.67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-31.39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-43.06</v>
          </cell>
          <cell r="AQ100">
            <v>-77.55</v>
          </cell>
          <cell r="AR100">
            <v>19.600000000000001</v>
          </cell>
          <cell r="AS100">
            <v>-2098793.7309138495</v>
          </cell>
          <cell r="AY100">
            <v>39264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-20.12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86.29</v>
          </cell>
          <cell r="BS100">
            <v>-43.32</v>
          </cell>
          <cell r="BT100">
            <v>0</v>
          </cell>
          <cell r="BU100">
            <v>0</v>
          </cell>
          <cell r="BV100">
            <v>22.85</v>
          </cell>
          <cell r="BW100">
            <v>0.04</v>
          </cell>
          <cell r="BX100">
            <v>1.29</v>
          </cell>
        </row>
        <row r="101">
          <cell r="A101">
            <v>39295</v>
          </cell>
          <cell r="B101">
            <v>23.46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-0.08</v>
          </cell>
          <cell r="V101">
            <v>-20.010000000000002</v>
          </cell>
          <cell r="W101">
            <v>0</v>
          </cell>
          <cell r="X101">
            <v>10.01</v>
          </cell>
          <cell r="Y101">
            <v>0</v>
          </cell>
          <cell r="Z101">
            <v>0</v>
          </cell>
          <cell r="AA101">
            <v>0</v>
          </cell>
          <cell r="AB101">
            <v>15</v>
          </cell>
          <cell r="AC101">
            <v>0</v>
          </cell>
          <cell r="AD101">
            <v>-31.5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-31.22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-42.83</v>
          </cell>
          <cell r="AQ101">
            <v>-77.17</v>
          </cell>
          <cell r="AR101">
            <v>19.59</v>
          </cell>
          <cell r="AS101">
            <v>-2098672.3465488628</v>
          </cell>
          <cell r="AY101">
            <v>39295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-20.010000000000002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85.83</v>
          </cell>
          <cell r="BS101">
            <v>-43.09</v>
          </cell>
          <cell r="BT101">
            <v>0</v>
          </cell>
          <cell r="BU101">
            <v>0</v>
          </cell>
          <cell r="BV101">
            <v>22.73</v>
          </cell>
          <cell r="BW101">
            <v>0.04</v>
          </cell>
          <cell r="BX101">
            <v>1.35</v>
          </cell>
        </row>
        <row r="102">
          <cell r="A102">
            <v>39326</v>
          </cell>
          <cell r="B102">
            <v>22.59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0.3</v>
          </cell>
          <cell r="V102">
            <v>-19.260000000000002</v>
          </cell>
          <cell r="W102">
            <v>0</v>
          </cell>
          <cell r="X102">
            <v>9.6300000000000008</v>
          </cell>
          <cell r="Y102">
            <v>0</v>
          </cell>
          <cell r="Z102">
            <v>0</v>
          </cell>
          <cell r="AA102">
            <v>0</v>
          </cell>
          <cell r="AB102">
            <v>14.44</v>
          </cell>
          <cell r="AC102">
            <v>0</v>
          </cell>
          <cell r="AD102">
            <v>-30.33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-30.05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-41.23</v>
          </cell>
          <cell r="AQ102">
            <v>-73.91</v>
          </cell>
          <cell r="AR102">
            <v>18.93</v>
          </cell>
          <cell r="AS102">
            <v>-2031004.8399114748</v>
          </cell>
          <cell r="AY102">
            <v>39326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-19.260000000000002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82.62</v>
          </cell>
          <cell r="BS102">
            <v>-41.48</v>
          </cell>
          <cell r="BT102">
            <v>0</v>
          </cell>
          <cell r="BU102">
            <v>0</v>
          </cell>
          <cell r="BV102">
            <v>21.88</v>
          </cell>
          <cell r="BW102">
            <v>0.04</v>
          </cell>
          <cell r="BX102">
            <v>1.31</v>
          </cell>
        </row>
        <row r="103">
          <cell r="A103">
            <v>39356</v>
          </cell>
          <cell r="B103">
            <v>23.22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-0.15</v>
          </cell>
          <cell r="V103">
            <v>-19.8</v>
          </cell>
          <cell r="W103">
            <v>0</v>
          </cell>
          <cell r="X103">
            <v>9.9</v>
          </cell>
          <cell r="Y103">
            <v>0</v>
          </cell>
          <cell r="Z103">
            <v>0</v>
          </cell>
          <cell r="AA103">
            <v>0</v>
          </cell>
          <cell r="AB103">
            <v>14.85</v>
          </cell>
          <cell r="AC103">
            <v>0</v>
          </cell>
          <cell r="AD103">
            <v>-31.18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-30.9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-42.38</v>
          </cell>
          <cell r="AQ103">
            <v>-76.44</v>
          </cell>
          <cell r="AR103">
            <v>19.600000000000001</v>
          </cell>
          <cell r="AS103">
            <v>-2098765.5948943542</v>
          </cell>
          <cell r="AY103">
            <v>39356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-19.8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84.94</v>
          </cell>
          <cell r="BS103">
            <v>-42.64</v>
          </cell>
          <cell r="BT103">
            <v>0</v>
          </cell>
          <cell r="BU103">
            <v>0</v>
          </cell>
          <cell r="BV103">
            <v>22.49</v>
          </cell>
          <cell r="BW103">
            <v>0.04</v>
          </cell>
          <cell r="BX103">
            <v>1.35</v>
          </cell>
        </row>
        <row r="104">
          <cell r="A104">
            <v>39387</v>
          </cell>
          <cell r="B104">
            <v>-6.49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0.12</v>
          </cell>
          <cell r="V104">
            <v>-19.059999999999999</v>
          </cell>
          <cell r="W104">
            <v>0</v>
          </cell>
          <cell r="X104">
            <v>9.5299999999999994</v>
          </cell>
          <cell r="Y104">
            <v>0</v>
          </cell>
          <cell r="Z104">
            <v>0</v>
          </cell>
          <cell r="AA104">
            <v>0</v>
          </cell>
          <cell r="AB104">
            <v>14.29</v>
          </cell>
          <cell r="AC104">
            <v>0</v>
          </cell>
          <cell r="AD104">
            <v>-30.01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-29.74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-40.799999999999997</v>
          </cell>
          <cell r="AQ104">
            <v>-102.17</v>
          </cell>
          <cell r="AR104">
            <v>24.18</v>
          </cell>
          <cell r="AS104">
            <v>-2057998.5825586149</v>
          </cell>
          <cell r="AY104">
            <v>39387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-19.059999999999999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81.760000000000005</v>
          </cell>
          <cell r="BS104">
            <v>-41.05</v>
          </cell>
          <cell r="BT104">
            <v>0</v>
          </cell>
          <cell r="BU104">
            <v>0</v>
          </cell>
          <cell r="BV104">
            <v>21.65</v>
          </cell>
          <cell r="BW104">
            <v>0.11</v>
          </cell>
          <cell r="BX104">
            <v>1.25</v>
          </cell>
        </row>
        <row r="105">
          <cell r="A105">
            <v>39417</v>
          </cell>
          <cell r="B105">
            <v>-6.68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0.12</v>
          </cell>
          <cell r="V105">
            <v>-19.600000000000001</v>
          </cell>
          <cell r="W105">
            <v>0</v>
          </cell>
          <cell r="X105">
            <v>9.8000000000000007</v>
          </cell>
          <cell r="Y105">
            <v>0</v>
          </cell>
          <cell r="Z105">
            <v>0</v>
          </cell>
          <cell r="AA105">
            <v>0</v>
          </cell>
          <cell r="AB105">
            <v>14.69</v>
          </cell>
          <cell r="AC105">
            <v>0</v>
          </cell>
          <cell r="AD105">
            <v>-30.85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-30.57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-41.94</v>
          </cell>
          <cell r="AQ105">
            <v>-105.03</v>
          </cell>
          <cell r="AR105">
            <v>25.05</v>
          </cell>
          <cell r="AS105">
            <v>-2126605.2810630444</v>
          </cell>
          <cell r="AY105">
            <v>39417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-19.600000000000001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84.05</v>
          </cell>
          <cell r="BS105">
            <v>-42.2</v>
          </cell>
          <cell r="BT105">
            <v>0</v>
          </cell>
          <cell r="BU105">
            <v>0</v>
          </cell>
          <cell r="BV105">
            <v>22.26</v>
          </cell>
          <cell r="BW105">
            <v>0.11</v>
          </cell>
          <cell r="BX105">
            <v>1.3</v>
          </cell>
        </row>
        <row r="106">
          <cell r="A106">
            <v>39448</v>
          </cell>
          <cell r="B106">
            <v>-6.64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0.12</v>
          </cell>
          <cell r="V106">
            <v>-19.489999999999998</v>
          </cell>
          <cell r="W106">
            <v>0</v>
          </cell>
          <cell r="X106">
            <v>9.75</v>
          </cell>
          <cell r="Y106">
            <v>0</v>
          </cell>
          <cell r="Z106">
            <v>0</v>
          </cell>
          <cell r="AA106">
            <v>0</v>
          </cell>
          <cell r="AB106">
            <v>14.62</v>
          </cell>
          <cell r="AC106">
            <v>0</v>
          </cell>
          <cell r="AD106">
            <v>-30.69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-30.41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-41.72</v>
          </cell>
          <cell r="AQ106">
            <v>-104.48</v>
          </cell>
          <cell r="AR106">
            <v>25.69</v>
          </cell>
          <cell r="AS106">
            <v>-2181905.5113005806</v>
          </cell>
          <cell r="AY106">
            <v>39448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-19.489999999999998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83.61</v>
          </cell>
          <cell r="BS106">
            <v>-41.98</v>
          </cell>
          <cell r="BT106">
            <v>0</v>
          </cell>
          <cell r="BU106">
            <v>0</v>
          </cell>
          <cell r="BV106">
            <v>22.14</v>
          </cell>
          <cell r="BW106">
            <v>0.11</v>
          </cell>
          <cell r="BX106">
            <v>1.3</v>
          </cell>
        </row>
        <row r="107">
          <cell r="A107">
            <v>39479</v>
          </cell>
          <cell r="B107">
            <v>-6.18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0.11</v>
          </cell>
          <cell r="V107">
            <v>-18.14</v>
          </cell>
          <cell r="W107">
            <v>0</v>
          </cell>
          <cell r="X107">
            <v>9.07</v>
          </cell>
          <cell r="Y107">
            <v>0</v>
          </cell>
          <cell r="Z107">
            <v>0</v>
          </cell>
          <cell r="AA107">
            <v>0</v>
          </cell>
          <cell r="AB107">
            <v>13.6</v>
          </cell>
          <cell r="AC107">
            <v>0</v>
          </cell>
          <cell r="AD107">
            <v>-28.56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-28.3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-38.82</v>
          </cell>
          <cell r="AQ107">
            <v>-97.22</v>
          </cell>
          <cell r="AR107">
            <v>24.15</v>
          </cell>
          <cell r="AS107">
            <v>-2057227.5164676171</v>
          </cell>
          <cell r="AY107">
            <v>39479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-18.14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77.8</v>
          </cell>
          <cell r="BS107">
            <v>-39.06</v>
          </cell>
          <cell r="BT107">
            <v>0</v>
          </cell>
          <cell r="BU107">
            <v>0</v>
          </cell>
          <cell r="BV107">
            <v>20.6</v>
          </cell>
          <cell r="BW107">
            <v>0.11</v>
          </cell>
          <cell r="BX107">
            <v>1.21</v>
          </cell>
        </row>
        <row r="108">
          <cell r="A108">
            <v>39508</v>
          </cell>
          <cell r="B108">
            <v>-6.57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0.12</v>
          </cell>
          <cell r="V108">
            <v>-19.29</v>
          </cell>
          <cell r="W108">
            <v>0</v>
          </cell>
          <cell r="X108">
            <v>9.65</v>
          </cell>
          <cell r="Y108">
            <v>0</v>
          </cell>
          <cell r="Z108">
            <v>0</v>
          </cell>
          <cell r="AA108">
            <v>0</v>
          </cell>
          <cell r="AB108">
            <v>14.47</v>
          </cell>
          <cell r="AC108">
            <v>0</v>
          </cell>
          <cell r="AD108">
            <v>-30.37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-30.1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-41.29</v>
          </cell>
          <cell r="AQ108">
            <v>-103.4</v>
          </cell>
          <cell r="AR108">
            <v>25.81</v>
          </cell>
          <cell r="AS108">
            <v>-2199737.4203625228</v>
          </cell>
          <cell r="AY108">
            <v>39508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-19.29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82.75</v>
          </cell>
          <cell r="BS108">
            <v>-41.54</v>
          </cell>
          <cell r="BT108">
            <v>0</v>
          </cell>
          <cell r="BU108">
            <v>0</v>
          </cell>
          <cell r="BV108">
            <v>21.91</v>
          </cell>
          <cell r="BW108">
            <v>0.11</v>
          </cell>
          <cell r="BX108">
            <v>1.3</v>
          </cell>
        </row>
        <row r="109">
          <cell r="A109">
            <v>39539</v>
          </cell>
          <cell r="B109">
            <v>-6.33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-0.26</v>
          </cell>
          <cell r="V109">
            <v>-18.57</v>
          </cell>
          <cell r="W109">
            <v>0</v>
          </cell>
          <cell r="X109">
            <v>9.2899999999999991</v>
          </cell>
          <cell r="Y109">
            <v>0</v>
          </cell>
          <cell r="Z109">
            <v>0</v>
          </cell>
          <cell r="AA109">
            <v>0</v>
          </cell>
          <cell r="AB109">
            <v>13.92</v>
          </cell>
          <cell r="AC109">
            <v>0</v>
          </cell>
          <cell r="AD109">
            <v>-29.24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-28.97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-39.75</v>
          </cell>
          <cell r="AQ109">
            <v>-99.91</v>
          </cell>
          <cell r="AR109">
            <v>24.65</v>
          </cell>
          <cell r="AS109">
            <v>-2104641.0492167557</v>
          </cell>
          <cell r="AY109">
            <v>39539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79.66</v>
          </cell>
          <cell r="BS109">
            <v>-39.99</v>
          </cell>
          <cell r="BT109">
            <v>0</v>
          </cell>
          <cell r="BU109">
            <v>0</v>
          </cell>
          <cell r="BV109">
            <v>39.659999999999997</v>
          </cell>
          <cell r="BW109">
            <v>0.04</v>
          </cell>
          <cell r="BX109">
            <v>1.2</v>
          </cell>
        </row>
        <row r="110">
          <cell r="A110">
            <v>39569</v>
          </cell>
          <cell r="B110">
            <v>-6.5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-0.27</v>
          </cell>
          <cell r="V110">
            <v>-19.09</v>
          </cell>
          <cell r="W110">
            <v>0</v>
          </cell>
          <cell r="X110">
            <v>9.5500000000000007</v>
          </cell>
          <cell r="Y110">
            <v>0</v>
          </cell>
          <cell r="Z110">
            <v>0</v>
          </cell>
          <cell r="AA110">
            <v>0</v>
          </cell>
          <cell r="AB110">
            <v>14.31</v>
          </cell>
          <cell r="AC110">
            <v>0</v>
          </cell>
          <cell r="AD110">
            <v>-30.06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-29.79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-40.86</v>
          </cell>
          <cell r="AQ110">
            <v>-102.71</v>
          </cell>
          <cell r="AR110">
            <v>25.47</v>
          </cell>
          <cell r="AS110">
            <v>-2174844.7758786203</v>
          </cell>
          <cell r="AY110">
            <v>39569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81.89</v>
          </cell>
          <cell r="BS110">
            <v>-41.11</v>
          </cell>
          <cell r="BT110">
            <v>0</v>
          </cell>
          <cell r="BU110">
            <v>0</v>
          </cell>
          <cell r="BV110">
            <v>40.78</v>
          </cell>
          <cell r="BW110">
            <v>0.04</v>
          </cell>
          <cell r="BX110">
            <v>1.24</v>
          </cell>
        </row>
        <row r="111">
          <cell r="A111">
            <v>39600</v>
          </cell>
          <cell r="B111">
            <v>-6.26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-0.26</v>
          </cell>
          <cell r="V111">
            <v>-18.38</v>
          </cell>
          <cell r="W111">
            <v>0</v>
          </cell>
          <cell r="X111">
            <v>9.19</v>
          </cell>
          <cell r="Y111">
            <v>0</v>
          </cell>
          <cell r="Z111">
            <v>0</v>
          </cell>
          <cell r="AA111">
            <v>0</v>
          </cell>
          <cell r="AB111">
            <v>13.78</v>
          </cell>
          <cell r="AC111">
            <v>0</v>
          </cell>
          <cell r="AD111">
            <v>-28.93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-28.67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-39.33</v>
          </cell>
          <cell r="AQ111">
            <v>-98.87</v>
          </cell>
          <cell r="AR111">
            <v>24.64</v>
          </cell>
          <cell r="AS111">
            <v>-2104494.5039636879</v>
          </cell>
          <cell r="AY111">
            <v>39600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78.819999999999993</v>
          </cell>
          <cell r="BS111">
            <v>-39.57</v>
          </cell>
          <cell r="BT111">
            <v>0</v>
          </cell>
          <cell r="BU111">
            <v>0</v>
          </cell>
          <cell r="BV111">
            <v>39.25</v>
          </cell>
          <cell r="BW111">
            <v>0.04</v>
          </cell>
          <cell r="BX111">
            <v>1.2</v>
          </cell>
        </row>
        <row r="112">
          <cell r="A112">
            <v>39630</v>
          </cell>
          <cell r="B112">
            <v>-6.44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-0.26</v>
          </cell>
          <cell r="V112">
            <v>-18.89</v>
          </cell>
          <cell r="W112">
            <v>0</v>
          </cell>
          <cell r="X112">
            <v>9.4499999999999993</v>
          </cell>
          <cell r="Y112">
            <v>0</v>
          </cell>
          <cell r="Z112">
            <v>0</v>
          </cell>
          <cell r="AA112">
            <v>0</v>
          </cell>
          <cell r="AB112">
            <v>14.17</v>
          </cell>
          <cell r="AC112">
            <v>0</v>
          </cell>
          <cell r="AD112">
            <v>-29.74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-29.47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-40.43</v>
          </cell>
          <cell r="AQ112">
            <v>-101.63</v>
          </cell>
          <cell r="AR112">
            <v>25.42</v>
          </cell>
          <cell r="AS112">
            <v>-2174689.5482172137</v>
          </cell>
          <cell r="AY112">
            <v>39630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-18.89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81.03</v>
          </cell>
          <cell r="BS112">
            <v>-40.68</v>
          </cell>
          <cell r="BT112">
            <v>0</v>
          </cell>
          <cell r="BU112">
            <v>0</v>
          </cell>
          <cell r="BV112">
            <v>21.46</v>
          </cell>
          <cell r="BW112">
            <v>0.04</v>
          </cell>
          <cell r="BX112">
            <v>1.29</v>
          </cell>
        </row>
        <row r="113">
          <cell r="A113">
            <v>39661</v>
          </cell>
          <cell r="B113">
            <v>-6.4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-0.26</v>
          </cell>
          <cell r="V113">
            <v>-18.79</v>
          </cell>
          <cell r="W113">
            <v>0</v>
          </cell>
          <cell r="X113">
            <v>9.4</v>
          </cell>
          <cell r="Y113">
            <v>0</v>
          </cell>
          <cell r="Z113">
            <v>0</v>
          </cell>
          <cell r="AA113">
            <v>0</v>
          </cell>
          <cell r="AB113">
            <v>14.09</v>
          </cell>
          <cell r="AC113">
            <v>0</v>
          </cell>
          <cell r="AD113">
            <v>-29.58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-29.32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-40.22</v>
          </cell>
          <cell r="AQ113">
            <v>-101.09</v>
          </cell>
          <cell r="AR113">
            <v>25.41</v>
          </cell>
          <cell r="AS113">
            <v>-2174689.7742511393</v>
          </cell>
          <cell r="AY113">
            <v>39661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-18.79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80.599999999999994</v>
          </cell>
          <cell r="BS113">
            <v>-40.47</v>
          </cell>
          <cell r="BT113">
            <v>0</v>
          </cell>
          <cell r="BU113">
            <v>0</v>
          </cell>
          <cell r="BV113">
            <v>21.34</v>
          </cell>
          <cell r="BW113">
            <v>0.04</v>
          </cell>
          <cell r="BX113">
            <v>1.35</v>
          </cell>
        </row>
        <row r="114">
          <cell r="A114">
            <v>39692</v>
          </cell>
          <cell r="B114">
            <v>-6.16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-0.25</v>
          </cell>
          <cell r="V114">
            <v>-18.09</v>
          </cell>
          <cell r="W114">
            <v>0</v>
          </cell>
          <cell r="X114">
            <v>9.0500000000000007</v>
          </cell>
          <cell r="Y114">
            <v>0</v>
          </cell>
          <cell r="Z114">
            <v>0</v>
          </cell>
          <cell r="AA114">
            <v>0</v>
          </cell>
          <cell r="AB114">
            <v>13.56</v>
          </cell>
          <cell r="AC114">
            <v>0</v>
          </cell>
          <cell r="AD114">
            <v>-28.48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-28.22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-38.71</v>
          </cell>
          <cell r="AQ114">
            <v>-97.31</v>
          </cell>
          <cell r="AR114">
            <v>24.59</v>
          </cell>
          <cell r="AS114">
            <v>-2104674.5109156799</v>
          </cell>
          <cell r="AY114">
            <v>39692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-18.09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77.59</v>
          </cell>
          <cell r="BS114">
            <v>-38.950000000000003</v>
          </cell>
          <cell r="BT114">
            <v>0</v>
          </cell>
          <cell r="BU114">
            <v>0</v>
          </cell>
          <cell r="BV114">
            <v>20.54</v>
          </cell>
          <cell r="BW114">
            <v>0.04</v>
          </cell>
          <cell r="BX114">
            <v>1.31</v>
          </cell>
        </row>
        <row r="115">
          <cell r="A115">
            <v>39722</v>
          </cell>
          <cell r="B115">
            <v>-6.34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-0.26</v>
          </cell>
          <cell r="V115">
            <v>-18.600000000000001</v>
          </cell>
          <cell r="W115">
            <v>0</v>
          </cell>
          <cell r="X115">
            <v>9.3000000000000007</v>
          </cell>
          <cell r="Y115">
            <v>0</v>
          </cell>
          <cell r="Z115">
            <v>0</v>
          </cell>
          <cell r="AA115">
            <v>0</v>
          </cell>
          <cell r="AB115">
            <v>13.94</v>
          </cell>
          <cell r="AC115">
            <v>0</v>
          </cell>
          <cell r="AD115">
            <v>-29.28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-29.01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-39.799999999999997</v>
          </cell>
          <cell r="AQ115">
            <v>-100.04</v>
          </cell>
          <cell r="AR115">
            <v>25.43</v>
          </cell>
          <cell r="AS115">
            <v>-2174696.4443933922</v>
          </cell>
          <cell r="AY115">
            <v>39722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-18.600000000000001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79.760000000000005</v>
          </cell>
          <cell r="BS115">
            <v>-40.04</v>
          </cell>
          <cell r="BT115">
            <v>0</v>
          </cell>
          <cell r="BU115">
            <v>0</v>
          </cell>
          <cell r="BV115">
            <v>21.12</v>
          </cell>
          <cell r="BW115">
            <v>0.04</v>
          </cell>
          <cell r="BX115">
            <v>1.35</v>
          </cell>
        </row>
        <row r="116">
          <cell r="A116">
            <v>39753</v>
          </cell>
          <cell r="B116">
            <v>-17.28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-0.42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13.42</v>
          </cell>
          <cell r="AC116">
            <v>0</v>
          </cell>
          <cell r="AD116">
            <v>-28.18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-27.93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-38.31</v>
          </cell>
          <cell r="AQ116">
            <v>-98.69</v>
          </cell>
          <cell r="AR116">
            <v>24.32</v>
          </cell>
          <cell r="AS116">
            <v>-2131412.2226702832</v>
          </cell>
          <cell r="AY116">
            <v>39753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-17.899999999999999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22.5</v>
          </cell>
          <cell r="BS116">
            <v>-38.54</v>
          </cell>
          <cell r="BT116">
            <v>0</v>
          </cell>
          <cell r="BU116">
            <v>0</v>
          </cell>
          <cell r="BV116">
            <v>-33.94</v>
          </cell>
          <cell r="BW116">
            <v>0.03</v>
          </cell>
          <cell r="BX116">
            <v>0.26</v>
          </cell>
        </row>
        <row r="117">
          <cell r="A117">
            <v>39783</v>
          </cell>
          <cell r="B117">
            <v>-29.72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1.43</v>
          </cell>
          <cell r="V117">
            <v>0</v>
          </cell>
          <cell r="W117">
            <v>0</v>
          </cell>
          <cell r="X117">
            <v>19.68</v>
          </cell>
          <cell r="Y117">
            <v>0</v>
          </cell>
          <cell r="Z117">
            <v>0</v>
          </cell>
          <cell r="AA117">
            <v>0</v>
          </cell>
          <cell r="AB117">
            <v>13.8</v>
          </cell>
          <cell r="AC117">
            <v>0</v>
          </cell>
          <cell r="AD117">
            <v>-46.49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-49.61</v>
          </cell>
          <cell r="AL117">
            <v>-19.940000000000001</v>
          </cell>
          <cell r="AM117">
            <v>0</v>
          </cell>
          <cell r="AN117">
            <v>0</v>
          </cell>
          <cell r="AO117">
            <v>0</v>
          </cell>
          <cell r="AP117">
            <v>-39.380000000000003</v>
          </cell>
          <cell r="AQ117">
            <v>-150.22999999999999</v>
          </cell>
          <cell r="AR117">
            <v>26.77</v>
          </cell>
          <cell r="AS117">
            <v>-2202483.8841109495</v>
          </cell>
          <cell r="AY117">
            <v>39783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-18.399999999999999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-3.38</v>
          </cell>
          <cell r="BR117">
            <v>11.18</v>
          </cell>
          <cell r="BS117">
            <v>-39.619999999999997</v>
          </cell>
          <cell r="BT117">
            <v>0</v>
          </cell>
          <cell r="BU117">
            <v>0</v>
          </cell>
          <cell r="BV117">
            <v>-50.23</v>
          </cell>
          <cell r="BW117">
            <v>0.02</v>
          </cell>
          <cell r="BX117">
            <v>0.22</v>
          </cell>
        </row>
        <row r="118">
          <cell r="A118">
            <v>39814</v>
          </cell>
          <cell r="B118">
            <v>10.210000000000001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-0.01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13.72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-39.17</v>
          </cell>
          <cell r="AQ118">
            <v>-15.25</v>
          </cell>
          <cell r="AR118">
            <v>24.87</v>
          </cell>
          <cell r="AS118">
            <v>-2260614.2370931068</v>
          </cell>
          <cell r="AY118">
            <v>39814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-18.3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50.88</v>
          </cell>
          <cell r="BS118">
            <v>-39.17</v>
          </cell>
          <cell r="BT118">
            <v>0</v>
          </cell>
          <cell r="BU118">
            <v>0</v>
          </cell>
          <cell r="BV118">
            <v>-6.59</v>
          </cell>
          <cell r="BW118">
            <v>7.0000000000000007E-2</v>
          </cell>
          <cell r="BX118">
            <v>0.14000000000000001</v>
          </cell>
        </row>
        <row r="119">
          <cell r="A119">
            <v>39845</v>
          </cell>
          <cell r="B119">
            <v>9.17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-0.01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12.33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-35.19</v>
          </cell>
          <cell r="AQ119">
            <v>-13.7</v>
          </cell>
          <cell r="AR119">
            <v>22.62</v>
          </cell>
          <cell r="AS119">
            <v>-2058020.0496531501</v>
          </cell>
          <cell r="AY119">
            <v>39845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-16.440000000000001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45.71</v>
          </cell>
          <cell r="BS119">
            <v>-35.19</v>
          </cell>
          <cell r="BT119">
            <v>0</v>
          </cell>
          <cell r="BU119">
            <v>0</v>
          </cell>
          <cell r="BV119">
            <v>-5.92</v>
          </cell>
          <cell r="BW119">
            <v>7.0000000000000007E-2</v>
          </cell>
          <cell r="BX119">
            <v>0.13</v>
          </cell>
        </row>
        <row r="120">
          <cell r="A120">
            <v>39873</v>
          </cell>
          <cell r="B120">
            <v>10.1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-0.01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13.58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-38.770000000000003</v>
          </cell>
          <cell r="AQ120">
            <v>-15.1</v>
          </cell>
          <cell r="AR120">
            <v>23.95</v>
          </cell>
          <cell r="AS120">
            <v>-2278544.7666121498</v>
          </cell>
          <cell r="AY120">
            <v>39873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-18.12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50.37</v>
          </cell>
          <cell r="BS120">
            <v>-38.770000000000003</v>
          </cell>
          <cell r="BT120">
            <v>0</v>
          </cell>
          <cell r="BU120">
            <v>0</v>
          </cell>
          <cell r="BV120">
            <v>-6.53</v>
          </cell>
          <cell r="BW120">
            <v>7.0000000000000007E-2</v>
          </cell>
          <cell r="BX120">
            <v>0.14000000000000001</v>
          </cell>
        </row>
        <row r="121">
          <cell r="A121">
            <v>39904</v>
          </cell>
          <cell r="B121">
            <v>9.7200000000000006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-0.01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13.08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-37.32</v>
          </cell>
          <cell r="AQ121">
            <v>-14.53</v>
          </cell>
          <cell r="AR121">
            <v>22.87</v>
          </cell>
          <cell r="AS121">
            <v>-2178181.7966595786</v>
          </cell>
          <cell r="AY121">
            <v>39904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48.48</v>
          </cell>
          <cell r="BS121">
            <v>-37.32</v>
          </cell>
          <cell r="BT121">
            <v>0</v>
          </cell>
          <cell r="BU121">
            <v>0</v>
          </cell>
          <cell r="BV121">
            <v>11.16</v>
          </cell>
          <cell r="BW121">
            <v>0.03</v>
          </cell>
          <cell r="BX121">
            <v>0.08</v>
          </cell>
        </row>
        <row r="122">
          <cell r="A122">
            <v>39934</v>
          </cell>
          <cell r="B122">
            <v>10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-0.01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13.44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-38.369999999999997</v>
          </cell>
          <cell r="AQ122">
            <v>-14.94</v>
          </cell>
          <cell r="AR122">
            <v>23.63</v>
          </cell>
          <cell r="AS122">
            <v>-2250791.4407094675</v>
          </cell>
          <cell r="AY122">
            <v>39934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49.84</v>
          </cell>
          <cell r="BS122">
            <v>-38.369999999999997</v>
          </cell>
          <cell r="BT122">
            <v>0</v>
          </cell>
          <cell r="BU122">
            <v>0</v>
          </cell>
          <cell r="BV122">
            <v>11.47</v>
          </cell>
          <cell r="BW122">
            <v>0.03</v>
          </cell>
          <cell r="BX122">
            <v>0.08</v>
          </cell>
        </row>
        <row r="123">
          <cell r="A123">
            <v>39965</v>
          </cell>
          <cell r="B123">
            <v>9.6199999999999992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-0.01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12.94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-36.93</v>
          </cell>
          <cell r="AQ123">
            <v>-14.38</v>
          </cell>
          <cell r="AR123">
            <v>22.86</v>
          </cell>
          <cell r="AS123">
            <v>-2178217.0701103099</v>
          </cell>
          <cell r="AY123">
            <v>39965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47.97</v>
          </cell>
          <cell r="BS123">
            <v>-36.93</v>
          </cell>
          <cell r="BT123">
            <v>0</v>
          </cell>
          <cell r="BU123">
            <v>0</v>
          </cell>
          <cell r="BV123">
            <v>11.04</v>
          </cell>
          <cell r="BW123">
            <v>0.03</v>
          </cell>
          <cell r="BX123">
            <v>0.08</v>
          </cell>
        </row>
        <row r="124">
          <cell r="A124">
            <v>39995</v>
          </cell>
          <cell r="B124">
            <v>9.89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-0.01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13.3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-37.96</v>
          </cell>
          <cell r="AQ124">
            <v>-14.78</v>
          </cell>
          <cell r="AR124">
            <v>23.6</v>
          </cell>
          <cell r="AS124">
            <v>-2250818.5592674003</v>
          </cell>
          <cell r="AY124">
            <v>39995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-17.739999999999998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49.31</v>
          </cell>
          <cell r="BS124">
            <v>-37.96</v>
          </cell>
          <cell r="BT124">
            <v>0</v>
          </cell>
          <cell r="BU124">
            <v>0</v>
          </cell>
          <cell r="BV124">
            <v>-6.39</v>
          </cell>
          <cell r="BW124">
            <v>0.03</v>
          </cell>
          <cell r="BX124">
            <v>0.14000000000000001</v>
          </cell>
        </row>
        <row r="125">
          <cell r="A125">
            <v>40026</v>
          </cell>
          <cell r="B125">
            <v>9.84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-0.01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13.23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-37.76</v>
          </cell>
          <cell r="AQ125">
            <v>-14.71</v>
          </cell>
          <cell r="AR125">
            <v>23.6</v>
          </cell>
          <cell r="AS125">
            <v>-2250655.1744799856</v>
          </cell>
          <cell r="AY125">
            <v>40026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-17.649999999999999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49.05</v>
          </cell>
          <cell r="BS125">
            <v>-37.76</v>
          </cell>
          <cell r="BT125">
            <v>0</v>
          </cell>
          <cell r="BU125">
            <v>0</v>
          </cell>
          <cell r="BV125">
            <v>-6.36</v>
          </cell>
          <cell r="BW125">
            <v>0.03</v>
          </cell>
          <cell r="BX125">
            <v>0.2</v>
          </cell>
        </row>
        <row r="126">
          <cell r="A126">
            <v>40057</v>
          </cell>
          <cell r="B126">
            <v>9.4700000000000006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-0.01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12.73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-36.35</v>
          </cell>
          <cell r="AQ126">
            <v>-14.16</v>
          </cell>
          <cell r="AR126">
            <v>22.84</v>
          </cell>
          <cell r="AS126">
            <v>-2178099.825818392</v>
          </cell>
          <cell r="AY126">
            <v>40057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-16.989999999999998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47.21</v>
          </cell>
          <cell r="BS126">
            <v>-36.35</v>
          </cell>
          <cell r="BT126">
            <v>0</v>
          </cell>
          <cell r="BU126">
            <v>0</v>
          </cell>
          <cell r="BV126">
            <v>-6.12</v>
          </cell>
          <cell r="BW126">
            <v>0.03</v>
          </cell>
          <cell r="BX126">
            <v>0.19</v>
          </cell>
        </row>
        <row r="127">
          <cell r="A127">
            <v>40087</v>
          </cell>
          <cell r="B127">
            <v>9.73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-0.01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13.09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-37.369999999999997</v>
          </cell>
          <cell r="AQ127">
            <v>-14.55</v>
          </cell>
          <cell r="AR127">
            <v>23.6</v>
          </cell>
          <cell r="AS127">
            <v>-2251718.6846643854</v>
          </cell>
          <cell r="AY127">
            <v>40087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-17.46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48.54</v>
          </cell>
          <cell r="BS127">
            <v>-37.369999999999997</v>
          </cell>
          <cell r="BT127">
            <v>0</v>
          </cell>
          <cell r="BU127">
            <v>0</v>
          </cell>
          <cell r="BV127">
            <v>-6.29</v>
          </cell>
          <cell r="BW127">
            <v>0.03</v>
          </cell>
          <cell r="BX127">
            <v>0.2</v>
          </cell>
        </row>
        <row r="128">
          <cell r="A128">
            <v>40118</v>
          </cell>
          <cell r="B128">
            <v>1.64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-0.01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12.6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-52.1</v>
          </cell>
          <cell r="AQ128">
            <v>-37.869999999999997</v>
          </cell>
          <cell r="AR128">
            <v>22.81</v>
          </cell>
          <cell r="AS128">
            <v>-2217829.9453936317</v>
          </cell>
          <cell r="AY128">
            <v>40118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-16.809999999999999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46.72</v>
          </cell>
          <cell r="BS128">
            <v>-52.1</v>
          </cell>
          <cell r="BT128">
            <v>0</v>
          </cell>
          <cell r="BU128">
            <v>0</v>
          </cell>
          <cell r="BV128">
            <v>-22.19</v>
          </cell>
          <cell r="BW128">
            <v>7.0000000000000007E-2</v>
          </cell>
          <cell r="BX128">
            <v>0.08</v>
          </cell>
        </row>
        <row r="129">
          <cell r="A129">
            <v>40148</v>
          </cell>
          <cell r="B129">
            <v>1.69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-0.01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12.95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-53.56</v>
          </cell>
          <cell r="AQ129">
            <v>-38.93</v>
          </cell>
          <cell r="AR129">
            <v>23.58</v>
          </cell>
          <cell r="AS129">
            <v>-2291751.9832887645</v>
          </cell>
          <cell r="AY129">
            <v>40148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-17.28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48.02</v>
          </cell>
          <cell r="BS129">
            <v>-53.56</v>
          </cell>
          <cell r="BT129">
            <v>0</v>
          </cell>
          <cell r="BU129">
            <v>0</v>
          </cell>
          <cell r="BV129">
            <v>-22.81</v>
          </cell>
          <cell r="BW129">
            <v>7.0000000000000007E-2</v>
          </cell>
          <cell r="BX129">
            <v>0.08</v>
          </cell>
        </row>
        <row r="130">
          <cell r="A130">
            <v>40179</v>
          </cell>
          <cell r="B130">
            <v>1.68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-0.01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12.88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-53.27</v>
          </cell>
          <cell r="AQ130">
            <v>-38.72</v>
          </cell>
          <cell r="AR130">
            <v>24.19</v>
          </cell>
          <cell r="AS130">
            <v>-2353128.0801822171</v>
          </cell>
          <cell r="AY130">
            <v>40179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-17.18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47.77</v>
          </cell>
          <cell r="BS130">
            <v>-53.27</v>
          </cell>
          <cell r="BT130">
            <v>0</v>
          </cell>
          <cell r="BU130">
            <v>0</v>
          </cell>
          <cell r="BV130">
            <v>-22.69</v>
          </cell>
          <cell r="BW130">
            <v>7.0000000000000007E-2</v>
          </cell>
          <cell r="BX130">
            <v>0.08</v>
          </cell>
        </row>
        <row r="131">
          <cell r="A131">
            <v>40210</v>
          </cell>
          <cell r="B131">
            <v>1.51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-0.01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11.57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-47.86</v>
          </cell>
          <cell r="AQ131">
            <v>-34.79</v>
          </cell>
          <cell r="AR131">
            <v>22.02</v>
          </cell>
          <cell r="AS131">
            <v>-2142283.8028183794</v>
          </cell>
          <cell r="AY131">
            <v>40210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-15.44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42.91</v>
          </cell>
          <cell r="BS131">
            <v>-47.86</v>
          </cell>
          <cell r="BT131">
            <v>0</v>
          </cell>
          <cell r="BU131">
            <v>0</v>
          </cell>
          <cell r="BV131">
            <v>-20.38</v>
          </cell>
          <cell r="BW131">
            <v>7.0000000000000007E-2</v>
          </cell>
          <cell r="BX131">
            <v>7.0000000000000007E-2</v>
          </cell>
        </row>
        <row r="132">
          <cell r="A132">
            <v>40238</v>
          </cell>
          <cell r="B132">
            <v>1.66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-0.01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12.75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-52.73</v>
          </cell>
          <cell r="AQ132">
            <v>-38.33</v>
          </cell>
          <cell r="AR132">
            <v>24.37</v>
          </cell>
          <cell r="AS132">
            <v>-2371758.5493082539</v>
          </cell>
          <cell r="AY132">
            <v>40238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-17.010000000000002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47.28</v>
          </cell>
          <cell r="BS132">
            <v>-52.73</v>
          </cell>
          <cell r="BT132">
            <v>0</v>
          </cell>
          <cell r="BU132">
            <v>0</v>
          </cell>
          <cell r="BV132">
            <v>-22.46</v>
          </cell>
          <cell r="BW132">
            <v>7.0000000000000007E-2</v>
          </cell>
          <cell r="BX132">
            <v>0.08</v>
          </cell>
        </row>
        <row r="133">
          <cell r="A133">
            <v>40269</v>
          </cell>
          <cell r="B133">
            <v>1.6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-0.01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12.27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-50.75</v>
          </cell>
          <cell r="AQ133">
            <v>-36.89</v>
          </cell>
          <cell r="AR133">
            <v>22.94</v>
          </cell>
          <cell r="AS133">
            <v>-2228345.9607170825</v>
          </cell>
          <cell r="AY133">
            <v>40269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45.51</v>
          </cell>
          <cell r="BS133">
            <v>-50.75</v>
          </cell>
          <cell r="BT133">
            <v>0</v>
          </cell>
          <cell r="BU133">
            <v>0</v>
          </cell>
          <cell r="BV133">
            <v>-5.24</v>
          </cell>
          <cell r="BW133">
            <v>0.03</v>
          </cell>
          <cell r="BX133">
            <v>0.02</v>
          </cell>
        </row>
        <row r="134">
          <cell r="A134">
            <v>40299</v>
          </cell>
          <cell r="B134">
            <v>1.64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-0.01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12.62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-52.17</v>
          </cell>
          <cell r="AQ134">
            <v>-37.92</v>
          </cell>
          <cell r="AR134">
            <v>23.71</v>
          </cell>
          <cell r="AS134">
            <v>-2302587.3914167797</v>
          </cell>
          <cell r="AY134">
            <v>40299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46.78</v>
          </cell>
          <cell r="BS134">
            <v>-52.17</v>
          </cell>
          <cell r="BT134">
            <v>0</v>
          </cell>
          <cell r="BU134">
            <v>0</v>
          </cell>
          <cell r="BV134">
            <v>-5.39</v>
          </cell>
          <cell r="BW134">
            <v>0.03</v>
          </cell>
          <cell r="BX134">
            <v>0.02</v>
          </cell>
        </row>
        <row r="135">
          <cell r="A135">
            <v>40330</v>
          </cell>
          <cell r="B135">
            <v>1.58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-0.01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12.15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-50.22</v>
          </cell>
          <cell r="AQ135">
            <v>-36.5</v>
          </cell>
          <cell r="AR135">
            <v>22.94</v>
          </cell>
          <cell r="AS135">
            <v>-2228336.9406929323</v>
          </cell>
          <cell r="AY135">
            <v>40330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45.03</v>
          </cell>
          <cell r="BS135">
            <v>-50.22</v>
          </cell>
          <cell r="BT135">
            <v>0</v>
          </cell>
          <cell r="BU135">
            <v>0</v>
          </cell>
          <cell r="BV135">
            <v>-5.19</v>
          </cell>
          <cell r="BW135">
            <v>0.03</v>
          </cell>
          <cell r="BX135">
            <v>0.02</v>
          </cell>
        </row>
        <row r="136">
          <cell r="A136">
            <v>40360</v>
          </cell>
          <cell r="B136">
            <v>1.62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-0.01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12.48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-51.62</v>
          </cell>
          <cell r="AQ136">
            <v>-37.520000000000003</v>
          </cell>
          <cell r="AR136">
            <v>23.68</v>
          </cell>
          <cell r="AS136">
            <v>-2302643.6751250643</v>
          </cell>
          <cell r="AY136">
            <v>40360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-16.649999999999999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46.29</v>
          </cell>
          <cell r="BS136">
            <v>-51.62</v>
          </cell>
          <cell r="BT136">
            <v>0</v>
          </cell>
          <cell r="BU136">
            <v>0</v>
          </cell>
          <cell r="BV136">
            <v>-21.98</v>
          </cell>
          <cell r="BW136">
            <v>0.03</v>
          </cell>
          <cell r="BX136">
            <v>7.0000000000000007E-2</v>
          </cell>
        </row>
        <row r="137">
          <cell r="A137">
            <v>40391</v>
          </cell>
          <cell r="B137">
            <v>1.62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-0.01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12.42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-51.33</v>
          </cell>
          <cell r="AQ137">
            <v>-37.32</v>
          </cell>
          <cell r="AR137">
            <v>23.68</v>
          </cell>
          <cell r="AS137">
            <v>-2302585.6538215065</v>
          </cell>
          <cell r="AY137">
            <v>40391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-16.559999999999999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46.03</v>
          </cell>
          <cell r="BS137">
            <v>-51.33</v>
          </cell>
          <cell r="BT137">
            <v>0</v>
          </cell>
          <cell r="BU137">
            <v>0</v>
          </cell>
          <cell r="BV137">
            <v>-21.86</v>
          </cell>
          <cell r="BW137">
            <v>0.03</v>
          </cell>
          <cell r="BX137">
            <v>0.14000000000000001</v>
          </cell>
        </row>
        <row r="138">
          <cell r="A138">
            <v>40422</v>
          </cell>
          <cell r="B138">
            <v>1.55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-0.01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11.95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-49.4</v>
          </cell>
          <cell r="AQ138">
            <v>-35.909999999999997</v>
          </cell>
          <cell r="AR138">
            <v>22.92</v>
          </cell>
          <cell r="AS138">
            <v>-2228379.9770285883</v>
          </cell>
          <cell r="AY138">
            <v>40422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-15.94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44.3</v>
          </cell>
          <cell r="BS138">
            <v>-49.4</v>
          </cell>
          <cell r="BT138">
            <v>0</v>
          </cell>
          <cell r="BU138">
            <v>0</v>
          </cell>
          <cell r="BV138">
            <v>-21.04</v>
          </cell>
          <cell r="BW138">
            <v>0.03</v>
          </cell>
          <cell r="BX138">
            <v>0.13</v>
          </cell>
        </row>
        <row r="139">
          <cell r="A139">
            <v>40452</v>
          </cell>
          <cell r="B139">
            <v>1.6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-0.01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12.28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-50.78</v>
          </cell>
          <cell r="AQ139">
            <v>-36.909999999999997</v>
          </cell>
          <cell r="AR139">
            <v>23.68</v>
          </cell>
          <cell r="AS139">
            <v>-2302787.8648577495</v>
          </cell>
          <cell r="AY139">
            <v>40452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-16.38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45.53</v>
          </cell>
          <cell r="BS139">
            <v>-50.78</v>
          </cell>
          <cell r="BT139">
            <v>0</v>
          </cell>
          <cell r="BU139">
            <v>0</v>
          </cell>
          <cell r="BV139">
            <v>-21.63</v>
          </cell>
          <cell r="BW139">
            <v>0.03</v>
          </cell>
          <cell r="BX139">
            <v>0.14000000000000001</v>
          </cell>
        </row>
        <row r="140">
          <cell r="A140">
            <v>40483</v>
          </cell>
          <cell r="B140">
            <v>1.54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-0.01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11.82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-48.87</v>
          </cell>
          <cell r="AQ140">
            <v>-35.520000000000003</v>
          </cell>
          <cell r="AR140">
            <v>23.59</v>
          </cell>
          <cell r="AS140">
            <v>-2295491.3718201993</v>
          </cell>
          <cell r="AY140">
            <v>40483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-15.76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43.82</v>
          </cell>
          <cell r="BS140">
            <v>-48.87</v>
          </cell>
          <cell r="BT140">
            <v>0</v>
          </cell>
          <cell r="BU140">
            <v>0</v>
          </cell>
          <cell r="BV140">
            <v>-20.81</v>
          </cell>
          <cell r="BW140">
            <v>7.0000000000000007E-2</v>
          </cell>
          <cell r="BX140">
            <v>0.08</v>
          </cell>
        </row>
        <row r="141">
          <cell r="A141">
            <v>40513</v>
          </cell>
          <cell r="B141">
            <v>1.58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-0.01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12.15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-50.23</v>
          </cell>
          <cell r="AQ141">
            <v>-36.51</v>
          </cell>
          <cell r="AR141">
            <v>24.37</v>
          </cell>
          <cell r="AS141">
            <v>-2372206.9062312236</v>
          </cell>
          <cell r="AY141">
            <v>40513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-16.2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45.04</v>
          </cell>
          <cell r="BS141">
            <v>-50.23</v>
          </cell>
          <cell r="BT141">
            <v>0</v>
          </cell>
          <cell r="BU141">
            <v>0</v>
          </cell>
          <cell r="BV141">
            <v>-21.39</v>
          </cell>
          <cell r="BW141">
            <v>7.0000000000000007E-2</v>
          </cell>
          <cell r="BX141">
            <v>0.08</v>
          </cell>
        </row>
        <row r="142">
          <cell r="A142">
            <v>40544</v>
          </cell>
          <cell r="B142">
            <v>1.57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-0.01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12.08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-49.95</v>
          </cell>
          <cell r="AQ142">
            <v>-36.31</v>
          </cell>
          <cell r="AR142">
            <v>25.02</v>
          </cell>
          <cell r="AS142">
            <v>-2436473.9986357293</v>
          </cell>
          <cell r="AY142">
            <v>40544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-16.11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44.79</v>
          </cell>
          <cell r="BS142">
            <v>-49.95</v>
          </cell>
          <cell r="BT142">
            <v>0</v>
          </cell>
          <cell r="BU142">
            <v>0</v>
          </cell>
          <cell r="BV142">
            <v>-21.27</v>
          </cell>
          <cell r="BW142">
            <v>7.0000000000000007E-2</v>
          </cell>
          <cell r="BX142">
            <v>0.08</v>
          </cell>
        </row>
        <row r="143">
          <cell r="A143">
            <v>40575</v>
          </cell>
          <cell r="B143">
            <v>1.41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-0.01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10.85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-44.87</v>
          </cell>
          <cell r="AQ143">
            <v>-32.61</v>
          </cell>
          <cell r="AR143">
            <v>22.77</v>
          </cell>
          <cell r="AS143">
            <v>-2218245.2741590068</v>
          </cell>
          <cell r="AY143">
            <v>40575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-14.47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40.229999999999997</v>
          </cell>
          <cell r="BS143">
            <v>-44.87</v>
          </cell>
          <cell r="BT143">
            <v>0</v>
          </cell>
          <cell r="BU143">
            <v>0</v>
          </cell>
          <cell r="BV143">
            <v>-19.11</v>
          </cell>
          <cell r="BW143">
            <v>7.0000000000000007E-2</v>
          </cell>
          <cell r="BX143">
            <v>7.0000000000000007E-2</v>
          </cell>
        </row>
        <row r="144">
          <cell r="A144">
            <v>40603</v>
          </cell>
          <cell r="B144">
            <v>1.56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-0.01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11.95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-49.43</v>
          </cell>
          <cell r="AQ144">
            <v>-35.93</v>
          </cell>
          <cell r="AR144">
            <v>25.21</v>
          </cell>
          <cell r="AS144">
            <v>-2455970.4956672126</v>
          </cell>
          <cell r="AY144">
            <v>40603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-15.94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44.32</v>
          </cell>
          <cell r="BS144">
            <v>-49.43</v>
          </cell>
          <cell r="BT144">
            <v>0</v>
          </cell>
          <cell r="BU144">
            <v>0</v>
          </cell>
          <cell r="BV144">
            <v>-21.05</v>
          </cell>
          <cell r="BW144">
            <v>7.0000000000000007E-2</v>
          </cell>
          <cell r="BX144">
            <v>0.08</v>
          </cell>
        </row>
        <row r="145">
          <cell r="A145">
            <v>40634</v>
          </cell>
          <cell r="B145">
            <v>1.5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-0.01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11.5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-47.57</v>
          </cell>
          <cell r="AQ145">
            <v>-34.58</v>
          </cell>
          <cell r="AR145">
            <v>23.75</v>
          </cell>
          <cell r="AS145">
            <v>-2309611.0220998432</v>
          </cell>
          <cell r="AY145">
            <v>40634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42.65</v>
          </cell>
          <cell r="BS145">
            <v>-47.57</v>
          </cell>
          <cell r="BT145">
            <v>0</v>
          </cell>
          <cell r="BU145">
            <v>0</v>
          </cell>
          <cell r="BV145">
            <v>-4.91</v>
          </cell>
          <cell r="BW145">
            <v>0.03</v>
          </cell>
          <cell r="BX145">
            <v>0.02</v>
          </cell>
        </row>
        <row r="146">
          <cell r="A146">
            <v>40664</v>
          </cell>
          <cell r="B146">
            <v>1.54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-0.01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11.82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-48.89</v>
          </cell>
          <cell r="AQ146">
            <v>-35.54</v>
          </cell>
          <cell r="AR146">
            <v>24.55</v>
          </cell>
          <cell r="AS146">
            <v>-2386673.9015639774</v>
          </cell>
          <cell r="AY146">
            <v>40664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50.43</v>
          </cell>
          <cell r="BS146">
            <v>-48.89</v>
          </cell>
          <cell r="BT146">
            <v>0</v>
          </cell>
          <cell r="BU146">
            <v>0</v>
          </cell>
          <cell r="BV146">
            <v>1.54</v>
          </cell>
          <cell r="BW146">
            <v>0.03</v>
          </cell>
          <cell r="BX146">
            <v>0</v>
          </cell>
        </row>
        <row r="147">
          <cell r="A147">
            <v>40695</v>
          </cell>
          <cell r="B147">
            <v>1.48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-0.01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11.38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-47.05</v>
          </cell>
          <cell r="AQ147">
            <v>-34.200000000000003</v>
          </cell>
          <cell r="AR147">
            <v>23.76</v>
          </cell>
          <cell r="AS147">
            <v>-2309662.705468162</v>
          </cell>
          <cell r="AY147">
            <v>40695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48.53</v>
          </cell>
          <cell r="BS147">
            <v>-47.05</v>
          </cell>
          <cell r="BT147">
            <v>0</v>
          </cell>
          <cell r="BU147">
            <v>0</v>
          </cell>
          <cell r="BV147">
            <v>1.48</v>
          </cell>
          <cell r="BW147">
            <v>0.03</v>
          </cell>
          <cell r="BX147">
            <v>0</v>
          </cell>
        </row>
        <row r="148">
          <cell r="A148">
            <v>40725</v>
          </cell>
          <cell r="B148">
            <v>1.52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-0.01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11.69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-48.36</v>
          </cell>
          <cell r="AQ148">
            <v>-35.15</v>
          </cell>
          <cell r="AR148">
            <v>24.55</v>
          </cell>
          <cell r="AS148">
            <v>-2387604.0043669119</v>
          </cell>
          <cell r="AY148">
            <v>40725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49.88</v>
          </cell>
          <cell r="BS148">
            <v>-48.36</v>
          </cell>
          <cell r="BT148">
            <v>0</v>
          </cell>
          <cell r="BU148">
            <v>0</v>
          </cell>
          <cell r="BV148">
            <v>1.52</v>
          </cell>
          <cell r="BW148">
            <v>0.03</v>
          </cell>
          <cell r="BX148">
            <v>0</v>
          </cell>
        </row>
        <row r="149">
          <cell r="A149">
            <v>40756</v>
          </cell>
          <cell r="B149">
            <v>1.51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-0.01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11.63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-48.09</v>
          </cell>
          <cell r="AQ149">
            <v>-34.950000000000003</v>
          </cell>
          <cell r="AR149">
            <v>24.55</v>
          </cell>
          <cell r="AS149">
            <v>-2387572.911337425</v>
          </cell>
          <cell r="AY149">
            <v>40756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49.6</v>
          </cell>
          <cell r="BS149">
            <v>-48.09</v>
          </cell>
          <cell r="BT149">
            <v>0</v>
          </cell>
          <cell r="BU149">
            <v>0</v>
          </cell>
          <cell r="BV149">
            <v>1.51</v>
          </cell>
          <cell r="BW149">
            <v>0.03</v>
          </cell>
          <cell r="BX149">
            <v>0</v>
          </cell>
        </row>
        <row r="150">
          <cell r="A150">
            <v>40787</v>
          </cell>
          <cell r="B150">
            <v>1.46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-0.01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11.19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-46.28</v>
          </cell>
          <cell r="AQ150">
            <v>-33.64</v>
          </cell>
          <cell r="AR150">
            <v>23.76</v>
          </cell>
          <cell r="AS150">
            <v>-2309598.1353166373</v>
          </cell>
          <cell r="AY150">
            <v>40787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47.73</v>
          </cell>
          <cell r="BS150">
            <v>-46.28</v>
          </cell>
          <cell r="BT150">
            <v>0</v>
          </cell>
          <cell r="BU150">
            <v>0</v>
          </cell>
          <cell r="BV150">
            <v>1.46</v>
          </cell>
          <cell r="BW150">
            <v>0.03</v>
          </cell>
          <cell r="BX150">
            <v>0</v>
          </cell>
        </row>
        <row r="151">
          <cell r="A151">
            <v>40817</v>
          </cell>
          <cell r="B151">
            <v>1.5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-0.01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11.5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-47.56</v>
          </cell>
          <cell r="AQ151">
            <v>-34.57</v>
          </cell>
          <cell r="AR151">
            <v>24.55</v>
          </cell>
          <cell r="AS151">
            <v>-2386821.6179768061</v>
          </cell>
          <cell r="AY151">
            <v>40817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49.06</v>
          </cell>
          <cell r="BS151">
            <v>-47.56</v>
          </cell>
          <cell r="BT151">
            <v>0</v>
          </cell>
          <cell r="BU151">
            <v>0</v>
          </cell>
          <cell r="BV151">
            <v>1.5</v>
          </cell>
          <cell r="BW151">
            <v>0.03</v>
          </cell>
          <cell r="BX151">
            <v>0</v>
          </cell>
        </row>
        <row r="152">
          <cell r="A152">
            <v>40848</v>
          </cell>
          <cell r="B152">
            <v>1.44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-0.01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11.07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-45.77</v>
          </cell>
          <cell r="AQ152">
            <v>-33.270000000000003</v>
          </cell>
          <cell r="AR152">
            <v>24.43</v>
          </cell>
          <cell r="AS152">
            <v>-2376986.5848107412</v>
          </cell>
          <cell r="AY152">
            <v>40848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47.21</v>
          </cell>
          <cell r="BS152">
            <v>-45.77</v>
          </cell>
          <cell r="BT152">
            <v>0</v>
          </cell>
          <cell r="BU152">
            <v>0</v>
          </cell>
          <cell r="BV152">
            <v>1.44</v>
          </cell>
          <cell r="BW152">
            <v>0.08</v>
          </cell>
          <cell r="BX152">
            <v>0</v>
          </cell>
        </row>
        <row r="153">
          <cell r="A153">
            <v>40878</v>
          </cell>
          <cell r="B153">
            <v>1.48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-0.01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11.38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-47.04</v>
          </cell>
          <cell r="AQ153">
            <v>-34.19</v>
          </cell>
          <cell r="AR153">
            <v>25.25</v>
          </cell>
          <cell r="AS153">
            <v>-2456301.7987518134</v>
          </cell>
          <cell r="AY153">
            <v>40878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48.52</v>
          </cell>
          <cell r="BS153">
            <v>-47.04</v>
          </cell>
          <cell r="BT153">
            <v>0</v>
          </cell>
          <cell r="BU153">
            <v>0</v>
          </cell>
          <cell r="BV153">
            <v>1.48</v>
          </cell>
          <cell r="BW153">
            <v>0.08</v>
          </cell>
          <cell r="BX153">
            <v>0</v>
          </cell>
        </row>
        <row r="154">
          <cell r="A154">
            <v>40909</v>
          </cell>
          <cell r="B154">
            <v>1.47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-0.01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11.31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-46.78</v>
          </cell>
          <cell r="AQ154">
            <v>-34</v>
          </cell>
          <cell r="AR154">
            <v>25.92</v>
          </cell>
          <cell r="AS154">
            <v>-2523181.1731686871</v>
          </cell>
          <cell r="AY154">
            <v>40909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48.25</v>
          </cell>
          <cell r="BS154">
            <v>-46.78</v>
          </cell>
          <cell r="BT154">
            <v>0</v>
          </cell>
          <cell r="BU154">
            <v>0</v>
          </cell>
          <cell r="BV154">
            <v>1.47</v>
          </cell>
          <cell r="BW154">
            <v>0.08</v>
          </cell>
          <cell r="BX154">
            <v>0</v>
          </cell>
        </row>
        <row r="155">
          <cell r="A155">
            <v>40940</v>
          </cell>
          <cell r="B155">
            <v>1.37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-0.01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10.52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-43.52</v>
          </cell>
          <cell r="AQ155">
            <v>-31.63</v>
          </cell>
          <cell r="AR155">
            <v>24.43</v>
          </cell>
          <cell r="AS155">
            <v>-2380199.3377406024</v>
          </cell>
          <cell r="AY155">
            <v>40940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44.89</v>
          </cell>
          <cell r="BS155">
            <v>-43.52</v>
          </cell>
          <cell r="BT155">
            <v>0</v>
          </cell>
          <cell r="BU155">
            <v>0</v>
          </cell>
          <cell r="BV155">
            <v>1.37</v>
          </cell>
          <cell r="BW155">
            <v>0.08</v>
          </cell>
          <cell r="BX155">
            <v>0</v>
          </cell>
        </row>
        <row r="156">
          <cell r="A156">
            <v>40969</v>
          </cell>
          <cell r="B156">
            <v>1.46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-0.01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11.19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-46.27</v>
          </cell>
          <cell r="AQ156">
            <v>-33.64</v>
          </cell>
          <cell r="AR156">
            <v>26.12</v>
          </cell>
          <cell r="AS156">
            <v>-2543128.3669161769</v>
          </cell>
          <cell r="AY156">
            <v>40969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47.73</v>
          </cell>
          <cell r="BS156">
            <v>-46.27</v>
          </cell>
          <cell r="BT156">
            <v>0</v>
          </cell>
          <cell r="BU156">
            <v>0</v>
          </cell>
          <cell r="BV156">
            <v>1.46</v>
          </cell>
          <cell r="BW156">
            <v>0.08</v>
          </cell>
          <cell r="BX156">
            <v>0</v>
          </cell>
        </row>
        <row r="157">
          <cell r="A157">
            <v>41000</v>
          </cell>
          <cell r="B157">
            <v>1.4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-0.01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10.77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-44.53</v>
          </cell>
          <cell r="AQ157">
            <v>-32.369999999999997</v>
          </cell>
          <cell r="AR157">
            <v>24.6</v>
          </cell>
          <cell r="AS157">
            <v>-2394052.340487415</v>
          </cell>
          <cell r="AY157">
            <v>41000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45.93</v>
          </cell>
          <cell r="BS157">
            <v>-44.53</v>
          </cell>
          <cell r="BT157">
            <v>0</v>
          </cell>
          <cell r="BU157">
            <v>0</v>
          </cell>
          <cell r="BV157">
            <v>1.4</v>
          </cell>
          <cell r="BW157">
            <v>0.03</v>
          </cell>
          <cell r="BX157">
            <v>0</v>
          </cell>
        </row>
        <row r="158">
          <cell r="A158">
            <v>41030</v>
          </cell>
          <cell r="B158">
            <v>1.44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-0.01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11.07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-45.77</v>
          </cell>
          <cell r="AQ158">
            <v>-33.270000000000003</v>
          </cell>
          <cell r="AR158">
            <v>25.42</v>
          </cell>
          <cell r="AS158">
            <v>-2473870.3469862738</v>
          </cell>
          <cell r="AY158">
            <v>41030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47.21</v>
          </cell>
          <cell r="BS158">
            <v>-45.77</v>
          </cell>
          <cell r="BT158">
            <v>0</v>
          </cell>
          <cell r="BU158">
            <v>0</v>
          </cell>
          <cell r="BV158">
            <v>1.44</v>
          </cell>
          <cell r="BW158">
            <v>0.03</v>
          </cell>
          <cell r="BX158">
            <v>0</v>
          </cell>
        </row>
        <row r="159">
          <cell r="A159">
            <v>41061</v>
          </cell>
          <cell r="B159">
            <v>1.39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-0.01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10.65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-44.04</v>
          </cell>
          <cell r="AQ159">
            <v>-32.01</v>
          </cell>
          <cell r="AR159">
            <v>24.6</v>
          </cell>
          <cell r="AS159">
            <v>-2394143.5602869876</v>
          </cell>
          <cell r="AY159">
            <v>41061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45.43</v>
          </cell>
          <cell r="BS159">
            <v>-44.04</v>
          </cell>
          <cell r="BT159">
            <v>0</v>
          </cell>
          <cell r="BU159">
            <v>0</v>
          </cell>
          <cell r="BV159">
            <v>1.39</v>
          </cell>
          <cell r="BW159">
            <v>0.03</v>
          </cell>
          <cell r="BX159">
            <v>0</v>
          </cell>
        </row>
        <row r="160">
          <cell r="A160">
            <v>41091</v>
          </cell>
          <cell r="B160">
            <v>1.42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-0.01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10.95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-45.26</v>
          </cell>
          <cell r="AQ160">
            <v>-32.9</v>
          </cell>
          <cell r="AR160">
            <v>25.42</v>
          </cell>
          <cell r="AS160">
            <v>-2474025.2000518385</v>
          </cell>
          <cell r="AY160">
            <v>41091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46.69</v>
          </cell>
          <cell r="BS160">
            <v>-45.26</v>
          </cell>
          <cell r="BT160">
            <v>0</v>
          </cell>
          <cell r="BU160">
            <v>0</v>
          </cell>
          <cell r="BV160">
            <v>1.42</v>
          </cell>
          <cell r="BW160">
            <v>0.03</v>
          </cell>
          <cell r="BX160">
            <v>0</v>
          </cell>
        </row>
        <row r="161">
          <cell r="A161">
            <v>41122</v>
          </cell>
          <cell r="B161">
            <v>1.42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-0.01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10.89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-45.01</v>
          </cell>
          <cell r="AQ161">
            <v>-32.72</v>
          </cell>
          <cell r="AR161">
            <v>25.42</v>
          </cell>
          <cell r="AS161">
            <v>-2474111.8168302872</v>
          </cell>
          <cell r="AY161">
            <v>41122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46.42</v>
          </cell>
          <cell r="BS161">
            <v>-45.01</v>
          </cell>
          <cell r="BT161">
            <v>0</v>
          </cell>
          <cell r="BU161">
            <v>0</v>
          </cell>
          <cell r="BV161">
            <v>1.42</v>
          </cell>
          <cell r="BW161">
            <v>0.03</v>
          </cell>
          <cell r="BX161">
            <v>0</v>
          </cell>
        </row>
        <row r="162">
          <cell r="A162">
            <v>41153</v>
          </cell>
          <cell r="B162">
            <v>1.36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-0.01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10.47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-43.31</v>
          </cell>
          <cell r="AQ162">
            <v>-31.48</v>
          </cell>
          <cell r="AR162">
            <v>24.6</v>
          </cell>
          <cell r="AS162">
            <v>-2394244.8302163803</v>
          </cell>
          <cell r="AY162">
            <v>41153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44.67</v>
          </cell>
          <cell r="BS162">
            <v>-43.31</v>
          </cell>
          <cell r="BT162">
            <v>0</v>
          </cell>
          <cell r="BU162">
            <v>0</v>
          </cell>
          <cell r="BV162">
            <v>1.36</v>
          </cell>
          <cell r="BW162">
            <v>0.03</v>
          </cell>
          <cell r="BX162">
            <v>0</v>
          </cell>
        </row>
        <row r="163">
          <cell r="A163">
            <v>41183</v>
          </cell>
          <cell r="B163">
            <v>1.4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-0.01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10.77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-44.51</v>
          </cell>
          <cell r="AQ163">
            <v>-32.36</v>
          </cell>
          <cell r="AR163">
            <v>25.42</v>
          </cell>
          <cell r="AS163">
            <v>-2473991.7343688803</v>
          </cell>
          <cell r="AY163">
            <v>41183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45.91</v>
          </cell>
          <cell r="BS163">
            <v>-44.51</v>
          </cell>
          <cell r="BT163">
            <v>0</v>
          </cell>
          <cell r="BU163">
            <v>0</v>
          </cell>
          <cell r="BV163">
            <v>1.4</v>
          </cell>
          <cell r="BW163">
            <v>0.03</v>
          </cell>
          <cell r="BX163">
            <v>0</v>
          </cell>
        </row>
        <row r="164">
          <cell r="A164">
            <v>41214</v>
          </cell>
          <cell r="B164">
            <v>1.35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-0.01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10.36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-42.83</v>
          </cell>
          <cell r="AQ164">
            <v>-31.14</v>
          </cell>
          <cell r="AR164">
            <v>25.28</v>
          </cell>
          <cell r="AS164">
            <v>-2461461.6398811038</v>
          </cell>
          <cell r="AY164">
            <v>41214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44.18</v>
          </cell>
          <cell r="BS164">
            <v>-42.83</v>
          </cell>
          <cell r="BT164">
            <v>0</v>
          </cell>
          <cell r="BU164">
            <v>0</v>
          </cell>
          <cell r="BV164">
            <v>1.35</v>
          </cell>
          <cell r="BW164">
            <v>0.08</v>
          </cell>
          <cell r="BX164">
            <v>0</v>
          </cell>
        </row>
        <row r="165">
          <cell r="A165">
            <v>41244</v>
          </cell>
          <cell r="B165">
            <v>1.39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-0.01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10.65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-44.02</v>
          </cell>
          <cell r="AQ165">
            <v>-32</v>
          </cell>
          <cell r="AR165">
            <v>26.12</v>
          </cell>
          <cell r="AS165">
            <v>-2543510.7093401994</v>
          </cell>
          <cell r="AY165">
            <v>41244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45.41</v>
          </cell>
          <cell r="BS165">
            <v>-44.02</v>
          </cell>
          <cell r="BT165">
            <v>0</v>
          </cell>
          <cell r="BU165">
            <v>0</v>
          </cell>
          <cell r="BV165">
            <v>1.39</v>
          </cell>
          <cell r="BW165">
            <v>0.08</v>
          </cell>
          <cell r="BX165">
            <v>0</v>
          </cell>
        </row>
        <row r="166">
          <cell r="A166">
            <v>41275</v>
          </cell>
          <cell r="B166">
            <v>1.38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-0.01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10.59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-43.77</v>
          </cell>
          <cell r="AQ166">
            <v>-31.82</v>
          </cell>
          <cell r="AR166">
            <v>26.83</v>
          </cell>
          <cell r="AS166">
            <v>-2614703.4825181998</v>
          </cell>
          <cell r="AY166">
            <v>41275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45.15</v>
          </cell>
          <cell r="BS166">
            <v>-43.77</v>
          </cell>
          <cell r="BT166">
            <v>0</v>
          </cell>
          <cell r="BU166">
            <v>0</v>
          </cell>
          <cell r="BV166">
            <v>1.38</v>
          </cell>
          <cell r="BW166">
            <v>0.08</v>
          </cell>
          <cell r="BX166">
            <v>0</v>
          </cell>
        </row>
        <row r="167">
          <cell r="A167">
            <v>41306</v>
          </cell>
          <cell r="B167">
            <v>1.24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-0.01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9.51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-39.31</v>
          </cell>
          <cell r="AQ167">
            <v>-28.58</v>
          </cell>
          <cell r="AR167">
            <v>24.42</v>
          </cell>
          <cell r="AS167">
            <v>-2380542.2012404995</v>
          </cell>
          <cell r="AY167">
            <v>41306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40.549999999999997</v>
          </cell>
          <cell r="BS167">
            <v>-39.31</v>
          </cell>
          <cell r="BT167">
            <v>0</v>
          </cell>
          <cell r="BU167">
            <v>0</v>
          </cell>
          <cell r="BV167">
            <v>1.24</v>
          </cell>
          <cell r="BW167">
            <v>0.08</v>
          </cell>
          <cell r="BX167">
            <v>0</v>
          </cell>
        </row>
        <row r="168">
          <cell r="A168">
            <v>41334</v>
          </cell>
          <cell r="B168">
            <v>1.36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-0.01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10.47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-43.3</v>
          </cell>
          <cell r="AQ168">
            <v>-31.48</v>
          </cell>
          <cell r="AR168">
            <v>27.04</v>
          </cell>
          <cell r="AS168">
            <v>-2756013.3111791974</v>
          </cell>
          <cell r="AY168">
            <v>41334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44.67</v>
          </cell>
          <cell r="BS168">
            <v>-43.3</v>
          </cell>
          <cell r="BT168">
            <v>0</v>
          </cell>
          <cell r="BU168">
            <v>0</v>
          </cell>
          <cell r="BV168">
            <v>1.36</v>
          </cell>
          <cell r="BW168">
            <v>0.08</v>
          </cell>
          <cell r="BX168">
            <v>0</v>
          </cell>
        </row>
        <row r="169">
          <cell r="A169">
            <v>41365</v>
          </cell>
          <cell r="B169">
            <v>1.31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-0.01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10.08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-41.67</v>
          </cell>
          <cell r="AQ169">
            <v>-30.29</v>
          </cell>
          <cell r="AR169">
            <v>25.49</v>
          </cell>
          <cell r="AS169">
            <v>-2483448.3739238852</v>
          </cell>
          <cell r="AY169">
            <v>41365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42.98</v>
          </cell>
          <cell r="BS169">
            <v>-41.67</v>
          </cell>
          <cell r="BT169">
            <v>0</v>
          </cell>
          <cell r="BU169">
            <v>0</v>
          </cell>
          <cell r="BV169">
            <v>1.31</v>
          </cell>
          <cell r="BW169">
            <v>0.03</v>
          </cell>
          <cell r="BX169">
            <v>0</v>
          </cell>
        </row>
        <row r="170">
          <cell r="A170">
            <v>41395</v>
          </cell>
          <cell r="B170">
            <v>1.35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-0.01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10.36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-42.82</v>
          </cell>
          <cell r="AQ170">
            <v>-31.13</v>
          </cell>
          <cell r="AR170">
            <v>26.34</v>
          </cell>
          <cell r="AS170">
            <v>-2447012.3791558305</v>
          </cell>
          <cell r="AY170">
            <v>41395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44.17</v>
          </cell>
          <cell r="BS170">
            <v>-42.82</v>
          </cell>
          <cell r="BT170">
            <v>0</v>
          </cell>
          <cell r="BU170">
            <v>0</v>
          </cell>
          <cell r="BV170">
            <v>1.35</v>
          </cell>
          <cell r="BW170">
            <v>0.03</v>
          </cell>
          <cell r="BX170">
            <v>0</v>
          </cell>
        </row>
        <row r="171">
          <cell r="A171">
            <v>41426</v>
          </cell>
          <cell r="B171">
            <v>1.3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-0.01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9.9700000000000006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-41.21</v>
          </cell>
          <cell r="AQ171">
            <v>-29.95</v>
          </cell>
          <cell r="AR171">
            <v>25.49</v>
          </cell>
          <cell r="AS171">
            <v>-2483600.3242972023</v>
          </cell>
          <cell r="AY171">
            <v>41426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42.5</v>
          </cell>
          <cell r="BS171">
            <v>-41.21</v>
          </cell>
          <cell r="BT171">
            <v>0</v>
          </cell>
          <cell r="BU171">
            <v>0</v>
          </cell>
          <cell r="BV171">
            <v>1.3</v>
          </cell>
          <cell r="BW171">
            <v>0.03</v>
          </cell>
          <cell r="BX171">
            <v>0</v>
          </cell>
        </row>
        <row r="172">
          <cell r="A172">
            <v>41456</v>
          </cell>
          <cell r="B172">
            <v>1.33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-0.01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10.24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-42.35</v>
          </cell>
          <cell r="AQ172">
            <v>-30.78</v>
          </cell>
          <cell r="AR172">
            <v>26.34</v>
          </cell>
          <cell r="AS172">
            <v>-2566356.0670532705</v>
          </cell>
          <cell r="AY172">
            <v>41456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43.68</v>
          </cell>
          <cell r="BS172">
            <v>-42.35</v>
          </cell>
          <cell r="BT172">
            <v>0</v>
          </cell>
          <cell r="BU172">
            <v>0</v>
          </cell>
          <cell r="BV172">
            <v>1.33</v>
          </cell>
          <cell r="BW172">
            <v>0.03</v>
          </cell>
          <cell r="BX172">
            <v>0</v>
          </cell>
        </row>
        <row r="173">
          <cell r="A173">
            <v>41487</v>
          </cell>
          <cell r="B173">
            <v>1.32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-0.01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10.18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-42.11</v>
          </cell>
          <cell r="AQ173">
            <v>-30.61</v>
          </cell>
          <cell r="AR173">
            <v>26.34</v>
          </cell>
          <cell r="AS173">
            <v>-2566348.1277256529</v>
          </cell>
          <cell r="AY173">
            <v>41487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43.43</v>
          </cell>
          <cell r="BS173">
            <v>-42.11</v>
          </cell>
          <cell r="BT173">
            <v>0</v>
          </cell>
          <cell r="BU173">
            <v>0</v>
          </cell>
          <cell r="BV173">
            <v>1.32</v>
          </cell>
          <cell r="BW173">
            <v>0.03</v>
          </cell>
          <cell r="BX173">
            <v>0</v>
          </cell>
        </row>
        <row r="174">
          <cell r="A174">
            <v>41518</v>
          </cell>
          <cell r="B174">
            <v>1.27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-0.01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9.8000000000000007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-40.520000000000003</v>
          </cell>
          <cell r="AQ174">
            <v>-29.45</v>
          </cell>
          <cell r="AR174">
            <v>25.49</v>
          </cell>
          <cell r="AS174">
            <v>-2483668.7973589823</v>
          </cell>
          <cell r="AY174">
            <v>41518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41.79</v>
          </cell>
          <cell r="BS174">
            <v>-40.520000000000003</v>
          </cell>
          <cell r="BT174">
            <v>0</v>
          </cell>
          <cell r="BU174">
            <v>0</v>
          </cell>
          <cell r="BV174">
            <v>1.27</v>
          </cell>
          <cell r="BW174">
            <v>0.03</v>
          </cell>
          <cell r="BX174">
            <v>0</v>
          </cell>
        </row>
        <row r="175">
          <cell r="A175">
            <v>41548</v>
          </cell>
          <cell r="B175">
            <v>1.31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-0.01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10.07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-41.64</v>
          </cell>
          <cell r="AQ175">
            <v>-30.27</v>
          </cell>
          <cell r="AR175">
            <v>26.34</v>
          </cell>
          <cell r="AS175">
            <v>-2566520.3535635676</v>
          </cell>
          <cell r="AY175">
            <v>41548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42.95</v>
          </cell>
          <cell r="BS175">
            <v>-41.64</v>
          </cell>
          <cell r="BT175">
            <v>0</v>
          </cell>
          <cell r="BU175">
            <v>0</v>
          </cell>
          <cell r="BV175">
            <v>1.31</v>
          </cell>
          <cell r="BW175">
            <v>0.03</v>
          </cell>
          <cell r="BX175">
            <v>0</v>
          </cell>
        </row>
        <row r="176">
          <cell r="A176">
            <v>41579</v>
          </cell>
          <cell r="B176">
            <v>1.26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-0.01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9.69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-40.07</v>
          </cell>
          <cell r="AQ176">
            <v>-29.13</v>
          </cell>
          <cell r="AR176">
            <v>26.17</v>
          </cell>
          <cell r="AS176">
            <v>-2550690.8283718992</v>
          </cell>
          <cell r="AY176">
            <v>41579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41.33</v>
          </cell>
          <cell r="BS176">
            <v>-40.07</v>
          </cell>
          <cell r="BT176">
            <v>0</v>
          </cell>
          <cell r="BU176">
            <v>0</v>
          </cell>
          <cell r="BV176">
            <v>1.26</v>
          </cell>
          <cell r="BW176">
            <v>0.08</v>
          </cell>
          <cell r="BX176">
            <v>0</v>
          </cell>
        </row>
        <row r="177">
          <cell r="A177">
            <v>41609</v>
          </cell>
          <cell r="B177">
            <v>1.3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-0.01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9.9600000000000009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-41.18</v>
          </cell>
          <cell r="AQ177">
            <v>-29.93</v>
          </cell>
          <cell r="AR177">
            <v>27.04</v>
          </cell>
          <cell r="AS177">
            <v>-2635845.5464892569</v>
          </cell>
          <cell r="AY177">
            <v>41609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42.47</v>
          </cell>
          <cell r="BS177">
            <v>-41.18</v>
          </cell>
          <cell r="BT177">
            <v>0</v>
          </cell>
          <cell r="BU177">
            <v>0</v>
          </cell>
          <cell r="BV177">
            <v>1.3</v>
          </cell>
          <cell r="BW177">
            <v>0.08</v>
          </cell>
          <cell r="BX177">
            <v>0</v>
          </cell>
        </row>
        <row r="178">
          <cell r="A178">
            <v>41640</v>
          </cell>
          <cell r="B178">
            <v>1.29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-0.01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9.9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-40.94</v>
          </cell>
          <cell r="AQ178">
            <v>-29.76</v>
          </cell>
          <cell r="AR178">
            <v>27.78</v>
          </cell>
          <cell r="AS178">
            <v>-2709729.1531738248</v>
          </cell>
          <cell r="AY178">
            <v>41640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42.23</v>
          </cell>
          <cell r="BS178">
            <v>-40.94</v>
          </cell>
          <cell r="BT178">
            <v>0</v>
          </cell>
          <cell r="BU178">
            <v>0</v>
          </cell>
          <cell r="BV178">
            <v>1.29</v>
          </cell>
          <cell r="BW178">
            <v>0.08</v>
          </cell>
          <cell r="BX178">
            <v>0</v>
          </cell>
        </row>
        <row r="179">
          <cell r="A179">
            <v>41671</v>
          </cell>
          <cell r="B179">
            <v>1.1599999999999999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-0.01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8.89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-36.770000000000003</v>
          </cell>
          <cell r="AQ179">
            <v>-26.73</v>
          </cell>
          <cell r="AR179">
            <v>25.29</v>
          </cell>
          <cell r="AS179">
            <v>-2467215.6539678304</v>
          </cell>
          <cell r="AY179">
            <v>41671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37.93</v>
          </cell>
          <cell r="BS179">
            <v>-36.770000000000003</v>
          </cell>
          <cell r="BT179">
            <v>0</v>
          </cell>
          <cell r="BU179">
            <v>0</v>
          </cell>
          <cell r="BV179">
            <v>1.1599999999999999</v>
          </cell>
          <cell r="BW179">
            <v>0.08</v>
          </cell>
          <cell r="BX179">
            <v>0</v>
          </cell>
        </row>
        <row r="180">
          <cell r="A180">
            <v>41699</v>
          </cell>
          <cell r="B180">
            <v>1.27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-0.01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9.7899999999999991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-40.5</v>
          </cell>
          <cell r="AQ180">
            <v>-29.44</v>
          </cell>
          <cell r="AR180">
            <v>28</v>
          </cell>
          <cell r="AS180">
            <v>-2731860.3360753548</v>
          </cell>
          <cell r="AY180">
            <v>41699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41.77</v>
          </cell>
          <cell r="BS180">
            <v>-40.5</v>
          </cell>
          <cell r="BT180">
            <v>0</v>
          </cell>
          <cell r="BU180">
            <v>0</v>
          </cell>
          <cell r="BV180">
            <v>1.27</v>
          </cell>
          <cell r="BW180">
            <v>0.08</v>
          </cell>
          <cell r="BX180">
            <v>0</v>
          </cell>
        </row>
        <row r="181">
          <cell r="A181">
            <v>41730</v>
          </cell>
          <cell r="B181">
            <v>1.23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-0.01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9.42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-38.97</v>
          </cell>
          <cell r="AQ181">
            <v>-28.33</v>
          </cell>
          <cell r="AR181">
            <v>26.42</v>
          </cell>
          <cell r="AS181">
            <v>-2576316.1200192547</v>
          </cell>
          <cell r="AY181">
            <v>41730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40.200000000000003</v>
          </cell>
          <cell r="BS181">
            <v>-38.97</v>
          </cell>
          <cell r="BT181">
            <v>0</v>
          </cell>
          <cell r="BU181">
            <v>0</v>
          </cell>
          <cell r="BV181">
            <v>1.23</v>
          </cell>
          <cell r="BW181">
            <v>0.03</v>
          </cell>
          <cell r="BX181">
            <v>0</v>
          </cell>
        </row>
        <row r="182">
          <cell r="A182">
            <v>41760</v>
          </cell>
          <cell r="B182">
            <v>1.26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-0.01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9.68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-40.049999999999997</v>
          </cell>
          <cell r="AQ182">
            <v>-29.11</v>
          </cell>
          <cell r="AR182">
            <v>27.3</v>
          </cell>
          <cell r="AS182">
            <v>-2662486.1463114358</v>
          </cell>
          <cell r="AY182">
            <v>41760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41.31</v>
          </cell>
          <cell r="BS182">
            <v>-40.049999999999997</v>
          </cell>
          <cell r="BT182">
            <v>0</v>
          </cell>
          <cell r="BU182">
            <v>0</v>
          </cell>
          <cell r="BV182">
            <v>1.26</v>
          </cell>
          <cell r="BW182">
            <v>0.03</v>
          </cell>
          <cell r="BX182">
            <v>0</v>
          </cell>
        </row>
        <row r="183">
          <cell r="A183">
            <v>41791</v>
          </cell>
          <cell r="B183">
            <v>1.21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-0.01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9.32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-38.53</v>
          </cell>
          <cell r="AQ183">
            <v>-28.01</v>
          </cell>
          <cell r="AR183">
            <v>26.42</v>
          </cell>
          <cell r="AS183">
            <v>-2576281.1807146855</v>
          </cell>
          <cell r="AY183">
            <v>41791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39.75</v>
          </cell>
          <cell r="BS183">
            <v>-38.53</v>
          </cell>
          <cell r="BT183">
            <v>0</v>
          </cell>
          <cell r="BU183">
            <v>0</v>
          </cell>
          <cell r="BV183">
            <v>1.21</v>
          </cell>
          <cell r="BW183">
            <v>0.03</v>
          </cell>
          <cell r="BX183">
            <v>0</v>
          </cell>
        </row>
        <row r="184">
          <cell r="A184">
            <v>41821</v>
          </cell>
          <cell r="B184">
            <v>1.25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-0.01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9.58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-39.6</v>
          </cell>
          <cell r="AQ184">
            <v>-28.78</v>
          </cell>
          <cell r="AR184">
            <v>27.3</v>
          </cell>
          <cell r="AS184">
            <v>-2662246.712432649</v>
          </cell>
          <cell r="AY184">
            <v>41821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40.840000000000003</v>
          </cell>
          <cell r="BS184">
            <v>-39.6</v>
          </cell>
          <cell r="BT184">
            <v>0</v>
          </cell>
          <cell r="BU184">
            <v>0</v>
          </cell>
          <cell r="BV184">
            <v>1.25</v>
          </cell>
          <cell r="BW184">
            <v>0.03</v>
          </cell>
          <cell r="BX184">
            <v>0</v>
          </cell>
        </row>
        <row r="185">
          <cell r="A185">
            <v>41852</v>
          </cell>
          <cell r="B185">
            <v>1.24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-0.01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9.52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-39.369999999999997</v>
          </cell>
          <cell r="AQ185">
            <v>-28.62</v>
          </cell>
          <cell r="AR185">
            <v>27.3</v>
          </cell>
          <cell r="AS185">
            <v>-2662406.0826843507</v>
          </cell>
          <cell r="AY185">
            <v>41852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40.61</v>
          </cell>
          <cell r="BS185">
            <v>-39.369999999999997</v>
          </cell>
          <cell r="BT185">
            <v>0</v>
          </cell>
          <cell r="BU185">
            <v>0</v>
          </cell>
          <cell r="BV185">
            <v>1.24</v>
          </cell>
          <cell r="BW185">
            <v>0.03</v>
          </cell>
          <cell r="BX185">
            <v>0</v>
          </cell>
        </row>
        <row r="186">
          <cell r="A186">
            <v>41883</v>
          </cell>
          <cell r="B186">
            <v>1.19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-0.01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9.16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-37.880000000000003</v>
          </cell>
          <cell r="AQ186">
            <v>-27.54</v>
          </cell>
          <cell r="AR186">
            <v>26.42</v>
          </cell>
          <cell r="AS186">
            <v>-2576598.812364738</v>
          </cell>
          <cell r="AY186">
            <v>41883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39.07</v>
          </cell>
          <cell r="BS186">
            <v>-37.880000000000003</v>
          </cell>
          <cell r="BT186">
            <v>0</v>
          </cell>
          <cell r="BU186">
            <v>0</v>
          </cell>
          <cell r="BV186">
            <v>1.19</v>
          </cell>
          <cell r="BW186">
            <v>0.03</v>
          </cell>
          <cell r="BX186">
            <v>0</v>
          </cell>
        </row>
        <row r="187">
          <cell r="A187">
            <v>41913</v>
          </cell>
          <cell r="B187">
            <v>1.22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-0.01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9.41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-38.93</v>
          </cell>
          <cell r="AQ187">
            <v>-28.3</v>
          </cell>
          <cell r="AR187">
            <v>27.3</v>
          </cell>
          <cell r="AS187">
            <v>-2662386.5933250096</v>
          </cell>
          <cell r="AY187">
            <v>41913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40.15</v>
          </cell>
          <cell r="BS187">
            <v>-38.93</v>
          </cell>
          <cell r="BT187">
            <v>0</v>
          </cell>
          <cell r="BU187">
            <v>0</v>
          </cell>
          <cell r="BV187">
            <v>1.22</v>
          </cell>
          <cell r="BW187">
            <v>0.03</v>
          </cell>
          <cell r="BX187">
            <v>0</v>
          </cell>
        </row>
        <row r="188">
          <cell r="A188">
            <v>41944</v>
          </cell>
          <cell r="B188">
            <v>-37.46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-37.46</v>
          </cell>
          <cell r="AQ188">
            <v>-74.91</v>
          </cell>
          <cell r="AR188">
            <v>-0.09</v>
          </cell>
          <cell r="AS188">
            <v>-548438.31082674814</v>
          </cell>
          <cell r="AY188">
            <v>41944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-37.46</v>
          </cell>
          <cell r="BT188">
            <v>0</v>
          </cell>
          <cell r="BU188">
            <v>0</v>
          </cell>
          <cell r="BV188">
            <v>-37.46</v>
          </cell>
          <cell r="BW188">
            <v>0</v>
          </cell>
          <cell r="BX188">
            <v>0</v>
          </cell>
        </row>
        <row r="189">
          <cell r="A189">
            <v>41974</v>
          </cell>
          <cell r="B189">
            <v>-38.49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-38.49</v>
          </cell>
          <cell r="AQ189">
            <v>-76.98</v>
          </cell>
          <cell r="AR189">
            <v>-0.1</v>
          </cell>
          <cell r="AS189">
            <v>538160</v>
          </cell>
          <cell r="AY189">
            <v>41974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-38.49</v>
          </cell>
          <cell r="BT189">
            <v>0</v>
          </cell>
          <cell r="BU189">
            <v>0</v>
          </cell>
          <cell r="BV189">
            <v>-38.49</v>
          </cell>
          <cell r="BW189">
            <v>0</v>
          </cell>
          <cell r="BX189">
            <v>0</v>
          </cell>
        </row>
        <row r="190">
          <cell r="C190" t="str">
            <v>---------------</v>
          </cell>
          <cell r="D190" t="str">
            <v>---------------</v>
          </cell>
          <cell r="E190" t="str">
            <v>---------------</v>
          </cell>
          <cell r="F190" t="str">
            <v>---------------</v>
          </cell>
          <cell r="G190" t="str">
            <v>---------------</v>
          </cell>
          <cell r="H190" t="str">
            <v>---------------</v>
          </cell>
          <cell r="I190" t="str">
            <v>---------------</v>
          </cell>
          <cell r="J190" t="str">
            <v>---------------</v>
          </cell>
          <cell r="K190" t="str">
            <v>---------------</v>
          </cell>
          <cell r="L190" t="str">
            <v>---------------</v>
          </cell>
          <cell r="M190" t="str">
            <v>---------------</v>
          </cell>
          <cell r="N190" t="str">
            <v>---------------</v>
          </cell>
          <cell r="O190" t="str">
            <v>---------------</v>
          </cell>
          <cell r="P190" t="str">
            <v>---------------</v>
          </cell>
          <cell r="Q190" t="str">
            <v>---------------</v>
          </cell>
          <cell r="R190" t="str">
            <v>---------------</v>
          </cell>
          <cell r="S190" t="str">
            <v>---------------</v>
          </cell>
          <cell r="T190" t="str">
            <v>---------------</v>
          </cell>
          <cell r="U190" t="str">
            <v>---------------</v>
          </cell>
          <cell r="AS190">
            <v>0</v>
          </cell>
        </row>
        <row r="191">
          <cell r="AS191">
            <v>0</v>
          </cell>
        </row>
        <row r="192">
          <cell r="AS192">
            <v>0</v>
          </cell>
        </row>
        <row r="193">
          <cell r="AS193">
            <v>0</v>
          </cell>
        </row>
        <row r="194">
          <cell r="AS194">
            <v>0</v>
          </cell>
        </row>
        <row r="195">
          <cell r="AS195">
            <v>0</v>
          </cell>
        </row>
        <row r="196">
          <cell r="AS196">
            <v>0</v>
          </cell>
        </row>
        <row r="197">
          <cell r="AS197">
            <v>0</v>
          </cell>
        </row>
        <row r="198">
          <cell r="AS198">
            <v>0</v>
          </cell>
        </row>
        <row r="219">
          <cell r="B219" t="str">
            <v xml:space="preserve"> TOLL:EMP/WADD </v>
          </cell>
          <cell r="C219" t="str">
            <v>TOLL:MCNEIL/MON</v>
          </cell>
          <cell r="D219" t="str">
            <v xml:space="preserve">TOLL:MONCH/CHI </v>
          </cell>
          <cell r="E219" t="str">
            <v>TOLL:SUMAS/STN2</v>
          </cell>
          <cell r="G219" t="str">
            <v xml:space="preserve">TRANS:AECO/EMP </v>
          </cell>
          <cell r="H219" t="str">
            <v xml:space="preserve">TRANS:AECO/EMP </v>
          </cell>
          <cell r="I219" t="str">
            <v xml:space="preserve">   WADD-GDM    </v>
          </cell>
          <cell r="K219" t="str">
            <v xml:space="preserve">      CAD      </v>
          </cell>
          <cell r="L219" t="str">
            <v xml:space="preserve">      USD      </v>
          </cell>
        </row>
        <row r="220">
          <cell r="B220" t="str">
            <v>---------------</v>
          </cell>
          <cell r="C220" t="str">
            <v>---------------</v>
          </cell>
          <cell r="D220" t="str">
            <v>---------------</v>
          </cell>
          <cell r="E220" t="str">
            <v>---------------</v>
          </cell>
          <cell r="G220" t="str">
            <v>---------------</v>
          </cell>
          <cell r="H220" t="str">
            <v>---------------</v>
          </cell>
          <cell r="I220" t="str">
            <v>---------------</v>
          </cell>
          <cell r="K220" t="str">
            <v>---------------</v>
          </cell>
          <cell r="L220" t="str">
            <v>---------------</v>
          </cell>
        </row>
        <row r="221">
          <cell r="A221">
            <v>36100</v>
          </cell>
          <cell r="B221">
            <v>52.5</v>
          </cell>
          <cell r="C221">
            <v>0</v>
          </cell>
          <cell r="D221">
            <v>0</v>
          </cell>
          <cell r="E221">
            <v>24</v>
          </cell>
          <cell r="G221">
            <v>0</v>
          </cell>
          <cell r="H221">
            <v>0</v>
          </cell>
          <cell r="I221">
            <v>0</v>
          </cell>
          <cell r="K221">
            <v>139.18</v>
          </cell>
          <cell r="L221">
            <v>-17.41</v>
          </cell>
        </row>
        <row r="222">
          <cell r="A222">
            <v>36130</v>
          </cell>
          <cell r="B222">
            <v>54.11</v>
          </cell>
          <cell r="C222">
            <v>0</v>
          </cell>
          <cell r="D222">
            <v>0</v>
          </cell>
          <cell r="E222">
            <v>24.74</v>
          </cell>
          <cell r="G222">
            <v>7.65</v>
          </cell>
          <cell r="H222">
            <v>7.65</v>
          </cell>
          <cell r="I222">
            <v>0</v>
          </cell>
          <cell r="K222">
            <v>-254.74</v>
          </cell>
          <cell r="L222">
            <v>207.79</v>
          </cell>
        </row>
        <row r="223">
          <cell r="A223">
            <v>36161</v>
          </cell>
          <cell r="B223">
            <v>53.87</v>
          </cell>
          <cell r="C223">
            <v>0</v>
          </cell>
          <cell r="D223">
            <v>0</v>
          </cell>
          <cell r="E223">
            <v>24.63</v>
          </cell>
          <cell r="G223">
            <v>92.52</v>
          </cell>
          <cell r="H223">
            <v>92.52</v>
          </cell>
          <cell r="I223">
            <v>0</v>
          </cell>
          <cell r="K223">
            <v>-378.28</v>
          </cell>
          <cell r="L223">
            <v>281.36</v>
          </cell>
        </row>
        <row r="224">
          <cell r="A224">
            <v>36192</v>
          </cell>
          <cell r="B224">
            <v>48.45</v>
          </cell>
          <cell r="C224">
            <v>0</v>
          </cell>
          <cell r="D224">
            <v>0</v>
          </cell>
          <cell r="E224">
            <v>22.15</v>
          </cell>
          <cell r="G224">
            <v>83.2</v>
          </cell>
          <cell r="H224">
            <v>83.2</v>
          </cell>
          <cell r="I224">
            <v>0</v>
          </cell>
          <cell r="K224">
            <v>-306.49</v>
          </cell>
          <cell r="L224">
            <v>227.19</v>
          </cell>
        </row>
        <row r="225">
          <cell r="A225">
            <v>36220</v>
          </cell>
          <cell r="B225">
            <v>53.43</v>
          </cell>
          <cell r="C225">
            <v>0</v>
          </cell>
          <cell r="D225">
            <v>0</v>
          </cell>
          <cell r="E225">
            <v>24.42</v>
          </cell>
          <cell r="G225">
            <v>106.23</v>
          </cell>
          <cell r="H225">
            <v>106.23</v>
          </cell>
          <cell r="I225">
            <v>0</v>
          </cell>
          <cell r="K225">
            <v>-249.37</v>
          </cell>
          <cell r="L225">
            <v>191.22</v>
          </cell>
        </row>
        <row r="226">
          <cell r="A226">
            <v>36251</v>
          </cell>
          <cell r="B226">
            <v>51.49</v>
          </cell>
          <cell r="C226">
            <v>0</v>
          </cell>
          <cell r="D226">
            <v>0</v>
          </cell>
          <cell r="E226">
            <v>23.54</v>
          </cell>
          <cell r="G226">
            <v>6.65</v>
          </cell>
          <cell r="H226">
            <v>6.65</v>
          </cell>
          <cell r="I226">
            <v>0</v>
          </cell>
          <cell r="K226">
            <v>-299.82</v>
          </cell>
          <cell r="L226">
            <v>237.9</v>
          </cell>
        </row>
        <row r="227">
          <cell r="A227">
            <v>36281</v>
          </cell>
          <cell r="B227">
            <v>52.99</v>
          </cell>
          <cell r="C227">
            <v>0</v>
          </cell>
          <cell r="D227">
            <v>0</v>
          </cell>
          <cell r="E227">
            <v>24.22</v>
          </cell>
          <cell r="G227">
            <v>38.83</v>
          </cell>
          <cell r="H227">
            <v>38.83</v>
          </cell>
          <cell r="I227">
            <v>0</v>
          </cell>
          <cell r="K227">
            <v>-310.58999999999997</v>
          </cell>
          <cell r="L227">
            <v>241.93</v>
          </cell>
        </row>
        <row r="228">
          <cell r="A228">
            <v>36312</v>
          </cell>
          <cell r="B228">
            <v>51.07</v>
          </cell>
          <cell r="C228">
            <v>0</v>
          </cell>
          <cell r="D228">
            <v>0</v>
          </cell>
          <cell r="E228">
            <v>23.35</v>
          </cell>
          <cell r="G228">
            <v>38.29</v>
          </cell>
          <cell r="H228">
            <v>38.29</v>
          </cell>
          <cell r="I228">
            <v>0</v>
          </cell>
          <cell r="K228">
            <v>-326.05</v>
          </cell>
          <cell r="L228">
            <v>250.29</v>
          </cell>
        </row>
        <row r="229">
          <cell r="A229">
            <v>36342</v>
          </cell>
          <cell r="B229">
            <v>52.57</v>
          </cell>
          <cell r="C229">
            <v>0</v>
          </cell>
          <cell r="D229">
            <v>0</v>
          </cell>
          <cell r="E229">
            <v>24.03</v>
          </cell>
          <cell r="G229">
            <v>39.409999999999997</v>
          </cell>
          <cell r="H229">
            <v>39.409999999999997</v>
          </cell>
          <cell r="I229">
            <v>0</v>
          </cell>
          <cell r="K229">
            <v>-353.11</v>
          </cell>
          <cell r="L229">
            <v>270.41000000000003</v>
          </cell>
        </row>
        <row r="230">
          <cell r="A230">
            <v>36373</v>
          </cell>
          <cell r="B230">
            <v>52.36</v>
          </cell>
          <cell r="C230">
            <v>0</v>
          </cell>
          <cell r="D230">
            <v>0</v>
          </cell>
          <cell r="E230">
            <v>23.93</v>
          </cell>
          <cell r="G230">
            <v>39.25</v>
          </cell>
          <cell r="H230">
            <v>39.25</v>
          </cell>
          <cell r="I230">
            <v>0</v>
          </cell>
          <cell r="K230">
            <v>-331.93</v>
          </cell>
          <cell r="L230">
            <v>255.97</v>
          </cell>
        </row>
        <row r="231">
          <cell r="A231">
            <v>36404</v>
          </cell>
          <cell r="B231">
            <v>50.46</v>
          </cell>
          <cell r="C231">
            <v>0</v>
          </cell>
          <cell r="D231">
            <v>0</v>
          </cell>
          <cell r="E231">
            <v>23.07</v>
          </cell>
          <cell r="G231">
            <v>54.84</v>
          </cell>
          <cell r="H231">
            <v>54.84</v>
          </cell>
          <cell r="I231">
            <v>0</v>
          </cell>
          <cell r="K231">
            <v>-328.21</v>
          </cell>
          <cell r="L231">
            <v>253.95</v>
          </cell>
        </row>
        <row r="232">
          <cell r="A232">
            <v>36434</v>
          </cell>
          <cell r="B232">
            <v>51.94</v>
          </cell>
          <cell r="C232">
            <v>0</v>
          </cell>
          <cell r="D232">
            <v>0</v>
          </cell>
          <cell r="E232">
            <v>23.74</v>
          </cell>
          <cell r="G232">
            <v>56.45</v>
          </cell>
          <cell r="H232">
            <v>56.45</v>
          </cell>
          <cell r="I232">
            <v>0</v>
          </cell>
          <cell r="K232">
            <v>-356.34</v>
          </cell>
          <cell r="L232">
            <v>280.54000000000002</v>
          </cell>
        </row>
        <row r="233">
          <cell r="A233">
            <v>36465</v>
          </cell>
          <cell r="B233">
            <v>44.34</v>
          </cell>
          <cell r="C233">
            <v>0</v>
          </cell>
          <cell r="D233">
            <v>0</v>
          </cell>
          <cell r="E233">
            <v>22.88</v>
          </cell>
          <cell r="G233">
            <v>-41.35</v>
          </cell>
          <cell r="H233">
            <v>-41.35</v>
          </cell>
          <cell r="I233">
            <v>-37.19</v>
          </cell>
          <cell r="K233">
            <v>-122.51</v>
          </cell>
          <cell r="L233">
            <v>103.11</v>
          </cell>
        </row>
        <row r="234">
          <cell r="A234">
            <v>36495</v>
          </cell>
          <cell r="B234">
            <v>45.64</v>
          </cell>
          <cell r="C234">
            <v>0</v>
          </cell>
          <cell r="D234">
            <v>0</v>
          </cell>
          <cell r="E234">
            <v>23.56</v>
          </cell>
          <cell r="G234">
            <v>-42.56</v>
          </cell>
          <cell r="H234">
            <v>-42.56</v>
          </cell>
          <cell r="I234">
            <v>-38.28</v>
          </cell>
          <cell r="K234">
            <v>-126.98</v>
          </cell>
          <cell r="L234">
            <v>104.46</v>
          </cell>
        </row>
        <row r="235">
          <cell r="A235">
            <v>36526</v>
          </cell>
          <cell r="B235">
            <v>45.45</v>
          </cell>
          <cell r="C235">
            <v>0</v>
          </cell>
          <cell r="D235">
            <v>0</v>
          </cell>
          <cell r="E235">
            <v>23.46</v>
          </cell>
          <cell r="G235">
            <v>-42.38</v>
          </cell>
          <cell r="H235">
            <v>-42.38</v>
          </cell>
          <cell r="I235">
            <v>-38.119999999999997</v>
          </cell>
          <cell r="K235">
            <v>-103.84</v>
          </cell>
          <cell r="L235">
            <v>84.48</v>
          </cell>
        </row>
        <row r="236">
          <cell r="A236">
            <v>36557</v>
          </cell>
          <cell r="B236">
            <v>42.34</v>
          </cell>
          <cell r="C236">
            <v>0</v>
          </cell>
          <cell r="D236">
            <v>0</v>
          </cell>
          <cell r="E236">
            <v>21.85</v>
          </cell>
          <cell r="G236">
            <v>-39.479999999999997</v>
          </cell>
          <cell r="H236">
            <v>-39.479999999999997</v>
          </cell>
          <cell r="I236">
            <v>-35.51</v>
          </cell>
          <cell r="K236">
            <v>-96.44</v>
          </cell>
          <cell r="L236">
            <v>80.34</v>
          </cell>
        </row>
        <row r="237">
          <cell r="A237">
            <v>36586</v>
          </cell>
          <cell r="B237">
            <v>45.08</v>
          </cell>
          <cell r="C237">
            <v>0</v>
          </cell>
          <cell r="D237">
            <v>0</v>
          </cell>
          <cell r="E237">
            <v>23.27</v>
          </cell>
          <cell r="G237">
            <v>-42.03</v>
          </cell>
          <cell r="H237">
            <v>-42.03</v>
          </cell>
          <cell r="I237">
            <v>-37.81</v>
          </cell>
          <cell r="K237">
            <v>-102.61</v>
          </cell>
          <cell r="L237">
            <v>87.3</v>
          </cell>
        </row>
        <row r="238">
          <cell r="A238">
            <v>36617</v>
          </cell>
          <cell r="B238">
            <v>43.44</v>
          </cell>
          <cell r="C238">
            <v>0</v>
          </cell>
          <cell r="D238">
            <v>0</v>
          </cell>
          <cell r="E238">
            <v>22.42</v>
          </cell>
          <cell r="G238">
            <v>15.54</v>
          </cell>
          <cell r="H238">
            <v>15.54</v>
          </cell>
          <cell r="I238">
            <v>-36.43</v>
          </cell>
          <cell r="K238">
            <v>-81.099999999999994</v>
          </cell>
          <cell r="L238">
            <v>71.150000000000006</v>
          </cell>
        </row>
        <row r="239">
          <cell r="A239">
            <v>36647</v>
          </cell>
          <cell r="B239">
            <v>44.7</v>
          </cell>
          <cell r="C239">
            <v>0</v>
          </cell>
          <cell r="D239">
            <v>0</v>
          </cell>
          <cell r="E239">
            <v>23.07</v>
          </cell>
          <cell r="G239">
            <v>16</v>
          </cell>
          <cell r="H239">
            <v>16</v>
          </cell>
          <cell r="I239">
            <v>-37.49</v>
          </cell>
          <cell r="K239">
            <v>-83.01</v>
          </cell>
          <cell r="L239">
            <v>66.5</v>
          </cell>
        </row>
        <row r="240">
          <cell r="A240">
            <v>36678</v>
          </cell>
          <cell r="B240">
            <v>43.08</v>
          </cell>
          <cell r="C240">
            <v>0</v>
          </cell>
          <cell r="D240">
            <v>0</v>
          </cell>
          <cell r="E240">
            <v>22.23</v>
          </cell>
          <cell r="G240">
            <v>15.41</v>
          </cell>
          <cell r="H240">
            <v>15.41</v>
          </cell>
          <cell r="I240">
            <v>-36.130000000000003</v>
          </cell>
          <cell r="K240">
            <v>-79.930000000000007</v>
          </cell>
          <cell r="L240">
            <v>63.96</v>
          </cell>
        </row>
        <row r="241">
          <cell r="A241">
            <v>36708</v>
          </cell>
          <cell r="B241">
            <v>44.33</v>
          </cell>
          <cell r="C241">
            <v>0</v>
          </cell>
          <cell r="D241">
            <v>0</v>
          </cell>
          <cell r="E241">
            <v>22.88</v>
          </cell>
          <cell r="G241">
            <v>15.86</v>
          </cell>
          <cell r="H241">
            <v>15.86</v>
          </cell>
          <cell r="I241">
            <v>-37.18</v>
          </cell>
          <cell r="K241">
            <v>-82.65</v>
          </cell>
          <cell r="L241">
            <v>66.040000000000006</v>
          </cell>
        </row>
        <row r="242">
          <cell r="A242">
            <v>36739</v>
          </cell>
          <cell r="B242">
            <v>44.14</v>
          </cell>
          <cell r="C242">
            <v>0</v>
          </cell>
          <cell r="D242">
            <v>0</v>
          </cell>
          <cell r="E242">
            <v>22.78</v>
          </cell>
          <cell r="G242">
            <v>15.8</v>
          </cell>
          <cell r="H242">
            <v>15.8</v>
          </cell>
          <cell r="I242">
            <v>-37.020000000000003</v>
          </cell>
          <cell r="K242">
            <v>-82.62</v>
          </cell>
          <cell r="L242">
            <v>65.87</v>
          </cell>
        </row>
        <row r="243">
          <cell r="A243">
            <v>36770</v>
          </cell>
          <cell r="B243">
            <v>42.53</v>
          </cell>
          <cell r="C243">
            <v>0</v>
          </cell>
          <cell r="D243">
            <v>0</v>
          </cell>
          <cell r="E243">
            <v>21.95</v>
          </cell>
          <cell r="G243">
            <v>15.22</v>
          </cell>
          <cell r="H243">
            <v>15.22</v>
          </cell>
          <cell r="I243">
            <v>-35.67</v>
          </cell>
          <cell r="K243">
            <v>-79.11</v>
          </cell>
          <cell r="L243">
            <v>62.75</v>
          </cell>
        </row>
        <row r="244">
          <cell r="A244">
            <v>36800</v>
          </cell>
          <cell r="B244">
            <v>43.77</v>
          </cell>
          <cell r="C244">
            <v>0</v>
          </cell>
          <cell r="D244">
            <v>0</v>
          </cell>
          <cell r="E244">
            <v>22.59</v>
          </cell>
          <cell r="G244">
            <v>15.66</v>
          </cell>
          <cell r="H244">
            <v>15.66</v>
          </cell>
          <cell r="I244">
            <v>-36.71</v>
          </cell>
          <cell r="K244">
            <v>-84.29</v>
          </cell>
          <cell r="L244">
            <v>73.23</v>
          </cell>
        </row>
        <row r="245">
          <cell r="A245">
            <v>36831</v>
          </cell>
          <cell r="B245">
            <v>42.17</v>
          </cell>
          <cell r="C245">
            <v>0</v>
          </cell>
          <cell r="D245">
            <v>0</v>
          </cell>
          <cell r="E245">
            <v>0</v>
          </cell>
          <cell r="G245">
            <v>33.68</v>
          </cell>
          <cell r="H245">
            <v>33.68</v>
          </cell>
          <cell r="I245">
            <v>-35.369999999999997</v>
          </cell>
          <cell r="K245">
            <v>-64.42</v>
          </cell>
          <cell r="L245">
            <v>65.83</v>
          </cell>
        </row>
        <row r="246">
          <cell r="A246">
            <v>36861</v>
          </cell>
          <cell r="B246">
            <v>43.4</v>
          </cell>
          <cell r="C246">
            <v>0</v>
          </cell>
          <cell r="D246">
            <v>0</v>
          </cell>
          <cell r="E246">
            <v>0</v>
          </cell>
          <cell r="G246">
            <v>34.65</v>
          </cell>
          <cell r="H246">
            <v>34.65</v>
          </cell>
          <cell r="I246">
            <v>-36.4</v>
          </cell>
          <cell r="K246">
            <v>-66.64</v>
          </cell>
          <cell r="L246">
            <v>65.569999999999993</v>
          </cell>
        </row>
        <row r="247">
          <cell r="A247">
            <v>36892</v>
          </cell>
          <cell r="B247">
            <v>43.21</v>
          </cell>
          <cell r="C247">
            <v>0</v>
          </cell>
          <cell r="D247">
            <v>0</v>
          </cell>
          <cell r="E247">
            <v>0</v>
          </cell>
          <cell r="G247">
            <v>34.5</v>
          </cell>
          <cell r="H247">
            <v>34.5</v>
          </cell>
          <cell r="I247">
            <v>-36.24</v>
          </cell>
          <cell r="K247">
            <v>-66.510000000000005</v>
          </cell>
          <cell r="L247">
            <v>64.260000000000005</v>
          </cell>
        </row>
        <row r="248">
          <cell r="A248">
            <v>36923</v>
          </cell>
          <cell r="B248">
            <v>38.85</v>
          </cell>
          <cell r="C248">
            <v>0</v>
          </cell>
          <cell r="D248">
            <v>0</v>
          </cell>
          <cell r="E248">
            <v>0</v>
          </cell>
          <cell r="G248">
            <v>31.02</v>
          </cell>
          <cell r="H248">
            <v>31.02</v>
          </cell>
          <cell r="I248">
            <v>-32.590000000000003</v>
          </cell>
          <cell r="K248">
            <v>-59.95</v>
          </cell>
          <cell r="L248">
            <v>60.24</v>
          </cell>
        </row>
        <row r="249">
          <cell r="A249">
            <v>36951</v>
          </cell>
          <cell r="B249">
            <v>42.84</v>
          </cell>
          <cell r="C249">
            <v>0</v>
          </cell>
          <cell r="D249">
            <v>0</v>
          </cell>
          <cell r="E249">
            <v>0</v>
          </cell>
          <cell r="G249">
            <v>34.21</v>
          </cell>
          <cell r="H249">
            <v>34.21</v>
          </cell>
          <cell r="I249">
            <v>-35.93</v>
          </cell>
          <cell r="K249">
            <v>-66.47</v>
          </cell>
          <cell r="L249">
            <v>68.81</v>
          </cell>
        </row>
        <row r="250">
          <cell r="A250">
            <v>36982</v>
          </cell>
          <cell r="B250">
            <v>41.28</v>
          </cell>
          <cell r="C250">
            <v>0</v>
          </cell>
          <cell r="D250">
            <v>0</v>
          </cell>
          <cell r="E250">
            <v>0</v>
          </cell>
          <cell r="G250">
            <v>32.96</v>
          </cell>
          <cell r="H250">
            <v>32.96</v>
          </cell>
          <cell r="I250">
            <v>-34.619999999999997</v>
          </cell>
          <cell r="K250">
            <v>-64.11</v>
          </cell>
          <cell r="L250">
            <v>61.57</v>
          </cell>
        </row>
        <row r="251">
          <cell r="A251">
            <v>37012</v>
          </cell>
          <cell r="B251">
            <v>42.47</v>
          </cell>
          <cell r="C251">
            <v>0</v>
          </cell>
          <cell r="D251">
            <v>0</v>
          </cell>
          <cell r="E251">
            <v>0</v>
          </cell>
          <cell r="G251">
            <v>33.909999999999997</v>
          </cell>
          <cell r="H251">
            <v>33.909999999999997</v>
          </cell>
          <cell r="I251">
            <v>-35.619999999999997</v>
          </cell>
          <cell r="K251">
            <v>-66.290000000000006</v>
          </cell>
          <cell r="L251">
            <v>61.89</v>
          </cell>
        </row>
        <row r="252">
          <cell r="A252">
            <v>37043</v>
          </cell>
          <cell r="B252">
            <v>40.92</v>
          </cell>
          <cell r="C252">
            <v>0</v>
          </cell>
          <cell r="D252">
            <v>0</v>
          </cell>
          <cell r="E252">
            <v>0</v>
          </cell>
          <cell r="G252">
            <v>32.67</v>
          </cell>
          <cell r="H252">
            <v>32.67</v>
          </cell>
          <cell r="I252">
            <v>-34.32</v>
          </cell>
          <cell r="K252">
            <v>-64.11</v>
          </cell>
          <cell r="L252">
            <v>59.25</v>
          </cell>
        </row>
        <row r="253">
          <cell r="A253">
            <v>37073</v>
          </cell>
          <cell r="B253">
            <v>42.1</v>
          </cell>
          <cell r="C253">
            <v>0</v>
          </cell>
          <cell r="D253">
            <v>0</v>
          </cell>
          <cell r="E253">
            <v>0</v>
          </cell>
          <cell r="G253">
            <v>33.61</v>
          </cell>
          <cell r="H253">
            <v>33.61</v>
          </cell>
          <cell r="I253">
            <v>-35.31</v>
          </cell>
          <cell r="K253">
            <v>-66</v>
          </cell>
          <cell r="L253">
            <v>60.82</v>
          </cell>
        </row>
        <row r="254">
          <cell r="A254">
            <v>37104</v>
          </cell>
          <cell r="B254">
            <v>41.91</v>
          </cell>
          <cell r="C254">
            <v>0</v>
          </cell>
          <cell r="D254">
            <v>0</v>
          </cell>
          <cell r="E254">
            <v>0</v>
          </cell>
          <cell r="G254">
            <v>33.46</v>
          </cell>
          <cell r="H254">
            <v>33.46</v>
          </cell>
          <cell r="I254">
            <v>-35.15</v>
          </cell>
          <cell r="K254">
            <v>-66</v>
          </cell>
          <cell r="L254">
            <v>60.57</v>
          </cell>
        </row>
        <row r="255">
          <cell r="A255">
            <v>37135</v>
          </cell>
          <cell r="B255">
            <v>40.369999999999997</v>
          </cell>
          <cell r="C255">
            <v>0</v>
          </cell>
          <cell r="D255">
            <v>0</v>
          </cell>
          <cell r="E255">
            <v>0</v>
          </cell>
          <cell r="G255">
            <v>32.24</v>
          </cell>
          <cell r="H255">
            <v>32.24</v>
          </cell>
          <cell r="I255">
            <v>-33.86</v>
          </cell>
          <cell r="K255">
            <v>-63.82</v>
          </cell>
          <cell r="L255">
            <v>57.25</v>
          </cell>
        </row>
        <row r="256">
          <cell r="A256">
            <v>37165</v>
          </cell>
          <cell r="B256">
            <v>41.54</v>
          </cell>
          <cell r="C256">
            <v>0</v>
          </cell>
          <cell r="D256">
            <v>0</v>
          </cell>
          <cell r="E256">
            <v>0</v>
          </cell>
          <cell r="G256">
            <v>33.17</v>
          </cell>
          <cell r="H256">
            <v>33.17</v>
          </cell>
          <cell r="I256">
            <v>-34.840000000000003</v>
          </cell>
          <cell r="K256">
            <v>-66</v>
          </cell>
          <cell r="L256">
            <v>62.82</v>
          </cell>
        </row>
        <row r="257">
          <cell r="A257">
            <v>37196</v>
          </cell>
          <cell r="B257">
            <v>33.56</v>
          </cell>
          <cell r="C257">
            <v>0</v>
          </cell>
          <cell r="D257">
            <v>0</v>
          </cell>
          <cell r="E257">
            <v>0</v>
          </cell>
          <cell r="G257">
            <v>15</v>
          </cell>
          <cell r="H257">
            <v>15</v>
          </cell>
          <cell r="I257">
            <v>-33.56</v>
          </cell>
          <cell r="K257">
            <v>-39.479999999999997</v>
          </cell>
          <cell r="L257">
            <v>33.97</v>
          </cell>
        </row>
        <row r="258">
          <cell r="A258">
            <v>37226</v>
          </cell>
          <cell r="B258">
            <v>34.53</v>
          </cell>
          <cell r="C258">
            <v>0</v>
          </cell>
          <cell r="D258">
            <v>0</v>
          </cell>
          <cell r="E258">
            <v>0</v>
          </cell>
          <cell r="G258">
            <v>15.43</v>
          </cell>
          <cell r="H258">
            <v>15.43</v>
          </cell>
          <cell r="I258">
            <v>-34.53</v>
          </cell>
          <cell r="K258">
            <v>-40.85</v>
          </cell>
          <cell r="L258">
            <v>34.33</v>
          </cell>
        </row>
        <row r="259">
          <cell r="A259">
            <v>37257</v>
          </cell>
          <cell r="B259">
            <v>34.369999999999997</v>
          </cell>
          <cell r="C259">
            <v>0</v>
          </cell>
          <cell r="D259">
            <v>0</v>
          </cell>
          <cell r="E259">
            <v>0</v>
          </cell>
          <cell r="G259">
            <v>15.36</v>
          </cell>
          <cell r="H259">
            <v>15.36</v>
          </cell>
          <cell r="I259">
            <v>-34.369999999999997</v>
          </cell>
          <cell r="K259">
            <v>-40.85</v>
          </cell>
          <cell r="L259">
            <v>37.67</v>
          </cell>
        </row>
        <row r="260">
          <cell r="A260">
            <v>37288</v>
          </cell>
          <cell r="B260">
            <v>30.9</v>
          </cell>
          <cell r="C260">
            <v>0</v>
          </cell>
          <cell r="D260">
            <v>0</v>
          </cell>
          <cell r="E260">
            <v>0</v>
          </cell>
          <cell r="G260">
            <v>13.81</v>
          </cell>
          <cell r="H260">
            <v>13.81</v>
          </cell>
          <cell r="I260">
            <v>-30.9</v>
          </cell>
          <cell r="K260">
            <v>-36.72</v>
          </cell>
          <cell r="L260">
            <v>33.869999999999997</v>
          </cell>
        </row>
        <row r="261">
          <cell r="A261">
            <v>37316</v>
          </cell>
          <cell r="B261">
            <v>34.08</v>
          </cell>
          <cell r="C261">
            <v>0</v>
          </cell>
          <cell r="D261">
            <v>0</v>
          </cell>
          <cell r="E261">
            <v>0</v>
          </cell>
          <cell r="G261">
            <v>15.23</v>
          </cell>
          <cell r="H261">
            <v>15.23</v>
          </cell>
          <cell r="I261">
            <v>-34.08</v>
          </cell>
          <cell r="K261">
            <v>-40.85</v>
          </cell>
          <cell r="L261">
            <v>37.42</v>
          </cell>
        </row>
        <row r="262">
          <cell r="A262">
            <v>37347</v>
          </cell>
          <cell r="B262">
            <v>32.83</v>
          </cell>
          <cell r="C262">
            <v>0</v>
          </cell>
          <cell r="D262">
            <v>0</v>
          </cell>
          <cell r="E262">
            <v>0</v>
          </cell>
          <cell r="G262">
            <v>14.67</v>
          </cell>
          <cell r="H262">
            <v>14.67</v>
          </cell>
          <cell r="I262">
            <v>-32.83</v>
          </cell>
          <cell r="K262">
            <v>-39.479999999999997</v>
          </cell>
          <cell r="L262">
            <v>37.090000000000003</v>
          </cell>
        </row>
        <row r="263">
          <cell r="A263">
            <v>37377</v>
          </cell>
          <cell r="B263">
            <v>33.770000000000003</v>
          </cell>
          <cell r="C263">
            <v>0</v>
          </cell>
          <cell r="D263">
            <v>0</v>
          </cell>
          <cell r="E263">
            <v>0</v>
          </cell>
          <cell r="G263">
            <v>15.1</v>
          </cell>
          <cell r="H263">
            <v>15.1</v>
          </cell>
          <cell r="I263">
            <v>-33.770000000000003</v>
          </cell>
          <cell r="K263">
            <v>-40.85</v>
          </cell>
          <cell r="L263">
            <v>38.32</v>
          </cell>
        </row>
        <row r="264">
          <cell r="A264">
            <v>37408</v>
          </cell>
          <cell r="B264">
            <v>32.53</v>
          </cell>
          <cell r="C264">
            <v>0</v>
          </cell>
          <cell r="D264">
            <v>0</v>
          </cell>
          <cell r="E264">
            <v>0</v>
          </cell>
          <cell r="G264">
            <v>14.54</v>
          </cell>
          <cell r="H264">
            <v>14.54</v>
          </cell>
          <cell r="I264">
            <v>-32.53</v>
          </cell>
          <cell r="K264">
            <v>-39.479999999999997</v>
          </cell>
          <cell r="L264">
            <v>37.07</v>
          </cell>
        </row>
        <row r="265">
          <cell r="A265">
            <v>37438</v>
          </cell>
          <cell r="B265">
            <v>33.47</v>
          </cell>
          <cell r="C265">
            <v>0</v>
          </cell>
          <cell r="D265">
            <v>0</v>
          </cell>
          <cell r="E265">
            <v>0</v>
          </cell>
          <cell r="G265">
            <v>14.96</v>
          </cell>
          <cell r="H265">
            <v>14.96</v>
          </cell>
          <cell r="I265">
            <v>-33.47</v>
          </cell>
          <cell r="K265">
            <v>-40.85</v>
          </cell>
          <cell r="L265">
            <v>38.26</v>
          </cell>
        </row>
        <row r="266">
          <cell r="A266">
            <v>37469</v>
          </cell>
          <cell r="B266">
            <v>33.31</v>
          </cell>
          <cell r="C266">
            <v>0</v>
          </cell>
          <cell r="D266">
            <v>0</v>
          </cell>
          <cell r="E266">
            <v>0</v>
          </cell>
          <cell r="G266">
            <v>14.89</v>
          </cell>
          <cell r="H266">
            <v>14.89</v>
          </cell>
          <cell r="I266">
            <v>-33.31</v>
          </cell>
          <cell r="K266">
            <v>-40.85</v>
          </cell>
          <cell r="L266">
            <v>38.33</v>
          </cell>
        </row>
        <row r="267">
          <cell r="A267">
            <v>37500</v>
          </cell>
          <cell r="B267">
            <v>32.090000000000003</v>
          </cell>
          <cell r="C267">
            <v>0</v>
          </cell>
          <cell r="D267">
            <v>0</v>
          </cell>
          <cell r="E267">
            <v>0</v>
          </cell>
          <cell r="G267">
            <v>14.34</v>
          </cell>
          <cell r="H267">
            <v>14.34</v>
          </cell>
          <cell r="I267">
            <v>-32.090000000000003</v>
          </cell>
          <cell r="K267">
            <v>-39.479999999999997</v>
          </cell>
          <cell r="L267">
            <v>37.08</v>
          </cell>
        </row>
        <row r="268">
          <cell r="A268">
            <v>37530</v>
          </cell>
          <cell r="B268">
            <v>33.01</v>
          </cell>
          <cell r="C268">
            <v>0</v>
          </cell>
          <cell r="D268">
            <v>0</v>
          </cell>
          <cell r="E268">
            <v>0</v>
          </cell>
          <cell r="G268">
            <v>14.76</v>
          </cell>
          <cell r="H268">
            <v>14.76</v>
          </cell>
          <cell r="I268">
            <v>-33.01</v>
          </cell>
          <cell r="K268">
            <v>-40.85</v>
          </cell>
          <cell r="L268">
            <v>38.35</v>
          </cell>
        </row>
        <row r="269">
          <cell r="A269">
            <v>37561</v>
          </cell>
          <cell r="B269">
            <v>31.8</v>
          </cell>
          <cell r="C269">
            <v>0</v>
          </cell>
          <cell r="D269">
            <v>0</v>
          </cell>
          <cell r="E269">
            <v>0</v>
          </cell>
          <cell r="G269">
            <v>14.21</v>
          </cell>
          <cell r="H269">
            <v>14.21</v>
          </cell>
          <cell r="I269">
            <v>-31.8</v>
          </cell>
          <cell r="K269">
            <v>-26.45</v>
          </cell>
          <cell r="L269">
            <v>27.56</v>
          </cell>
        </row>
        <row r="270">
          <cell r="A270">
            <v>37591</v>
          </cell>
          <cell r="B270">
            <v>32.71</v>
          </cell>
          <cell r="C270">
            <v>0</v>
          </cell>
          <cell r="D270">
            <v>0</v>
          </cell>
          <cell r="E270">
            <v>0</v>
          </cell>
          <cell r="G270">
            <v>14.62</v>
          </cell>
          <cell r="H270">
            <v>14.62</v>
          </cell>
          <cell r="I270">
            <v>-32.71</v>
          </cell>
          <cell r="K270">
            <v>-27.39</v>
          </cell>
          <cell r="L270">
            <v>28.59</v>
          </cell>
        </row>
        <row r="271">
          <cell r="A271">
            <v>37622</v>
          </cell>
          <cell r="B271">
            <v>32.56</v>
          </cell>
          <cell r="C271">
            <v>0</v>
          </cell>
          <cell r="D271">
            <v>0</v>
          </cell>
          <cell r="E271">
            <v>0</v>
          </cell>
          <cell r="G271">
            <v>14.55</v>
          </cell>
          <cell r="H271">
            <v>14.55</v>
          </cell>
          <cell r="I271">
            <v>-32.56</v>
          </cell>
          <cell r="K271">
            <v>-27.39</v>
          </cell>
          <cell r="L271">
            <v>29.09</v>
          </cell>
        </row>
        <row r="272">
          <cell r="A272">
            <v>37653</v>
          </cell>
          <cell r="B272">
            <v>29.27</v>
          </cell>
          <cell r="C272">
            <v>0</v>
          </cell>
          <cell r="D272">
            <v>0</v>
          </cell>
          <cell r="E272">
            <v>0</v>
          </cell>
          <cell r="G272">
            <v>13.08</v>
          </cell>
          <cell r="H272">
            <v>13.08</v>
          </cell>
          <cell r="I272">
            <v>-29.27</v>
          </cell>
          <cell r="K272">
            <v>-24.57</v>
          </cell>
          <cell r="L272">
            <v>26.13</v>
          </cell>
        </row>
        <row r="273">
          <cell r="A273">
            <v>37681</v>
          </cell>
          <cell r="B273">
            <v>32.270000000000003</v>
          </cell>
          <cell r="C273">
            <v>0</v>
          </cell>
          <cell r="D273">
            <v>0</v>
          </cell>
          <cell r="E273">
            <v>0</v>
          </cell>
          <cell r="G273">
            <v>14.42</v>
          </cell>
          <cell r="H273">
            <v>14.42</v>
          </cell>
          <cell r="I273">
            <v>-32.270000000000003</v>
          </cell>
          <cell r="K273">
            <v>-27.39</v>
          </cell>
          <cell r="L273">
            <v>28.84</v>
          </cell>
        </row>
        <row r="274">
          <cell r="A274">
            <v>37712</v>
          </cell>
          <cell r="B274">
            <v>31.08</v>
          </cell>
          <cell r="C274">
            <v>0</v>
          </cell>
          <cell r="D274">
            <v>0</v>
          </cell>
          <cell r="E274">
            <v>0</v>
          </cell>
          <cell r="G274">
            <v>13.89</v>
          </cell>
          <cell r="H274">
            <v>13.89</v>
          </cell>
          <cell r="I274">
            <v>-31.08</v>
          </cell>
          <cell r="K274">
            <v>-26.45</v>
          </cell>
          <cell r="L274">
            <v>29.58</v>
          </cell>
        </row>
        <row r="275">
          <cell r="A275">
            <v>37742</v>
          </cell>
          <cell r="B275">
            <v>31.97</v>
          </cell>
          <cell r="C275">
            <v>0</v>
          </cell>
          <cell r="D275">
            <v>0</v>
          </cell>
          <cell r="E275">
            <v>0</v>
          </cell>
          <cell r="G275">
            <v>14.29</v>
          </cell>
          <cell r="H275">
            <v>14.29</v>
          </cell>
          <cell r="I275">
            <v>-31.97</v>
          </cell>
          <cell r="K275">
            <v>-27.39</v>
          </cell>
          <cell r="L275">
            <v>30.54</v>
          </cell>
        </row>
        <row r="276">
          <cell r="A276">
            <v>37773</v>
          </cell>
          <cell r="B276">
            <v>30.79</v>
          </cell>
          <cell r="C276">
            <v>0</v>
          </cell>
          <cell r="D276">
            <v>0</v>
          </cell>
          <cell r="E276">
            <v>0</v>
          </cell>
          <cell r="G276">
            <v>13.77</v>
          </cell>
          <cell r="H276">
            <v>13.77</v>
          </cell>
          <cell r="I276">
            <v>-30.79</v>
          </cell>
          <cell r="K276">
            <v>-26.45</v>
          </cell>
          <cell r="L276">
            <v>29.56</v>
          </cell>
        </row>
        <row r="277">
          <cell r="A277">
            <v>37803</v>
          </cell>
          <cell r="B277">
            <v>31.67</v>
          </cell>
          <cell r="C277">
            <v>0</v>
          </cell>
          <cell r="D277">
            <v>0</v>
          </cell>
          <cell r="E277">
            <v>0</v>
          </cell>
          <cell r="G277">
            <v>14.16</v>
          </cell>
          <cell r="H277">
            <v>14.16</v>
          </cell>
          <cell r="I277">
            <v>-31.67</v>
          </cell>
          <cell r="K277">
            <v>-27.39</v>
          </cell>
          <cell r="L277">
            <v>30.55</v>
          </cell>
        </row>
        <row r="278">
          <cell r="A278">
            <v>37834</v>
          </cell>
          <cell r="B278">
            <v>31.52</v>
          </cell>
          <cell r="C278">
            <v>0</v>
          </cell>
          <cell r="D278">
            <v>0</v>
          </cell>
          <cell r="E278">
            <v>0</v>
          </cell>
          <cell r="G278">
            <v>14.09</v>
          </cell>
          <cell r="H278">
            <v>14.09</v>
          </cell>
          <cell r="I278">
            <v>-31.52</v>
          </cell>
          <cell r="K278">
            <v>-27.39</v>
          </cell>
          <cell r="L278">
            <v>30.55</v>
          </cell>
        </row>
        <row r="279">
          <cell r="A279">
            <v>37865</v>
          </cell>
          <cell r="B279">
            <v>30.36</v>
          </cell>
          <cell r="C279">
            <v>0</v>
          </cell>
          <cell r="D279">
            <v>0</v>
          </cell>
          <cell r="E279">
            <v>0</v>
          </cell>
          <cell r="G279">
            <v>13.57</v>
          </cell>
          <cell r="H279">
            <v>13.57</v>
          </cell>
          <cell r="I279">
            <v>-30.36</v>
          </cell>
          <cell r="K279">
            <v>-26.45</v>
          </cell>
          <cell r="L279">
            <v>29.57</v>
          </cell>
        </row>
        <row r="280">
          <cell r="A280">
            <v>37895</v>
          </cell>
          <cell r="B280">
            <v>31.23</v>
          </cell>
          <cell r="C280">
            <v>0</v>
          </cell>
          <cell r="D280">
            <v>0</v>
          </cell>
          <cell r="E280">
            <v>0</v>
          </cell>
          <cell r="G280">
            <v>13.96</v>
          </cell>
          <cell r="H280">
            <v>13.96</v>
          </cell>
          <cell r="I280">
            <v>-31.23</v>
          </cell>
          <cell r="K280">
            <v>-27.39</v>
          </cell>
          <cell r="L280">
            <v>30.57</v>
          </cell>
        </row>
        <row r="281">
          <cell r="A281">
            <v>37926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G281">
            <v>-12.73</v>
          </cell>
          <cell r="H281">
            <v>-12.73</v>
          </cell>
          <cell r="I281">
            <v>0</v>
          </cell>
          <cell r="K281">
            <v>-16.010000000000002</v>
          </cell>
          <cell r="L281">
            <v>21.28</v>
          </cell>
        </row>
        <row r="282">
          <cell r="A282">
            <v>37956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G282">
            <v>-13.09</v>
          </cell>
          <cell r="H282">
            <v>-13.09</v>
          </cell>
          <cell r="I282">
            <v>0</v>
          </cell>
          <cell r="K282">
            <v>-16.579999999999998</v>
          </cell>
          <cell r="L282">
            <v>22.19</v>
          </cell>
        </row>
        <row r="283">
          <cell r="A283">
            <v>37987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G283">
            <v>-13.03</v>
          </cell>
          <cell r="H283">
            <v>-13.03</v>
          </cell>
          <cell r="I283">
            <v>0</v>
          </cell>
          <cell r="K283">
            <v>-16.579999999999998</v>
          </cell>
          <cell r="L283">
            <v>22.84</v>
          </cell>
        </row>
        <row r="284">
          <cell r="A284">
            <v>38018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G284">
            <v>-12.13</v>
          </cell>
          <cell r="H284">
            <v>-12.13</v>
          </cell>
          <cell r="I284">
            <v>0</v>
          </cell>
          <cell r="K284">
            <v>-15.42</v>
          </cell>
          <cell r="L284">
            <v>21.74</v>
          </cell>
        </row>
        <row r="285">
          <cell r="A285">
            <v>38047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G285">
            <v>-12.91</v>
          </cell>
          <cell r="H285">
            <v>-12.91</v>
          </cell>
          <cell r="I285">
            <v>0</v>
          </cell>
          <cell r="K285">
            <v>-16.579999999999998</v>
          </cell>
          <cell r="L285">
            <v>23.16</v>
          </cell>
        </row>
        <row r="286">
          <cell r="A286">
            <v>38078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G286">
            <v>-12.44</v>
          </cell>
          <cell r="H286">
            <v>-12.44</v>
          </cell>
          <cell r="I286">
            <v>0</v>
          </cell>
          <cell r="K286">
            <v>-16.010000000000002</v>
          </cell>
          <cell r="L286">
            <v>19.920000000000002</v>
          </cell>
        </row>
        <row r="287">
          <cell r="A287">
            <v>38108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G287">
            <v>-12.79</v>
          </cell>
          <cell r="H287">
            <v>-12.79</v>
          </cell>
          <cell r="I287">
            <v>0</v>
          </cell>
          <cell r="K287">
            <v>-16.579999999999998</v>
          </cell>
          <cell r="L287">
            <v>20.58</v>
          </cell>
        </row>
        <row r="288">
          <cell r="A288">
            <v>38139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G288">
            <v>-12.32</v>
          </cell>
          <cell r="H288">
            <v>-12.32</v>
          </cell>
          <cell r="I288">
            <v>0</v>
          </cell>
          <cell r="K288">
            <v>-16.010000000000002</v>
          </cell>
          <cell r="L288">
            <v>19.91</v>
          </cell>
        </row>
        <row r="289">
          <cell r="A289">
            <v>38169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G289">
            <v>-12.68</v>
          </cell>
          <cell r="H289">
            <v>-12.68</v>
          </cell>
          <cell r="I289">
            <v>0</v>
          </cell>
          <cell r="K289">
            <v>-16.579999999999998</v>
          </cell>
          <cell r="L289">
            <v>20.58</v>
          </cell>
        </row>
        <row r="290">
          <cell r="A290">
            <v>38200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G290">
            <v>-12.62</v>
          </cell>
          <cell r="H290">
            <v>-12.62</v>
          </cell>
          <cell r="I290">
            <v>0</v>
          </cell>
          <cell r="K290">
            <v>-16.579999999999998</v>
          </cell>
          <cell r="L290">
            <v>20.58</v>
          </cell>
        </row>
        <row r="291">
          <cell r="A291">
            <v>38231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G291">
            <v>-12.15</v>
          </cell>
          <cell r="H291">
            <v>-12.15</v>
          </cell>
          <cell r="I291">
            <v>0</v>
          </cell>
          <cell r="K291">
            <v>-16.010000000000002</v>
          </cell>
          <cell r="L291">
            <v>19.920000000000002</v>
          </cell>
        </row>
        <row r="292">
          <cell r="A292">
            <v>38261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G292">
            <v>-12.5</v>
          </cell>
          <cell r="H292">
            <v>-12.5</v>
          </cell>
          <cell r="I292">
            <v>0</v>
          </cell>
          <cell r="K292">
            <v>-16.579999999999998</v>
          </cell>
          <cell r="L292">
            <v>20.58</v>
          </cell>
        </row>
        <row r="293">
          <cell r="A293">
            <v>38292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G293">
            <v>-58.89</v>
          </cell>
          <cell r="H293">
            <v>-58.89</v>
          </cell>
          <cell r="I293">
            <v>0</v>
          </cell>
          <cell r="K293">
            <v>-28.53</v>
          </cell>
          <cell r="L293">
            <v>28.65</v>
          </cell>
        </row>
        <row r="294">
          <cell r="A294">
            <v>38322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G294">
            <v>-60.58</v>
          </cell>
          <cell r="H294">
            <v>-60.58</v>
          </cell>
          <cell r="I294">
            <v>0</v>
          </cell>
          <cell r="K294">
            <v>-29.52</v>
          </cell>
          <cell r="L294">
            <v>28.04</v>
          </cell>
        </row>
        <row r="295">
          <cell r="A295">
            <v>38353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G295">
            <v>-60.29</v>
          </cell>
          <cell r="H295">
            <v>-60.29</v>
          </cell>
          <cell r="I295">
            <v>0</v>
          </cell>
          <cell r="K295">
            <v>-29.52</v>
          </cell>
          <cell r="L295">
            <v>27.33</v>
          </cell>
        </row>
        <row r="296">
          <cell r="A296">
            <v>38384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G296">
            <v>-54.2</v>
          </cell>
          <cell r="H296">
            <v>-54.2</v>
          </cell>
          <cell r="I296">
            <v>0</v>
          </cell>
          <cell r="K296">
            <v>-26.57</v>
          </cell>
          <cell r="L296">
            <v>25.17</v>
          </cell>
        </row>
        <row r="297">
          <cell r="A297">
            <v>38412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G297">
            <v>-59.75</v>
          </cell>
          <cell r="H297">
            <v>-59.75</v>
          </cell>
          <cell r="I297">
            <v>0</v>
          </cell>
          <cell r="K297">
            <v>-29.52</v>
          </cell>
          <cell r="L297">
            <v>29.88</v>
          </cell>
        </row>
        <row r="298">
          <cell r="A298">
            <v>38443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G298">
            <v>-57.55</v>
          </cell>
          <cell r="H298">
            <v>-57.55</v>
          </cell>
          <cell r="I298">
            <v>0</v>
          </cell>
          <cell r="K298">
            <v>-28.53</v>
          </cell>
          <cell r="L298">
            <v>28.92</v>
          </cell>
        </row>
        <row r="299">
          <cell r="A299">
            <v>38473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G299">
            <v>-59.2</v>
          </cell>
          <cell r="H299">
            <v>-59.2</v>
          </cell>
          <cell r="I299">
            <v>0</v>
          </cell>
          <cell r="K299">
            <v>-29.52</v>
          </cell>
          <cell r="L299">
            <v>30.08</v>
          </cell>
        </row>
        <row r="300">
          <cell r="A300">
            <v>38504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G300">
            <v>-57.01</v>
          </cell>
          <cell r="H300">
            <v>-57.01</v>
          </cell>
          <cell r="I300">
            <v>0</v>
          </cell>
          <cell r="K300">
            <v>-28.53</v>
          </cell>
          <cell r="L300">
            <v>29.11</v>
          </cell>
        </row>
        <row r="301">
          <cell r="A301">
            <v>38534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G301">
            <v>-58.64</v>
          </cell>
          <cell r="H301">
            <v>-58.64</v>
          </cell>
          <cell r="I301">
            <v>0</v>
          </cell>
          <cell r="K301">
            <v>-29.52</v>
          </cell>
          <cell r="L301">
            <v>30.09</v>
          </cell>
        </row>
        <row r="302">
          <cell r="A302">
            <v>38565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G302">
            <v>-58.36</v>
          </cell>
          <cell r="H302">
            <v>-58.36</v>
          </cell>
          <cell r="I302">
            <v>0</v>
          </cell>
          <cell r="K302">
            <v>-29.52</v>
          </cell>
          <cell r="L302">
            <v>30.09</v>
          </cell>
        </row>
        <row r="303">
          <cell r="A303">
            <v>38596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G303">
            <v>-56.21</v>
          </cell>
          <cell r="H303">
            <v>-56.21</v>
          </cell>
          <cell r="I303">
            <v>0</v>
          </cell>
          <cell r="K303">
            <v>-28.53</v>
          </cell>
          <cell r="L303">
            <v>29.12</v>
          </cell>
        </row>
        <row r="304">
          <cell r="A304">
            <v>38626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G304">
            <v>-57.82</v>
          </cell>
          <cell r="H304">
            <v>-57.82</v>
          </cell>
          <cell r="I304">
            <v>0</v>
          </cell>
          <cell r="K304">
            <v>-29.52</v>
          </cell>
          <cell r="L304">
            <v>30.03</v>
          </cell>
        </row>
        <row r="305">
          <cell r="A305">
            <v>38657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G305">
            <v>-55.69</v>
          </cell>
          <cell r="H305">
            <v>-55.69</v>
          </cell>
          <cell r="I305">
            <v>0</v>
          </cell>
          <cell r="K305">
            <v>-28.53</v>
          </cell>
          <cell r="L305">
            <v>29.46</v>
          </cell>
        </row>
        <row r="306">
          <cell r="A306">
            <v>38687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G306">
            <v>-57.28</v>
          </cell>
          <cell r="H306">
            <v>-57.28</v>
          </cell>
          <cell r="I306">
            <v>0</v>
          </cell>
          <cell r="K306">
            <v>-29.52</v>
          </cell>
          <cell r="L306">
            <v>28.84</v>
          </cell>
        </row>
        <row r="307">
          <cell r="A307">
            <v>38718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G307">
            <v>-57</v>
          </cell>
          <cell r="H307">
            <v>-57</v>
          </cell>
          <cell r="I307">
            <v>0</v>
          </cell>
          <cell r="K307">
            <v>-29.52</v>
          </cell>
          <cell r="L307">
            <v>28.42</v>
          </cell>
        </row>
        <row r="308">
          <cell r="A308">
            <v>38749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G308">
            <v>-51.24</v>
          </cell>
          <cell r="H308">
            <v>-51.24</v>
          </cell>
          <cell r="I308">
            <v>0</v>
          </cell>
          <cell r="K308">
            <v>-26.57</v>
          </cell>
          <cell r="L308">
            <v>26.16</v>
          </cell>
        </row>
        <row r="309">
          <cell r="A309">
            <v>38777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G309">
            <v>-56.48</v>
          </cell>
          <cell r="H309">
            <v>-56.48</v>
          </cell>
          <cell r="I309">
            <v>0</v>
          </cell>
          <cell r="K309">
            <v>-29.52</v>
          </cell>
          <cell r="L309">
            <v>31.01</v>
          </cell>
        </row>
        <row r="310">
          <cell r="A310">
            <v>38808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G310">
            <v>-54.4</v>
          </cell>
          <cell r="H310">
            <v>-54.4</v>
          </cell>
          <cell r="I310">
            <v>0</v>
          </cell>
          <cell r="K310">
            <v>-28.53</v>
          </cell>
          <cell r="L310">
            <v>30.04</v>
          </cell>
        </row>
        <row r="311">
          <cell r="A311">
            <v>38838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G311">
            <v>-55.95</v>
          </cell>
          <cell r="H311">
            <v>-55.95</v>
          </cell>
          <cell r="I311">
            <v>0</v>
          </cell>
          <cell r="K311">
            <v>-29.52</v>
          </cell>
          <cell r="L311">
            <v>31.23</v>
          </cell>
        </row>
        <row r="312">
          <cell r="A312">
            <v>38869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G312">
            <v>-53.88</v>
          </cell>
          <cell r="H312">
            <v>-53.88</v>
          </cell>
          <cell r="I312">
            <v>0</v>
          </cell>
          <cell r="K312">
            <v>-28.53</v>
          </cell>
          <cell r="L312">
            <v>30.22</v>
          </cell>
        </row>
        <row r="313">
          <cell r="A313">
            <v>38899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G313">
            <v>-55.42</v>
          </cell>
          <cell r="H313">
            <v>-55.42</v>
          </cell>
          <cell r="I313">
            <v>0</v>
          </cell>
          <cell r="K313">
            <v>-29.52</v>
          </cell>
          <cell r="L313">
            <v>31.24</v>
          </cell>
        </row>
        <row r="314">
          <cell r="A314">
            <v>38930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G314">
            <v>-55.15</v>
          </cell>
          <cell r="H314">
            <v>-55.15</v>
          </cell>
          <cell r="I314">
            <v>0</v>
          </cell>
          <cell r="K314">
            <v>-29.52</v>
          </cell>
          <cell r="L314">
            <v>31.24</v>
          </cell>
        </row>
        <row r="315">
          <cell r="A315">
            <v>38961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G315">
            <v>-53.11</v>
          </cell>
          <cell r="H315">
            <v>-53.11</v>
          </cell>
          <cell r="I315">
            <v>0</v>
          </cell>
          <cell r="K315">
            <v>-28.53</v>
          </cell>
          <cell r="L315">
            <v>30.23</v>
          </cell>
        </row>
        <row r="316">
          <cell r="A316">
            <v>38991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G316">
            <v>-54.62</v>
          </cell>
          <cell r="H316">
            <v>-54.62</v>
          </cell>
          <cell r="I316">
            <v>0</v>
          </cell>
          <cell r="K316">
            <v>-29.52</v>
          </cell>
          <cell r="L316">
            <v>31.18</v>
          </cell>
        </row>
        <row r="317">
          <cell r="A317">
            <v>39022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G317">
            <v>-41.85</v>
          </cell>
          <cell r="H317">
            <v>-41.85</v>
          </cell>
          <cell r="I317">
            <v>0</v>
          </cell>
          <cell r="K317">
            <v>-22.23</v>
          </cell>
          <cell r="L317">
            <v>22.03</v>
          </cell>
        </row>
        <row r="318">
          <cell r="A318">
            <v>39052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G318">
            <v>-43.04</v>
          </cell>
          <cell r="H318">
            <v>-43.04</v>
          </cell>
          <cell r="I318">
            <v>0</v>
          </cell>
          <cell r="K318">
            <v>-22.98</v>
          </cell>
          <cell r="L318">
            <v>22.76</v>
          </cell>
        </row>
        <row r="319">
          <cell r="A319">
            <v>39083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G319">
            <v>-42.83</v>
          </cell>
          <cell r="H319">
            <v>-42.83</v>
          </cell>
          <cell r="I319">
            <v>0</v>
          </cell>
          <cell r="K319">
            <v>-22.98</v>
          </cell>
          <cell r="L319">
            <v>23.29</v>
          </cell>
        </row>
        <row r="320">
          <cell r="A320">
            <v>39114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G320">
            <v>-38.5</v>
          </cell>
          <cell r="H320">
            <v>-38.5</v>
          </cell>
          <cell r="I320">
            <v>0</v>
          </cell>
          <cell r="K320">
            <v>-20.72</v>
          </cell>
          <cell r="L320">
            <v>21.19</v>
          </cell>
        </row>
        <row r="321">
          <cell r="A321">
            <v>39142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G321">
            <v>-42.43</v>
          </cell>
          <cell r="H321">
            <v>-42.43</v>
          </cell>
          <cell r="I321">
            <v>0</v>
          </cell>
          <cell r="K321">
            <v>-22.98</v>
          </cell>
          <cell r="L321">
            <v>23.46</v>
          </cell>
        </row>
        <row r="322">
          <cell r="A322">
            <v>39173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G322">
            <v>-40.86</v>
          </cell>
          <cell r="H322">
            <v>-40.86</v>
          </cell>
          <cell r="I322">
            <v>0</v>
          </cell>
          <cell r="K322">
            <v>-22.23</v>
          </cell>
          <cell r="L322">
            <v>22.43</v>
          </cell>
        </row>
        <row r="323">
          <cell r="A323">
            <v>39203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G323">
            <v>-42.03</v>
          </cell>
          <cell r="H323">
            <v>-42.03</v>
          </cell>
          <cell r="I323">
            <v>0</v>
          </cell>
          <cell r="K323">
            <v>-22.98</v>
          </cell>
          <cell r="L323">
            <v>23.18</v>
          </cell>
        </row>
        <row r="324">
          <cell r="A324">
            <v>39234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G324">
            <v>-40.47</v>
          </cell>
          <cell r="H324">
            <v>-40.47</v>
          </cell>
          <cell r="I324">
            <v>0</v>
          </cell>
          <cell r="K324">
            <v>-22.23</v>
          </cell>
          <cell r="L324">
            <v>22.43</v>
          </cell>
        </row>
        <row r="325">
          <cell r="A325">
            <v>39264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G325">
            <v>-41.62</v>
          </cell>
          <cell r="H325">
            <v>-41.62</v>
          </cell>
          <cell r="I325">
            <v>0</v>
          </cell>
          <cell r="K325">
            <v>-22.98</v>
          </cell>
          <cell r="L325">
            <v>23.18</v>
          </cell>
        </row>
        <row r="326">
          <cell r="A326">
            <v>39295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G326">
            <v>-41.42</v>
          </cell>
          <cell r="H326">
            <v>-41.42</v>
          </cell>
          <cell r="I326">
            <v>0</v>
          </cell>
          <cell r="K326">
            <v>-22.98</v>
          </cell>
          <cell r="L326">
            <v>23.18</v>
          </cell>
        </row>
        <row r="327">
          <cell r="A327">
            <v>39326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G327">
            <v>-39.880000000000003</v>
          </cell>
          <cell r="H327">
            <v>-39.880000000000003</v>
          </cell>
          <cell r="I327">
            <v>0</v>
          </cell>
          <cell r="K327">
            <v>-22.23</v>
          </cell>
          <cell r="L327">
            <v>22.43</v>
          </cell>
        </row>
        <row r="328">
          <cell r="A328">
            <v>39356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G328">
            <v>-41.02</v>
          </cell>
          <cell r="H328">
            <v>-41.02</v>
          </cell>
          <cell r="I328">
            <v>0</v>
          </cell>
          <cell r="K328">
            <v>-22.98</v>
          </cell>
          <cell r="L328">
            <v>23.18</v>
          </cell>
        </row>
        <row r="329">
          <cell r="A329">
            <v>39387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G329">
            <v>-39.5</v>
          </cell>
          <cell r="H329">
            <v>-39.5</v>
          </cell>
          <cell r="I329">
            <v>0</v>
          </cell>
          <cell r="K329">
            <v>-23.1</v>
          </cell>
          <cell r="L329">
            <v>22.71</v>
          </cell>
        </row>
        <row r="330">
          <cell r="A330">
            <v>39417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G330">
            <v>-40.619999999999997</v>
          </cell>
          <cell r="H330">
            <v>-40.619999999999997</v>
          </cell>
          <cell r="I330">
            <v>0</v>
          </cell>
          <cell r="K330">
            <v>-23.88</v>
          </cell>
          <cell r="L330">
            <v>23.47</v>
          </cell>
        </row>
        <row r="331">
          <cell r="A331">
            <v>39448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G331">
            <v>-40.42</v>
          </cell>
          <cell r="H331">
            <v>-40.42</v>
          </cell>
          <cell r="I331">
            <v>0</v>
          </cell>
          <cell r="K331">
            <v>-23.88</v>
          </cell>
          <cell r="L331">
            <v>24.02</v>
          </cell>
        </row>
        <row r="332">
          <cell r="A332">
            <v>39479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G332">
            <v>-37.619999999999997</v>
          </cell>
          <cell r="H332">
            <v>-37.619999999999997</v>
          </cell>
          <cell r="I332">
            <v>0</v>
          </cell>
          <cell r="K332">
            <v>-22.31</v>
          </cell>
          <cell r="L332">
            <v>22.63</v>
          </cell>
        </row>
        <row r="333">
          <cell r="A333">
            <v>39508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G333">
            <v>-40.03</v>
          </cell>
          <cell r="H333">
            <v>-40.03</v>
          </cell>
          <cell r="I333">
            <v>0</v>
          </cell>
          <cell r="K333">
            <v>-23.88</v>
          </cell>
          <cell r="L333">
            <v>24.19</v>
          </cell>
        </row>
        <row r="334">
          <cell r="A334">
            <v>39539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G334">
            <v>-38.549999999999997</v>
          </cell>
          <cell r="H334">
            <v>-38.549999999999997</v>
          </cell>
          <cell r="I334">
            <v>0</v>
          </cell>
          <cell r="K334">
            <v>-23.1</v>
          </cell>
          <cell r="L334">
            <v>23.09</v>
          </cell>
        </row>
        <row r="335">
          <cell r="A335">
            <v>39569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G335">
            <v>-39.64</v>
          </cell>
          <cell r="H335">
            <v>-39.64</v>
          </cell>
          <cell r="I335">
            <v>0</v>
          </cell>
          <cell r="K335">
            <v>-23.88</v>
          </cell>
          <cell r="L335">
            <v>23.86</v>
          </cell>
        </row>
        <row r="336">
          <cell r="A336">
            <v>39600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G336">
            <v>-38.17</v>
          </cell>
          <cell r="H336">
            <v>-38.17</v>
          </cell>
          <cell r="I336">
            <v>0</v>
          </cell>
          <cell r="K336">
            <v>-23.1</v>
          </cell>
          <cell r="L336">
            <v>23.09</v>
          </cell>
        </row>
        <row r="337">
          <cell r="A337">
            <v>39630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G337">
            <v>-39.25</v>
          </cell>
          <cell r="H337">
            <v>-39.25</v>
          </cell>
          <cell r="I337">
            <v>0</v>
          </cell>
          <cell r="K337">
            <v>-23.88</v>
          </cell>
          <cell r="L337">
            <v>23.86</v>
          </cell>
        </row>
        <row r="338">
          <cell r="A338">
            <v>39661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G338">
            <v>-39.049999999999997</v>
          </cell>
          <cell r="H338">
            <v>-39.049999999999997</v>
          </cell>
          <cell r="I338">
            <v>0</v>
          </cell>
          <cell r="K338">
            <v>-23.88</v>
          </cell>
          <cell r="L338">
            <v>23.86</v>
          </cell>
        </row>
        <row r="339">
          <cell r="A339">
            <v>39692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G339">
            <v>-37.61</v>
          </cell>
          <cell r="H339">
            <v>-37.61</v>
          </cell>
          <cell r="I339">
            <v>0</v>
          </cell>
          <cell r="K339">
            <v>-23.1</v>
          </cell>
          <cell r="L339">
            <v>23.09</v>
          </cell>
        </row>
        <row r="340">
          <cell r="A340">
            <v>39722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G340">
            <v>-38.67</v>
          </cell>
          <cell r="H340">
            <v>-38.67</v>
          </cell>
          <cell r="I340">
            <v>0</v>
          </cell>
          <cell r="K340">
            <v>-23.88</v>
          </cell>
          <cell r="L340">
            <v>23.86</v>
          </cell>
        </row>
        <row r="341">
          <cell r="A341">
            <v>39753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G341">
            <v>-37.229999999999997</v>
          </cell>
          <cell r="H341">
            <v>-37.229999999999997</v>
          </cell>
          <cell r="I341">
            <v>0</v>
          </cell>
          <cell r="K341">
            <v>-23.26</v>
          </cell>
          <cell r="L341">
            <v>22.77</v>
          </cell>
        </row>
        <row r="342">
          <cell r="A342">
            <v>39783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G342">
            <v>-38.29</v>
          </cell>
          <cell r="H342">
            <v>-38.29</v>
          </cell>
          <cell r="I342">
            <v>0</v>
          </cell>
          <cell r="K342">
            <v>-24.05</v>
          </cell>
          <cell r="L342">
            <v>23.53</v>
          </cell>
        </row>
        <row r="343">
          <cell r="A343">
            <v>39814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G343">
            <v>-38.1</v>
          </cell>
          <cell r="H343">
            <v>-38.1</v>
          </cell>
          <cell r="I343">
            <v>0</v>
          </cell>
          <cell r="K343">
            <v>-24.05</v>
          </cell>
          <cell r="L343">
            <v>24.08</v>
          </cell>
        </row>
        <row r="344">
          <cell r="A344">
            <v>39845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G344">
            <v>-34.25</v>
          </cell>
          <cell r="H344">
            <v>-34.25</v>
          </cell>
          <cell r="I344">
            <v>0</v>
          </cell>
          <cell r="K344">
            <v>-21.69</v>
          </cell>
          <cell r="L344">
            <v>21.92</v>
          </cell>
        </row>
        <row r="345">
          <cell r="A345">
            <v>39873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G345">
            <v>-37.75</v>
          </cell>
          <cell r="H345">
            <v>-37.75</v>
          </cell>
          <cell r="I345">
            <v>0</v>
          </cell>
          <cell r="K345">
            <v>-24.05</v>
          </cell>
          <cell r="L345">
            <v>23.17</v>
          </cell>
        </row>
        <row r="346">
          <cell r="A346">
            <v>39904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G346">
            <v>-36.35</v>
          </cell>
          <cell r="H346">
            <v>-36.35</v>
          </cell>
          <cell r="I346">
            <v>0</v>
          </cell>
          <cell r="K346">
            <v>-23.26</v>
          </cell>
          <cell r="L346">
            <v>22.15</v>
          </cell>
        </row>
        <row r="347">
          <cell r="A347">
            <v>39934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G347">
            <v>-37.380000000000003</v>
          </cell>
          <cell r="H347">
            <v>-37.380000000000003</v>
          </cell>
          <cell r="I347">
            <v>0</v>
          </cell>
          <cell r="K347">
            <v>-24.05</v>
          </cell>
          <cell r="L347">
            <v>22.89</v>
          </cell>
        </row>
        <row r="348">
          <cell r="A348">
            <v>39965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G348">
            <v>-35.99</v>
          </cell>
          <cell r="H348">
            <v>-35.99</v>
          </cell>
          <cell r="I348">
            <v>0</v>
          </cell>
          <cell r="K348">
            <v>-23.26</v>
          </cell>
          <cell r="L348">
            <v>22.15</v>
          </cell>
        </row>
        <row r="349">
          <cell r="A349">
            <v>39995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G349">
            <v>-37.020000000000003</v>
          </cell>
          <cell r="H349">
            <v>-37.020000000000003</v>
          </cell>
          <cell r="I349">
            <v>0</v>
          </cell>
          <cell r="K349">
            <v>-24.05</v>
          </cell>
          <cell r="L349">
            <v>22.89</v>
          </cell>
        </row>
        <row r="350">
          <cell r="A350">
            <v>40026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G350">
            <v>-36.83</v>
          </cell>
          <cell r="H350">
            <v>-36.83</v>
          </cell>
          <cell r="I350">
            <v>0</v>
          </cell>
          <cell r="K350">
            <v>-24.05</v>
          </cell>
          <cell r="L350">
            <v>22.89</v>
          </cell>
        </row>
        <row r="351">
          <cell r="A351">
            <v>40057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G351">
            <v>-35.47</v>
          </cell>
          <cell r="H351">
            <v>-35.47</v>
          </cell>
          <cell r="I351">
            <v>0</v>
          </cell>
          <cell r="K351">
            <v>-23.26</v>
          </cell>
          <cell r="L351">
            <v>22.15</v>
          </cell>
        </row>
        <row r="352">
          <cell r="A352">
            <v>40087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G352">
            <v>-36.47</v>
          </cell>
          <cell r="H352">
            <v>-36.47</v>
          </cell>
          <cell r="I352">
            <v>0</v>
          </cell>
          <cell r="K352">
            <v>-24.05</v>
          </cell>
          <cell r="L352">
            <v>22.89</v>
          </cell>
        </row>
        <row r="353">
          <cell r="A353">
            <v>40118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G353">
            <v>-50.88</v>
          </cell>
          <cell r="H353">
            <v>-50.88</v>
          </cell>
          <cell r="I353">
            <v>0</v>
          </cell>
          <cell r="K353">
            <v>-23.63</v>
          </cell>
          <cell r="L353">
            <v>22.81</v>
          </cell>
        </row>
        <row r="354">
          <cell r="A354">
            <v>40148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G354">
            <v>-52.32</v>
          </cell>
          <cell r="H354">
            <v>-52.32</v>
          </cell>
          <cell r="I354">
            <v>0</v>
          </cell>
          <cell r="K354">
            <v>-24.43</v>
          </cell>
          <cell r="L354">
            <v>23.57</v>
          </cell>
        </row>
        <row r="355">
          <cell r="A355">
            <v>40179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G355">
            <v>-52.06</v>
          </cell>
          <cell r="H355">
            <v>-52.06</v>
          </cell>
          <cell r="I355">
            <v>0</v>
          </cell>
          <cell r="K355">
            <v>-24.43</v>
          </cell>
          <cell r="L355">
            <v>24.19</v>
          </cell>
        </row>
        <row r="356">
          <cell r="A356">
            <v>40210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G356">
            <v>-46.78</v>
          </cell>
          <cell r="H356">
            <v>-46.78</v>
          </cell>
          <cell r="I356">
            <v>0</v>
          </cell>
          <cell r="K356">
            <v>-22.04</v>
          </cell>
          <cell r="L356">
            <v>22.01</v>
          </cell>
        </row>
        <row r="357">
          <cell r="A357">
            <v>40238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G357">
            <v>-51.56</v>
          </cell>
          <cell r="H357">
            <v>-51.56</v>
          </cell>
          <cell r="I357">
            <v>0</v>
          </cell>
          <cell r="K357">
            <v>-24.43</v>
          </cell>
          <cell r="L357">
            <v>24.37</v>
          </cell>
        </row>
        <row r="358">
          <cell r="A358">
            <v>40269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G358">
            <v>-49.65</v>
          </cell>
          <cell r="H358">
            <v>-49.65</v>
          </cell>
          <cell r="I358">
            <v>0</v>
          </cell>
          <cell r="K358">
            <v>-23.63</v>
          </cell>
          <cell r="L358">
            <v>22.91</v>
          </cell>
        </row>
        <row r="359">
          <cell r="A359">
            <v>40299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G359">
            <v>-51.06</v>
          </cell>
          <cell r="H359">
            <v>-51.06</v>
          </cell>
          <cell r="I359">
            <v>0</v>
          </cell>
          <cell r="K359">
            <v>-24.43</v>
          </cell>
          <cell r="L359">
            <v>23.68</v>
          </cell>
        </row>
        <row r="360">
          <cell r="A360">
            <v>40330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G360">
            <v>-49.16</v>
          </cell>
          <cell r="H360">
            <v>-49.16</v>
          </cell>
          <cell r="I360">
            <v>0</v>
          </cell>
          <cell r="K360">
            <v>-23.63</v>
          </cell>
          <cell r="L360">
            <v>22.91</v>
          </cell>
        </row>
        <row r="361">
          <cell r="A361">
            <v>40360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G361">
            <v>-50.55</v>
          </cell>
          <cell r="H361">
            <v>-50.55</v>
          </cell>
          <cell r="I361">
            <v>0</v>
          </cell>
          <cell r="K361">
            <v>-24.43</v>
          </cell>
          <cell r="L361">
            <v>23.68</v>
          </cell>
        </row>
        <row r="362">
          <cell r="A362">
            <v>40391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G362">
            <v>-50.3</v>
          </cell>
          <cell r="H362">
            <v>-50.3</v>
          </cell>
          <cell r="I362">
            <v>0</v>
          </cell>
          <cell r="K362">
            <v>-24.43</v>
          </cell>
          <cell r="L362">
            <v>23.68</v>
          </cell>
        </row>
        <row r="363">
          <cell r="A363">
            <v>40422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G363">
            <v>-48.43</v>
          </cell>
          <cell r="H363">
            <v>-48.43</v>
          </cell>
          <cell r="I363">
            <v>0</v>
          </cell>
          <cell r="K363">
            <v>-23.63</v>
          </cell>
          <cell r="L363">
            <v>22.91</v>
          </cell>
        </row>
        <row r="364">
          <cell r="A364">
            <v>40452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G364">
            <v>-49.8</v>
          </cell>
          <cell r="H364">
            <v>-49.8</v>
          </cell>
          <cell r="I364">
            <v>0</v>
          </cell>
          <cell r="K364">
            <v>-24.43</v>
          </cell>
          <cell r="L364">
            <v>23.68</v>
          </cell>
        </row>
        <row r="365">
          <cell r="A365">
            <v>40483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G365">
            <v>-47.96</v>
          </cell>
          <cell r="H365">
            <v>-47.96</v>
          </cell>
          <cell r="I365">
            <v>0</v>
          </cell>
          <cell r="K365">
            <v>-23.63</v>
          </cell>
          <cell r="L365">
            <v>23.59</v>
          </cell>
        </row>
        <row r="366">
          <cell r="A366">
            <v>40513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G366">
            <v>-49.31</v>
          </cell>
          <cell r="H366">
            <v>-49.31</v>
          </cell>
          <cell r="I366">
            <v>0</v>
          </cell>
          <cell r="K366">
            <v>-24.43</v>
          </cell>
          <cell r="L366">
            <v>24.37</v>
          </cell>
        </row>
        <row r="367">
          <cell r="A367">
            <v>40544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G367">
            <v>-49.06</v>
          </cell>
          <cell r="H367">
            <v>-49.06</v>
          </cell>
          <cell r="I367">
            <v>0</v>
          </cell>
          <cell r="K367">
            <v>-24.43</v>
          </cell>
          <cell r="L367">
            <v>25.01</v>
          </cell>
        </row>
        <row r="368">
          <cell r="A368">
            <v>40575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G368">
            <v>-44.09</v>
          </cell>
          <cell r="H368">
            <v>-44.09</v>
          </cell>
          <cell r="I368">
            <v>0</v>
          </cell>
          <cell r="K368">
            <v>-22.04</v>
          </cell>
          <cell r="L368">
            <v>22.77</v>
          </cell>
        </row>
        <row r="369">
          <cell r="A369">
            <v>40603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G369">
            <v>-48.59</v>
          </cell>
          <cell r="H369">
            <v>-48.59</v>
          </cell>
          <cell r="I369">
            <v>0</v>
          </cell>
          <cell r="K369">
            <v>-24.43</v>
          </cell>
          <cell r="L369">
            <v>25.21</v>
          </cell>
        </row>
        <row r="370">
          <cell r="A370">
            <v>40634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G370">
            <v>-46.79</v>
          </cell>
          <cell r="H370">
            <v>-46.79</v>
          </cell>
          <cell r="I370">
            <v>0</v>
          </cell>
          <cell r="K370">
            <v>-23.63</v>
          </cell>
          <cell r="L370">
            <v>23.72</v>
          </cell>
        </row>
        <row r="371">
          <cell r="A371">
            <v>40664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G371">
            <v>-48.11</v>
          </cell>
          <cell r="H371">
            <v>-48.11</v>
          </cell>
          <cell r="I371">
            <v>0</v>
          </cell>
          <cell r="K371">
            <v>-24.43</v>
          </cell>
          <cell r="L371">
            <v>24.51</v>
          </cell>
        </row>
        <row r="372">
          <cell r="A372">
            <v>40695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G372">
            <v>-46.32</v>
          </cell>
          <cell r="H372">
            <v>-46.32</v>
          </cell>
          <cell r="I372">
            <v>0</v>
          </cell>
          <cell r="K372">
            <v>-23.63</v>
          </cell>
          <cell r="L372">
            <v>23.72</v>
          </cell>
        </row>
        <row r="373">
          <cell r="A373">
            <v>40725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G373">
            <v>-47.63</v>
          </cell>
          <cell r="H373">
            <v>-47.63</v>
          </cell>
          <cell r="I373">
            <v>0</v>
          </cell>
          <cell r="K373">
            <v>-24.43</v>
          </cell>
          <cell r="L373">
            <v>24.51</v>
          </cell>
        </row>
        <row r="374">
          <cell r="A374">
            <v>40756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G374">
            <v>-47.39</v>
          </cell>
          <cell r="H374">
            <v>-47.39</v>
          </cell>
          <cell r="I374">
            <v>0</v>
          </cell>
          <cell r="K374">
            <v>-24.43</v>
          </cell>
          <cell r="L374">
            <v>24.51</v>
          </cell>
        </row>
        <row r="375">
          <cell r="A375">
            <v>40787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G375">
            <v>-45.63</v>
          </cell>
          <cell r="H375">
            <v>-45.63</v>
          </cell>
          <cell r="I375">
            <v>0</v>
          </cell>
          <cell r="K375">
            <v>-23.63</v>
          </cell>
          <cell r="L375">
            <v>23.72</v>
          </cell>
        </row>
        <row r="376">
          <cell r="A376">
            <v>40817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G376">
            <v>-46.92</v>
          </cell>
          <cell r="H376">
            <v>-46.92</v>
          </cell>
          <cell r="I376">
            <v>0</v>
          </cell>
          <cell r="K376">
            <v>-24.43</v>
          </cell>
          <cell r="L376">
            <v>24.51</v>
          </cell>
        </row>
        <row r="377">
          <cell r="A377">
            <v>40848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G377">
            <v>-45.17</v>
          </cell>
          <cell r="H377">
            <v>-45.17</v>
          </cell>
          <cell r="I377">
            <v>0</v>
          </cell>
          <cell r="K377">
            <v>-23.63</v>
          </cell>
          <cell r="L377">
            <v>24.4</v>
          </cell>
        </row>
        <row r="378">
          <cell r="A378">
            <v>40878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G378">
            <v>-46.45</v>
          </cell>
          <cell r="H378">
            <v>-46.45</v>
          </cell>
          <cell r="I378">
            <v>0</v>
          </cell>
          <cell r="K378">
            <v>-24.43</v>
          </cell>
          <cell r="L378">
            <v>25.21</v>
          </cell>
        </row>
        <row r="379">
          <cell r="A379">
            <v>40909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G379">
            <v>-46.21</v>
          </cell>
          <cell r="H379">
            <v>-46.21</v>
          </cell>
          <cell r="I379">
            <v>0</v>
          </cell>
          <cell r="K379">
            <v>-24.43</v>
          </cell>
          <cell r="L379">
            <v>25.88</v>
          </cell>
        </row>
        <row r="380">
          <cell r="A380">
            <v>40940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G380">
            <v>-43.01</v>
          </cell>
          <cell r="H380">
            <v>-43.01</v>
          </cell>
          <cell r="I380">
            <v>0</v>
          </cell>
          <cell r="K380">
            <v>-22.83</v>
          </cell>
          <cell r="L380">
            <v>24.4</v>
          </cell>
        </row>
        <row r="381">
          <cell r="A381">
            <v>40969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G381">
            <v>-45.75</v>
          </cell>
          <cell r="H381">
            <v>-45.75</v>
          </cell>
          <cell r="I381">
            <v>0</v>
          </cell>
          <cell r="K381">
            <v>-24.43</v>
          </cell>
          <cell r="L381">
            <v>26.08</v>
          </cell>
        </row>
        <row r="382">
          <cell r="A382">
            <v>41000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G382">
            <v>-44.05</v>
          </cell>
          <cell r="H382">
            <v>-44.05</v>
          </cell>
          <cell r="I382">
            <v>0</v>
          </cell>
          <cell r="K382">
            <v>-23.63</v>
          </cell>
          <cell r="L382">
            <v>24.57</v>
          </cell>
        </row>
        <row r="383">
          <cell r="A383">
            <v>41030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G383">
            <v>-45.29</v>
          </cell>
          <cell r="H383">
            <v>-45.29</v>
          </cell>
          <cell r="I383">
            <v>0</v>
          </cell>
          <cell r="K383">
            <v>-24.43</v>
          </cell>
          <cell r="L383">
            <v>25.38</v>
          </cell>
        </row>
        <row r="384">
          <cell r="A384">
            <v>41061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G384">
            <v>-43.61</v>
          </cell>
          <cell r="H384">
            <v>-43.61</v>
          </cell>
          <cell r="I384">
            <v>0</v>
          </cell>
          <cell r="K384">
            <v>-23.63</v>
          </cell>
          <cell r="L384">
            <v>24.57</v>
          </cell>
        </row>
        <row r="385">
          <cell r="A385">
            <v>41091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G385">
            <v>-44.84</v>
          </cell>
          <cell r="H385">
            <v>-44.84</v>
          </cell>
          <cell r="I385">
            <v>0</v>
          </cell>
          <cell r="K385">
            <v>-24.43</v>
          </cell>
          <cell r="L385">
            <v>25.38</v>
          </cell>
        </row>
        <row r="386">
          <cell r="A386">
            <v>41122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G386">
            <v>-44.61</v>
          </cell>
          <cell r="H386">
            <v>-44.61</v>
          </cell>
          <cell r="I386">
            <v>0</v>
          </cell>
          <cell r="K386">
            <v>-24.43</v>
          </cell>
          <cell r="L386">
            <v>25.38</v>
          </cell>
        </row>
        <row r="387">
          <cell r="A387">
            <v>41153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G387">
            <v>-42.95</v>
          </cell>
          <cell r="H387">
            <v>-42.95</v>
          </cell>
          <cell r="I387">
            <v>0</v>
          </cell>
          <cell r="K387">
            <v>-23.63</v>
          </cell>
          <cell r="L387">
            <v>24.57</v>
          </cell>
        </row>
        <row r="388">
          <cell r="A388">
            <v>41183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G388">
            <v>-44.16</v>
          </cell>
          <cell r="H388">
            <v>-44.16</v>
          </cell>
          <cell r="I388">
            <v>0</v>
          </cell>
          <cell r="K388">
            <v>-24.43</v>
          </cell>
          <cell r="L388">
            <v>25.38</v>
          </cell>
        </row>
        <row r="389">
          <cell r="A389">
            <v>41214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G389">
            <v>-42.51</v>
          </cell>
          <cell r="H389">
            <v>-42.51</v>
          </cell>
          <cell r="I389">
            <v>0</v>
          </cell>
          <cell r="K389">
            <v>-23.63</v>
          </cell>
          <cell r="L389">
            <v>25.24</v>
          </cell>
        </row>
        <row r="390">
          <cell r="A390">
            <v>41244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G390">
            <v>-43.71</v>
          </cell>
          <cell r="H390">
            <v>-43.71</v>
          </cell>
          <cell r="I390">
            <v>0</v>
          </cell>
          <cell r="K390">
            <v>-24.43</v>
          </cell>
          <cell r="L390">
            <v>26.08</v>
          </cell>
        </row>
        <row r="391">
          <cell r="A391">
            <v>41275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G391">
            <v>-43.48</v>
          </cell>
          <cell r="H391">
            <v>-43.48</v>
          </cell>
          <cell r="I391">
            <v>0</v>
          </cell>
          <cell r="K391">
            <v>-24.43</v>
          </cell>
          <cell r="L391">
            <v>26.79</v>
          </cell>
        </row>
        <row r="392">
          <cell r="A392">
            <v>41306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G392">
            <v>-39.07</v>
          </cell>
          <cell r="H392">
            <v>-39.07</v>
          </cell>
          <cell r="I392">
            <v>0</v>
          </cell>
          <cell r="K392">
            <v>-22.04</v>
          </cell>
          <cell r="L392">
            <v>24.39</v>
          </cell>
        </row>
        <row r="393">
          <cell r="A393">
            <v>41334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G393">
            <v>-43.06</v>
          </cell>
          <cell r="H393">
            <v>-43.06</v>
          </cell>
          <cell r="I393">
            <v>0</v>
          </cell>
          <cell r="K393">
            <v>-24.43</v>
          </cell>
          <cell r="L393">
            <v>27</v>
          </cell>
        </row>
        <row r="394">
          <cell r="A394">
            <v>41365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G394">
            <v>-41.45</v>
          </cell>
          <cell r="H394">
            <v>-41.45</v>
          </cell>
          <cell r="I394">
            <v>0</v>
          </cell>
          <cell r="K394">
            <v>-23.63</v>
          </cell>
          <cell r="L394">
            <v>25.46</v>
          </cell>
        </row>
        <row r="395">
          <cell r="A395">
            <v>41395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G395">
            <v>-42.62</v>
          </cell>
          <cell r="H395">
            <v>-42.62</v>
          </cell>
          <cell r="I395">
            <v>0</v>
          </cell>
          <cell r="K395">
            <v>-24.43</v>
          </cell>
          <cell r="L395">
            <v>26.31</v>
          </cell>
        </row>
        <row r="396">
          <cell r="A396">
            <v>41426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G396">
            <v>-41.03</v>
          </cell>
          <cell r="H396">
            <v>-41.03</v>
          </cell>
          <cell r="I396">
            <v>0</v>
          </cell>
          <cell r="K396">
            <v>-23.63</v>
          </cell>
          <cell r="L396">
            <v>25.46</v>
          </cell>
        </row>
        <row r="397">
          <cell r="A397">
            <v>41456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G397">
            <v>-42.19</v>
          </cell>
          <cell r="H397">
            <v>-42.19</v>
          </cell>
          <cell r="I397">
            <v>0</v>
          </cell>
          <cell r="K397">
            <v>-24.43</v>
          </cell>
          <cell r="L397">
            <v>26.31</v>
          </cell>
        </row>
        <row r="398">
          <cell r="A398">
            <v>41487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G398">
            <v>-41.97</v>
          </cell>
          <cell r="H398">
            <v>-41.97</v>
          </cell>
          <cell r="I398">
            <v>0</v>
          </cell>
          <cell r="K398">
            <v>-24.43</v>
          </cell>
          <cell r="L398">
            <v>26.31</v>
          </cell>
        </row>
        <row r="399">
          <cell r="A399">
            <v>41518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G399">
            <v>-40.4</v>
          </cell>
          <cell r="H399">
            <v>-40.4</v>
          </cell>
          <cell r="I399">
            <v>0</v>
          </cell>
          <cell r="K399">
            <v>-23.63</v>
          </cell>
          <cell r="L399">
            <v>25.46</v>
          </cell>
        </row>
        <row r="400">
          <cell r="A400">
            <v>41548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G400">
            <v>-41.54</v>
          </cell>
          <cell r="H400">
            <v>-41.54</v>
          </cell>
          <cell r="I400">
            <v>0</v>
          </cell>
          <cell r="K400">
            <v>-24.43</v>
          </cell>
          <cell r="L400">
            <v>26.31</v>
          </cell>
        </row>
        <row r="401">
          <cell r="A401">
            <v>41579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G401">
            <v>-39.99</v>
          </cell>
          <cell r="H401">
            <v>-39.99</v>
          </cell>
          <cell r="I401">
            <v>0</v>
          </cell>
          <cell r="K401">
            <v>-23.63</v>
          </cell>
          <cell r="L401">
            <v>26.13</v>
          </cell>
        </row>
        <row r="402">
          <cell r="A402">
            <v>41609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G402">
            <v>-41.12</v>
          </cell>
          <cell r="H402">
            <v>-41.12</v>
          </cell>
          <cell r="I402">
            <v>0</v>
          </cell>
          <cell r="K402">
            <v>-24.43</v>
          </cell>
          <cell r="L402">
            <v>27</v>
          </cell>
        </row>
        <row r="403">
          <cell r="A403">
            <v>41640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G403">
            <v>-40.909999999999997</v>
          </cell>
          <cell r="H403">
            <v>-40.909999999999997</v>
          </cell>
          <cell r="I403">
            <v>0</v>
          </cell>
          <cell r="K403">
            <v>-24.43</v>
          </cell>
          <cell r="L403">
            <v>27.74</v>
          </cell>
        </row>
        <row r="404">
          <cell r="A404">
            <v>41671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G404">
            <v>-36.76</v>
          </cell>
          <cell r="H404">
            <v>-36.76</v>
          </cell>
          <cell r="I404">
            <v>0</v>
          </cell>
          <cell r="K404">
            <v>-22.04</v>
          </cell>
          <cell r="L404">
            <v>25.25</v>
          </cell>
        </row>
        <row r="405">
          <cell r="A405">
            <v>41699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G405">
            <v>-40.51</v>
          </cell>
          <cell r="H405">
            <v>-40.51</v>
          </cell>
          <cell r="I405">
            <v>0</v>
          </cell>
          <cell r="K405">
            <v>-24.43</v>
          </cell>
          <cell r="L405">
            <v>27.96</v>
          </cell>
        </row>
        <row r="406">
          <cell r="A406">
            <v>41730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G406">
            <v>-39</v>
          </cell>
          <cell r="H406">
            <v>-39</v>
          </cell>
          <cell r="I406">
            <v>0</v>
          </cell>
          <cell r="K406">
            <v>-23.63</v>
          </cell>
          <cell r="L406">
            <v>26.38</v>
          </cell>
        </row>
        <row r="407">
          <cell r="A407">
            <v>41760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G407">
            <v>-40.1</v>
          </cell>
          <cell r="H407">
            <v>-40.1</v>
          </cell>
          <cell r="I407">
            <v>0</v>
          </cell>
          <cell r="K407">
            <v>-24.43</v>
          </cell>
          <cell r="L407">
            <v>27.26</v>
          </cell>
        </row>
        <row r="408">
          <cell r="A408">
            <v>41791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G408">
            <v>-38.61</v>
          </cell>
          <cell r="H408">
            <v>-38.61</v>
          </cell>
          <cell r="I408">
            <v>0</v>
          </cell>
          <cell r="K408">
            <v>-23.63</v>
          </cell>
          <cell r="L408">
            <v>26.38</v>
          </cell>
        </row>
        <row r="409">
          <cell r="A409">
            <v>41821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G409">
            <v>-39.700000000000003</v>
          </cell>
          <cell r="H409">
            <v>-39.700000000000003</v>
          </cell>
          <cell r="I409">
            <v>0</v>
          </cell>
          <cell r="K409">
            <v>-24.43</v>
          </cell>
          <cell r="L409">
            <v>27.26</v>
          </cell>
        </row>
        <row r="410">
          <cell r="A410">
            <v>41852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G410">
            <v>-39.5</v>
          </cell>
          <cell r="H410">
            <v>-39.5</v>
          </cell>
          <cell r="I410">
            <v>0</v>
          </cell>
          <cell r="K410">
            <v>-24.43</v>
          </cell>
          <cell r="L410">
            <v>27.26</v>
          </cell>
        </row>
        <row r="411">
          <cell r="A411">
            <v>41883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G411">
            <v>-38.03</v>
          </cell>
          <cell r="H411">
            <v>-38.03</v>
          </cell>
          <cell r="I411">
            <v>0</v>
          </cell>
          <cell r="K411">
            <v>-23.63</v>
          </cell>
          <cell r="L411">
            <v>26.38</v>
          </cell>
        </row>
        <row r="412">
          <cell r="A412">
            <v>41913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G412">
            <v>-39.1</v>
          </cell>
          <cell r="H412">
            <v>-39.1</v>
          </cell>
          <cell r="I412">
            <v>0</v>
          </cell>
          <cell r="K412">
            <v>-24.43</v>
          </cell>
          <cell r="L412">
            <v>27.26</v>
          </cell>
        </row>
        <row r="413">
          <cell r="A413">
            <v>41944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G413">
            <v>-37.65</v>
          </cell>
          <cell r="H413">
            <v>-37.65</v>
          </cell>
          <cell r="I413">
            <v>0</v>
          </cell>
          <cell r="K413">
            <v>-1.2</v>
          </cell>
          <cell r="L413">
            <v>1.3</v>
          </cell>
        </row>
        <row r="414">
          <cell r="A414">
            <v>41974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G414">
            <v>-38.71</v>
          </cell>
          <cell r="H414">
            <v>-38.71</v>
          </cell>
          <cell r="I414">
            <v>0</v>
          </cell>
          <cell r="K414">
            <v>-1.24</v>
          </cell>
          <cell r="L414">
            <v>1.35</v>
          </cell>
        </row>
        <row r="415">
          <cell r="A415" t="str">
            <v>S"---------"</v>
          </cell>
          <cell r="B415" t="str">
            <v>---------------</v>
          </cell>
          <cell r="C415" t="str">
            <v>---------------</v>
          </cell>
          <cell r="D415" t="str">
            <v>---------------</v>
          </cell>
          <cell r="E415" t="str">
            <v>---------------</v>
          </cell>
          <cell r="G415" t="str">
            <v>---------------</v>
          </cell>
          <cell r="H415" t="str">
            <v>---------------</v>
          </cell>
          <cell r="I415" t="str">
            <v>---------------</v>
          </cell>
          <cell r="K415" t="str">
            <v>---------------</v>
          </cell>
          <cell r="L415" t="str">
            <v>---------------</v>
          </cell>
        </row>
        <row r="416">
          <cell r="A416" t="str">
            <v xml:space="preserve">    Total</v>
          </cell>
          <cell r="B416">
            <v>2430.8200000000002</v>
          </cell>
          <cell r="C416">
            <v>0</v>
          </cell>
          <cell r="D416">
            <v>0</v>
          </cell>
          <cell r="E416">
            <v>558.76</v>
          </cell>
          <cell r="G416">
            <v>-4463.6000000000004</v>
          </cell>
          <cell r="H416">
            <v>-4463.6000000000004</v>
          </cell>
          <cell r="I416">
            <v>-1639.47</v>
          </cell>
          <cell r="K416">
            <v>-9230.7000000000007</v>
          </cell>
          <cell r="L416" t="str">
            <v>8446.95-"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>
        <row r="1">
          <cell r="A1">
            <v>36693</v>
          </cell>
          <cell r="B1" t="str">
            <v xml:space="preserve">  Copy Positions Tab!!!</v>
          </cell>
          <cell r="J1" t="str">
            <v>This page should automatically roll, watch if you add a curve to the Input Sheet</v>
          </cell>
        </row>
        <row r="2">
          <cell r="J2" t="str">
            <v>GREEN ARE VLOOKUPS</v>
          </cell>
          <cell r="P2" t="str">
            <v>May -Oct</v>
          </cell>
          <cell r="Q2">
            <v>0.34333333333333327</v>
          </cell>
          <cell r="T2" t="str">
            <v>Aeco Physical Spread</v>
          </cell>
          <cell r="V2">
            <v>-2.5000000000000001E-3</v>
          </cell>
          <cell r="Y2">
            <v>2.9787499999999998</v>
          </cell>
          <cell r="Z2">
            <v>2.9837499999999997</v>
          </cell>
        </row>
        <row r="3">
          <cell r="J3" t="str">
            <v>DON'T CHANGE THE CURVE NAMES</v>
          </cell>
          <cell r="O3">
            <v>2.5000000000000001E-3</v>
          </cell>
          <cell r="P3" t="str">
            <v>Winter 00</v>
          </cell>
          <cell r="Q3">
            <v>0.50449999999999995</v>
          </cell>
          <cell r="S3" t="str">
            <v>Prompt  Index</v>
          </cell>
          <cell r="T3">
            <v>0.1</v>
          </cell>
          <cell r="U3">
            <v>36647</v>
          </cell>
          <cell r="V3" t="str">
            <v>CHANGE TO WHEN MONTH ROLLS</v>
          </cell>
          <cell r="AK3">
            <v>-13946.346508791621</v>
          </cell>
        </row>
        <row r="4">
          <cell r="C4">
            <v>-0.47897975555302452</v>
          </cell>
          <cell r="P4" t="str">
            <v>Winter 00</v>
          </cell>
          <cell r="S4" t="str">
            <v>Phys Vol Spread</v>
          </cell>
          <cell r="T4">
            <v>0</v>
          </cell>
          <cell r="AY4">
            <v>0.25</v>
          </cell>
        </row>
        <row r="5">
          <cell r="C5">
            <v>-0.24089665284735801</v>
          </cell>
          <cell r="I5" t="str">
            <v>BASIS CURVES</v>
          </cell>
          <cell r="M5" t="str">
            <v>Summer Sumas</v>
          </cell>
          <cell r="O5">
            <v>-0.32374999999999998</v>
          </cell>
          <cell r="P5" t="str">
            <v>Thereafter</v>
          </cell>
          <cell r="Q5">
            <v>-7.4999999999999997E-3</v>
          </cell>
          <cell r="S5" t="str">
            <v>Winter Average</v>
          </cell>
          <cell r="T5">
            <v>0.60399999999999998</v>
          </cell>
          <cell r="V5" t="str">
            <v>PRICE</v>
          </cell>
          <cell r="AA5">
            <v>3.27</v>
          </cell>
          <cell r="AB5" t="str">
            <v>PRICE</v>
          </cell>
          <cell r="AC5" t="str">
            <v>Apr Oct</v>
          </cell>
          <cell r="AD5">
            <v>2.4450000000000003</v>
          </cell>
        </row>
        <row r="6">
          <cell r="P6" t="str">
            <v>AprOct 01</v>
          </cell>
          <cell r="Q6">
            <v>-0.01</v>
          </cell>
          <cell r="S6" t="str">
            <v>Summer Average</v>
          </cell>
          <cell r="T6">
            <v>0.52627142857142861</v>
          </cell>
          <cell r="AV6" t="str">
            <v>Aeco</v>
          </cell>
        </row>
        <row r="7">
          <cell r="A7" t="str">
            <v>Date</v>
          </cell>
          <cell r="B7" t="str">
            <v>Nymex</v>
          </cell>
          <cell r="C7" t="str">
            <v>AecoB</v>
          </cell>
          <cell r="D7" t="str">
            <v>EmpressB</v>
          </cell>
          <cell r="E7" t="str">
            <v>Station2B</v>
          </cell>
          <cell r="F7" t="str">
            <v>DawnB</v>
          </cell>
          <cell r="G7" t="str">
            <v>ParkwayB</v>
          </cell>
          <cell r="H7" t="str">
            <v>NiagaraB</v>
          </cell>
          <cell r="I7" t="str">
            <v>WaddB</v>
          </cell>
          <cell r="J7" t="str">
            <v xml:space="preserve">  ChicagoB</v>
          </cell>
          <cell r="K7" t="str">
            <v>MichiganB</v>
          </cell>
          <cell r="L7" t="str">
            <v xml:space="preserve">   TZ6B</v>
          </cell>
          <cell r="M7" t="str">
            <v xml:space="preserve">  RockiesB</v>
          </cell>
          <cell r="N7" t="str">
            <v>SocalB</v>
          </cell>
          <cell r="O7" t="str">
            <v xml:space="preserve">  MalinB</v>
          </cell>
          <cell r="P7" t="str">
            <v xml:space="preserve">  SumasB</v>
          </cell>
          <cell r="Q7" t="str">
            <v>Aeco Vol</v>
          </cell>
          <cell r="R7" t="str">
            <v>Aeco Phys Vol</v>
          </cell>
          <cell r="S7" t="str">
            <v>SumasVol</v>
          </cell>
          <cell r="T7" t="str">
            <v>Omnicron 1</v>
          </cell>
          <cell r="U7" t="str">
            <v>Nymex Vol</v>
          </cell>
          <cell r="V7" t="str">
            <v>AecoUS</v>
          </cell>
          <cell r="W7" t="str">
            <v>EmpressUS</v>
          </cell>
          <cell r="X7" t="str">
            <v>Stn2 US</v>
          </cell>
          <cell r="Z7" t="str">
            <v>ETransport</v>
          </cell>
          <cell r="AA7" t="str">
            <v>STNTransport</v>
          </cell>
          <cell r="AB7" t="str">
            <v xml:space="preserve">Aeco </v>
          </cell>
          <cell r="AC7" t="str">
            <v>Empress</v>
          </cell>
          <cell r="AD7" t="str">
            <v>Station2</v>
          </cell>
          <cell r="AE7" t="str">
            <v xml:space="preserve">  Sumas</v>
          </cell>
          <cell r="AF7" t="str">
            <v xml:space="preserve">  Rockies</v>
          </cell>
          <cell r="AG7" t="str">
            <v xml:space="preserve">  Malin</v>
          </cell>
          <cell r="AH7" t="str">
            <v>San Juan</v>
          </cell>
          <cell r="AI7" t="str">
            <v>FX</v>
          </cell>
          <cell r="AJ7" t="str">
            <v>CD %</v>
          </cell>
          <cell r="AK7" t="str">
            <v>US %</v>
          </cell>
          <cell r="AL7" t="str">
            <v>CD DF</v>
          </cell>
          <cell r="AM7" t="str">
            <v>US DF</v>
          </cell>
          <cell r="AN7" t="str">
            <v>Consumers</v>
          </cell>
          <cell r="AO7" t="str">
            <v>Aeco/Emp</v>
          </cell>
          <cell r="AQ7" t="str">
            <v>Adj.FX</v>
          </cell>
          <cell r="AR7" t="str">
            <v>Basis</v>
          </cell>
          <cell r="AT7" t="str">
            <v>Aeco Vol</v>
          </cell>
          <cell r="AV7" t="str">
            <v>Index</v>
          </cell>
        </row>
        <row r="8">
          <cell r="A8">
            <v>1</v>
          </cell>
          <cell r="B8">
            <v>2</v>
          </cell>
          <cell r="C8">
            <v>3</v>
          </cell>
          <cell r="P8">
            <v>-0.03</v>
          </cell>
          <cell r="R8" t="str">
            <v>Winter 99/00</v>
          </cell>
          <cell r="S8">
            <v>1</v>
          </cell>
          <cell r="Z8">
            <v>0.11541666666666665</v>
          </cell>
          <cell r="AO8" t="str">
            <v>Tolls</v>
          </cell>
          <cell r="AQ8" t="str">
            <v>Aeco</v>
          </cell>
          <cell r="AR8" t="str">
            <v>Change</v>
          </cell>
        </row>
        <row r="9">
          <cell r="R9" t="str">
            <v>Summer 00 -</v>
          </cell>
          <cell r="S9">
            <v>1</v>
          </cell>
          <cell r="AB9">
            <v>3.1900399999999998</v>
          </cell>
          <cell r="AQ9" t="str">
            <v>Basis</v>
          </cell>
          <cell r="AR9" t="str">
            <v>due to FX</v>
          </cell>
        </row>
        <row r="10">
          <cell r="A10">
            <v>36220</v>
          </cell>
          <cell r="B10">
            <v>1.6659999999999999</v>
          </cell>
          <cell r="C10">
            <v>-0.10965045498908688</v>
          </cell>
          <cell r="D10">
            <v>-9.5785425634869359E-2</v>
          </cell>
          <cell r="E10">
            <v>-7.4987881603543416E-2</v>
          </cell>
          <cell r="G10">
            <v>0.109</v>
          </cell>
          <cell r="H10">
            <v>0.109</v>
          </cell>
          <cell r="I10">
            <v>0.11900000000000001</v>
          </cell>
          <cell r="J10">
            <v>4.4000000000000004E-2</v>
          </cell>
          <cell r="K10">
            <v>6.4000000000000001E-2</v>
          </cell>
          <cell r="L10">
            <v>0.29400000000000004</v>
          </cell>
          <cell r="M10">
            <v>-0.156</v>
          </cell>
          <cell r="O10">
            <v>-4.6000000000000006E-2</v>
          </cell>
          <cell r="P10">
            <v>-0.16599999999999993</v>
          </cell>
          <cell r="Q10">
            <v>0.15</v>
          </cell>
          <cell r="S10">
            <v>0.5</v>
          </cell>
          <cell r="V10">
            <v>1.556349545010913</v>
          </cell>
          <cell r="W10">
            <v>1.5702145743651306</v>
          </cell>
          <cell r="X10">
            <v>1.5910121183964565</v>
          </cell>
          <cell r="Y10">
            <v>2.8182428571428573</v>
          </cell>
          <cell r="Z10">
            <v>0.02</v>
          </cell>
          <cell r="AA10">
            <v>0.05</v>
          </cell>
          <cell r="AB10">
            <v>2.2450000000000001</v>
          </cell>
          <cell r="AC10">
            <v>2.2650000000000001</v>
          </cell>
          <cell r="AD10">
            <v>2.2949999999999999</v>
          </cell>
          <cell r="AE10">
            <v>1.5</v>
          </cell>
          <cell r="AF10">
            <v>1.51</v>
          </cell>
          <cell r="AG10">
            <v>1.62</v>
          </cell>
          <cell r="AI10">
            <v>1.5082500000000003</v>
          </cell>
          <cell r="AJ10">
            <v>4.821125465018701E-2</v>
          </cell>
          <cell r="AK10">
            <v>5.3977282405923005E-2</v>
          </cell>
          <cell r="AL10">
            <v>1.0636358818680787</v>
          </cell>
          <cell r="AM10">
            <v>1.0714084994070496</v>
          </cell>
          <cell r="AN10">
            <v>0</v>
          </cell>
          <cell r="AO10">
            <v>0.12</v>
          </cell>
          <cell r="AQ10">
            <v>-1.6310384551632686</v>
          </cell>
          <cell r="AR10">
            <v>-1.5213880001741817</v>
          </cell>
          <cell r="AV10">
            <v>0</v>
          </cell>
        </row>
        <row r="11">
          <cell r="A11">
            <v>36251</v>
          </cell>
          <cell r="B11">
            <v>1.8520000000000001</v>
          </cell>
          <cell r="C11">
            <v>-0.27171384777961216</v>
          </cell>
          <cell r="D11">
            <v>-0.13186551572471061</v>
          </cell>
          <cell r="E11">
            <v>-0.41156217983451415</v>
          </cell>
          <cell r="G11">
            <v>0.13300000000000001</v>
          </cell>
          <cell r="H11">
            <v>0.128</v>
          </cell>
          <cell r="I11">
            <v>0.128</v>
          </cell>
          <cell r="J11">
            <v>5.7999999999999996E-2</v>
          </cell>
          <cell r="K11">
            <v>0.13550000000000001</v>
          </cell>
          <cell r="L11">
            <v>0.29799999999999999</v>
          </cell>
          <cell r="M11">
            <v>-0.312</v>
          </cell>
          <cell r="O11">
            <v>-0.20199999999999999</v>
          </cell>
          <cell r="P11">
            <v>-0.33200000000000029</v>
          </cell>
          <cell r="Q11">
            <v>0.13</v>
          </cell>
          <cell r="R11">
            <v>0</v>
          </cell>
          <cell r="S11">
            <v>0.45750000000000002</v>
          </cell>
          <cell r="V11">
            <v>1.5802861522203882</v>
          </cell>
          <cell r="W11">
            <v>1.7201344842752897</v>
          </cell>
          <cell r="X11">
            <v>1.4404378201654862</v>
          </cell>
          <cell r="Z11">
            <v>0.2</v>
          </cell>
          <cell r="AA11">
            <v>-0.2</v>
          </cell>
          <cell r="AB11">
            <v>2.2576999999999998</v>
          </cell>
          <cell r="AC11">
            <v>2.46</v>
          </cell>
          <cell r="AD11">
            <v>2.06</v>
          </cell>
          <cell r="AE11">
            <v>1.51</v>
          </cell>
          <cell r="AF11">
            <v>1.5420000000000003</v>
          </cell>
          <cell r="AG11">
            <v>1.6420000000000003</v>
          </cell>
          <cell r="AI11">
            <v>1.44665</v>
          </cell>
          <cell r="AJ11">
            <v>4.820808572015501E-2</v>
          </cell>
          <cell r="AK11">
            <v>5.1410255700000011E-2</v>
          </cell>
          <cell r="AL11">
            <v>1</v>
          </cell>
          <cell r="AM11">
            <v>1</v>
          </cell>
          <cell r="AN11">
            <v>0</v>
          </cell>
          <cell r="AO11">
            <v>0.124</v>
          </cell>
          <cell r="AQ11">
            <v>-1.9978009884906509</v>
          </cell>
          <cell r="AR11">
            <v>-1.7260871407110387</v>
          </cell>
          <cell r="AV11">
            <v>5.0000000000000001E-3</v>
          </cell>
        </row>
        <row r="12">
          <cell r="A12">
            <v>36281</v>
          </cell>
          <cell r="B12">
            <v>2.3480000000000003</v>
          </cell>
          <cell r="C12">
            <v>-0.45576916608520102</v>
          </cell>
          <cell r="D12">
            <v>-0.41930999780167899</v>
          </cell>
          <cell r="E12">
            <v>-0.5469170867940063</v>
          </cell>
          <cell r="G12">
            <v>0.09</v>
          </cell>
          <cell r="H12">
            <v>0.115</v>
          </cell>
          <cell r="I12">
            <v>0.1</v>
          </cell>
          <cell r="J12">
            <v>3.2000000000000001E-2</v>
          </cell>
          <cell r="K12">
            <v>7.2000000000000008E-2</v>
          </cell>
          <cell r="L12">
            <v>0.21199999999999999</v>
          </cell>
          <cell r="M12">
            <v>-0.34800000000000003</v>
          </cell>
          <cell r="O12">
            <v>-0.25800000000000001</v>
          </cell>
          <cell r="P12">
            <v>-0.39800000000000035</v>
          </cell>
          <cell r="Q12">
            <v>0.17</v>
          </cell>
          <cell r="R12">
            <v>0.01</v>
          </cell>
          <cell r="S12">
            <v>0.55567500000000003</v>
          </cell>
          <cell r="U12">
            <v>0.59750000000000003</v>
          </cell>
          <cell r="V12">
            <v>1.8922308339147993</v>
          </cell>
          <cell r="W12">
            <v>1.9286900021983213</v>
          </cell>
          <cell r="X12">
            <v>1.801082913205994</v>
          </cell>
          <cell r="Z12">
            <v>0.05</v>
          </cell>
          <cell r="AA12">
            <v>-0.125</v>
          </cell>
          <cell r="AB12">
            <v>2.5950000000000002</v>
          </cell>
          <cell r="AC12">
            <v>2.645</v>
          </cell>
          <cell r="AD12">
            <v>2.4700000000000002</v>
          </cell>
          <cell r="AE12">
            <v>1.95</v>
          </cell>
          <cell r="AF12">
            <v>2</v>
          </cell>
          <cell r="AG12">
            <v>2.09</v>
          </cell>
          <cell r="AI12">
            <v>1.4742500000000001</v>
          </cell>
          <cell r="AJ12">
            <v>4.6997604201600006E-2</v>
          </cell>
          <cell r="AK12">
            <v>5.0578951468342015E-2</v>
          </cell>
          <cell r="AL12">
            <v>1.0044502850986414</v>
          </cell>
          <cell r="AM12">
            <v>1.0044502850986414</v>
          </cell>
          <cell r="AN12">
            <v>0</v>
          </cell>
          <cell r="AO12">
            <v>0.12</v>
          </cell>
          <cell r="AQ12">
            <v>-0.45576916608520102</v>
          </cell>
          <cell r="AR12">
            <v>0</v>
          </cell>
          <cell r="AV12">
            <v>0</v>
          </cell>
        </row>
        <row r="13">
          <cell r="A13">
            <v>36312</v>
          </cell>
          <cell r="B13">
            <v>2.226</v>
          </cell>
          <cell r="C13">
            <v>-0.26560170852554243</v>
          </cell>
          <cell r="D13">
            <v>-0.24758334187596098</v>
          </cell>
          <cell r="E13">
            <v>-0.35569354177344947</v>
          </cell>
          <cell r="F13">
            <v>9.9000000000000005E-2</v>
          </cell>
          <cell r="G13">
            <v>8.199999999999999E-2</v>
          </cell>
          <cell r="H13">
            <v>0.10700000000000001</v>
          </cell>
          <cell r="I13">
            <v>8.4000000000000005E-2</v>
          </cell>
          <cell r="J13">
            <v>0.05</v>
          </cell>
          <cell r="K13">
            <v>8.4000000000000005E-2</v>
          </cell>
          <cell r="L13">
            <v>0.19400000000000003</v>
          </cell>
          <cell r="M13">
            <v>-0.28499999999999998</v>
          </cell>
          <cell r="O13">
            <v>-0.15</v>
          </cell>
          <cell r="P13">
            <v>-0.316</v>
          </cell>
          <cell r="Q13">
            <v>0.2</v>
          </cell>
          <cell r="S13">
            <v>0</v>
          </cell>
          <cell r="U13">
            <v>0.38</v>
          </cell>
          <cell r="V13">
            <v>1.9603982914744575</v>
          </cell>
          <cell r="W13">
            <v>1.978416658124039</v>
          </cell>
          <cell r="X13">
            <v>1.8703064582265505</v>
          </cell>
          <cell r="Z13">
            <v>2.5000000000000001E-2</v>
          </cell>
          <cell r="AA13">
            <v>-0.125</v>
          </cell>
          <cell r="AB13">
            <v>2.72</v>
          </cell>
          <cell r="AC13">
            <v>2.7450000000000001</v>
          </cell>
          <cell r="AD13">
            <v>2.5950000000000002</v>
          </cell>
          <cell r="AE13">
            <v>1.91</v>
          </cell>
          <cell r="AF13">
            <v>1.9410000000000001</v>
          </cell>
          <cell r="AG13">
            <v>2.0760000000000001</v>
          </cell>
          <cell r="AI13">
            <v>1.4632500000000002</v>
          </cell>
          <cell r="AJ13">
            <v>4.6501354316044019E-2</v>
          </cell>
          <cell r="AK13">
            <v>5.0221837532552015E-2</v>
          </cell>
          <cell r="AL13">
            <v>1.04911949093763</v>
          </cell>
          <cell r="AM13">
            <v>1.0531024481401849</v>
          </cell>
          <cell r="AN13">
            <v>0</v>
          </cell>
          <cell r="AO13">
            <v>0.124</v>
          </cell>
          <cell r="AQ13">
            <v>-2.3160918332479072</v>
          </cell>
          <cell r="AR13">
            <v>-2.0504901247223648</v>
          </cell>
          <cell r="AV13">
            <v>0</v>
          </cell>
          <cell r="AY13">
            <v>1.25</v>
          </cell>
        </row>
        <row r="14">
          <cell r="A14">
            <v>36342</v>
          </cell>
          <cell r="B14">
            <v>2.262</v>
          </cell>
          <cell r="C14">
            <v>-0.24389400270072592</v>
          </cell>
          <cell r="D14">
            <v>-0.22587519915341092</v>
          </cell>
          <cell r="E14">
            <v>-0.38083690966031947</v>
          </cell>
          <cell r="F14">
            <v>8.7999999999999995E-2</v>
          </cell>
          <cell r="G14">
            <v>5.8000000000000003E-2</v>
          </cell>
          <cell r="H14">
            <v>0.10800000000000001</v>
          </cell>
          <cell r="I14">
            <v>0.10299999999999999</v>
          </cell>
          <cell r="J14">
            <v>6.3E-2</v>
          </cell>
          <cell r="K14">
            <v>8.3000000000000004E-2</v>
          </cell>
          <cell r="L14">
            <v>0.25800000000000001</v>
          </cell>
          <cell r="M14">
            <v>-0.27200000000000002</v>
          </cell>
          <cell r="O14">
            <v>-8.6999999999999994E-2</v>
          </cell>
          <cell r="P14">
            <v>-0.32200000000000001</v>
          </cell>
          <cell r="Q14">
            <v>0.08</v>
          </cell>
          <cell r="S14">
            <v>0.372</v>
          </cell>
          <cell r="U14">
            <v>0.4</v>
          </cell>
          <cell r="V14">
            <v>2.0181059972992741</v>
          </cell>
          <cell r="W14">
            <v>2.0361248008465891</v>
          </cell>
          <cell r="X14">
            <v>1.8811630903396805</v>
          </cell>
          <cell r="Y14" t="str">
            <v>Nov 99</v>
          </cell>
          <cell r="Z14">
            <v>2.5000000000000001E-2</v>
          </cell>
          <cell r="AA14">
            <v>-0.18999999999999995</v>
          </cell>
          <cell r="AB14">
            <v>2.8</v>
          </cell>
          <cell r="AC14">
            <v>2.8249999999999997</v>
          </cell>
          <cell r="AD14">
            <v>2.61</v>
          </cell>
          <cell r="AE14">
            <v>1.94</v>
          </cell>
          <cell r="AF14">
            <v>1.99</v>
          </cell>
          <cell r="AG14">
            <v>2.1749999999999998</v>
          </cell>
          <cell r="AI14">
            <v>1.5042500000000001</v>
          </cell>
          <cell r="AJ14">
            <v>4.7496795000000001E-2</v>
          </cell>
          <cell r="AK14">
            <v>5.6583459000000003E-2</v>
          </cell>
          <cell r="AL14">
            <v>1.046143123161309</v>
          </cell>
          <cell r="AM14">
            <v>1.0550845476193487</v>
          </cell>
          <cell r="AN14">
            <v>0</v>
          </cell>
          <cell r="AO14">
            <v>0.12</v>
          </cell>
          <cell r="AQ14">
            <v>-2.395207146418481</v>
          </cell>
          <cell r="AR14">
            <v>0</v>
          </cell>
          <cell r="AV14">
            <v>0</v>
          </cell>
          <cell r="AY14">
            <v>1.25</v>
          </cell>
        </row>
        <row r="15">
          <cell r="A15">
            <v>36373</v>
          </cell>
          <cell r="B15">
            <v>2.6010000000000004</v>
          </cell>
          <cell r="C15">
            <v>-0.6273861062367625</v>
          </cell>
          <cell r="D15">
            <v>-0.60985845176284381</v>
          </cell>
          <cell r="E15">
            <v>-0.45210956149757608</v>
          </cell>
          <cell r="F15">
            <v>3.9E-2</v>
          </cell>
          <cell r="G15">
            <v>9.0000000000000011E-3</v>
          </cell>
          <cell r="H15">
            <v>6.4000000000000001E-2</v>
          </cell>
          <cell r="I15">
            <v>2.4E-2</v>
          </cell>
          <cell r="J15">
            <v>8.4000000000000005E-2</v>
          </cell>
          <cell r="K15">
            <v>0.10400000000000001</v>
          </cell>
          <cell r="L15">
            <v>0.33</v>
          </cell>
          <cell r="M15">
            <v>-0.42499999999999999</v>
          </cell>
          <cell r="O15">
            <v>-0.27500000000000002</v>
          </cell>
          <cell r="P15">
            <v>-0.39100000000000001</v>
          </cell>
          <cell r="Q15">
            <v>0.18</v>
          </cell>
          <cell r="S15">
            <v>0.69750000000000001</v>
          </cell>
          <cell r="U15">
            <v>0.75</v>
          </cell>
          <cell r="V15">
            <v>1.9736138937632379</v>
          </cell>
          <cell r="W15">
            <v>1.9911415482371566</v>
          </cell>
          <cell r="X15">
            <v>2.1488904385024243</v>
          </cell>
          <cell r="Y15">
            <v>5.0666666666666664</v>
          </cell>
          <cell r="Z15">
            <v>2.5000000000000001E-2</v>
          </cell>
          <cell r="AA15">
            <v>0.25</v>
          </cell>
          <cell r="AB15">
            <v>2.8149999999999999</v>
          </cell>
          <cell r="AC15">
            <v>2.84</v>
          </cell>
          <cell r="AD15">
            <v>3.0649999999999999</v>
          </cell>
          <cell r="AE15">
            <v>2.21</v>
          </cell>
          <cell r="AF15">
            <v>2.1760000000000006</v>
          </cell>
          <cell r="AG15">
            <v>2.3260000000000005</v>
          </cell>
          <cell r="AH15">
            <v>-0.35</v>
          </cell>
          <cell r="AI15">
            <v>1.4932500000000002</v>
          </cell>
          <cell r="AJ15">
            <v>4.8412219944185007E-2</v>
          </cell>
          <cell r="AK15">
            <v>5.2667831385669016E-2</v>
          </cell>
          <cell r="AL15">
            <v>0.99973810098864824</v>
          </cell>
          <cell r="AM15">
            <v>0.99971537907275354</v>
          </cell>
          <cell r="AN15">
            <v>1.9000000000000003E-2</v>
          </cell>
          <cell r="AO15">
            <v>0.12</v>
          </cell>
          <cell r="AQ15">
            <v>-0.63089163713154628</v>
          </cell>
          <cell r="AR15">
            <v>-3.5055308947837815E-3</v>
          </cell>
          <cell r="AV15">
            <v>0</v>
          </cell>
          <cell r="AY15">
            <v>1.25</v>
          </cell>
        </row>
        <row r="16">
          <cell r="A16">
            <v>36404</v>
          </cell>
          <cell r="B16">
            <v>2.9119999999999999</v>
          </cell>
          <cell r="C16">
            <v>-0.56011258103858497</v>
          </cell>
          <cell r="D16">
            <v>-0.54245576858391953</v>
          </cell>
          <cell r="E16">
            <v>-0.48242260623805722</v>
          </cell>
          <cell r="F16">
            <v>0.05</v>
          </cell>
          <cell r="G16">
            <v>0.03</v>
          </cell>
          <cell r="H16">
            <v>0.09</v>
          </cell>
          <cell r="I16">
            <v>0.05</v>
          </cell>
          <cell r="J16">
            <v>2.2499999999999999E-2</v>
          </cell>
          <cell r="K16">
            <v>4.7500000000000001E-2</v>
          </cell>
          <cell r="L16">
            <v>0.218</v>
          </cell>
          <cell r="M16">
            <v>-0.35499999999999998</v>
          </cell>
          <cell r="N16">
            <v>5.0000000000000001E-3</v>
          </cell>
          <cell r="O16">
            <v>-0.255</v>
          </cell>
          <cell r="P16">
            <v>-0.41199999999999998</v>
          </cell>
          <cell r="Q16">
            <v>8.2500000000000004E-2</v>
          </cell>
          <cell r="R16">
            <v>0.37</v>
          </cell>
          <cell r="S16">
            <v>0.51150000000000007</v>
          </cell>
          <cell r="U16">
            <v>0.55000000000000004</v>
          </cell>
          <cell r="V16">
            <v>2.351887418961415</v>
          </cell>
          <cell r="W16">
            <v>2.3695442314160804</v>
          </cell>
          <cell r="X16">
            <v>2.4295773937619427</v>
          </cell>
          <cell r="Z16">
            <v>2.5000000000000001E-2</v>
          </cell>
          <cell r="AA16">
            <v>0.02</v>
          </cell>
          <cell r="AB16">
            <v>3.33</v>
          </cell>
          <cell r="AC16">
            <v>3.355</v>
          </cell>
          <cell r="AD16">
            <v>3.44</v>
          </cell>
          <cell r="AE16">
            <v>2.5</v>
          </cell>
          <cell r="AF16">
            <v>2.5569999999999999</v>
          </cell>
          <cell r="AG16">
            <v>2.657</v>
          </cell>
          <cell r="AH16">
            <v>-0.28499999999999998</v>
          </cell>
          <cell r="AI16">
            <v>1.4667000000000001</v>
          </cell>
          <cell r="AJ16">
            <v>4.8498679033737002E-2</v>
          </cell>
          <cell r="AK16">
            <v>5.7887780980724016E-2</v>
          </cell>
          <cell r="AL16">
            <v>1</v>
          </cell>
          <cell r="AM16">
            <v>1</v>
          </cell>
          <cell r="AN16">
            <v>0.03</v>
          </cell>
          <cell r="AO16">
            <v>0.124</v>
          </cell>
          <cell r="AQ16">
            <v>-2.8978745500362675</v>
          </cell>
          <cell r="AR16">
            <v>-2.3377619689976825</v>
          </cell>
          <cell r="AV16">
            <v>0</v>
          </cell>
          <cell r="AY16">
            <v>0.26</v>
          </cell>
        </row>
        <row r="17">
          <cell r="A17">
            <v>36434</v>
          </cell>
          <cell r="B17">
            <v>2.56</v>
          </cell>
          <cell r="C17">
            <v>-0.25182070364556886</v>
          </cell>
          <cell r="D17">
            <v>-0.23384422937489591</v>
          </cell>
          <cell r="E17">
            <v>-0.24822540879143418</v>
          </cell>
          <cell r="F17">
            <v>0.06</v>
          </cell>
          <cell r="G17">
            <v>0.04</v>
          </cell>
          <cell r="H17">
            <v>7.4999999999999997E-2</v>
          </cell>
          <cell r="I17">
            <v>0.05</v>
          </cell>
          <cell r="J17">
            <v>0.05</v>
          </cell>
          <cell r="K17">
            <v>7.0000000000000007E-2</v>
          </cell>
          <cell r="L17">
            <v>0.25</v>
          </cell>
          <cell r="M17">
            <v>-0.19</v>
          </cell>
          <cell r="N17">
            <v>0.14000000000000001</v>
          </cell>
          <cell r="O17">
            <v>-0.01</v>
          </cell>
          <cell r="P17">
            <v>-0.17</v>
          </cell>
          <cell r="Q17">
            <v>0.09</v>
          </cell>
          <cell r="R17">
            <v>0.34</v>
          </cell>
          <cell r="S17">
            <v>0.54869999999999997</v>
          </cell>
          <cell r="U17">
            <v>0.59</v>
          </cell>
          <cell r="V17">
            <v>2.3081792963544312</v>
          </cell>
          <cell r="W17">
            <v>2.3261557706251041</v>
          </cell>
          <cell r="X17">
            <v>2.3117745912085659</v>
          </cell>
          <cell r="Y17">
            <v>4.8564285714285713</v>
          </cell>
          <cell r="Z17">
            <v>2.5000000000000001E-2</v>
          </cell>
          <cell r="AA17">
            <v>5.0000000000000001E-3</v>
          </cell>
          <cell r="AB17">
            <v>3.21</v>
          </cell>
          <cell r="AC17">
            <v>3.2349999999999999</v>
          </cell>
          <cell r="AD17">
            <v>3.2149999999999999</v>
          </cell>
          <cell r="AE17">
            <v>2.39</v>
          </cell>
          <cell r="AF17">
            <v>2.37</v>
          </cell>
          <cell r="AG17">
            <v>2.5499999999999998</v>
          </cell>
          <cell r="AH17">
            <v>-0.21</v>
          </cell>
          <cell r="AI17">
            <v>1.4715</v>
          </cell>
          <cell r="AJ17">
            <v>4.7652980511766002E-2</v>
          </cell>
          <cell r="AK17">
            <v>5.7887780980724016E-2</v>
          </cell>
          <cell r="AL17">
            <v>0.9998710715883643</v>
          </cell>
          <cell r="AM17">
            <v>0.9998437744102483</v>
          </cell>
          <cell r="AN17">
            <v>0.04</v>
          </cell>
          <cell r="AO17">
            <v>0.12</v>
          </cell>
          <cell r="AQ17">
            <v>-2.5564047051458654</v>
          </cell>
          <cell r="AR17">
            <v>-2.3045840015002965</v>
          </cell>
          <cell r="AV17">
            <v>0</v>
          </cell>
          <cell r="AY17">
            <v>0.26</v>
          </cell>
        </row>
        <row r="18">
          <cell r="A18">
            <v>36465</v>
          </cell>
          <cell r="B18">
            <v>3.0920000000000001</v>
          </cell>
          <cell r="C18">
            <v>-0.39707068969664761</v>
          </cell>
          <cell r="D18">
            <v>-0.27522548151803861</v>
          </cell>
          <cell r="E18">
            <v>-0.38990332450967058</v>
          </cell>
          <cell r="F18">
            <v>3.8000000000000006E-2</v>
          </cell>
          <cell r="G18">
            <v>3.8000000000000006E-2</v>
          </cell>
          <cell r="H18">
            <v>6.8000000000000005E-2</v>
          </cell>
          <cell r="I18">
            <v>0.23</v>
          </cell>
          <cell r="J18">
            <v>0.12</v>
          </cell>
          <cell r="K18">
            <v>0.17</v>
          </cell>
          <cell r="L18">
            <v>0.47800000000000004</v>
          </cell>
          <cell r="M18">
            <v>-0.22</v>
          </cell>
          <cell r="N18">
            <v>-0.01</v>
          </cell>
          <cell r="O18">
            <v>-0.08</v>
          </cell>
          <cell r="P18">
            <v>-0.17199999999999999</v>
          </cell>
          <cell r="Q18">
            <v>0.18</v>
          </cell>
          <cell r="R18">
            <v>0.27</v>
          </cell>
          <cell r="S18">
            <v>0.6</v>
          </cell>
          <cell r="U18">
            <v>0.6</v>
          </cell>
          <cell r="V18">
            <v>2.6949293103033525</v>
          </cell>
          <cell r="W18">
            <v>2.8167745184819615</v>
          </cell>
          <cell r="X18">
            <v>2.7020966754903295</v>
          </cell>
          <cell r="Z18">
            <v>0.17</v>
          </cell>
          <cell r="AA18">
            <v>0.01</v>
          </cell>
          <cell r="AB18">
            <v>3.76</v>
          </cell>
          <cell r="AC18">
            <v>3.93</v>
          </cell>
          <cell r="AD18">
            <v>3.77</v>
          </cell>
          <cell r="AE18">
            <v>2.92</v>
          </cell>
          <cell r="AF18">
            <v>2.8719999999999999</v>
          </cell>
          <cell r="AG18">
            <v>3.012</v>
          </cell>
          <cell r="AH18">
            <v>-0.23</v>
          </cell>
          <cell r="AI18">
            <v>1.4737499999999999</v>
          </cell>
          <cell r="AJ18">
            <v>4.7187618011464004E-2</v>
          </cell>
          <cell r="AK18">
            <v>5.4620350596712018E-2</v>
          </cell>
          <cell r="AL18">
            <v>0.99961699694502315</v>
          </cell>
          <cell r="AM18">
            <v>0.9995574875706067</v>
          </cell>
          <cell r="AN18">
            <v>3.8000000000000006E-2</v>
          </cell>
          <cell r="AO18">
            <v>0.124</v>
          </cell>
          <cell r="AQ18">
            <v>-3.0848326348130231</v>
          </cell>
          <cell r="AR18">
            <v>-2.6877619451163755</v>
          </cell>
          <cell r="AV18">
            <v>5.0000000000000001E-3</v>
          </cell>
          <cell r="AY18">
            <v>0.26</v>
          </cell>
        </row>
        <row r="19">
          <cell r="A19">
            <v>36495</v>
          </cell>
          <cell r="B19">
            <v>2.12</v>
          </cell>
          <cell r="C19">
            <v>0.13450000000000001</v>
          </cell>
          <cell r="D19">
            <v>-7.3000000000000001E-3</v>
          </cell>
          <cell r="E19">
            <v>-0.1129</v>
          </cell>
          <cell r="F19">
            <v>0.14000000000000001</v>
          </cell>
          <cell r="G19">
            <v>0.16</v>
          </cell>
          <cell r="H19">
            <v>0.17</v>
          </cell>
          <cell r="I19">
            <v>0.2</v>
          </cell>
          <cell r="J19">
            <v>7.0000000000000007E-2</v>
          </cell>
          <cell r="K19">
            <v>0.125</v>
          </cell>
          <cell r="L19">
            <v>0.53</v>
          </cell>
          <cell r="M19">
            <v>-0.03</v>
          </cell>
          <cell r="N19">
            <v>0.23499999999999999</v>
          </cell>
          <cell r="O19">
            <v>0.19500000000000001</v>
          </cell>
          <cell r="P19">
            <v>0.16</v>
          </cell>
          <cell r="Q19">
            <v>0.15</v>
          </cell>
          <cell r="R19">
            <v>0.3</v>
          </cell>
          <cell r="S19">
            <v>0.84750000000000003</v>
          </cell>
          <cell r="T19">
            <v>0.85</v>
          </cell>
          <cell r="U19">
            <v>0.84750000000000003</v>
          </cell>
          <cell r="V19">
            <v>2.2545000000000002</v>
          </cell>
          <cell r="W19">
            <v>2.1127000000000002</v>
          </cell>
          <cell r="X19">
            <v>2.0071000000000003</v>
          </cell>
          <cell r="Z19">
            <v>-0.19819999999999999</v>
          </cell>
          <cell r="AA19">
            <v>-0.34570000000000001</v>
          </cell>
          <cell r="AB19">
            <v>3.1501999999999999</v>
          </cell>
          <cell r="AC19">
            <v>2.952</v>
          </cell>
          <cell r="AD19">
            <v>2.8045</v>
          </cell>
          <cell r="AE19">
            <v>2.2799999999999998</v>
          </cell>
          <cell r="AF19">
            <v>2.09</v>
          </cell>
          <cell r="AG19">
            <v>2.3149999999999999</v>
          </cell>
          <cell r="AH19">
            <v>-4.4999999999999998E-2</v>
          </cell>
          <cell r="AI19">
            <v>1.4539000000000002</v>
          </cell>
          <cell r="AJ19">
            <v>4.9413468787229013E-2</v>
          </cell>
          <cell r="AK19">
            <v>5.6583459451999996E-2</v>
          </cell>
          <cell r="AL19">
            <v>0.99986636644452664</v>
          </cell>
          <cell r="AM19">
            <v>0.99984724555970628</v>
          </cell>
          <cell r="AN19">
            <v>0.16</v>
          </cell>
          <cell r="AO19">
            <v>0.12</v>
          </cell>
          <cell r="AQ19">
            <v>-2.12</v>
          </cell>
          <cell r="AR19">
            <v>-2.2541820390146703</v>
          </cell>
          <cell r="AV19">
            <v>5.0000000000000001E-3</v>
          </cell>
          <cell r="AY19">
            <v>0.26</v>
          </cell>
        </row>
        <row r="20">
          <cell r="A20">
            <v>36526</v>
          </cell>
          <cell r="B20">
            <v>2.3440000000000003</v>
          </cell>
          <cell r="C20">
            <v>-0.18596049787916114</v>
          </cell>
          <cell r="D20">
            <v>-0.12430222638999444</v>
          </cell>
          <cell r="E20">
            <v>-0.18596049787916114</v>
          </cell>
          <cell r="F20">
            <v>6.5000000000000002E-2</v>
          </cell>
          <cell r="G20">
            <v>0.13</v>
          </cell>
          <cell r="H20">
            <v>0.13</v>
          </cell>
          <cell r="I20">
            <v>0.21</v>
          </cell>
          <cell r="J20">
            <v>0.09</v>
          </cell>
          <cell r="K20">
            <v>0.06</v>
          </cell>
          <cell r="L20">
            <v>1.3559999999999999</v>
          </cell>
          <cell r="M20">
            <v>-0.16399999999999998</v>
          </cell>
          <cell r="N20">
            <v>3.1000000000000003E-2</v>
          </cell>
          <cell r="O20">
            <v>-2.4E-2</v>
          </cell>
          <cell r="P20">
            <v>-3.1E-2</v>
          </cell>
          <cell r="Q20">
            <v>0.13500000000000001</v>
          </cell>
          <cell r="R20">
            <v>0.43</v>
          </cell>
          <cell r="S20">
            <v>0.4</v>
          </cell>
          <cell r="T20">
            <v>0.9</v>
          </cell>
          <cell r="U20">
            <v>0.4</v>
          </cell>
          <cell r="V20">
            <v>2.1580395021208392</v>
          </cell>
          <cell r="W20">
            <v>2.2196977736100059</v>
          </cell>
          <cell r="X20">
            <v>2.1580395021208392</v>
          </cell>
          <cell r="Z20">
            <v>8.5000000000000006E-2</v>
          </cell>
          <cell r="AA20">
            <v>0</v>
          </cell>
          <cell r="AB20">
            <v>2.9750000000000001</v>
          </cell>
          <cell r="AC20">
            <v>3.06</v>
          </cell>
          <cell r="AD20">
            <v>2.9750000000000001</v>
          </cell>
          <cell r="AE20">
            <v>2.3130000000000002</v>
          </cell>
          <cell r="AF20">
            <v>2.1800000000000002</v>
          </cell>
          <cell r="AG20">
            <v>2.3199999999999998</v>
          </cell>
          <cell r="AH20">
            <v>-0.16399999999999998</v>
          </cell>
          <cell r="AI20">
            <v>1.4465000000000001</v>
          </cell>
          <cell r="AJ20">
            <v>5.0961877278977011E-2</v>
          </cell>
          <cell r="AK20">
            <v>5.6580830843126012E-2</v>
          </cell>
          <cell r="AL20">
            <v>0.9997244819212816</v>
          </cell>
          <cell r="AM20">
            <v>0.99969452844652973</v>
          </cell>
          <cell r="AN20">
            <v>0.13</v>
          </cell>
          <cell r="AO20">
            <v>0.12</v>
          </cell>
          <cell r="AQ20">
            <v>-2.3440000000000003</v>
          </cell>
          <cell r="AR20">
            <v>-2.1580395021208392</v>
          </cell>
          <cell r="AV20">
            <v>5.0000000000000001E-3</v>
          </cell>
        </row>
        <row r="21">
          <cell r="A21">
            <v>36557</v>
          </cell>
          <cell r="B21">
            <v>2.61</v>
          </cell>
          <cell r="C21">
            <v>-0.47374701958230414</v>
          </cell>
          <cell r="D21">
            <v>-0.41177381025278015</v>
          </cell>
          <cell r="E21">
            <v>-0.47374701958230414</v>
          </cell>
          <cell r="F21">
            <v>0.02</v>
          </cell>
          <cell r="G21">
            <v>0.13</v>
          </cell>
          <cell r="H21">
            <v>0.13</v>
          </cell>
          <cell r="I21">
            <v>0.28000000000000003</v>
          </cell>
          <cell r="J21">
            <v>0.08</v>
          </cell>
          <cell r="K21">
            <v>0.06</v>
          </cell>
          <cell r="L21">
            <v>2.8</v>
          </cell>
          <cell r="M21">
            <v>-0.26</v>
          </cell>
          <cell r="N21">
            <v>-7.0000000000000007E-2</v>
          </cell>
          <cell r="O21">
            <v>-0.12</v>
          </cell>
          <cell r="P21">
            <v>-0.25</v>
          </cell>
          <cell r="Q21">
            <v>0.1</v>
          </cell>
          <cell r="R21">
            <v>0.5</v>
          </cell>
          <cell r="S21">
            <v>0.6</v>
          </cell>
          <cell r="T21">
            <v>0.78500000000000003</v>
          </cell>
          <cell r="U21">
            <v>0.6</v>
          </cell>
          <cell r="V21">
            <v>2.1362529804176957</v>
          </cell>
          <cell r="W21">
            <v>2.1982261897472197</v>
          </cell>
          <cell r="X21">
            <v>2.1362529804176957</v>
          </cell>
          <cell r="Y21" t="str">
            <v>Sum</v>
          </cell>
          <cell r="Z21">
            <v>8.5000000000000006E-2</v>
          </cell>
          <cell r="AA21">
            <v>0</v>
          </cell>
          <cell r="AB21">
            <v>2.93</v>
          </cell>
          <cell r="AC21">
            <v>3.0150000000000001</v>
          </cell>
          <cell r="AD21">
            <v>2.93</v>
          </cell>
          <cell r="AE21">
            <v>2.35</v>
          </cell>
          <cell r="AF21">
            <v>2.35</v>
          </cell>
          <cell r="AG21">
            <v>2.4900000000000002</v>
          </cell>
          <cell r="AH21">
            <v>-0.26</v>
          </cell>
          <cell r="AI21">
            <v>1.4515</v>
          </cell>
          <cell r="AJ21">
            <v>5.1585864383055E-2</v>
          </cell>
          <cell r="AK21">
            <v>5.9845805981007992E-2</v>
          </cell>
          <cell r="AL21">
            <v>0.99986056602077245</v>
          </cell>
          <cell r="AM21">
            <v>0.99983856773125168</v>
          </cell>
          <cell r="AN21">
            <v>0.13</v>
          </cell>
          <cell r="AO21">
            <v>0.13300000000000001</v>
          </cell>
          <cell r="AQ21">
            <v>-2.61</v>
          </cell>
          <cell r="AR21">
            <v>-2.1362529804176957</v>
          </cell>
          <cell r="AV21">
            <v>5.0000000000000001E-3</v>
          </cell>
        </row>
        <row r="22">
          <cell r="A22">
            <v>36586</v>
          </cell>
          <cell r="B22">
            <v>2.6030000000000002</v>
          </cell>
          <cell r="C22">
            <v>-0.32515722601856112</v>
          </cell>
          <cell r="D22">
            <v>-0.2633975335820633</v>
          </cell>
          <cell r="E22">
            <v>-0.38328399537056024</v>
          </cell>
          <cell r="F22">
            <v>0.17699999999999999</v>
          </cell>
          <cell r="G22">
            <v>0.19700000000000001</v>
          </cell>
          <cell r="H22">
            <v>0.19700000000000001</v>
          </cell>
          <cell r="I22">
            <v>0.217</v>
          </cell>
          <cell r="J22">
            <v>5.7000000000000002E-2</v>
          </cell>
          <cell r="K22">
            <v>8.7000000000000008E-2</v>
          </cell>
          <cell r="L22">
            <v>0.48</v>
          </cell>
          <cell r="M22">
            <v>-0.23499999999999999</v>
          </cell>
          <cell r="N22">
            <v>-1.8000000000000002E-2</v>
          </cell>
          <cell r="O22">
            <v>-0.14000000000000001</v>
          </cell>
          <cell r="P22">
            <v>-0.29300000000000015</v>
          </cell>
          <cell r="Q22">
            <v>0.13</v>
          </cell>
          <cell r="R22">
            <v>0.4</v>
          </cell>
          <cell r="S22">
            <v>0.4</v>
          </cell>
          <cell r="T22">
            <v>0.52</v>
          </cell>
          <cell r="U22">
            <v>0.4</v>
          </cell>
          <cell r="V22">
            <v>2.2778427739814391</v>
          </cell>
          <cell r="W22">
            <v>2.3396024664179369</v>
          </cell>
          <cell r="X22">
            <v>2.21971600462944</v>
          </cell>
          <cell r="Y22">
            <v>6.5000000000000002E-2</v>
          </cell>
          <cell r="Z22">
            <v>8.5000000000000006E-2</v>
          </cell>
          <cell r="AA22">
            <v>-0.08</v>
          </cell>
          <cell r="AB22">
            <v>3.1349999999999998</v>
          </cell>
          <cell r="AC22">
            <v>3.22</v>
          </cell>
          <cell r="AD22">
            <v>3.0550000000000002</v>
          </cell>
          <cell r="AE22">
            <v>2.31</v>
          </cell>
          <cell r="AF22">
            <v>2.3680000000000003</v>
          </cell>
          <cell r="AG22">
            <v>2.4630000000000001</v>
          </cell>
          <cell r="AH22">
            <v>-0.215</v>
          </cell>
          <cell r="AI22">
            <v>1.4488000000000001</v>
          </cell>
          <cell r="AJ22">
            <v>5.1160082072492015E-2</v>
          </cell>
          <cell r="AK22">
            <v>5.9192925200601015E-2</v>
          </cell>
          <cell r="AL22">
            <v>0.99986170239779781</v>
          </cell>
          <cell r="AM22">
            <v>0.99984030328489193</v>
          </cell>
          <cell r="AN22">
            <v>0.19700000000000001</v>
          </cell>
          <cell r="AO22">
            <v>0.12</v>
          </cell>
          <cell r="AQ22">
            <v>-2.6611267693519984</v>
          </cell>
          <cell r="AR22">
            <v>-2.3359695433334373</v>
          </cell>
          <cell r="AV22">
            <v>5.0000000000000001E-3</v>
          </cell>
        </row>
        <row r="23">
          <cell r="A23">
            <v>36617</v>
          </cell>
          <cell r="B23">
            <v>2.9</v>
          </cell>
          <cell r="C23">
            <v>-0.28305408876411109</v>
          </cell>
          <cell r="D23">
            <v>-0.1957012349815499</v>
          </cell>
          <cell r="E23">
            <v>-0.33837756282639964</v>
          </cell>
          <cell r="F23">
            <v>0.16</v>
          </cell>
          <cell r="G23">
            <v>0.17</v>
          </cell>
          <cell r="H23">
            <v>0.17</v>
          </cell>
          <cell r="I23">
            <v>0.18</v>
          </cell>
          <cell r="J23">
            <v>0.04</v>
          </cell>
          <cell r="K23">
            <v>0.1</v>
          </cell>
          <cell r="L23">
            <v>0.22</v>
          </cell>
          <cell r="M23">
            <v>-0.19</v>
          </cell>
          <cell r="N23">
            <v>0.12</v>
          </cell>
          <cell r="O23">
            <v>5.0000000000000001E-3</v>
          </cell>
          <cell r="P23">
            <v>-0.17</v>
          </cell>
          <cell r="Q23">
            <v>0.11</v>
          </cell>
          <cell r="R23">
            <v>0.44639999999999996</v>
          </cell>
          <cell r="S23">
            <v>0.45</v>
          </cell>
          <cell r="T23">
            <v>0.4</v>
          </cell>
          <cell r="U23">
            <v>0.45</v>
          </cell>
          <cell r="V23">
            <v>2.6169459112358888</v>
          </cell>
          <cell r="W23">
            <v>2.70429876501845</v>
          </cell>
          <cell r="X23">
            <v>2.5616224371736003</v>
          </cell>
          <cell r="Z23">
            <v>0.12</v>
          </cell>
          <cell r="AA23">
            <v>-7.5999999999999998E-2</v>
          </cell>
          <cell r="AB23">
            <v>3.5950000000000002</v>
          </cell>
          <cell r="AC23">
            <v>3.7149999999999999</v>
          </cell>
          <cell r="AD23">
            <v>3.5190000000000001</v>
          </cell>
          <cell r="AE23">
            <v>2.71</v>
          </cell>
          <cell r="AF23">
            <v>2.71</v>
          </cell>
          <cell r="AG23">
            <v>2.9049999999999998</v>
          </cell>
          <cell r="AH23">
            <v>-0.14000000000000001</v>
          </cell>
          <cell r="AI23">
            <v>1.4795000000000003</v>
          </cell>
          <cell r="AJ23">
            <v>5.4147093725843004E-2</v>
          </cell>
          <cell r="AK23">
            <v>6.3102397517172004E-2</v>
          </cell>
          <cell r="AL23">
            <v>1</v>
          </cell>
          <cell r="AM23">
            <v>1</v>
          </cell>
          <cell r="AN23">
            <v>0.17</v>
          </cell>
          <cell r="AO23">
            <v>0.124</v>
          </cell>
          <cell r="AQ23">
            <v>-2.9553234740622885</v>
          </cell>
          <cell r="AR23">
            <v>-2.6722693852981774</v>
          </cell>
          <cell r="AT23">
            <v>0.33639999999999998</v>
          </cell>
          <cell r="AV23">
            <v>0</v>
          </cell>
        </row>
        <row r="24">
          <cell r="A24">
            <v>36647</v>
          </cell>
          <cell r="B24">
            <v>3.0890000000000004</v>
          </cell>
          <cell r="C24">
            <v>-0.36374993270524936</v>
          </cell>
          <cell r="D24">
            <v>-0.34955592193808904</v>
          </cell>
          <cell r="E24">
            <v>-0.4843990242261107</v>
          </cell>
          <cell r="F24">
            <v>0.16</v>
          </cell>
          <cell r="G24">
            <v>0.17</v>
          </cell>
          <cell r="H24">
            <v>0.17</v>
          </cell>
          <cell r="I24">
            <v>0.18100000000000002</v>
          </cell>
          <cell r="J24">
            <v>3.1000000000000003E-2</v>
          </cell>
          <cell r="K24">
            <v>0.14099999999999999</v>
          </cell>
          <cell r="L24">
            <v>0.32100000000000001</v>
          </cell>
          <cell r="M24">
            <v>-0.36899999999999999</v>
          </cell>
          <cell r="N24">
            <v>-5.9000000000000004E-2</v>
          </cell>
          <cell r="O24">
            <v>-0.14899999999999999</v>
          </cell>
          <cell r="P24">
            <v>-0.34899999999999998</v>
          </cell>
          <cell r="Q24">
            <v>0.18</v>
          </cell>
          <cell r="R24">
            <v>0.23</v>
          </cell>
          <cell r="S24">
            <v>0.2</v>
          </cell>
          <cell r="T24">
            <v>0.33500000000000002</v>
          </cell>
          <cell r="U24">
            <v>0.2</v>
          </cell>
          <cell r="V24">
            <v>2.7252500672947511</v>
          </cell>
          <cell r="W24">
            <v>2.7394440780619114</v>
          </cell>
          <cell r="X24">
            <v>2.6046009757738897</v>
          </cell>
          <cell r="Z24">
            <v>0.02</v>
          </cell>
          <cell r="AA24">
            <v>-0.17</v>
          </cell>
          <cell r="AB24">
            <v>3.84</v>
          </cell>
          <cell r="AC24">
            <v>3.86</v>
          </cell>
          <cell r="AD24">
            <v>3.67</v>
          </cell>
          <cell r="AE24">
            <v>2.74</v>
          </cell>
          <cell r="AF24">
            <v>2.72</v>
          </cell>
          <cell r="AG24">
            <v>2.94</v>
          </cell>
          <cell r="AH24">
            <v>-0.30900000000000005</v>
          </cell>
          <cell r="AI24">
            <v>1.4965000000000002</v>
          </cell>
          <cell r="AJ24">
            <v>5.4646687663194027E-2</v>
          </cell>
          <cell r="AK24">
            <v>6.1795229083421006E-2</v>
          </cell>
          <cell r="AL24">
            <v>1</v>
          </cell>
          <cell r="AM24">
            <v>1</v>
          </cell>
          <cell r="AN24" t="e">
            <v>#N/A</v>
          </cell>
          <cell r="AO24">
            <v>0.12</v>
          </cell>
          <cell r="AQ24">
            <v>-3.2088025726695628</v>
          </cell>
          <cell r="AR24">
            <v>-2.8450526399643135</v>
          </cell>
          <cell r="AT24">
            <v>0.05</v>
          </cell>
          <cell r="AV24">
            <v>0</v>
          </cell>
        </row>
        <row r="25">
          <cell r="A25">
            <v>36678</v>
          </cell>
          <cell r="B25">
            <v>4.4060000000000006</v>
          </cell>
          <cell r="C25">
            <v>-1.1981070038654518</v>
          </cell>
          <cell r="D25">
            <v>-0.9160944327767</v>
          </cell>
          <cell r="E25">
            <v>-1.2545095180832022</v>
          </cell>
          <cell r="F25">
            <v>9.5000000000000001E-2</v>
          </cell>
          <cell r="G25">
            <v>9.5000000000000001E-2</v>
          </cell>
          <cell r="H25">
            <v>0.11</v>
          </cell>
          <cell r="I25">
            <v>9.5000000000000001E-2</v>
          </cell>
          <cell r="J25">
            <v>0.06</v>
          </cell>
          <cell r="K25">
            <v>0.13500000000000001</v>
          </cell>
          <cell r="L25">
            <v>0.35</v>
          </cell>
          <cell r="M25">
            <v>-0.75600000000000012</v>
          </cell>
          <cell r="N25">
            <v>-6.6000000000000003E-2</v>
          </cell>
          <cell r="O25">
            <v>-0.46600000000000003</v>
          </cell>
          <cell r="P25">
            <v>-0.76599999999999957</v>
          </cell>
          <cell r="Q25">
            <v>0.15</v>
          </cell>
          <cell r="R25">
            <v>0.52500000000000002</v>
          </cell>
          <cell r="S25">
            <v>0.45</v>
          </cell>
          <cell r="T25">
            <v>0.51500000000000001</v>
          </cell>
          <cell r="U25">
            <v>0.45</v>
          </cell>
          <cell r="V25">
            <v>3.2078929961345488</v>
          </cell>
          <cell r="W25">
            <v>3.4899055672233006</v>
          </cell>
          <cell r="X25">
            <v>3.1514904819167984</v>
          </cell>
          <cell r="Z25">
            <v>0.4</v>
          </cell>
          <cell r="AA25">
            <v>-0.08</v>
          </cell>
          <cell r="AB25">
            <v>4.55</v>
          </cell>
          <cell r="AC25">
            <v>4.95</v>
          </cell>
          <cell r="AD25">
            <v>4.47</v>
          </cell>
          <cell r="AE25">
            <v>3.64</v>
          </cell>
          <cell r="AF25">
            <v>3.65</v>
          </cell>
          <cell r="AG25">
            <v>3.94</v>
          </cell>
          <cell r="AH25">
            <v>-0.51600000000000001</v>
          </cell>
          <cell r="AI25">
            <v>1.4670000000000003</v>
          </cell>
          <cell r="AJ25">
            <v>5.8638838318261027E-2</v>
          </cell>
          <cell r="AK25">
            <v>6.7041095957371996E-2</v>
          </cell>
          <cell r="AL25">
            <v>1</v>
          </cell>
          <cell r="AM25">
            <v>1</v>
          </cell>
          <cell r="AN25">
            <v>9.5000000000000001E-2</v>
          </cell>
          <cell r="AO25">
            <v>0.124</v>
          </cell>
          <cell r="AQ25">
            <v>-4.4623789386835897</v>
          </cell>
          <cell r="AR25">
            <v>-3.2642719348181379</v>
          </cell>
          <cell r="AT25">
            <v>0.375</v>
          </cell>
          <cell r="AV25">
            <v>0</v>
          </cell>
        </row>
        <row r="26">
          <cell r="A26">
            <v>36708</v>
          </cell>
          <cell r="B26">
            <v>4.4880000000000004</v>
          </cell>
          <cell r="C26">
            <v>-0.65691212706804336</v>
          </cell>
          <cell r="D26">
            <v>-0.64971759585126998</v>
          </cell>
          <cell r="E26">
            <v>-0.71446837680223219</v>
          </cell>
          <cell r="F26">
            <v>0.11</v>
          </cell>
          <cell r="G26">
            <v>0.105</v>
          </cell>
          <cell r="H26">
            <v>0.13500000000000001</v>
          </cell>
          <cell r="I26">
            <v>9.3000000000000013E-2</v>
          </cell>
          <cell r="J26">
            <v>7.2499999999999995E-2</v>
          </cell>
          <cell r="K26">
            <v>0.1125</v>
          </cell>
          <cell r="L26">
            <v>0.5</v>
          </cell>
          <cell r="M26">
            <v>-0.56499999999999995</v>
          </cell>
          <cell r="N26">
            <v>0.28999999999999998</v>
          </cell>
          <cell r="O26">
            <v>-0.13</v>
          </cell>
          <cell r="P26">
            <v>-0.53</v>
          </cell>
          <cell r="Q26">
            <v>0.32</v>
          </cell>
          <cell r="R26">
            <v>0.63</v>
          </cell>
          <cell r="S26">
            <v>0.63</v>
          </cell>
          <cell r="T26">
            <v>0.52</v>
          </cell>
          <cell r="U26">
            <v>0.63</v>
          </cell>
          <cell r="V26">
            <v>3.8310878729319571</v>
          </cell>
          <cell r="W26">
            <v>3.8382824041487305</v>
          </cell>
          <cell r="X26">
            <v>3.7735316231977682</v>
          </cell>
          <cell r="Z26">
            <v>0.01</v>
          </cell>
          <cell r="AA26">
            <v>-0.08</v>
          </cell>
          <cell r="AB26">
            <v>5.3250000000000002</v>
          </cell>
          <cell r="AC26">
            <v>5.335</v>
          </cell>
          <cell r="AD26">
            <v>5.2450000000000001</v>
          </cell>
          <cell r="AE26">
            <v>3.9580000000000002</v>
          </cell>
          <cell r="AF26">
            <v>3.9230000000000005</v>
          </cell>
          <cell r="AG26">
            <v>4.3580000000000005</v>
          </cell>
          <cell r="AH26">
            <v>-0.27750000000000002</v>
          </cell>
          <cell r="AI26">
            <v>1.4664694171319999</v>
          </cell>
          <cell r="AJ26">
            <v>5.8718125165523001E-2</v>
          </cell>
          <cell r="AK26">
            <v>6.7805202725192013E-2</v>
          </cell>
          <cell r="AL26">
            <v>0.99762612074563339</v>
          </cell>
          <cell r="AM26">
            <v>0.99726530048128936</v>
          </cell>
          <cell r="AN26">
            <v>0.105</v>
          </cell>
          <cell r="AO26">
            <v>0.12</v>
          </cell>
          <cell r="AQ26">
            <v>-4.5205321919532437</v>
          </cell>
          <cell r="AR26">
            <v>-3.8636200648852004</v>
          </cell>
          <cell r="AT26">
            <v>0.13350000000000001</v>
          </cell>
          <cell r="AV26">
            <v>1.4999999999999999E-2</v>
          </cell>
        </row>
        <row r="27">
          <cell r="A27">
            <v>36739</v>
          </cell>
          <cell r="B27">
            <v>4.4580000000000002</v>
          </cell>
          <cell r="C27">
            <v>-0.50878224054932364</v>
          </cell>
          <cell r="D27">
            <v>-0.50158220817110966</v>
          </cell>
          <cell r="E27">
            <v>-0.56638249957503994</v>
          </cell>
          <cell r="F27">
            <v>0.14000000000000001</v>
          </cell>
          <cell r="G27">
            <v>0.13500000000000001</v>
          </cell>
          <cell r="H27">
            <v>0.17</v>
          </cell>
          <cell r="I27">
            <v>0.12300000000000001</v>
          </cell>
          <cell r="J27">
            <v>7.2499999999999995E-2</v>
          </cell>
          <cell r="K27">
            <v>0.11749999999999999</v>
          </cell>
          <cell r="L27">
            <v>0.53</v>
          </cell>
          <cell r="M27">
            <v>-0.50249999999999995</v>
          </cell>
          <cell r="N27">
            <v>0.3725</v>
          </cell>
          <cell r="O27">
            <v>-8.7499999999999994E-2</v>
          </cell>
          <cell r="P27">
            <v>-0.53</v>
          </cell>
          <cell r="Q27">
            <v>0.45</v>
          </cell>
          <cell r="R27">
            <v>0.61499999999999999</v>
          </cell>
          <cell r="S27">
            <v>0.61499999999999999</v>
          </cell>
          <cell r="T27">
            <v>0.55000000000000004</v>
          </cell>
          <cell r="U27">
            <v>0.61499999999999999</v>
          </cell>
          <cell r="V27">
            <v>3.9492177594506765</v>
          </cell>
          <cell r="W27">
            <v>3.9564177918288905</v>
          </cell>
          <cell r="X27">
            <v>3.8916175004249602</v>
          </cell>
          <cell r="Y27" t="str">
            <v>Nov 00</v>
          </cell>
          <cell r="Z27">
            <v>0.01</v>
          </cell>
          <cell r="AA27">
            <v>-0.08</v>
          </cell>
          <cell r="AB27">
            <v>5.4850000000000003</v>
          </cell>
          <cell r="AC27">
            <v>5.4950000000000001</v>
          </cell>
          <cell r="AD27">
            <v>5.4050000000000002</v>
          </cell>
          <cell r="AE27">
            <v>3.9279999999999999</v>
          </cell>
          <cell r="AF27">
            <v>3.9555000000000002</v>
          </cell>
          <cell r="AG27">
            <v>4.3704999999999998</v>
          </cell>
          <cell r="AH27">
            <v>-0.24249999999999999</v>
          </cell>
          <cell r="AI27">
            <v>1.4653489659190004</v>
          </cell>
          <cell r="AJ27">
            <v>5.9199120973787017E-2</v>
          </cell>
          <cell r="AK27">
            <v>6.8425734386240999E-2</v>
          </cell>
          <cell r="AL27">
            <v>0.99267953271034814</v>
          </cell>
          <cell r="AM27">
            <v>0.99156232225367191</v>
          </cell>
          <cell r="AN27">
            <v>0.13500000000000001</v>
          </cell>
          <cell r="AO27">
            <v>0.12</v>
          </cell>
          <cell r="AQ27">
            <v>-4.4795761828494465</v>
          </cell>
          <cell r="AR27">
            <v>-3.9707939423001228</v>
          </cell>
          <cell r="AT27">
            <v>7.2099999999999997E-2</v>
          </cell>
          <cell r="AV27">
            <v>0.01</v>
          </cell>
        </row>
        <row r="28">
          <cell r="A28">
            <v>36770</v>
          </cell>
          <cell r="B28">
            <v>4.423</v>
          </cell>
          <cell r="C28">
            <v>-0.42734877477648991</v>
          </cell>
          <cell r="D28">
            <v>-0.42014291143073113</v>
          </cell>
          <cell r="E28">
            <v>-0.48499568154256467</v>
          </cell>
          <cell r="F28">
            <v>0.17499999999999999</v>
          </cell>
          <cell r="G28">
            <v>0.17</v>
          </cell>
          <cell r="H28">
            <v>0.20499999999999999</v>
          </cell>
          <cell r="I28">
            <v>0.158</v>
          </cell>
          <cell r="J28">
            <v>7.0000000000000007E-2</v>
          </cell>
          <cell r="K28">
            <v>0.125</v>
          </cell>
          <cell r="L28">
            <v>0.49</v>
          </cell>
          <cell r="M28">
            <v>-0.50249999999999995</v>
          </cell>
          <cell r="N28">
            <v>0.33750000000000002</v>
          </cell>
          <cell r="O28">
            <v>-8.7499999999999994E-2</v>
          </cell>
          <cell r="P28">
            <v>-0.49</v>
          </cell>
          <cell r="Q28">
            <v>0.47</v>
          </cell>
          <cell r="R28">
            <v>0.61750000000000005</v>
          </cell>
          <cell r="S28">
            <v>0.61750000000000005</v>
          </cell>
          <cell r="T28">
            <v>0.55000000000000004</v>
          </cell>
          <cell r="U28">
            <v>0.61750000000000005</v>
          </cell>
          <cell r="V28">
            <v>3.9956512252235101</v>
          </cell>
          <cell r="W28">
            <v>4.0028570885692689</v>
          </cell>
          <cell r="X28">
            <v>3.9380043184574354</v>
          </cell>
          <cell r="Y28">
            <v>5.0806395681803762</v>
          </cell>
          <cell r="Z28">
            <v>0.01</v>
          </cell>
          <cell r="AA28">
            <v>-0.08</v>
          </cell>
          <cell r="AB28">
            <v>5.5449999999999999</v>
          </cell>
          <cell r="AC28">
            <v>5.5549999999999997</v>
          </cell>
          <cell r="AD28">
            <v>5.4649999999999999</v>
          </cell>
          <cell r="AE28">
            <v>3.9329999999999998</v>
          </cell>
          <cell r="AF28">
            <v>3.9205000000000001</v>
          </cell>
          <cell r="AG28">
            <v>4.3354999999999997</v>
          </cell>
          <cell r="AH28">
            <v>-0.24249999999999999</v>
          </cell>
          <cell r="AI28">
            <v>1.4641632090079997</v>
          </cell>
          <cell r="AJ28">
            <v>5.9402410551188001E-2</v>
          </cell>
          <cell r="AK28">
            <v>6.887841918311001E-2</v>
          </cell>
          <cell r="AL28">
            <v>0.98773531203831899</v>
          </cell>
          <cell r="AM28">
            <v>0.98582529251896645</v>
          </cell>
          <cell r="AN28">
            <v>0.17</v>
          </cell>
          <cell r="AO28">
            <v>0.124</v>
          </cell>
          <cell r="AQ28">
            <v>-4.4396228110916418</v>
          </cell>
          <cell r="AR28">
            <v>-4.0122740363151514</v>
          </cell>
          <cell r="AT28">
            <v>5.0299999999999997E-2</v>
          </cell>
          <cell r="AV28">
            <v>0.01</v>
          </cell>
        </row>
        <row r="29">
          <cell r="A29">
            <v>36800</v>
          </cell>
          <cell r="B29">
            <v>4.4010000000000007</v>
          </cell>
          <cell r="C29">
            <v>-0.32287587981824117</v>
          </cell>
          <cell r="D29">
            <v>-0.31566434291252676</v>
          </cell>
          <cell r="E29">
            <v>-0.3733566381582456</v>
          </cell>
          <cell r="F29">
            <v>0.19</v>
          </cell>
          <cell r="G29">
            <v>0.185</v>
          </cell>
          <cell r="H29">
            <v>0.22</v>
          </cell>
          <cell r="I29">
            <v>0.17300000000000001</v>
          </cell>
          <cell r="J29">
            <v>8.5000000000000006E-2</v>
          </cell>
          <cell r="K29">
            <v>0.14499999999999999</v>
          </cell>
          <cell r="L29">
            <v>0.6</v>
          </cell>
          <cell r="M29">
            <v>-0.50249999999999995</v>
          </cell>
          <cell r="N29">
            <v>0.1925</v>
          </cell>
          <cell r="O29">
            <v>-0.14249999999999999</v>
          </cell>
          <cell r="P29">
            <v>-0.27</v>
          </cell>
          <cell r="Q29">
            <v>0.49</v>
          </cell>
          <cell r="R29">
            <v>0.62</v>
          </cell>
          <cell r="S29">
            <v>0.62</v>
          </cell>
          <cell r="T29">
            <v>0.55000000000000004</v>
          </cell>
          <cell r="U29">
            <v>0.62</v>
          </cell>
          <cell r="V29">
            <v>4.0781241201817595</v>
          </cell>
          <cell r="W29">
            <v>4.0853356570874739</v>
          </cell>
          <cell r="X29">
            <v>4.0276433618417551</v>
          </cell>
          <cell r="Y29">
            <v>5.6949999999999994</v>
          </cell>
          <cell r="Z29">
            <v>0.01</v>
          </cell>
          <cell r="AA29">
            <v>-7.0000000000000007E-2</v>
          </cell>
          <cell r="AB29">
            <v>5.6550000000000002</v>
          </cell>
          <cell r="AC29">
            <v>5.665</v>
          </cell>
          <cell r="AD29">
            <v>5.585</v>
          </cell>
          <cell r="AE29">
            <v>4.1310000000000002</v>
          </cell>
          <cell r="AF29">
            <v>3.8985000000000007</v>
          </cell>
          <cell r="AG29">
            <v>4.2585000000000006</v>
          </cell>
          <cell r="AH29">
            <v>-0.3075</v>
          </cell>
          <cell r="AI29">
            <v>1.4630113022979998</v>
          </cell>
          <cell r="AJ29">
            <v>5.9604901907269005E-2</v>
          </cell>
          <cell r="AK29">
            <v>6.9198067113662012E-2</v>
          </cell>
          <cell r="AL29">
            <v>0.98294105928964737</v>
          </cell>
          <cell r="AM29">
            <v>0.9802684930023231</v>
          </cell>
          <cell r="AN29">
            <v>0.185</v>
          </cell>
          <cell r="AO29">
            <v>0.12</v>
          </cell>
          <cell r="AQ29">
            <v>-4.4044596580245443</v>
          </cell>
          <cell r="AR29">
            <v>-4.0815837782063031</v>
          </cell>
          <cell r="AT29">
            <v>3.8399999999999997E-2</v>
          </cell>
          <cell r="AV29">
            <v>0.01</v>
          </cell>
        </row>
        <row r="30">
          <cell r="A30">
            <v>36831</v>
          </cell>
          <cell r="B30">
            <v>4.4550000000000001</v>
          </cell>
          <cell r="C30">
            <v>-0.32298250004077289</v>
          </cell>
          <cell r="D30">
            <v>-0.27967751314163714</v>
          </cell>
          <cell r="E30">
            <v>-0.35906998912338572</v>
          </cell>
          <cell r="F30">
            <v>0.28499999999999998</v>
          </cell>
          <cell r="G30">
            <v>0.36499999999999999</v>
          </cell>
          <cell r="H30">
            <v>0.36499999999999999</v>
          </cell>
          <cell r="I30">
            <v>0.48</v>
          </cell>
          <cell r="J30">
            <v>0.15</v>
          </cell>
          <cell r="K30">
            <v>0.22500000000000001</v>
          </cell>
          <cell r="L30">
            <v>1.03</v>
          </cell>
          <cell r="M30">
            <v>-0.34</v>
          </cell>
          <cell r="N30">
            <v>0.13</v>
          </cell>
          <cell r="O30">
            <v>0.11</v>
          </cell>
          <cell r="P30">
            <v>-0.03</v>
          </cell>
          <cell r="Q30">
            <v>0.505</v>
          </cell>
          <cell r="R30">
            <v>0.62250000000000005</v>
          </cell>
          <cell r="S30">
            <v>0.62250000000000005</v>
          </cell>
          <cell r="T30">
            <v>0.95</v>
          </cell>
          <cell r="U30">
            <v>0.62250000000000005</v>
          </cell>
          <cell r="V30">
            <v>4.1320174999592272</v>
          </cell>
          <cell r="W30">
            <v>4.1753224868583629</v>
          </cell>
          <cell r="X30">
            <v>4.0959300108766143</v>
          </cell>
          <cell r="Y30">
            <v>4.6418106883092163</v>
          </cell>
          <cell r="Z30">
            <v>0.06</v>
          </cell>
          <cell r="AA30">
            <v>-0.05</v>
          </cell>
          <cell r="AB30">
            <v>5.7249999999999996</v>
          </cell>
          <cell r="AC30">
            <v>5.7849999999999993</v>
          </cell>
          <cell r="AD30">
            <v>5.6749999999999998</v>
          </cell>
          <cell r="AE30">
            <v>4.4249999999999998</v>
          </cell>
          <cell r="AF30">
            <v>4.1150000000000002</v>
          </cell>
          <cell r="AG30">
            <v>4.5650000000000004</v>
          </cell>
          <cell r="AH30">
            <v>-0.2525</v>
          </cell>
          <cell r="AI30">
            <v>1.4618030054470004</v>
          </cell>
          <cell r="AJ30">
            <v>5.9775933550796002E-2</v>
          </cell>
          <cell r="AK30">
            <v>6.9472409023753012E-2</v>
          </cell>
          <cell r="AL30">
            <v>0.97799197102251922</v>
          </cell>
          <cell r="AM30">
            <v>0.97452733643120559</v>
          </cell>
          <cell r="AN30">
            <v>0.36499999999999999</v>
          </cell>
          <cell r="AO30">
            <v>0.124</v>
          </cell>
          <cell r="AQ30">
            <v>-4.4400724049707891</v>
          </cell>
          <cell r="AR30">
            <v>-4.1170899049300163</v>
          </cell>
          <cell r="AT30">
            <v>3.0800000000000001E-2</v>
          </cell>
          <cell r="AV30">
            <v>1.4999999999999999E-2</v>
          </cell>
        </row>
        <row r="31">
          <cell r="A31">
            <v>36861</v>
          </cell>
          <cell r="B31">
            <v>4.53</v>
          </cell>
          <cell r="C31">
            <v>-0.32598892433682902</v>
          </cell>
          <cell r="D31">
            <v>-0.28264860396916802</v>
          </cell>
          <cell r="E31">
            <v>-0.36210585797654726</v>
          </cell>
          <cell r="F31">
            <v>0.30499999999999999</v>
          </cell>
          <cell r="G31">
            <v>0.48499999999999999</v>
          </cell>
          <cell r="H31">
            <v>0.45500000000000002</v>
          </cell>
          <cell r="I31">
            <v>0.6</v>
          </cell>
          <cell r="J31">
            <v>0.16</v>
          </cell>
          <cell r="K31">
            <v>0.23499999999999999</v>
          </cell>
          <cell r="L31">
            <v>1.8</v>
          </cell>
          <cell r="M31">
            <v>-0.315</v>
          </cell>
          <cell r="N31">
            <v>7.4999999999999997E-2</v>
          </cell>
          <cell r="O31">
            <v>8.7499999999999994E-2</v>
          </cell>
          <cell r="P31">
            <v>0.23</v>
          </cell>
          <cell r="Q31">
            <v>0.52</v>
          </cell>
          <cell r="R31">
            <v>0.625</v>
          </cell>
          <cell r="S31">
            <v>0.625</v>
          </cell>
          <cell r="T31">
            <v>1.1499999999999999</v>
          </cell>
          <cell r="U31">
            <v>0.625</v>
          </cell>
          <cell r="V31">
            <v>4.2040110756631712</v>
          </cell>
          <cell r="W31">
            <v>4.2473513960308322</v>
          </cell>
          <cell r="X31">
            <v>4.167894142023453</v>
          </cell>
          <cell r="Y31" t="str">
            <v>Wtr</v>
          </cell>
          <cell r="Z31">
            <v>0.06</v>
          </cell>
          <cell r="AA31">
            <v>-0.05</v>
          </cell>
          <cell r="AB31">
            <v>5.82</v>
          </cell>
          <cell r="AC31">
            <v>5.88</v>
          </cell>
          <cell r="AD31">
            <v>5.7700000000000005</v>
          </cell>
          <cell r="AE31">
            <v>4.7600000000000007</v>
          </cell>
          <cell r="AF31">
            <v>4.2149999999999999</v>
          </cell>
          <cell r="AG31">
            <v>4.6175000000000006</v>
          </cell>
          <cell r="AH31">
            <v>-0.2525</v>
          </cell>
          <cell r="AI31">
            <v>1.4606112613610005</v>
          </cell>
          <cell r="AJ31">
            <v>5.9941448053787011E-2</v>
          </cell>
          <cell r="AK31">
            <v>6.9737901218510007E-2</v>
          </cell>
          <cell r="AL31">
            <v>0.97320014139444677</v>
          </cell>
          <cell r="AM31">
            <v>0.96896188553466023</v>
          </cell>
          <cell r="AN31">
            <v>0.48499999999999999</v>
          </cell>
          <cell r="AO31">
            <v>0.12</v>
          </cell>
          <cell r="AQ31">
            <v>-4.5061018372204424</v>
          </cell>
          <cell r="AR31">
            <v>-4.1801129128836134</v>
          </cell>
          <cell r="AT31">
            <v>2.6100000000000002E-2</v>
          </cell>
          <cell r="AV31">
            <v>1.4999999999999999E-2</v>
          </cell>
        </row>
        <row r="32">
          <cell r="A32">
            <v>36892</v>
          </cell>
          <cell r="B32">
            <v>4.5129999999999999</v>
          </cell>
          <cell r="C32">
            <v>-0.26926250153646603</v>
          </cell>
          <cell r="D32">
            <v>-0.22588528690140386</v>
          </cell>
          <cell r="E32">
            <v>-0.3054101803990168</v>
          </cell>
          <cell r="F32">
            <v>0.315</v>
          </cell>
          <cell r="G32">
            <v>0.70499999999999996</v>
          </cell>
          <cell r="H32">
            <v>0.61499999999999999</v>
          </cell>
          <cell r="I32">
            <v>0.82</v>
          </cell>
          <cell r="J32">
            <v>0.17</v>
          </cell>
          <cell r="K32">
            <v>0.27750000000000002</v>
          </cell>
          <cell r="L32">
            <v>2.2999999999999998</v>
          </cell>
          <cell r="M32">
            <v>-0.315</v>
          </cell>
          <cell r="N32">
            <v>8.2500000000000004E-2</v>
          </cell>
          <cell r="O32">
            <v>0.08</v>
          </cell>
          <cell r="P32">
            <v>0.27</v>
          </cell>
          <cell r="Q32">
            <v>0.52</v>
          </cell>
          <cell r="R32">
            <v>0.62749999999999995</v>
          </cell>
          <cell r="S32">
            <v>0.62749999999999995</v>
          </cell>
          <cell r="T32">
            <v>1.1499999999999999</v>
          </cell>
          <cell r="U32">
            <v>0.62749999999999995</v>
          </cell>
          <cell r="V32">
            <v>4.2437374984635339</v>
          </cell>
          <cell r="W32">
            <v>4.287114713098596</v>
          </cell>
          <cell r="X32">
            <v>4.2075898196009831</v>
          </cell>
          <cell r="Z32">
            <v>0.06</v>
          </cell>
          <cell r="AA32">
            <v>-0.05</v>
          </cell>
          <cell r="AB32">
            <v>5.87</v>
          </cell>
          <cell r="AC32">
            <v>5.93</v>
          </cell>
          <cell r="AD32">
            <v>5.82</v>
          </cell>
          <cell r="AE32">
            <v>4.7829999999999995</v>
          </cell>
          <cell r="AF32">
            <v>4.1979999999999995</v>
          </cell>
          <cell r="AG32">
            <v>4.593</v>
          </cell>
          <cell r="AH32">
            <v>-0.24249999999999999</v>
          </cell>
          <cell r="AI32">
            <v>1.4593689459450001</v>
          </cell>
          <cell r="AJ32">
            <v>6.0125438826215016E-2</v>
          </cell>
          <cell r="AK32">
            <v>7.0009307791214004E-2</v>
          </cell>
          <cell r="AL32">
            <v>0.96823976492086017</v>
          </cell>
          <cell r="AM32">
            <v>0.96320316643122139</v>
          </cell>
          <cell r="AN32">
            <v>0.70499999999999996</v>
          </cell>
          <cell r="AO32">
            <v>0.12</v>
          </cell>
          <cell r="AQ32">
            <v>-4.4901325695921646</v>
          </cell>
          <cell r="AR32">
            <v>-4.2208700680556985</v>
          </cell>
          <cell r="AT32">
            <v>2.2700000000000001E-2</v>
          </cell>
          <cell r="AV32">
            <v>1.4999999999999999E-2</v>
          </cell>
        </row>
        <row r="33">
          <cell r="A33">
            <v>36923</v>
          </cell>
          <cell r="B33">
            <v>4.2709999999999999</v>
          </cell>
          <cell r="C33">
            <v>-0.19729943078527068</v>
          </cell>
          <cell r="D33">
            <v>-0.15388521512756448</v>
          </cell>
          <cell r="E33">
            <v>-0.23347794383335874</v>
          </cell>
          <cell r="F33">
            <v>0.36</v>
          </cell>
          <cell r="G33">
            <v>0.65500000000000003</v>
          </cell>
          <cell r="H33">
            <v>0.58499999999999996</v>
          </cell>
          <cell r="I33">
            <v>0.77</v>
          </cell>
          <cell r="J33">
            <v>0.17749999999999999</v>
          </cell>
          <cell r="K33">
            <v>0.29499999999999998</v>
          </cell>
          <cell r="L33">
            <v>2.25</v>
          </cell>
          <cell r="M33">
            <v>-0.34</v>
          </cell>
          <cell r="N33">
            <v>0.115</v>
          </cell>
          <cell r="O33">
            <v>0.11</v>
          </cell>
          <cell r="P33">
            <v>0.09</v>
          </cell>
          <cell r="Q33">
            <v>0.50749999999999995</v>
          </cell>
          <cell r="R33">
            <v>0.60750000000000004</v>
          </cell>
          <cell r="S33">
            <v>0.60750000000000004</v>
          </cell>
          <cell r="T33">
            <v>1.1499999999999999</v>
          </cell>
          <cell r="U33">
            <v>0.60750000000000004</v>
          </cell>
          <cell r="V33">
            <v>4.0737005692147292</v>
          </cell>
          <cell r="W33">
            <v>4.1171147848724354</v>
          </cell>
          <cell r="X33">
            <v>4.0375220561666412</v>
          </cell>
          <cell r="Y33" t="str">
            <v>Sum</v>
          </cell>
          <cell r="Z33">
            <v>0.06</v>
          </cell>
          <cell r="AA33">
            <v>-0.05</v>
          </cell>
          <cell r="AB33">
            <v>5.63</v>
          </cell>
          <cell r="AC33">
            <v>5.6899999999999995</v>
          </cell>
          <cell r="AD33">
            <v>5.58</v>
          </cell>
          <cell r="AE33">
            <v>4.3609999999999998</v>
          </cell>
          <cell r="AF33">
            <v>3.931</v>
          </cell>
          <cell r="AG33">
            <v>4.3810000000000002</v>
          </cell>
          <cell r="AH33">
            <v>-0.24249999999999999</v>
          </cell>
          <cell r="AI33">
            <v>1.4581251564950004</v>
          </cell>
          <cell r="AJ33">
            <v>6.0325165672794015E-2</v>
          </cell>
          <cell r="AK33">
            <v>7.0276066692785022E-2</v>
          </cell>
          <cell r="AL33">
            <v>0.9632662067643265</v>
          </cell>
          <cell r="AM33">
            <v>0.95743877879001549</v>
          </cell>
          <cell r="AN33">
            <v>0.65500000000000003</v>
          </cell>
          <cell r="AO33">
            <v>0.13300000000000001</v>
          </cell>
          <cell r="AQ33">
            <v>-4.252163390889403</v>
          </cell>
          <cell r="AR33">
            <v>-4.0548639601041323</v>
          </cell>
          <cell r="AT33">
            <v>1.9800000000000002E-2</v>
          </cell>
          <cell r="AV33">
            <v>1.4999999999999999E-2</v>
          </cell>
        </row>
        <row r="34">
          <cell r="A34">
            <v>36951</v>
          </cell>
          <cell r="B34">
            <v>4.0209999999999999</v>
          </cell>
          <cell r="C34">
            <v>-8.8949907537451356E-2</v>
          </cell>
          <cell r="D34">
            <v>-4.5501840217423872E-2</v>
          </cell>
          <cell r="E34">
            <v>-0.12515663030414137</v>
          </cell>
          <cell r="F34">
            <v>0.36</v>
          </cell>
          <cell r="G34">
            <v>0.44</v>
          </cell>
          <cell r="H34">
            <v>0.44</v>
          </cell>
          <cell r="I34">
            <v>0.55500000000000005</v>
          </cell>
          <cell r="J34">
            <v>0.18</v>
          </cell>
          <cell r="K34">
            <v>0.30499999999999999</v>
          </cell>
          <cell r="L34">
            <v>1.28</v>
          </cell>
          <cell r="M34">
            <v>-0.34</v>
          </cell>
          <cell r="N34">
            <v>0.115</v>
          </cell>
          <cell r="O34">
            <v>0.11</v>
          </cell>
          <cell r="P34">
            <v>-0.16</v>
          </cell>
          <cell r="Q34">
            <v>0.47</v>
          </cell>
          <cell r="R34">
            <v>0.53749999999999998</v>
          </cell>
          <cell r="S34">
            <v>0.53749999999999998</v>
          </cell>
          <cell r="T34">
            <v>0.9</v>
          </cell>
          <cell r="U34">
            <v>0.53749999999999998</v>
          </cell>
          <cell r="V34">
            <v>3.9320500924625486</v>
          </cell>
          <cell r="W34">
            <v>3.975498159782576</v>
          </cell>
          <cell r="X34">
            <v>3.8958433696958585</v>
          </cell>
          <cell r="Z34">
            <v>0.06</v>
          </cell>
          <cell r="AA34">
            <v>-0.05</v>
          </cell>
          <cell r="AB34">
            <v>5.43</v>
          </cell>
          <cell r="AC34">
            <v>5.4899999999999993</v>
          </cell>
          <cell r="AD34">
            <v>5.38</v>
          </cell>
          <cell r="AE34">
            <v>3.8609999999999998</v>
          </cell>
          <cell r="AF34">
            <v>3.681</v>
          </cell>
          <cell r="AG34">
            <v>4.1310000000000002</v>
          </cell>
          <cell r="AH34">
            <v>-0.24249999999999999</v>
          </cell>
          <cell r="AI34">
            <v>1.4569890884610002</v>
          </cell>
          <cell r="AJ34">
            <v>6.0505564126257003E-2</v>
          </cell>
          <cell r="AK34">
            <v>7.0517010237006031E-2</v>
          </cell>
          <cell r="AL34">
            <v>0.95876881153053861</v>
          </cell>
          <cell r="AM34">
            <v>0.95222610549242948</v>
          </cell>
          <cell r="AN34">
            <v>0.44</v>
          </cell>
          <cell r="AO34">
            <v>0.12</v>
          </cell>
          <cell r="AQ34">
            <v>-4.0121915888167008</v>
          </cell>
          <cell r="AR34">
            <v>-3.9232416812792494</v>
          </cell>
          <cell r="AT34">
            <v>1.78E-2</v>
          </cell>
          <cell r="AV34">
            <v>1.4999999999999999E-2</v>
          </cell>
        </row>
        <row r="35">
          <cell r="A35">
            <v>36982</v>
          </cell>
          <cell r="B35">
            <v>3.7840000000000003</v>
          </cell>
          <cell r="C35">
            <v>-0.245</v>
          </cell>
          <cell r="D35">
            <v>-0.22325749906861603</v>
          </cell>
          <cell r="E35">
            <v>-0.30660375263892004</v>
          </cell>
          <cell r="F35">
            <v>0.17</v>
          </cell>
          <cell r="G35">
            <v>0.17</v>
          </cell>
          <cell r="H35">
            <v>0.185</v>
          </cell>
          <cell r="I35">
            <v>0.17</v>
          </cell>
          <cell r="J35">
            <v>9.2499999999999999E-2</v>
          </cell>
          <cell r="K35">
            <v>0.1525</v>
          </cell>
          <cell r="L35">
            <v>0.54</v>
          </cell>
          <cell r="M35">
            <v>-0.435</v>
          </cell>
          <cell r="N35">
            <v>0.17749999999999999</v>
          </cell>
          <cell r="O35">
            <v>3.5000000000000003E-2</v>
          </cell>
          <cell r="P35">
            <v>-0.24</v>
          </cell>
          <cell r="Q35">
            <v>0.4325</v>
          </cell>
          <cell r="R35">
            <v>0.4425</v>
          </cell>
          <cell r="S35">
            <v>0.4425</v>
          </cell>
          <cell r="T35">
            <v>0.45</v>
          </cell>
          <cell r="U35">
            <v>0.4425</v>
          </cell>
          <cell r="V35">
            <v>3.5390000000000001</v>
          </cell>
          <cell r="W35">
            <v>3.5607425009313842</v>
          </cell>
          <cell r="X35">
            <v>3.4773962473610802</v>
          </cell>
          <cell r="Z35">
            <v>0.03</v>
          </cell>
          <cell r="AA35">
            <v>-8.5000000000000006E-2</v>
          </cell>
          <cell r="AB35">
            <v>4.8830629160398171</v>
          </cell>
          <cell r="AC35">
            <v>4.9130629160398174</v>
          </cell>
          <cell r="AD35">
            <v>4.7980629160398172</v>
          </cell>
          <cell r="AE35">
            <v>3.5440000000000005</v>
          </cell>
          <cell r="AF35">
            <v>3.3490000000000002</v>
          </cell>
          <cell r="AG35">
            <v>3.8190000000000004</v>
          </cell>
          <cell r="AH35">
            <v>-0.245</v>
          </cell>
          <cell r="AI35">
            <v>1.4557515761360003</v>
          </cell>
          <cell r="AJ35">
            <v>6.0681401493329012E-2</v>
          </cell>
          <cell r="AK35">
            <v>7.072898863015202E-2</v>
          </cell>
          <cell r="AL35">
            <v>0.95380168321573322</v>
          </cell>
          <cell r="AM35">
            <v>0.94648827788859236</v>
          </cell>
          <cell r="AN35">
            <v>0.17</v>
          </cell>
          <cell r="AO35">
            <v>0.124</v>
          </cell>
          <cell r="AQ35">
            <v>-3.8005780030531979</v>
          </cell>
          <cell r="AR35">
            <v>-3.5555780030531978</v>
          </cell>
          <cell r="AT35">
            <v>0.01</v>
          </cell>
          <cell r="AV35">
            <v>2.5000000000000001E-3</v>
          </cell>
        </row>
        <row r="36">
          <cell r="A36">
            <v>37012</v>
          </cell>
          <cell r="B36">
            <v>3.6340000000000003</v>
          </cell>
          <cell r="C36">
            <v>-0.245</v>
          </cell>
          <cell r="D36">
            <v>-0.22324060658485623</v>
          </cell>
          <cell r="E36">
            <v>-0.30665161467623792</v>
          </cell>
          <cell r="F36">
            <v>0.17</v>
          </cell>
          <cell r="G36">
            <v>0.17</v>
          </cell>
          <cell r="H36">
            <v>0.185</v>
          </cell>
          <cell r="I36">
            <v>0.17</v>
          </cell>
          <cell r="J36">
            <v>0.08</v>
          </cell>
          <cell r="K36">
            <v>0.14000000000000001</v>
          </cell>
          <cell r="L36">
            <v>0.42499999999999999</v>
          </cell>
          <cell r="M36">
            <v>-0.435</v>
          </cell>
          <cell r="N36">
            <v>0.1875</v>
          </cell>
          <cell r="O36">
            <v>3.5000000000000003E-2</v>
          </cell>
          <cell r="P36">
            <v>-0.24</v>
          </cell>
          <cell r="Q36">
            <v>0.3725</v>
          </cell>
          <cell r="R36">
            <v>0.38250000000000001</v>
          </cell>
          <cell r="S36">
            <v>0.38250000000000001</v>
          </cell>
          <cell r="T36">
            <v>0.5</v>
          </cell>
          <cell r="U36">
            <v>0.38250000000000001</v>
          </cell>
          <cell r="V36">
            <v>3.3890000000000002</v>
          </cell>
          <cell r="W36">
            <v>3.4107593934151441</v>
          </cell>
          <cell r="X36">
            <v>3.3273483853237624</v>
          </cell>
          <cell r="Z36">
            <v>0.03</v>
          </cell>
          <cell r="AA36">
            <v>-8.5000000000000006E-2</v>
          </cell>
          <cell r="AB36">
            <v>4.6724648091175682</v>
          </cell>
          <cell r="AC36">
            <v>4.7024648091175685</v>
          </cell>
          <cell r="AD36">
            <v>4.5874648091175683</v>
          </cell>
          <cell r="AE36">
            <v>3.3940000000000001</v>
          </cell>
          <cell r="AF36">
            <v>3.1990000000000003</v>
          </cell>
          <cell r="AG36">
            <v>3.6690000000000005</v>
          </cell>
          <cell r="AH36">
            <v>-0.245</v>
          </cell>
          <cell r="AI36">
            <v>1.4546214315870003</v>
          </cell>
          <cell r="AJ36">
            <v>6.0819555944785011E-2</v>
          </cell>
          <cell r="AK36">
            <v>7.0841279896371012E-2</v>
          </cell>
          <cell r="AL36">
            <v>0.94901887097435866</v>
          </cell>
          <cell r="AM36">
            <v>0.94101103524246443</v>
          </cell>
          <cell r="AN36">
            <v>0.17</v>
          </cell>
          <cell r="AO36">
            <v>0.12</v>
          </cell>
          <cell r="AQ36">
            <v>-3.6546258450847926</v>
          </cell>
          <cell r="AR36">
            <v>-3.4096258450847925</v>
          </cell>
          <cell r="AT36">
            <v>0.01</v>
          </cell>
          <cell r="AV36">
            <v>2.5000000000000001E-3</v>
          </cell>
        </row>
        <row r="37">
          <cell r="A37">
            <v>37043</v>
          </cell>
          <cell r="B37">
            <v>3.6010000000000004</v>
          </cell>
          <cell r="C37">
            <v>-0.245</v>
          </cell>
          <cell r="D37">
            <v>-0.22322323347939443</v>
          </cell>
          <cell r="E37">
            <v>-0.30670083847504959</v>
          </cell>
          <cell r="F37">
            <v>0.17</v>
          </cell>
          <cell r="G37">
            <v>0.17</v>
          </cell>
          <cell r="H37">
            <v>0.185</v>
          </cell>
          <cell r="I37">
            <v>0.17</v>
          </cell>
          <cell r="J37">
            <v>7.4999999999999997E-2</v>
          </cell>
          <cell r="K37">
            <v>0.13500000000000001</v>
          </cell>
          <cell r="L37">
            <v>0.42499999999999999</v>
          </cell>
          <cell r="M37">
            <v>-0.435</v>
          </cell>
          <cell r="N37">
            <v>0.20749999999999999</v>
          </cell>
          <cell r="O37">
            <v>3.5000000000000003E-2</v>
          </cell>
          <cell r="P37">
            <v>-0.24</v>
          </cell>
          <cell r="Q37">
            <v>0.35749999999999998</v>
          </cell>
          <cell r="R37">
            <v>0.36749999999999999</v>
          </cell>
          <cell r="S37">
            <v>0.36749999999999999</v>
          </cell>
          <cell r="T37">
            <v>0.5</v>
          </cell>
          <cell r="U37">
            <v>0.36749999999999999</v>
          </cell>
          <cell r="V37">
            <v>3.3560000000000003</v>
          </cell>
          <cell r="W37">
            <v>3.377776766520606</v>
          </cell>
          <cell r="X37">
            <v>3.2942991615249508</v>
          </cell>
          <cell r="Y37" t="str">
            <v>Nov 01</v>
          </cell>
          <cell r="Z37">
            <v>0.03</v>
          </cell>
          <cell r="AA37">
            <v>-8.5000000000000006E-2</v>
          </cell>
          <cell r="AB37">
            <v>4.6232759075932588</v>
          </cell>
          <cell r="AC37">
            <v>4.653275907593259</v>
          </cell>
          <cell r="AD37">
            <v>4.5382759075932588</v>
          </cell>
          <cell r="AE37">
            <v>3.3610000000000007</v>
          </cell>
          <cell r="AF37">
            <v>3.1660000000000004</v>
          </cell>
          <cell r="AG37">
            <v>3.6360000000000006</v>
          </cell>
          <cell r="AH37">
            <v>-0.245</v>
          </cell>
          <cell r="AI37">
            <v>1.4534609612520002</v>
          </cell>
          <cell r="AJ37">
            <v>6.0962315551282009E-2</v>
          </cell>
          <cell r="AK37">
            <v>7.0957314209176017E-2</v>
          </cell>
          <cell r="AL37">
            <v>0.94407998899003132</v>
          </cell>
          <cell r="AM37">
            <v>0.93536701315365278</v>
          </cell>
          <cell r="AN37">
            <v>0.17</v>
          </cell>
          <cell r="AO37">
            <v>0.124</v>
          </cell>
          <cell r="AQ37">
            <v>-3.6216750483086817</v>
          </cell>
          <cell r="AR37">
            <v>-3.3766750483086816</v>
          </cell>
          <cell r="AT37">
            <v>0.01</v>
          </cell>
          <cell r="AV37">
            <v>2.5000000000000001E-3</v>
          </cell>
        </row>
        <row r="38">
          <cell r="A38">
            <v>37073</v>
          </cell>
          <cell r="B38">
            <v>3.593</v>
          </cell>
          <cell r="C38">
            <v>-0.245</v>
          </cell>
          <cell r="D38">
            <v>-0.22320607604903486</v>
          </cell>
          <cell r="E38">
            <v>-0.30674945119440089</v>
          </cell>
          <cell r="F38">
            <v>0.17</v>
          </cell>
          <cell r="G38">
            <v>0.17</v>
          </cell>
          <cell r="H38">
            <v>0.185</v>
          </cell>
          <cell r="I38">
            <v>0.17</v>
          </cell>
          <cell r="J38">
            <v>6.7500000000000004E-2</v>
          </cell>
          <cell r="K38">
            <v>0.1275</v>
          </cell>
          <cell r="L38">
            <v>0.49</v>
          </cell>
          <cell r="M38">
            <v>-0.435</v>
          </cell>
          <cell r="N38">
            <v>0.32500000000000001</v>
          </cell>
          <cell r="O38">
            <v>3.5000000000000003E-2</v>
          </cell>
          <cell r="P38">
            <v>-0.24</v>
          </cell>
          <cell r="Q38">
            <v>0.34749999999999998</v>
          </cell>
          <cell r="R38">
            <v>0.35749999999999998</v>
          </cell>
          <cell r="S38">
            <v>0.35749999999999998</v>
          </cell>
          <cell r="T38">
            <v>0.55000000000000004</v>
          </cell>
          <cell r="U38">
            <v>0.35749999999999998</v>
          </cell>
          <cell r="V38">
            <v>3.3479999999999999</v>
          </cell>
          <cell r="W38">
            <v>3.3697939239509651</v>
          </cell>
          <cell r="X38">
            <v>3.2862505488055991</v>
          </cell>
          <cell r="Y38">
            <v>4.2677374162492923</v>
          </cell>
          <cell r="Z38">
            <v>0.03</v>
          </cell>
          <cell r="AA38">
            <v>-8.5000000000000006E-2</v>
          </cell>
          <cell r="AB38">
            <v>4.60862395528149</v>
          </cell>
          <cell r="AC38">
            <v>4.6386239552814903</v>
          </cell>
          <cell r="AD38">
            <v>4.5236239552814901</v>
          </cell>
          <cell r="AE38">
            <v>3.3529999999999998</v>
          </cell>
          <cell r="AF38">
            <v>3.1579999999999999</v>
          </cell>
          <cell r="AG38">
            <v>3.6280000000000001</v>
          </cell>
          <cell r="AH38">
            <v>-0.245</v>
          </cell>
          <cell r="AI38">
            <v>1.452316713191</v>
          </cell>
          <cell r="AJ38">
            <v>6.1067606558504024E-2</v>
          </cell>
          <cell r="AK38">
            <v>7.1055981107652016E-2</v>
          </cell>
          <cell r="AL38">
            <v>0.93933504027106851</v>
          </cell>
          <cell r="AM38">
            <v>0.92993318218987253</v>
          </cell>
          <cell r="AN38">
            <v>0.17</v>
          </cell>
          <cell r="AO38">
            <v>0.12</v>
          </cell>
          <cell r="AQ38">
            <v>-3.613723640708534</v>
          </cell>
          <cell r="AR38">
            <v>-3.3687236407085339</v>
          </cell>
          <cell r="AT38">
            <v>0.01</v>
          </cell>
          <cell r="AV38">
            <v>2.5000000000000001E-3</v>
          </cell>
        </row>
        <row r="39">
          <cell r="A39">
            <v>37104</v>
          </cell>
          <cell r="B39">
            <v>3.5869999999999997</v>
          </cell>
          <cell r="C39">
            <v>-0.245</v>
          </cell>
          <cell r="D39">
            <v>-0.22318775358707876</v>
          </cell>
          <cell r="E39">
            <v>-0.30680136483661036</v>
          </cell>
          <cell r="F39">
            <v>0.17</v>
          </cell>
          <cell r="G39">
            <v>0.17</v>
          </cell>
          <cell r="H39">
            <v>0.185</v>
          </cell>
          <cell r="I39">
            <v>0.17</v>
          </cell>
          <cell r="J39">
            <v>6.5000000000000002E-2</v>
          </cell>
          <cell r="K39">
            <v>0.125</v>
          </cell>
          <cell r="L39">
            <v>0.49</v>
          </cell>
          <cell r="M39">
            <v>-0.435</v>
          </cell>
          <cell r="N39">
            <v>0.375</v>
          </cell>
          <cell r="O39">
            <v>3.5000000000000003E-2</v>
          </cell>
          <cell r="P39">
            <v>-0.24</v>
          </cell>
          <cell r="Q39">
            <v>0.34749999999999998</v>
          </cell>
          <cell r="R39">
            <v>0.35749999999999998</v>
          </cell>
          <cell r="S39">
            <v>0.35749999999999998</v>
          </cell>
          <cell r="T39">
            <v>0.6</v>
          </cell>
          <cell r="U39">
            <v>0.35749999999999998</v>
          </cell>
          <cell r="V39">
            <v>3.3419999999999996</v>
          </cell>
          <cell r="W39">
            <v>3.363812246412921</v>
          </cell>
          <cell r="X39">
            <v>3.2801986351633894</v>
          </cell>
          <cell r="Y39">
            <v>4.6633114183180728</v>
          </cell>
          <cell r="Z39">
            <v>0.03</v>
          </cell>
          <cell r="AA39">
            <v>-8.5000000000000006E-2</v>
          </cell>
          <cell r="AB39">
            <v>4.5965004292546405</v>
          </cell>
          <cell r="AC39">
            <v>4.6265004292546408</v>
          </cell>
          <cell r="AD39">
            <v>4.5115004292546406</v>
          </cell>
          <cell r="AE39">
            <v>3.3469999999999995</v>
          </cell>
          <cell r="AF39">
            <v>3.1519999999999997</v>
          </cell>
          <cell r="AG39">
            <v>3.6219999999999999</v>
          </cell>
          <cell r="AH39">
            <v>-0.245</v>
          </cell>
          <cell r="AI39">
            <v>1.4510967555020002</v>
          </cell>
          <cell r="AJ39">
            <v>6.1125468910164002E-2</v>
          </cell>
          <cell r="AK39">
            <v>7.113227093551E-2</v>
          </cell>
          <cell r="AL39">
            <v>0.93449248115392403</v>
          </cell>
          <cell r="AM39">
            <v>0.92436196826433237</v>
          </cell>
          <cell r="AN39">
            <v>0.17</v>
          </cell>
          <cell r="AO39">
            <v>0.12</v>
          </cell>
          <cell r="AQ39">
            <v>-3.6127755326515003</v>
          </cell>
          <cell r="AR39">
            <v>-3.3677755326515002</v>
          </cell>
          <cell r="AT39">
            <v>0.01</v>
          </cell>
          <cell r="AV39">
            <v>2.5000000000000001E-3</v>
          </cell>
        </row>
        <row r="40">
          <cell r="A40">
            <v>37135</v>
          </cell>
          <cell r="B40">
            <v>3.5580000000000003</v>
          </cell>
          <cell r="C40">
            <v>-0.245</v>
          </cell>
          <cell r="D40">
            <v>-0.22316935081334099</v>
          </cell>
          <cell r="E40">
            <v>-0.30685350602886752</v>
          </cell>
          <cell r="F40">
            <v>0.17</v>
          </cell>
          <cell r="G40">
            <v>0.17</v>
          </cell>
          <cell r="H40">
            <v>0.185</v>
          </cell>
          <cell r="I40">
            <v>0.17</v>
          </cell>
          <cell r="J40">
            <v>6.5000000000000002E-2</v>
          </cell>
          <cell r="K40">
            <v>0.125</v>
          </cell>
          <cell r="L40">
            <v>0.42499999999999999</v>
          </cell>
          <cell r="M40">
            <v>-0.435</v>
          </cell>
          <cell r="N40">
            <v>0.35249999999999998</v>
          </cell>
          <cell r="O40">
            <v>3.5000000000000003E-2</v>
          </cell>
          <cell r="P40">
            <v>-0.24</v>
          </cell>
          <cell r="Q40">
            <v>0.34749999999999998</v>
          </cell>
          <cell r="R40">
            <v>0.35749999999999998</v>
          </cell>
          <cell r="S40">
            <v>0.35749999999999998</v>
          </cell>
          <cell r="T40">
            <v>0.6</v>
          </cell>
          <cell r="U40">
            <v>0.35749999999999998</v>
          </cell>
          <cell r="V40">
            <v>3.3130000000000002</v>
          </cell>
          <cell r="W40">
            <v>3.3348306491866593</v>
          </cell>
          <cell r="X40">
            <v>3.2511464939711328</v>
          </cell>
          <cell r="Y40">
            <v>3.9851845576287332</v>
          </cell>
          <cell r="Z40">
            <v>0.03</v>
          </cell>
          <cell r="AA40">
            <v>-8.5000000000000006E-2</v>
          </cell>
          <cell r="AB40">
            <v>4.55277344939143</v>
          </cell>
          <cell r="AC40">
            <v>4.5827734493914303</v>
          </cell>
          <cell r="AD40">
            <v>4.4677734493914301</v>
          </cell>
          <cell r="AE40">
            <v>3.3180000000000005</v>
          </cell>
          <cell r="AF40">
            <v>3.1230000000000002</v>
          </cell>
          <cell r="AG40">
            <v>3.5930000000000004</v>
          </cell>
          <cell r="AH40">
            <v>-0.245</v>
          </cell>
          <cell r="AI40">
            <v>1.4498735117480002</v>
          </cell>
          <cell r="AJ40">
            <v>6.1183331262935008E-2</v>
          </cell>
          <cell r="AK40">
            <v>7.1208560765292028E-2</v>
          </cell>
          <cell r="AL40">
            <v>0.92966602818041844</v>
          </cell>
          <cell r="AM40">
            <v>0.91881264419290265</v>
          </cell>
          <cell r="AN40">
            <v>0.17</v>
          </cell>
          <cell r="AO40">
            <v>0.124</v>
          </cell>
          <cell r="AQ40">
            <v>-3.5928276520494022</v>
          </cell>
          <cell r="AR40">
            <v>-3.3478276520494021</v>
          </cell>
          <cell r="AT40">
            <v>0.01</v>
          </cell>
          <cell r="AV40">
            <v>2.5000000000000001E-3</v>
          </cell>
        </row>
        <row r="41">
          <cell r="A41">
            <v>37165</v>
          </cell>
          <cell r="B41">
            <v>3.5630000000000002</v>
          </cell>
          <cell r="C41">
            <v>-0.245</v>
          </cell>
          <cell r="D41">
            <v>-0.22315175982811031</v>
          </cell>
          <cell r="E41">
            <v>-0.30690334715368595</v>
          </cell>
          <cell r="F41">
            <v>0.17</v>
          </cell>
          <cell r="G41">
            <v>0.17</v>
          </cell>
          <cell r="H41">
            <v>0.185</v>
          </cell>
          <cell r="I41">
            <v>0.17</v>
          </cell>
          <cell r="J41">
            <v>0.08</v>
          </cell>
          <cell r="K41">
            <v>0.14000000000000001</v>
          </cell>
          <cell r="L41">
            <v>0.495</v>
          </cell>
          <cell r="M41">
            <v>-0.435</v>
          </cell>
          <cell r="N41">
            <v>0.2475</v>
          </cell>
          <cell r="O41">
            <v>3.5000000000000003E-2</v>
          </cell>
          <cell r="P41">
            <v>-0.24</v>
          </cell>
          <cell r="Q41">
            <v>0.35</v>
          </cell>
          <cell r="R41">
            <v>0.36</v>
          </cell>
          <cell r="S41">
            <v>0.36</v>
          </cell>
          <cell r="T41">
            <v>0.65</v>
          </cell>
          <cell r="U41">
            <v>0.36</v>
          </cell>
          <cell r="V41">
            <v>3.3180000000000001</v>
          </cell>
          <cell r="W41">
            <v>3.3398482401718899</v>
          </cell>
          <cell r="X41">
            <v>3.2560966528463142</v>
          </cell>
          <cell r="Y41" t="str">
            <v>Wtr</v>
          </cell>
          <cell r="Z41">
            <v>0.03</v>
          </cell>
          <cell r="AA41">
            <v>-8.5000000000000006E-2</v>
          </cell>
          <cell r="AB41">
            <v>4.5559733514863154</v>
          </cell>
          <cell r="AC41">
            <v>4.5859733514863157</v>
          </cell>
          <cell r="AD41">
            <v>4.4709733514863155</v>
          </cell>
          <cell r="AE41">
            <v>3.3230000000000004</v>
          </cell>
          <cell r="AF41">
            <v>3.1280000000000001</v>
          </cell>
          <cell r="AG41">
            <v>3.5980000000000003</v>
          </cell>
          <cell r="AH41">
            <v>-0.245</v>
          </cell>
          <cell r="AI41">
            <v>1.4487061544080004</v>
          </cell>
          <cell r="AJ41">
            <v>6.1239327089256008E-2</v>
          </cell>
          <cell r="AK41">
            <v>7.1271576944511028E-2</v>
          </cell>
          <cell r="AL41">
            <v>0.92501061084690717</v>
          </cell>
          <cell r="AM41">
            <v>0.91347550431295632</v>
          </cell>
          <cell r="AN41">
            <v>0.17</v>
          </cell>
          <cell r="AO41">
            <v>0.12</v>
          </cell>
          <cell r="AQ41">
            <v>-3.6018774723412639</v>
          </cell>
          <cell r="AR41">
            <v>-3.3568774723412638</v>
          </cell>
          <cell r="AT41">
            <v>0.01</v>
          </cell>
          <cell r="AV41">
            <v>2.5000000000000001E-3</v>
          </cell>
        </row>
        <row r="42">
          <cell r="A42">
            <v>37196</v>
          </cell>
          <cell r="B42">
            <v>3.6349999999999998</v>
          </cell>
          <cell r="C42">
            <v>-0.215</v>
          </cell>
          <cell r="D42">
            <v>-0.12571407197877349</v>
          </cell>
          <cell r="E42">
            <v>-0.21135567640729702</v>
          </cell>
          <cell r="F42">
            <v>0.27800000000000002</v>
          </cell>
          <cell r="G42">
            <v>0.38300000000000006</v>
          </cell>
          <cell r="H42">
            <v>0.32799999999999996</v>
          </cell>
          <cell r="I42">
            <v>0.45300000000000007</v>
          </cell>
          <cell r="J42">
            <v>0.125</v>
          </cell>
          <cell r="K42">
            <v>0.22</v>
          </cell>
          <cell r="L42">
            <v>0.91</v>
          </cell>
          <cell r="M42">
            <v>-0.31</v>
          </cell>
          <cell r="N42">
            <v>9.5000000000000001E-2</v>
          </cell>
          <cell r="O42">
            <v>9.5000000000000001E-2</v>
          </cell>
          <cell r="P42">
            <v>0.06</v>
          </cell>
          <cell r="Q42">
            <v>0.35499999999999998</v>
          </cell>
          <cell r="R42">
            <v>0.36249999999999999</v>
          </cell>
          <cell r="S42">
            <v>0.36249999999999999</v>
          </cell>
          <cell r="T42">
            <v>0.95</v>
          </cell>
          <cell r="U42">
            <v>0.36249999999999999</v>
          </cell>
          <cell r="V42">
            <v>3.42</v>
          </cell>
          <cell r="W42">
            <v>3.5092859280212263</v>
          </cell>
          <cell r="X42">
            <v>3.4236443235927028</v>
          </cell>
          <cell r="Z42">
            <v>0.1225</v>
          </cell>
          <cell r="AA42">
            <v>5.0000000000000001E-3</v>
          </cell>
          <cell r="AB42">
            <v>4.6922287675657026</v>
          </cell>
          <cell r="AC42">
            <v>4.8147287675657022</v>
          </cell>
          <cell r="AD42">
            <v>4.6972287675657025</v>
          </cell>
          <cell r="AE42">
            <v>3.6949999999999998</v>
          </cell>
          <cell r="AF42">
            <v>3.3249999999999997</v>
          </cell>
          <cell r="AG42">
            <v>3.73</v>
          </cell>
          <cell r="AH42">
            <v>-0.22750000000000001</v>
          </cell>
          <cell r="AI42">
            <v>1.4475333668400001</v>
          </cell>
          <cell r="AJ42">
            <v>6.1297189444214015E-2</v>
          </cell>
          <cell r="AK42">
            <v>7.1318966406646991E-2</v>
          </cell>
          <cell r="AL42">
            <v>0.92021587619912093</v>
          </cell>
          <cell r="AM42">
            <v>0.90800489808743023</v>
          </cell>
          <cell r="AN42">
            <v>0.39300000000000007</v>
          </cell>
          <cell r="AO42">
            <v>0.124</v>
          </cell>
          <cell r="AQ42">
            <v>-3.6113571996882454</v>
          </cell>
          <cell r="AR42">
            <v>-3.3963571996882456</v>
          </cell>
          <cell r="AT42">
            <v>7.4999999999999997E-3</v>
          </cell>
          <cell r="AV42">
            <v>5.0000000000000001E-3</v>
          </cell>
        </row>
        <row r="43">
          <cell r="A43">
            <v>37226</v>
          </cell>
          <cell r="B43">
            <v>3.7230000000000003</v>
          </cell>
          <cell r="C43">
            <v>-0.215</v>
          </cell>
          <cell r="D43">
            <v>-0.12564421710316065</v>
          </cell>
          <cell r="E43">
            <v>-0.21135282518788445</v>
          </cell>
          <cell r="F43">
            <v>0.29799999999999999</v>
          </cell>
          <cell r="G43">
            <v>0.51300000000000001</v>
          </cell>
          <cell r="H43">
            <v>0.45800000000000007</v>
          </cell>
          <cell r="I43">
            <v>0.58300000000000007</v>
          </cell>
          <cell r="J43">
            <v>0.16500000000000001</v>
          </cell>
          <cell r="K43">
            <v>0.26</v>
          </cell>
          <cell r="L43">
            <v>1.41</v>
          </cell>
          <cell r="M43">
            <v>-0.31</v>
          </cell>
          <cell r="N43">
            <v>9.5000000000000001E-2</v>
          </cell>
          <cell r="O43">
            <v>9.5000000000000001E-2</v>
          </cell>
          <cell r="P43">
            <v>0.1</v>
          </cell>
          <cell r="Q43">
            <v>0.35749999999999998</v>
          </cell>
          <cell r="R43">
            <v>0.36499999999999999</v>
          </cell>
          <cell r="S43">
            <v>0.36499999999999999</v>
          </cell>
          <cell r="T43">
            <v>1.1499999999999999</v>
          </cell>
          <cell r="U43">
            <v>0.36499999999999999</v>
          </cell>
          <cell r="V43">
            <v>3.5080000000000005</v>
          </cell>
          <cell r="W43">
            <v>3.5973557828968397</v>
          </cell>
          <cell r="X43">
            <v>3.5116471748121159</v>
          </cell>
          <cell r="Y43" t="str">
            <v>Sum</v>
          </cell>
          <cell r="Z43">
            <v>0.1225</v>
          </cell>
          <cell r="AA43">
            <v>5.0000000000000001E-3</v>
          </cell>
          <cell r="AB43">
            <v>4.8092018901128863</v>
          </cell>
          <cell r="AC43">
            <v>4.931701890112886</v>
          </cell>
          <cell r="AD43">
            <v>4.8142018901128862</v>
          </cell>
          <cell r="AE43">
            <v>3.8230000000000004</v>
          </cell>
          <cell r="AF43">
            <v>3.4130000000000003</v>
          </cell>
          <cell r="AG43">
            <v>3.8180000000000005</v>
          </cell>
          <cell r="AH43">
            <v>-0.22750000000000001</v>
          </cell>
          <cell r="AI43">
            <v>1.4464017415550003</v>
          </cell>
          <cell r="AJ43">
            <v>6.135318527265201E-2</v>
          </cell>
          <cell r="AK43">
            <v>7.1364827177162998E-2</v>
          </cell>
          <cell r="AL43">
            <v>0.91559116934005491</v>
          </cell>
          <cell r="AM43">
            <v>0.90273528417588866</v>
          </cell>
          <cell r="AN43">
            <v>0.52300000000000002</v>
          </cell>
          <cell r="AO43">
            <v>0.12</v>
          </cell>
          <cell r="AQ43">
            <v>-3.7013543496606061</v>
          </cell>
          <cell r="AR43">
            <v>-3.4863543496606062</v>
          </cell>
          <cell r="AT43">
            <v>7.4999999999999997E-3</v>
          </cell>
          <cell r="AV43">
            <v>5.0000000000000001E-3</v>
          </cell>
        </row>
        <row r="44">
          <cell r="A44">
            <v>37257</v>
          </cell>
          <cell r="B44">
            <v>3.7250000000000001</v>
          </cell>
          <cell r="C44">
            <v>-0.215</v>
          </cell>
          <cell r="D44">
            <v>-0.12557210124029083</v>
          </cell>
          <cell r="E44">
            <v>-0.21134988168327773</v>
          </cell>
          <cell r="F44">
            <v>0.308</v>
          </cell>
          <cell r="G44">
            <v>0.60300000000000009</v>
          </cell>
          <cell r="H44">
            <v>0.54800000000000004</v>
          </cell>
          <cell r="I44">
            <v>0.67299999999999993</v>
          </cell>
          <cell r="J44">
            <v>0.17749999999999999</v>
          </cell>
          <cell r="K44">
            <v>0.27250000000000002</v>
          </cell>
          <cell r="L44">
            <v>1.75</v>
          </cell>
          <cell r="M44">
            <v>-0.3</v>
          </cell>
          <cell r="N44">
            <v>0.105</v>
          </cell>
          <cell r="O44">
            <v>0.105</v>
          </cell>
          <cell r="P44">
            <v>0.13</v>
          </cell>
          <cell r="Q44">
            <v>0.36249999999999999</v>
          </cell>
          <cell r="R44">
            <v>0.37</v>
          </cell>
          <cell r="S44">
            <v>0.37</v>
          </cell>
          <cell r="T44">
            <v>1.1499999999999999</v>
          </cell>
          <cell r="U44">
            <v>0.37</v>
          </cell>
          <cell r="V44">
            <v>3.5100000000000002</v>
          </cell>
          <cell r="W44">
            <v>3.5994278987597093</v>
          </cell>
          <cell r="X44">
            <v>3.5136501183167224</v>
          </cell>
          <cell r="Z44">
            <v>0.1225</v>
          </cell>
          <cell r="AA44">
            <v>5.0000000000000001E-3</v>
          </cell>
          <cell r="AB44">
            <v>4.8080633221108275</v>
          </cell>
          <cell r="AC44">
            <v>4.9305633221108272</v>
          </cell>
          <cell r="AD44">
            <v>4.8130633221108274</v>
          </cell>
          <cell r="AE44">
            <v>3.855</v>
          </cell>
          <cell r="AF44">
            <v>3.4250000000000003</v>
          </cell>
          <cell r="AG44">
            <v>3.83</v>
          </cell>
          <cell r="AH44">
            <v>-0.2175</v>
          </cell>
          <cell r="AI44">
            <v>1.4452353436960004</v>
          </cell>
          <cell r="AJ44">
            <v>6.1411047629797995E-2</v>
          </cell>
          <cell r="AK44">
            <v>7.1412442295680015E-2</v>
          </cell>
          <cell r="AL44">
            <v>0.91082818370757368</v>
          </cell>
          <cell r="AM44">
            <v>0.89731498509136476</v>
          </cell>
          <cell r="AN44">
            <v>0.6130000000000001</v>
          </cell>
          <cell r="AO44">
            <v>0.12</v>
          </cell>
          <cell r="AQ44">
            <v>-3.7093514073863467</v>
          </cell>
          <cell r="AR44">
            <v>-3.4943514073863469</v>
          </cell>
          <cell r="AT44">
            <v>7.4999999999999997E-3</v>
          </cell>
          <cell r="AV44">
            <v>5.0000000000000001E-3</v>
          </cell>
        </row>
        <row r="45">
          <cell r="A45">
            <v>37288</v>
          </cell>
          <cell r="B45">
            <v>3.585</v>
          </cell>
          <cell r="C45">
            <v>-0.215</v>
          </cell>
          <cell r="D45">
            <v>-0.12550003755172146</v>
          </cell>
          <cell r="E45">
            <v>-0.21134694030823287</v>
          </cell>
          <cell r="F45">
            <v>0.35300000000000004</v>
          </cell>
          <cell r="G45">
            <v>0.628</v>
          </cell>
          <cell r="H45">
            <v>0.57300000000000006</v>
          </cell>
          <cell r="I45">
            <v>0.69799999999999995</v>
          </cell>
          <cell r="J45">
            <v>0.155</v>
          </cell>
          <cell r="K45">
            <v>0.25</v>
          </cell>
          <cell r="L45">
            <v>1.65</v>
          </cell>
          <cell r="M45">
            <v>-0.3</v>
          </cell>
          <cell r="N45">
            <v>0.105</v>
          </cell>
          <cell r="O45">
            <v>0.105</v>
          </cell>
          <cell r="P45">
            <v>0.08</v>
          </cell>
          <cell r="Q45">
            <v>0.35499999999999998</v>
          </cell>
          <cell r="R45">
            <v>0.36249999999999999</v>
          </cell>
          <cell r="S45">
            <v>0.36249999999999999</v>
          </cell>
          <cell r="T45">
            <v>1.1499999999999999</v>
          </cell>
          <cell r="U45">
            <v>0.36249999999999999</v>
          </cell>
          <cell r="V45">
            <v>3.37</v>
          </cell>
          <cell r="W45">
            <v>3.4594999624482785</v>
          </cell>
          <cell r="X45">
            <v>3.3736530596917671</v>
          </cell>
          <cell r="Z45">
            <v>0.1225</v>
          </cell>
          <cell r="AA45">
            <v>5.0000000000000001E-3</v>
          </cell>
          <cell r="AB45">
            <v>4.612571767709631</v>
          </cell>
          <cell r="AC45">
            <v>4.7350717677096306</v>
          </cell>
          <cell r="AD45">
            <v>4.6175717677096308</v>
          </cell>
          <cell r="AE45">
            <v>3.665</v>
          </cell>
          <cell r="AF45">
            <v>3.2850000000000001</v>
          </cell>
          <cell r="AG45">
            <v>3.69</v>
          </cell>
          <cell r="AH45">
            <v>-0.2175</v>
          </cell>
          <cell r="AI45">
            <v>1.4440716673450005</v>
          </cell>
          <cell r="AJ45">
            <v>6.1468909988056007E-2</v>
          </cell>
          <cell r="AK45">
            <v>7.1460369860223999E-2</v>
          </cell>
          <cell r="AL45">
            <v>0.90608134334604928</v>
          </cell>
          <cell r="AM45">
            <v>0.89191983383556384</v>
          </cell>
          <cell r="AN45">
            <v>0.63800000000000001</v>
          </cell>
          <cell r="AO45">
            <v>0.13300000000000001</v>
          </cell>
          <cell r="AQ45">
            <v>-3.5743484672407608</v>
          </cell>
          <cell r="AR45">
            <v>-3.359348467240761</v>
          </cell>
          <cell r="AT45">
            <v>7.4999999999999997E-3</v>
          </cell>
          <cell r="AV45">
            <v>5.0000000000000001E-3</v>
          </cell>
        </row>
        <row r="46">
          <cell r="A46">
            <v>37316</v>
          </cell>
          <cell r="B46">
            <v>3.4280000000000004</v>
          </cell>
          <cell r="C46">
            <v>-0.215</v>
          </cell>
          <cell r="D46">
            <v>-0.1254350266773856</v>
          </cell>
          <cell r="E46">
            <v>-0.21134428680315898</v>
          </cell>
          <cell r="F46">
            <v>0.35300000000000004</v>
          </cell>
          <cell r="G46">
            <v>0.47800000000000004</v>
          </cell>
          <cell r="H46">
            <v>0.42300000000000004</v>
          </cell>
          <cell r="I46">
            <v>0.54800000000000004</v>
          </cell>
          <cell r="J46">
            <v>0.1525</v>
          </cell>
          <cell r="K46">
            <v>0.2475</v>
          </cell>
          <cell r="L46">
            <v>1.07</v>
          </cell>
          <cell r="M46">
            <v>-0.3</v>
          </cell>
          <cell r="N46">
            <v>0.105</v>
          </cell>
          <cell r="O46">
            <v>0.105</v>
          </cell>
          <cell r="P46">
            <v>-0.14499999999999999</v>
          </cell>
          <cell r="Q46">
            <v>0.33</v>
          </cell>
          <cell r="R46">
            <v>0.33750000000000002</v>
          </cell>
          <cell r="S46">
            <v>0.33750000000000002</v>
          </cell>
          <cell r="T46">
            <v>0.9</v>
          </cell>
          <cell r="U46">
            <v>0.33750000000000002</v>
          </cell>
          <cell r="V46">
            <v>3.2130000000000005</v>
          </cell>
          <cell r="W46">
            <v>3.3025649733226148</v>
          </cell>
          <cell r="X46">
            <v>3.2166557131968414</v>
          </cell>
          <cell r="Z46">
            <v>0.1225</v>
          </cell>
          <cell r="AA46">
            <v>5.0000000000000001E-3</v>
          </cell>
          <cell r="AB46">
            <v>4.3944913440913185</v>
          </cell>
          <cell r="AC46">
            <v>4.5169913440913181</v>
          </cell>
          <cell r="AD46">
            <v>4.3994913440913184</v>
          </cell>
          <cell r="AE46">
            <v>3.2830000000000004</v>
          </cell>
          <cell r="AF46">
            <v>3.1280000000000006</v>
          </cell>
          <cell r="AG46">
            <v>3.5330000000000004</v>
          </cell>
          <cell r="AH46">
            <v>-0.2175</v>
          </cell>
          <cell r="AI46">
            <v>1.4430234856930002</v>
          </cell>
          <cell r="AJ46">
            <v>6.1521172764212997E-2</v>
          </cell>
          <cell r="AK46">
            <v>7.1503659274013004E-2</v>
          </cell>
          <cell r="AL46">
            <v>0.90180775719445228</v>
          </cell>
          <cell r="AM46">
            <v>0.88706869339635042</v>
          </cell>
          <cell r="AN46">
            <v>0.48800000000000004</v>
          </cell>
          <cell r="AO46">
            <v>0.12</v>
          </cell>
          <cell r="AQ46">
            <v>-3.4243458148448171</v>
          </cell>
          <cell r="AR46">
            <v>-3.2093458148448173</v>
          </cell>
          <cell r="AT46">
            <v>7.4999999999999997E-3</v>
          </cell>
          <cell r="AV46">
            <v>5.0000000000000001E-3</v>
          </cell>
        </row>
        <row r="47">
          <cell r="A47">
            <v>37347</v>
          </cell>
          <cell r="B47">
            <v>3.2669999999999999</v>
          </cell>
          <cell r="C47">
            <v>-0.25</v>
          </cell>
          <cell r="D47">
            <v>-0.19146344200788201</v>
          </cell>
          <cell r="E47">
            <v>-0.32682923236465555</v>
          </cell>
          <cell r="F47">
            <v>0.16500000000000001</v>
          </cell>
          <cell r="G47">
            <v>0.16500000000000001</v>
          </cell>
          <cell r="H47">
            <v>0.185</v>
          </cell>
          <cell r="I47">
            <v>0.16500000000000001</v>
          </cell>
          <cell r="J47">
            <v>7.7499999999999999E-2</v>
          </cell>
          <cell r="K47">
            <v>0.14749999999999999</v>
          </cell>
          <cell r="L47">
            <v>0.54</v>
          </cell>
          <cell r="M47">
            <v>-0.33</v>
          </cell>
          <cell r="N47">
            <v>0.1575</v>
          </cell>
          <cell r="O47">
            <v>4.4999999999999998E-2</v>
          </cell>
          <cell r="P47">
            <v>-0.27</v>
          </cell>
          <cell r="Q47">
            <v>0.27999999999999997</v>
          </cell>
          <cell r="R47">
            <v>0.28749999999999998</v>
          </cell>
          <cell r="S47">
            <v>0.28749999999999998</v>
          </cell>
          <cell r="T47">
            <v>0.4</v>
          </cell>
          <cell r="U47">
            <v>0.28749999999999998</v>
          </cell>
          <cell r="V47">
            <v>3.0169999999999999</v>
          </cell>
          <cell r="W47">
            <v>3.0755365579921179</v>
          </cell>
          <cell r="X47">
            <v>2.9401707676353444</v>
          </cell>
          <cell r="Z47">
            <v>0.08</v>
          </cell>
          <cell r="AA47">
            <v>-0.105</v>
          </cell>
          <cell r="AB47">
            <v>4.1232352615010175</v>
          </cell>
          <cell r="AC47">
            <v>4.2032352615010176</v>
          </cell>
          <cell r="AD47">
            <v>4.0182352615010171</v>
          </cell>
          <cell r="AE47">
            <v>2.9969999999999999</v>
          </cell>
          <cell r="AF47">
            <v>2.9369999999999998</v>
          </cell>
          <cell r="AG47">
            <v>3.3119999999999998</v>
          </cell>
          <cell r="AH47">
            <v>-0.21</v>
          </cell>
          <cell r="AI47">
            <v>1.4419105409540001</v>
          </cell>
          <cell r="AJ47">
            <v>6.1579035124586019E-2</v>
          </cell>
          <cell r="AK47">
            <v>7.1533790755287027E-2</v>
          </cell>
          <cell r="AL47">
            <v>0.89709166227387915</v>
          </cell>
          <cell r="AM47">
            <v>0.881749096138151</v>
          </cell>
          <cell r="AN47">
            <v>0.16500000000000001</v>
          </cell>
          <cell r="AO47">
            <v>0.124</v>
          </cell>
          <cell r="AQ47">
            <v>-3.3437971187218976</v>
          </cell>
          <cell r="AR47">
            <v>-3.0937971187218976</v>
          </cell>
          <cell r="AT47">
            <v>7.4999999999999997E-3</v>
          </cell>
          <cell r="AV47">
            <v>2.5000000000000001E-3</v>
          </cell>
        </row>
        <row r="48">
          <cell r="A48">
            <v>37377</v>
          </cell>
          <cell r="B48">
            <v>3.1920000000000002</v>
          </cell>
          <cell r="C48">
            <v>-0.25</v>
          </cell>
          <cell r="D48">
            <v>-0.19142274550847782</v>
          </cell>
          <cell r="E48">
            <v>-0.32688264652012311</v>
          </cell>
          <cell r="F48">
            <v>0.16500000000000001</v>
          </cell>
          <cell r="G48">
            <v>0.16500000000000001</v>
          </cell>
          <cell r="H48">
            <v>0.185</v>
          </cell>
          <cell r="I48">
            <v>0.16500000000000001</v>
          </cell>
          <cell r="J48">
            <v>6.7500000000000004E-2</v>
          </cell>
          <cell r="K48">
            <v>0.13750000000000001</v>
          </cell>
          <cell r="L48">
            <v>0.42499999999999999</v>
          </cell>
          <cell r="M48">
            <v>-0.33</v>
          </cell>
          <cell r="N48">
            <v>0.1575</v>
          </cell>
          <cell r="O48">
            <v>4.4999999999999998E-2</v>
          </cell>
          <cell r="P48">
            <v>-0.27</v>
          </cell>
          <cell r="Q48">
            <v>0.27</v>
          </cell>
          <cell r="R48">
            <v>0.27750000000000002</v>
          </cell>
          <cell r="S48">
            <v>0.27750000000000002</v>
          </cell>
          <cell r="T48">
            <v>0.45</v>
          </cell>
          <cell r="U48">
            <v>0.27750000000000002</v>
          </cell>
          <cell r="V48">
            <v>2.9420000000000002</v>
          </cell>
          <cell r="W48">
            <v>3.0005772544915223</v>
          </cell>
          <cell r="X48">
            <v>2.8651173534798771</v>
          </cell>
          <cell r="Z48">
            <v>0.08</v>
          </cell>
          <cell r="AA48">
            <v>-0.105</v>
          </cell>
          <cell r="AB48">
            <v>4.0179418110840777</v>
          </cell>
          <cell r="AC48">
            <v>4.0979418110840777</v>
          </cell>
          <cell r="AD48">
            <v>3.9129418110840777</v>
          </cell>
          <cell r="AE48">
            <v>2.9220000000000002</v>
          </cell>
          <cell r="AF48">
            <v>2.8620000000000001</v>
          </cell>
          <cell r="AG48">
            <v>3.2370000000000001</v>
          </cell>
          <cell r="AH48">
            <v>-0.21</v>
          </cell>
          <cell r="AI48">
            <v>1.4409087747910001</v>
          </cell>
          <cell r="AJ48">
            <v>6.163503095826401E-2</v>
          </cell>
          <cell r="AK48">
            <v>7.1536784352031021E-2</v>
          </cell>
          <cell r="AL48">
            <v>0.89254308830117157</v>
          </cell>
          <cell r="AM48">
            <v>0.87666882604830876</v>
          </cell>
          <cell r="AN48">
            <v>0.16500000000000001</v>
          </cell>
          <cell r="AO48">
            <v>0.12</v>
          </cell>
          <cell r="AQ48">
            <v>-3.2688505105509278</v>
          </cell>
          <cell r="AR48">
            <v>-3.0188505105509278</v>
          </cell>
          <cell r="AT48">
            <v>7.4999999999999997E-3</v>
          </cell>
          <cell r="AV48">
            <v>2.5000000000000001E-3</v>
          </cell>
        </row>
        <row r="49">
          <cell r="A49">
            <v>37408</v>
          </cell>
          <cell r="B49">
            <v>3.1610000000000005</v>
          </cell>
          <cell r="C49">
            <v>-0.25</v>
          </cell>
          <cell r="D49">
            <v>-0.19138118285899797</v>
          </cell>
          <cell r="E49">
            <v>-0.32693719749756678</v>
          </cell>
          <cell r="F49">
            <v>0.16500000000000001</v>
          </cell>
          <cell r="G49">
            <v>0.16500000000000001</v>
          </cell>
          <cell r="H49">
            <v>0.185</v>
          </cell>
          <cell r="I49">
            <v>0.16500000000000001</v>
          </cell>
          <cell r="J49">
            <v>6.25E-2</v>
          </cell>
          <cell r="K49">
            <v>0.13250000000000001</v>
          </cell>
          <cell r="L49">
            <v>0.42499999999999999</v>
          </cell>
          <cell r="M49">
            <v>-0.33</v>
          </cell>
          <cell r="N49">
            <v>0.1575</v>
          </cell>
          <cell r="O49">
            <v>4.4999999999999998E-2</v>
          </cell>
          <cell r="P49">
            <v>-0.27</v>
          </cell>
          <cell r="Q49">
            <v>0.26750000000000002</v>
          </cell>
          <cell r="R49">
            <v>0.27500000000000002</v>
          </cell>
          <cell r="S49">
            <v>0.27500000000000002</v>
          </cell>
          <cell r="T49">
            <v>0.45</v>
          </cell>
          <cell r="U49">
            <v>0.27500000000000002</v>
          </cell>
          <cell r="V49">
            <v>2.9110000000000005</v>
          </cell>
          <cell r="W49">
            <v>2.9696188171410025</v>
          </cell>
          <cell r="X49">
            <v>2.8340628025024337</v>
          </cell>
          <cell r="Y49" t="str">
            <v>Nov 02</v>
          </cell>
          <cell r="Z49">
            <v>0.08</v>
          </cell>
          <cell r="AA49">
            <v>-0.105</v>
          </cell>
          <cell r="AB49">
            <v>3.9727857257819745</v>
          </cell>
          <cell r="AC49">
            <v>4.0527857257819742</v>
          </cell>
          <cell r="AD49">
            <v>3.8677857257819745</v>
          </cell>
          <cell r="AE49">
            <v>2.8910000000000005</v>
          </cell>
          <cell r="AF49">
            <v>2.8310000000000004</v>
          </cell>
          <cell r="AG49">
            <v>3.2060000000000004</v>
          </cell>
          <cell r="AH49">
            <v>-0.21</v>
          </cell>
          <cell r="AI49">
            <v>1.4398871235660002</v>
          </cell>
          <cell r="AJ49">
            <v>6.1692893320825011E-2</v>
          </cell>
          <cell r="AK49">
            <v>7.1539877735336016E-2</v>
          </cell>
          <cell r="AL49">
            <v>0.88785880187070099</v>
          </cell>
          <cell r="AM49">
            <v>0.87144952717054058</v>
          </cell>
          <cell r="AN49">
            <v>0.16500000000000001</v>
          </cell>
          <cell r="AO49">
            <v>0.124</v>
          </cell>
          <cell r="AQ49">
            <v>-3.2409050387267562</v>
          </cell>
          <cell r="AR49">
            <v>-2.9909050387267562</v>
          </cell>
          <cell r="AT49">
            <v>7.4999999999999997E-3</v>
          </cell>
          <cell r="AV49">
            <v>2.5000000000000001E-3</v>
          </cell>
        </row>
        <row r="50">
          <cell r="A50">
            <v>37438</v>
          </cell>
          <cell r="B50">
            <v>3.1520000000000001</v>
          </cell>
          <cell r="C50">
            <v>-0.25</v>
          </cell>
          <cell r="D50">
            <v>-0.19133916279431462</v>
          </cell>
          <cell r="E50">
            <v>-0.3269923488324622</v>
          </cell>
          <cell r="F50">
            <v>0.16500000000000001</v>
          </cell>
          <cell r="G50">
            <v>0.16500000000000001</v>
          </cell>
          <cell r="H50">
            <v>0.185</v>
          </cell>
          <cell r="I50">
            <v>0.16500000000000001</v>
          </cell>
          <cell r="J50">
            <v>5.2499999999999998E-2</v>
          </cell>
          <cell r="K50">
            <v>0.1225</v>
          </cell>
          <cell r="L50">
            <v>0.46</v>
          </cell>
          <cell r="M50">
            <v>-0.33</v>
          </cell>
          <cell r="N50">
            <v>0.1575</v>
          </cell>
          <cell r="O50">
            <v>4.4999999999999998E-2</v>
          </cell>
          <cell r="P50">
            <v>-0.27</v>
          </cell>
          <cell r="Q50">
            <v>0.26500000000000001</v>
          </cell>
          <cell r="R50">
            <v>0.27250000000000002</v>
          </cell>
          <cell r="S50">
            <v>0.27250000000000002</v>
          </cell>
          <cell r="T50">
            <v>0.5</v>
          </cell>
          <cell r="U50">
            <v>0.27250000000000002</v>
          </cell>
          <cell r="V50">
            <v>2.9020000000000001</v>
          </cell>
          <cell r="W50">
            <v>2.9606608372056855</v>
          </cell>
          <cell r="X50">
            <v>2.8250076511675379</v>
          </cell>
          <cell r="Y50">
            <v>3.7847100584073678</v>
          </cell>
          <cell r="Z50">
            <v>0.08</v>
          </cell>
          <cell r="AA50">
            <v>-0.105</v>
          </cell>
          <cell r="AB50">
            <v>3.9576659839675599</v>
          </cell>
          <cell r="AC50">
            <v>4.0376659839675595</v>
          </cell>
          <cell r="AD50">
            <v>3.8526659839675599</v>
          </cell>
          <cell r="AE50">
            <v>2.8820000000000001</v>
          </cell>
          <cell r="AF50">
            <v>2.8220000000000001</v>
          </cell>
          <cell r="AG50">
            <v>3.1970000000000001</v>
          </cell>
          <cell r="AH50">
            <v>-0.21</v>
          </cell>
          <cell r="AI50">
            <v>1.4388557003380005</v>
          </cell>
          <cell r="AJ50">
            <v>6.1727747877508003E-2</v>
          </cell>
          <cell r="AK50">
            <v>7.1541312795681003E-2</v>
          </cell>
          <cell r="AL50">
            <v>0.88337797063938961</v>
          </cell>
          <cell r="AM50">
            <v>0.86643042168238293</v>
          </cell>
          <cell r="AN50">
            <v>0.16500000000000001</v>
          </cell>
          <cell r="AO50">
            <v>0.12</v>
          </cell>
          <cell r="AQ50">
            <v>-3.2319601670090941</v>
          </cell>
          <cell r="AR50">
            <v>-2.9819601670090941</v>
          </cell>
          <cell r="AT50">
            <v>7.4999999999999997E-3</v>
          </cell>
          <cell r="AV50">
            <v>2.5000000000000001E-3</v>
          </cell>
        </row>
        <row r="51">
          <cell r="A51">
            <v>37469</v>
          </cell>
          <cell r="B51">
            <v>3.1490000000000005</v>
          </cell>
          <cell r="C51">
            <v>-0.25</v>
          </cell>
          <cell r="D51">
            <v>-0.19129332716156577</v>
          </cell>
          <cell r="E51">
            <v>-0.32705250810044495</v>
          </cell>
          <cell r="F51">
            <v>0.16500000000000001</v>
          </cell>
          <cell r="G51">
            <v>0.16500000000000001</v>
          </cell>
          <cell r="H51">
            <v>0.185</v>
          </cell>
          <cell r="I51">
            <v>0.16500000000000001</v>
          </cell>
          <cell r="J51">
            <v>0.05</v>
          </cell>
          <cell r="K51">
            <v>0.12</v>
          </cell>
          <cell r="L51">
            <v>0.52500000000000002</v>
          </cell>
          <cell r="M51">
            <v>-0.33</v>
          </cell>
          <cell r="N51">
            <v>0.1575</v>
          </cell>
          <cell r="O51">
            <v>4.4999999999999998E-2</v>
          </cell>
          <cell r="P51">
            <v>-0.27</v>
          </cell>
          <cell r="Q51">
            <v>0.26500000000000001</v>
          </cell>
          <cell r="R51">
            <v>0.27250000000000002</v>
          </cell>
          <cell r="S51">
            <v>0.27250000000000002</v>
          </cell>
          <cell r="T51">
            <v>0.55000000000000004</v>
          </cell>
          <cell r="U51">
            <v>0.27250000000000002</v>
          </cell>
          <cell r="V51">
            <v>2.8990000000000005</v>
          </cell>
          <cell r="W51">
            <v>2.9577066728384347</v>
          </cell>
          <cell r="X51">
            <v>2.8219474918995555</v>
          </cell>
          <cell r="Y51">
            <v>4.0741462237257462</v>
          </cell>
          <cell r="Z51">
            <v>0.08</v>
          </cell>
          <cell r="AA51">
            <v>-0.105</v>
          </cell>
          <cell r="AB51">
            <v>3.9504878881190235</v>
          </cell>
          <cell r="AC51">
            <v>4.0304878881190236</v>
          </cell>
          <cell r="AD51">
            <v>3.8454878881190235</v>
          </cell>
          <cell r="AE51">
            <v>2.8790000000000004</v>
          </cell>
          <cell r="AF51">
            <v>2.8190000000000004</v>
          </cell>
          <cell r="AG51">
            <v>3.1940000000000004</v>
          </cell>
          <cell r="AH51">
            <v>-0.21</v>
          </cell>
          <cell r="AI51">
            <v>1.4377323039970002</v>
          </cell>
          <cell r="AJ51">
            <v>6.1738797409160009E-2</v>
          </cell>
          <cell r="AK51">
            <v>7.1540229527408017E-2</v>
          </cell>
          <cell r="AL51">
            <v>0.8788116257842149</v>
          </cell>
          <cell r="AM51">
            <v>0.8612787072380137</v>
          </cell>
          <cell r="AN51">
            <v>0.16500000000000001</v>
          </cell>
          <cell r="AO51">
            <v>0.12</v>
          </cell>
          <cell r="AQ51">
            <v>-3.2290203011312677</v>
          </cell>
          <cell r="AR51">
            <v>-2.9790203011312677</v>
          </cell>
          <cell r="AT51">
            <v>7.4999999999999997E-3</v>
          </cell>
          <cell r="AV51">
            <v>2.5000000000000001E-3</v>
          </cell>
        </row>
        <row r="52">
          <cell r="A52">
            <v>37500</v>
          </cell>
          <cell r="B52">
            <v>3.1340000000000003</v>
          </cell>
          <cell r="C52">
            <v>-0.25</v>
          </cell>
          <cell r="D52">
            <v>-0.19124757303519857</v>
          </cell>
          <cell r="E52">
            <v>-0.32711256039130276</v>
          </cell>
          <cell r="F52">
            <v>0.16500000000000001</v>
          </cell>
          <cell r="G52">
            <v>0.16500000000000001</v>
          </cell>
          <cell r="H52">
            <v>0.185</v>
          </cell>
          <cell r="I52">
            <v>0.16500000000000001</v>
          </cell>
          <cell r="J52">
            <v>4.7500000000000001E-2</v>
          </cell>
          <cell r="K52">
            <v>0.11749999999999999</v>
          </cell>
          <cell r="L52">
            <v>0.42499999999999999</v>
          </cell>
          <cell r="M52">
            <v>-0.33</v>
          </cell>
          <cell r="N52">
            <v>0.1575</v>
          </cell>
          <cell r="O52">
            <v>4.4999999999999998E-2</v>
          </cell>
          <cell r="P52">
            <v>-0.27</v>
          </cell>
          <cell r="Q52">
            <v>0.26500000000000001</v>
          </cell>
          <cell r="R52">
            <v>0.27250000000000002</v>
          </cell>
          <cell r="S52">
            <v>0.27250000000000002</v>
          </cell>
          <cell r="T52">
            <v>0.55000000000000004</v>
          </cell>
          <cell r="U52">
            <v>0.27250000000000002</v>
          </cell>
          <cell r="V52">
            <v>2.8840000000000003</v>
          </cell>
          <cell r="W52">
            <v>2.9427524269648018</v>
          </cell>
          <cell r="X52">
            <v>2.8068874396086976</v>
          </cell>
          <cell r="Y52">
            <v>3.5779699403228116</v>
          </cell>
          <cell r="Z52">
            <v>0.08</v>
          </cell>
          <cell r="AA52">
            <v>-0.105</v>
          </cell>
          <cell r="AB52">
            <v>3.9269867121952773</v>
          </cell>
          <cell r="AC52">
            <v>4.0069867121952774</v>
          </cell>
          <cell r="AD52">
            <v>3.8219867121952773</v>
          </cell>
          <cell r="AE52">
            <v>2.8640000000000003</v>
          </cell>
          <cell r="AF52">
            <v>2.8040000000000003</v>
          </cell>
          <cell r="AG52">
            <v>3.1790000000000003</v>
          </cell>
          <cell r="AH52">
            <v>-0.21</v>
          </cell>
          <cell r="AI52">
            <v>1.4366126534750001</v>
          </cell>
          <cell r="AJ52">
            <v>6.1749846940852011E-2</v>
          </cell>
          <cell r="AK52">
            <v>7.1539146259135003E-2</v>
          </cell>
          <cell r="AL52">
            <v>0.8742672946278176</v>
          </cell>
          <cell r="AM52">
            <v>0.85615777640254231</v>
          </cell>
          <cell r="AN52">
            <v>0.16500000000000001</v>
          </cell>
          <cell r="AO52">
            <v>0.124</v>
          </cell>
          <cell r="AQ52">
            <v>-3.2140803283210309</v>
          </cell>
          <cell r="AR52">
            <v>-2.9640803283210309</v>
          </cell>
          <cell r="AT52">
            <v>7.4999999999999997E-3</v>
          </cell>
          <cell r="AV52">
            <v>2.5000000000000001E-3</v>
          </cell>
        </row>
        <row r="53">
          <cell r="A53">
            <v>37530</v>
          </cell>
          <cell r="B53">
            <v>3.1510000000000002</v>
          </cell>
          <cell r="C53">
            <v>-0.25</v>
          </cell>
          <cell r="D53">
            <v>-0.19120372037468014</v>
          </cell>
          <cell r="E53">
            <v>-0.32717011700823262</v>
          </cell>
          <cell r="F53">
            <v>0.16500000000000001</v>
          </cell>
          <cell r="G53">
            <v>0.16500000000000001</v>
          </cell>
          <cell r="H53">
            <v>0.185</v>
          </cell>
          <cell r="I53">
            <v>0.16500000000000001</v>
          </cell>
          <cell r="J53">
            <v>6.25E-2</v>
          </cell>
          <cell r="K53">
            <v>0.13250000000000001</v>
          </cell>
          <cell r="L53">
            <v>0.34499999999999997</v>
          </cell>
          <cell r="M53">
            <v>-0.33</v>
          </cell>
          <cell r="N53">
            <v>0.1575</v>
          </cell>
          <cell r="O53">
            <v>4.4999999999999998E-2</v>
          </cell>
          <cell r="P53">
            <v>-0.27</v>
          </cell>
          <cell r="Q53">
            <v>0.27</v>
          </cell>
          <cell r="R53">
            <v>0.27750000000000002</v>
          </cell>
          <cell r="S53">
            <v>0.27750000000000002</v>
          </cell>
          <cell r="T53">
            <v>0.6</v>
          </cell>
          <cell r="U53">
            <v>0.27750000000000002</v>
          </cell>
          <cell r="V53">
            <v>2.9010000000000002</v>
          </cell>
          <cell r="W53">
            <v>2.9597962796253201</v>
          </cell>
          <cell r="X53">
            <v>2.8238298829917676</v>
          </cell>
          <cell r="Y53" t="str">
            <v>Wtr</v>
          </cell>
          <cell r="Z53">
            <v>0.08</v>
          </cell>
          <cell r="AA53">
            <v>-0.105</v>
          </cell>
          <cell r="AB53">
            <v>3.9471885207522028</v>
          </cell>
          <cell r="AC53">
            <v>4.0271885207522029</v>
          </cell>
          <cell r="AD53">
            <v>3.8421885207522029</v>
          </cell>
          <cell r="AE53">
            <v>2.8810000000000002</v>
          </cell>
          <cell r="AF53">
            <v>2.8210000000000002</v>
          </cell>
          <cell r="AG53">
            <v>3.1960000000000002</v>
          </cell>
          <cell r="AH53">
            <v>-0.21</v>
          </cell>
          <cell r="AI53">
            <v>1.4355411692350004</v>
          </cell>
          <cell r="AJ53">
            <v>6.1760540036078011E-2</v>
          </cell>
          <cell r="AK53">
            <v>7.1535425122319016E-2</v>
          </cell>
          <cell r="AL53">
            <v>0.86989042309717801</v>
          </cell>
          <cell r="AM53">
            <v>0.85123620659821442</v>
          </cell>
          <cell r="AN53">
            <v>0.16500000000000001</v>
          </cell>
          <cell r="AO53">
            <v>0.12</v>
          </cell>
          <cell r="AQ53">
            <v>-3.2311378608800267</v>
          </cell>
          <cell r="AR53">
            <v>-2.9811378608800267</v>
          </cell>
          <cell r="AT53">
            <v>7.4999999999999997E-3</v>
          </cell>
          <cell r="AV53">
            <v>2.5000000000000001E-3</v>
          </cell>
        </row>
        <row r="54">
          <cell r="A54">
            <v>37561</v>
          </cell>
          <cell r="B54">
            <v>3.25</v>
          </cell>
          <cell r="C54">
            <v>-0.26</v>
          </cell>
          <cell r="D54">
            <v>-0.1698997669644462</v>
          </cell>
          <cell r="E54">
            <v>-0.2563224394679362</v>
          </cell>
          <cell r="F54">
            <v>0.28800000000000003</v>
          </cell>
          <cell r="G54">
            <v>0.46800000000000003</v>
          </cell>
          <cell r="H54">
            <v>0.43800000000000006</v>
          </cell>
          <cell r="I54">
            <v>0.49800000000000005</v>
          </cell>
          <cell r="J54">
            <v>0.1125</v>
          </cell>
          <cell r="K54">
            <v>0.1875</v>
          </cell>
          <cell r="L54">
            <v>0.91</v>
          </cell>
          <cell r="M54">
            <v>-0.27</v>
          </cell>
          <cell r="N54">
            <v>6.5000000000000002E-2</v>
          </cell>
          <cell r="O54">
            <v>2.5000000000000001E-2</v>
          </cell>
          <cell r="P54">
            <v>0.02</v>
          </cell>
          <cell r="Q54">
            <v>0.27499999999999997</v>
          </cell>
          <cell r="R54">
            <v>0.28249999999999997</v>
          </cell>
          <cell r="S54">
            <v>0.28249999999999997</v>
          </cell>
          <cell r="T54">
            <v>0.8</v>
          </cell>
          <cell r="U54">
            <v>0.28249999999999997</v>
          </cell>
          <cell r="V54">
            <v>2.99</v>
          </cell>
          <cell r="W54">
            <v>3.0801002330355538</v>
          </cell>
          <cell r="X54">
            <v>2.9936775605320638</v>
          </cell>
          <cell r="Z54">
            <v>0.1225</v>
          </cell>
          <cell r="AA54">
            <v>5.0000000000000001E-3</v>
          </cell>
          <cell r="AB54">
            <v>4.065194813152905</v>
          </cell>
          <cell r="AC54">
            <v>4.1876948131529046</v>
          </cell>
          <cell r="AD54">
            <v>4.0701948131529049</v>
          </cell>
          <cell r="AE54">
            <v>3.27</v>
          </cell>
          <cell r="AF54">
            <v>2.98</v>
          </cell>
          <cell r="AG54">
            <v>3.2749999999999999</v>
          </cell>
          <cell r="AH54">
            <v>-0.215</v>
          </cell>
          <cell r="AI54">
            <v>1.4344508959150002</v>
          </cell>
          <cell r="AJ54">
            <v>6.1771589567849006E-2</v>
          </cell>
          <cell r="AK54">
            <v>7.1527742256222007E-2</v>
          </cell>
          <cell r="AL54">
            <v>0.86538912539649582</v>
          </cell>
          <cell r="AM54">
            <v>0.84618827964570498</v>
          </cell>
          <cell r="AN54">
            <v>0.46800000000000003</v>
          </cell>
          <cell r="AO54">
            <v>0.124</v>
          </cell>
          <cell r="AQ54">
            <v>-3.2493239766415036</v>
          </cell>
          <cell r="AR54">
            <v>-2.9893239766415034</v>
          </cell>
          <cell r="AT54">
            <v>7.4999999999999997E-3</v>
          </cell>
          <cell r="AV54">
            <v>8.0000000000000002E-3</v>
          </cell>
        </row>
        <row r="55">
          <cell r="A55">
            <v>37591</v>
          </cell>
          <cell r="B55">
            <v>3.3510000000000004</v>
          </cell>
          <cell r="C55">
            <v>-0.26</v>
          </cell>
          <cell r="D55">
            <v>-0.16983375928658839</v>
          </cell>
          <cell r="E55">
            <v>-0.25631974527700363</v>
          </cell>
          <cell r="F55">
            <v>0.308</v>
          </cell>
          <cell r="G55">
            <v>0.48800000000000004</v>
          </cell>
          <cell r="H55">
            <v>0.45800000000000007</v>
          </cell>
          <cell r="I55">
            <v>0.51800000000000002</v>
          </cell>
          <cell r="J55">
            <v>0.1525</v>
          </cell>
          <cell r="K55">
            <v>0.22750000000000001</v>
          </cell>
          <cell r="L55">
            <v>1.41</v>
          </cell>
          <cell r="M55">
            <v>-0.27</v>
          </cell>
          <cell r="N55">
            <v>6.5000000000000002E-2</v>
          </cell>
          <cell r="O55">
            <v>2.5000000000000001E-2</v>
          </cell>
          <cell r="P55">
            <v>0.08</v>
          </cell>
          <cell r="Q55">
            <v>0.27749999999999997</v>
          </cell>
          <cell r="R55">
            <v>0.28499999999999998</v>
          </cell>
          <cell r="S55">
            <v>0.28499999999999998</v>
          </cell>
          <cell r="T55">
            <v>1</v>
          </cell>
          <cell r="U55">
            <v>0.28499999999999998</v>
          </cell>
          <cell r="V55">
            <v>3.0910000000000002</v>
          </cell>
          <cell r="W55">
            <v>3.181166240713412</v>
          </cell>
          <cell r="X55">
            <v>3.0946802547229968</v>
          </cell>
          <cell r="Y55" t="str">
            <v>Sum</v>
          </cell>
          <cell r="Z55">
            <v>0.1225</v>
          </cell>
          <cell r="AA55">
            <v>5.0000000000000001E-3</v>
          </cell>
          <cell r="AB55">
            <v>4.1994375833357385</v>
          </cell>
          <cell r="AC55">
            <v>4.3219375833357381</v>
          </cell>
          <cell r="AD55">
            <v>4.2044375833357384</v>
          </cell>
          <cell r="AE55">
            <v>3.4310000000000005</v>
          </cell>
          <cell r="AF55">
            <v>3.0810000000000004</v>
          </cell>
          <cell r="AG55">
            <v>3.3760000000000003</v>
          </cell>
          <cell r="AH55">
            <v>-0.215</v>
          </cell>
          <cell r="AI55">
            <v>1.4334007825700001</v>
          </cell>
          <cell r="AJ55">
            <v>6.1782282663151021E-2</v>
          </cell>
          <cell r="AK55">
            <v>7.1520307224534022E-2</v>
          </cell>
          <cell r="AL55">
            <v>0.86105371785577078</v>
          </cell>
          <cell r="AM55">
            <v>0.84133270143813066</v>
          </cell>
          <cell r="AN55">
            <v>0.48800000000000004</v>
          </cell>
          <cell r="AO55">
            <v>0.12</v>
          </cell>
          <cell r="AQ55">
            <v>-3.3503212835767084</v>
          </cell>
          <cell r="AR55">
            <v>-3.0903212835767082</v>
          </cell>
          <cell r="AT55">
            <v>7.4999999999999997E-3</v>
          </cell>
          <cell r="AV55">
            <v>8.0000000000000002E-3</v>
          </cell>
        </row>
        <row r="56">
          <cell r="A56">
            <v>37622</v>
          </cell>
          <cell r="B56">
            <v>3.367</v>
          </cell>
          <cell r="C56">
            <v>-0.26</v>
          </cell>
          <cell r="D56">
            <v>-0.16976484621451382</v>
          </cell>
          <cell r="E56">
            <v>-0.2563169324985517</v>
          </cell>
          <cell r="F56">
            <v>0.318</v>
          </cell>
          <cell r="G56">
            <v>0.49800000000000005</v>
          </cell>
          <cell r="H56">
            <v>0.46800000000000003</v>
          </cell>
          <cell r="I56">
            <v>0.52800000000000002</v>
          </cell>
          <cell r="J56">
            <v>0.16500000000000001</v>
          </cell>
          <cell r="K56">
            <v>0.24</v>
          </cell>
          <cell r="L56">
            <v>1.75</v>
          </cell>
          <cell r="M56">
            <v>-0.27</v>
          </cell>
          <cell r="N56">
            <v>6.5000000000000002E-2</v>
          </cell>
          <cell r="O56">
            <v>2.5000000000000001E-2</v>
          </cell>
          <cell r="P56">
            <v>0.15</v>
          </cell>
          <cell r="Q56">
            <v>0.28499999999999998</v>
          </cell>
          <cell r="R56">
            <v>0.29249999999999998</v>
          </cell>
          <cell r="S56">
            <v>0.29249999999999998</v>
          </cell>
          <cell r="T56">
            <v>1</v>
          </cell>
          <cell r="U56">
            <v>0.29249999999999998</v>
          </cell>
          <cell r="V56">
            <v>3.1070000000000002</v>
          </cell>
          <cell r="W56">
            <v>3.1972351537854862</v>
          </cell>
          <cell r="X56">
            <v>3.1106830675014483</v>
          </cell>
          <cell r="Z56">
            <v>0.1225</v>
          </cell>
          <cell r="AA56">
            <v>5.0000000000000001E-3</v>
          </cell>
          <cell r="AB56">
            <v>4.2179514749296754</v>
          </cell>
          <cell r="AC56">
            <v>4.340451474929675</v>
          </cell>
          <cell r="AD56">
            <v>4.2229514749296753</v>
          </cell>
          <cell r="AE56">
            <v>3.5169999999999999</v>
          </cell>
          <cell r="AF56">
            <v>3.097</v>
          </cell>
          <cell r="AG56">
            <v>3.3919999999999999</v>
          </cell>
          <cell r="AH56">
            <v>-0.215</v>
          </cell>
          <cell r="AI56">
            <v>1.4323060866860005</v>
          </cell>
          <cell r="AJ56">
            <v>6.1793332195002999E-2</v>
          </cell>
          <cell r="AK56">
            <v>7.1516810728903007E-2</v>
          </cell>
          <cell r="AL56">
            <v>0.85659507967676052</v>
          </cell>
          <cell r="AM56">
            <v>0.83633697780978578</v>
          </cell>
          <cell r="AN56">
            <v>0.49800000000000005</v>
          </cell>
          <cell r="AO56">
            <v>0.12</v>
          </cell>
          <cell r="AQ56">
            <v>-3.3663184719739618</v>
          </cell>
          <cell r="AR56">
            <v>-3.106318471973962</v>
          </cell>
          <cell r="AT56">
            <v>7.4999999999999997E-3</v>
          </cell>
          <cell r="AV56">
            <v>8.0000000000000002E-3</v>
          </cell>
        </row>
        <row r="57">
          <cell r="A57">
            <v>37653</v>
          </cell>
          <cell r="B57">
            <v>3.2370000000000001</v>
          </cell>
          <cell r="C57">
            <v>-0.26</v>
          </cell>
          <cell r="D57">
            <v>-0.1696949316024785</v>
          </cell>
          <cell r="E57">
            <v>-0.25631407884091661</v>
          </cell>
          <cell r="F57">
            <v>0.36300000000000004</v>
          </cell>
          <cell r="G57">
            <v>0.54300000000000004</v>
          </cell>
          <cell r="H57">
            <v>0.51300000000000001</v>
          </cell>
          <cell r="I57">
            <v>0.57300000000000006</v>
          </cell>
          <cell r="J57">
            <v>0.14249999999999999</v>
          </cell>
          <cell r="K57">
            <v>0.2175</v>
          </cell>
          <cell r="L57">
            <v>1.65</v>
          </cell>
          <cell r="M57">
            <v>-0.27</v>
          </cell>
          <cell r="N57">
            <v>6.5000000000000002E-2</v>
          </cell>
          <cell r="O57">
            <v>2.5000000000000001E-2</v>
          </cell>
          <cell r="P57">
            <v>0.02</v>
          </cell>
          <cell r="Q57">
            <v>0.27499999999999997</v>
          </cell>
          <cell r="R57">
            <v>0.28249999999999997</v>
          </cell>
          <cell r="S57">
            <v>0.28249999999999997</v>
          </cell>
          <cell r="T57">
            <v>1</v>
          </cell>
          <cell r="U57">
            <v>0.28249999999999997</v>
          </cell>
          <cell r="V57">
            <v>2.9770000000000003</v>
          </cell>
          <cell r="W57">
            <v>3.0673050683975216</v>
          </cell>
          <cell r="X57">
            <v>2.9806859211590835</v>
          </cell>
          <cell r="Z57">
            <v>0.1225</v>
          </cell>
          <cell r="AA57">
            <v>5.0000000000000001E-3</v>
          </cell>
          <cell r="AB57">
            <v>4.0383392258192456</v>
          </cell>
          <cell r="AC57">
            <v>4.1608392258192453</v>
          </cell>
          <cell r="AD57">
            <v>4.0433392258192455</v>
          </cell>
          <cell r="AE57">
            <v>3.2570000000000001</v>
          </cell>
          <cell r="AF57">
            <v>2.9670000000000001</v>
          </cell>
          <cell r="AG57">
            <v>3.262</v>
          </cell>
          <cell r="AH57">
            <v>-0.215</v>
          </cell>
          <cell r="AI57">
            <v>1.4311971885240002</v>
          </cell>
          <cell r="AJ57">
            <v>6.1804381726896E-2</v>
          </cell>
          <cell r="AK57">
            <v>7.151839768308399E-2</v>
          </cell>
          <cell r="AL57">
            <v>0.85215797855412634</v>
          </cell>
          <cell r="AM57">
            <v>0.83136067013292103</v>
          </cell>
          <cell r="AN57">
            <v>0.54300000000000004</v>
          </cell>
          <cell r="AO57">
            <v>0.13300000000000001</v>
          </cell>
          <cell r="AQ57">
            <v>-3.2363156195091203</v>
          </cell>
          <cell r="AR57">
            <v>-2.97631561950912</v>
          </cell>
          <cell r="AT57">
            <v>7.4999999999999997E-3</v>
          </cell>
          <cell r="AV57">
            <v>8.0000000000000002E-3</v>
          </cell>
        </row>
        <row r="58">
          <cell r="A58">
            <v>37681</v>
          </cell>
          <cell r="B58">
            <v>3.1</v>
          </cell>
          <cell r="C58">
            <v>-0.26</v>
          </cell>
          <cell r="D58">
            <v>-0.16963185746745868</v>
          </cell>
          <cell r="E58">
            <v>-0.25631150438642747</v>
          </cell>
          <cell r="F58">
            <v>0.36300000000000004</v>
          </cell>
          <cell r="G58">
            <v>0.54300000000000004</v>
          </cell>
          <cell r="H58">
            <v>0.51300000000000001</v>
          </cell>
          <cell r="I58">
            <v>0.57300000000000006</v>
          </cell>
          <cell r="J58">
            <v>0.14000000000000001</v>
          </cell>
          <cell r="K58">
            <v>0.215</v>
          </cell>
          <cell r="L58">
            <v>1.07</v>
          </cell>
          <cell r="M58">
            <v>-0.27</v>
          </cell>
          <cell r="N58">
            <v>6.5000000000000002E-2</v>
          </cell>
          <cell r="O58">
            <v>2.5000000000000001E-2</v>
          </cell>
          <cell r="P58">
            <v>-0.17</v>
          </cell>
          <cell r="Q58">
            <v>0.26750000000000002</v>
          </cell>
          <cell r="R58">
            <v>0.27500000000000002</v>
          </cell>
          <cell r="S58">
            <v>0.27500000000000002</v>
          </cell>
          <cell r="T58">
            <v>0.75</v>
          </cell>
          <cell r="U58">
            <v>0.27500000000000002</v>
          </cell>
          <cell r="V58">
            <v>2.84</v>
          </cell>
          <cell r="W58">
            <v>2.9303681425325414</v>
          </cell>
          <cell r="X58">
            <v>2.8436884956135726</v>
          </cell>
          <cell r="Z58">
            <v>0.1225</v>
          </cell>
          <cell r="AA58">
            <v>5.0000000000000001E-3</v>
          </cell>
          <cell r="AB58">
            <v>3.8498080213911674</v>
          </cell>
          <cell r="AC58">
            <v>3.9723080213911675</v>
          </cell>
          <cell r="AD58">
            <v>3.8548080213911673</v>
          </cell>
          <cell r="AE58">
            <v>2.93</v>
          </cell>
          <cell r="AF58">
            <v>2.83</v>
          </cell>
          <cell r="AG58">
            <v>3.125</v>
          </cell>
          <cell r="AH58">
            <v>-0.215</v>
          </cell>
          <cell r="AI58">
            <v>1.430198257682</v>
          </cell>
          <cell r="AJ58">
            <v>6.1814361949285017E-2</v>
          </cell>
          <cell r="AK58">
            <v>7.1519831061055014E-2</v>
          </cell>
          <cell r="AL58">
            <v>0.84816870647516462</v>
          </cell>
          <cell r="AM58">
            <v>0.82689121078501215</v>
          </cell>
          <cell r="AN58">
            <v>0.54300000000000004</v>
          </cell>
          <cell r="AO58">
            <v>0.12</v>
          </cell>
          <cell r="AQ58">
            <v>-3.0993130461307188</v>
          </cell>
          <cell r="AR58">
            <v>-2.8393130461307186</v>
          </cell>
          <cell r="AT58">
            <v>7.4999999999999997E-3</v>
          </cell>
          <cell r="AV58">
            <v>8.0000000000000002E-3</v>
          </cell>
        </row>
        <row r="59">
          <cell r="A59">
            <v>37712</v>
          </cell>
          <cell r="B59">
            <v>2.9569999999999999</v>
          </cell>
          <cell r="C59">
            <v>-0.32500000000000001</v>
          </cell>
          <cell r="D59">
            <v>-0.26593994444139213</v>
          </cell>
          <cell r="E59">
            <v>-0.40251632292067274</v>
          </cell>
          <cell r="F59">
            <v>0.16500000000000001</v>
          </cell>
          <cell r="G59">
            <v>0.16500000000000001</v>
          </cell>
          <cell r="H59">
            <v>0.185</v>
          </cell>
          <cell r="I59">
            <v>0.16500000000000001</v>
          </cell>
          <cell r="J59">
            <v>6.7500000000000004E-2</v>
          </cell>
          <cell r="K59">
            <v>0.15</v>
          </cell>
          <cell r="L59">
            <v>0.54</v>
          </cell>
          <cell r="M59">
            <v>-0.29249999999999998</v>
          </cell>
          <cell r="N59">
            <v>0.2</v>
          </cell>
          <cell r="O59">
            <v>4.4999999999999998E-2</v>
          </cell>
          <cell r="P59">
            <v>-0.28000000000000003</v>
          </cell>
          <cell r="Q59">
            <v>0.24</v>
          </cell>
          <cell r="R59">
            <v>0.2475</v>
          </cell>
          <cell r="S59">
            <v>0.2475</v>
          </cell>
          <cell r="T59">
            <v>0.4</v>
          </cell>
          <cell r="U59">
            <v>0.2475</v>
          </cell>
          <cell r="V59">
            <v>2.6319999999999997</v>
          </cell>
          <cell r="W59">
            <v>2.6910600555586077</v>
          </cell>
          <cell r="X59">
            <v>2.5544836770793271</v>
          </cell>
          <cell r="Z59">
            <v>0.08</v>
          </cell>
          <cell r="AA59">
            <v>-0.105</v>
          </cell>
          <cell r="AB59">
            <v>3.5651845906418389</v>
          </cell>
          <cell r="AC59">
            <v>3.645184590641839</v>
          </cell>
          <cell r="AD59">
            <v>3.4601845906418389</v>
          </cell>
          <cell r="AE59">
            <v>2.6769999999999996</v>
          </cell>
          <cell r="AF59">
            <v>2.6644999999999999</v>
          </cell>
          <cell r="AG59">
            <v>3.0019999999999998</v>
          </cell>
          <cell r="AH59">
            <v>-0.16750000000000001</v>
          </cell>
          <cell r="AI59">
            <v>1.4291297087630002</v>
          </cell>
          <cell r="AJ59">
            <v>6.1825411481255012E-2</v>
          </cell>
          <cell r="AK59">
            <v>7.1512461633846031E-2</v>
          </cell>
          <cell r="AL59">
            <v>0.8437723318567586</v>
          </cell>
          <cell r="AM59">
            <v>0.82199052957689778</v>
          </cell>
          <cell r="AN59">
            <v>0.16500000000000001</v>
          </cell>
          <cell r="AO59">
            <v>0.124</v>
          </cell>
          <cell r="AQ59">
            <v>-3.0374839220827949</v>
          </cell>
          <cell r="AR59">
            <v>-2.7124839220827948</v>
          </cell>
          <cell r="AT59">
            <v>7.4999999999999997E-3</v>
          </cell>
          <cell r="AV59">
            <v>2.5000000000000001E-3</v>
          </cell>
        </row>
        <row r="60">
          <cell r="A60">
            <v>37742</v>
          </cell>
          <cell r="B60">
            <v>2.9290000000000003</v>
          </cell>
          <cell r="C60">
            <v>-0.32500000000000001</v>
          </cell>
          <cell r="D60">
            <v>-0.26589930290975161</v>
          </cell>
          <cell r="E60">
            <v>-0.40256966493095092</v>
          </cell>
          <cell r="F60">
            <v>0.16500000000000001</v>
          </cell>
          <cell r="G60">
            <v>0.16500000000000001</v>
          </cell>
          <cell r="H60">
            <v>0.185</v>
          </cell>
          <cell r="I60">
            <v>0.16500000000000001</v>
          </cell>
          <cell r="J60">
            <v>5.7500000000000002E-2</v>
          </cell>
          <cell r="K60">
            <v>0.14000000000000001</v>
          </cell>
          <cell r="L60">
            <v>0.42499999999999999</v>
          </cell>
          <cell r="M60">
            <v>-0.29249999999999998</v>
          </cell>
          <cell r="N60">
            <v>0.2</v>
          </cell>
          <cell r="O60">
            <v>4.4999999999999998E-2</v>
          </cell>
          <cell r="P60">
            <v>-0.28000000000000003</v>
          </cell>
          <cell r="Q60">
            <v>0.23499999999999999</v>
          </cell>
          <cell r="R60">
            <v>0.24249999999999999</v>
          </cell>
          <cell r="S60">
            <v>0.24249999999999999</v>
          </cell>
          <cell r="T60">
            <v>0.45</v>
          </cell>
          <cell r="U60">
            <v>0.24249999999999999</v>
          </cell>
          <cell r="V60">
            <v>2.6040000000000001</v>
          </cell>
          <cell r="W60">
            <v>2.6631006970902487</v>
          </cell>
          <cell r="X60">
            <v>2.5264303350690493</v>
          </cell>
          <cell r="Z60">
            <v>0.08</v>
          </cell>
          <cell r="AA60">
            <v>-0.105</v>
          </cell>
          <cell r="AB60">
            <v>3.5248315207160723</v>
          </cell>
          <cell r="AC60">
            <v>3.6048315207160724</v>
          </cell>
          <cell r="AD60">
            <v>3.4198315207160723</v>
          </cell>
          <cell r="AE60">
            <v>2.649</v>
          </cell>
          <cell r="AF60">
            <v>2.6365000000000003</v>
          </cell>
          <cell r="AG60">
            <v>2.9740000000000002</v>
          </cell>
          <cell r="AH60">
            <v>-0.16750000000000001</v>
          </cell>
          <cell r="AI60">
            <v>1.4281469450540001</v>
          </cell>
          <cell r="AJ60">
            <v>6.1836104576748013E-2</v>
          </cell>
          <cell r="AK60">
            <v>7.1493602747564014E-2</v>
          </cell>
          <cell r="AL60">
            <v>0.8395380200443735</v>
          </cell>
          <cell r="AM60">
            <v>0.81730310741861423</v>
          </cell>
          <cell r="AN60">
            <v>0.16500000000000001</v>
          </cell>
          <cell r="AO60">
            <v>0.12</v>
          </cell>
          <cell r="AQ60">
            <v>-3.0125372417967906</v>
          </cell>
          <cell r="AR60">
            <v>-2.6875372417967904</v>
          </cell>
          <cell r="AT60">
            <v>7.4999999999999997E-3</v>
          </cell>
          <cell r="AV60">
            <v>2.5000000000000001E-3</v>
          </cell>
        </row>
        <row r="61">
          <cell r="A61">
            <v>37773</v>
          </cell>
          <cell r="B61">
            <v>2.9319999999999999</v>
          </cell>
          <cell r="C61">
            <v>-0.32500000000000001</v>
          </cell>
          <cell r="D61">
            <v>-0.26585756900746915</v>
          </cell>
          <cell r="E61">
            <v>-0.40262444067769598</v>
          </cell>
          <cell r="F61">
            <v>0.16500000000000001</v>
          </cell>
          <cell r="G61">
            <v>0.16500000000000001</v>
          </cell>
          <cell r="H61">
            <v>0.185</v>
          </cell>
          <cell r="I61">
            <v>0.16500000000000001</v>
          </cell>
          <cell r="J61">
            <v>5.2499999999999998E-2</v>
          </cell>
          <cell r="K61">
            <v>0.13500000000000001</v>
          </cell>
          <cell r="L61">
            <v>0.42499999999999999</v>
          </cell>
          <cell r="M61">
            <v>-0.29249999999999998</v>
          </cell>
          <cell r="N61">
            <v>0.2</v>
          </cell>
          <cell r="O61">
            <v>4.4999999999999998E-2</v>
          </cell>
          <cell r="P61">
            <v>-0.28000000000000003</v>
          </cell>
          <cell r="Q61">
            <v>0.23499999999999999</v>
          </cell>
          <cell r="R61">
            <v>0.24249999999999999</v>
          </cell>
          <cell r="S61">
            <v>0.24249999999999999</v>
          </cell>
          <cell r="T61">
            <v>0.45</v>
          </cell>
          <cell r="U61">
            <v>0.24249999999999999</v>
          </cell>
          <cell r="V61">
            <v>2.6069999999999998</v>
          </cell>
          <cell r="W61">
            <v>2.6661424309925308</v>
          </cell>
          <cell r="X61">
            <v>2.529375559322304</v>
          </cell>
          <cell r="Y61" t="str">
            <v>Nov 03</v>
          </cell>
          <cell r="Z61">
            <v>0.08</v>
          </cell>
          <cell r="AA61">
            <v>-0.105</v>
          </cell>
          <cell r="AB61">
            <v>3.5264022208748971</v>
          </cell>
          <cell r="AC61">
            <v>3.6064022208748971</v>
          </cell>
          <cell r="AD61">
            <v>3.4214022208748971</v>
          </cell>
          <cell r="AE61">
            <v>2.6520000000000001</v>
          </cell>
          <cell r="AF61">
            <v>2.6395</v>
          </cell>
          <cell r="AG61">
            <v>2.9769999999999999</v>
          </cell>
          <cell r="AH61">
            <v>-0.16750000000000001</v>
          </cell>
          <cell r="AI61">
            <v>1.4271391720550002</v>
          </cell>
          <cell r="AJ61">
            <v>6.1847154108797008E-2</v>
          </cell>
          <cell r="AK61">
            <v>7.1474115231862007E-2</v>
          </cell>
          <cell r="AL61">
            <v>0.83518339174531653</v>
          </cell>
          <cell r="AM61">
            <v>0.81249007103591675</v>
          </cell>
          <cell r="AN61">
            <v>0.16500000000000001</v>
          </cell>
          <cell r="AO61">
            <v>0.124</v>
          </cell>
          <cell r="AQ61">
            <v>-3.0175919946479701</v>
          </cell>
          <cell r="AR61">
            <v>-2.6925919946479699</v>
          </cell>
          <cell r="AT61">
            <v>7.4999999999999997E-3</v>
          </cell>
          <cell r="AV61">
            <v>2.5000000000000001E-3</v>
          </cell>
        </row>
        <row r="62">
          <cell r="A62">
            <v>37803</v>
          </cell>
          <cell r="B62">
            <v>3.0019999999999998</v>
          </cell>
          <cell r="C62">
            <v>-0.32500000000000001</v>
          </cell>
          <cell r="D62">
            <v>-0.26581697974154928</v>
          </cell>
          <cell r="E62">
            <v>-0.40267771408921593</v>
          </cell>
          <cell r="F62">
            <v>0.16500000000000001</v>
          </cell>
          <cell r="G62">
            <v>0.16500000000000001</v>
          </cell>
          <cell r="H62">
            <v>0.185</v>
          </cell>
          <cell r="I62">
            <v>0.16500000000000001</v>
          </cell>
          <cell r="J62">
            <v>4.2500000000000003E-2</v>
          </cell>
          <cell r="K62">
            <v>0.125</v>
          </cell>
          <cell r="L62">
            <v>0.46</v>
          </cell>
          <cell r="M62">
            <v>-0.29249999999999998</v>
          </cell>
          <cell r="N62">
            <v>0.2</v>
          </cell>
          <cell r="O62">
            <v>4.4999999999999998E-2</v>
          </cell>
          <cell r="P62">
            <v>-0.28000000000000003</v>
          </cell>
          <cell r="Q62">
            <v>0.23499999999999999</v>
          </cell>
          <cell r="R62">
            <v>0.24249999999999999</v>
          </cell>
          <cell r="S62">
            <v>0.24249999999999999</v>
          </cell>
          <cell r="T62">
            <v>0.5</v>
          </cell>
          <cell r="U62">
            <v>0.24249999999999999</v>
          </cell>
          <cell r="V62">
            <v>2.6769999999999996</v>
          </cell>
          <cell r="W62">
            <v>2.7361830202584505</v>
          </cell>
          <cell r="X62">
            <v>2.5993222859107838</v>
          </cell>
          <cell r="Y62">
            <v>3.5878311192767334</v>
          </cell>
          <cell r="Z62">
            <v>0.08</v>
          </cell>
          <cell r="AA62">
            <v>-0.105</v>
          </cell>
          <cell r="AB62">
            <v>3.6186054558346319</v>
          </cell>
          <cell r="AC62">
            <v>3.698605455834632</v>
          </cell>
          <cell r="AD62">
            <v>3.5136054558346319</v>
          </cell>
          <cell r="AE62">
            <v>2.7219999999999995</v>
          </cell>
          <cell r="AF62">
            <v>2.7094999999999998</v>
          </cell>
          <cell r="AG62">
            <v>3.0469999999999997</v>
          </cell>
          <cell r="AH62">
            <v>-0.16750000000000001</v>
          </cell>
          <cell r="AI62">
            <v>1.4261604026190002</v>
          </cell>
          <cell r="AJ62">
            <v>6.1856113587420006E-2</v>
          </cell>
          <cell r="AK62">
            <v>7.145614098597701E-2</v>
          </cell>
          <cell r="AL62">
            <v>0.83099354987628438</v>
          </cell>
          <cell r="AM62">
            <v>0.80785964258040577</v>
          </cell>
          <cell r="AN62">
            <v>0.16500000000000001</v>
          </cell>
          <cell r="AO62">
            <v>0.12</v>
          </cell>
          <cell r="AQ62">
            <v>-3.0826452457918809</v>
          </cell>
          <cell r="AR62">
            <v>-2.7576452457918808</v>
          </cell>
          <cell r="AT62">
            <v>7.4999999999999997E-3</v>
          </cell>
          <cell r="AV62">
            <v>2.5000000000000001E-3</v>
          </cell>
        </row>
        <row r="63">
          <cell r="A63">
            <v>37834</v>
          </cell>
          <cell r="B63">
            <v>2.9990000000000006</v>
          </cell>
          <cell r="C63">
            <v>-0.32500000000000001</v>
          </cell>
          <cell r="D63">
            <v>-0.26577472575905992</v>
          </cell>
          <cell r="E63">
            <v>-0.40273317244123463</v>
          </cell>
          <cell r="F63">
            <v>0.16500000000000001</v>
          </cell>
          <cell r="G63">
            <v>0.16500000000000001</v>
          </cell>
          <cell r="H63">
            <v>0.185</v>
          </cell>
          <cell r="I63">
            <v>0.16500000000000001</v>
          </cell>
          <cell r="J63">
            <v>0.04</v>
          </cell>
          <cell r="K63">
            <v>0.1225</v>
          </cell>
          <cell r="L63">
            <v>0.52500000000000002</v>
          </cell>
          <cell r="M63">
            <v>-0.29249999999999998</v>
          </cell>
          <cell r="N63">
            <v>0.2</v>
          </cell>
          <cell r="O63">
            <v>4.4999999999999998E-2</v>
          </cell>
          <cell r="P63">
            <v>-0.28000000000000003</v>
          </cell>
          <cell r="Q63">
            <v>0.23499999999999999</v>
          </cell>
          <cell r="R63">
            <v>0.24249999999999999</v>
          </cell>
          <cell r="S63">
            <v>0.24249999999999999</v>
          </cell>
          <cell r="T63">
            <v>0.55000000000000004</v>
          </cell>
          <cell r="U63">
            <v>0.24249999999999999</v>
          </cell>
          <cell r="V63">
            <v>2.6740000000000004</v>
          </cell>
          <cell r="W63">
            <v>2.7332252742409406</v>
          </cell>
          <cell r="X63">
            <v>2.5962668275587659</v>
          </cell>
          <cell r="Y63">
            <v>3.807132540846446</v>
          </cell>
          <cell r="Z63">
            <v>0.08</v>
          </cell>
          <cell r="AA63">
            <v>-0.105</v>
          </cell>
          <cell r="AB63">
            <v>3.6119714554588822</v>
          </cell>
          <cell r="AC63">
            <v>3.6919714554588823</v>
          </cell>
          <cell r="AD63">
            <v>3.5069714554588822</v>
          </cell>
          <cell r="AE63">
            <v>2.7190000000000003</v>
          </cell>
          <cell r="AF63">
            <v>2.7065000000000006</v>
          </cell>
          <cell r="AG63">
            <v>3.0440000000000005</v>
          </cell>
          <cell r="AH63">
            <v>-0.16750000000000001</v>
          </cell>
          <cell r="AI63">
            <v>1.4251429154490001</v>
          </cell>
          <cell r="AJ63">
            <v>6.1863580311175004E-2</v>
          </cell>
          <cell r="AK63">
            <v>7.1438839542265015E-2</v>
          </cell>
          <cell r="AL63">
            <v>0.82668937476410964</v>
          </cell>
          <cell r="AM63">
            <v>0.8031019125579848</v>
          </cell>
          <cell r="AN63">
            <v>0.16500000000000001</v>
          </cell>
          <cell r="AO63">
            <v>0.12</v>
          </cell>
          <cell r="AQ63">
            <v>-3.0797006809630121</v>
          </cell>
          <cell r="AR63">
            <v>-2.7547006809630119</v>
          </cell>
          <cell r="AT63">
            <v>7.4999999999999997E-3</v>
          </cell>
          <cell r="AV63">
            <v>2.5000000000000001E-3</v>
          </cell>
        </row>
        <row r="64">
          <cell r="A64">
            <v>37865</v>
          </cell>
          <cell r="B64">
            <v>2.9840000000000004</v>
          </cell>
          <cell r="C64">
            <v>-0.32500000000000001</v>
          </cell>
          <cell r="D64">
            <v>-0.26573268255243354</v>
          </cell>
          <cell r="E64">
            <v>-0.40278835414993175</v>
          </cell>
          <cell r="F64">
            <v>0.16500000000000001</v>
          </cell>
          <cell r="G64">
            <v>0.16500000000000001</v>
          </cell>
          <cell r="H64">
            <v>0.185</v>
          </cell>
          <cell r="I64">
            <v>0.16500000000000001</v>
          </cell>
          <cell r="J64">
            <v>3.7499999999999999E-2</v>
          </cell>
          <cell r="K64">
            <v>0.12</v>
          </cell>
          <cell r="L64">
            <v>0.42499999999999999</v>
          </cell>
          <cell r="M64">
            <v>-0.29249999999999998</v>
          </cell>
          <cell r="N64">
            <v>0.2</v>
          </cell>
          <cell r="O64">
            <v>4.4999999999999998E-2</v>
          </cell>
          <cell r="P64">
            <v>-0.28000000000000003</v>
          </cell>
          <cell r="Q64">
            <v>0.23499999999999999</v>
          </cell>
          <cell r="R64">
            <v>0.24249999999999999</v>
          </cell>
          <cell r="S64">
            <v>0.24249999999999999</v>
          </cell>
          <cell r="T64">
            <v>0.55000000000000004</v>
          </cell>
          <cell r="U64">
            <v>0.24249999999999999</v>
          </cell>
          <cell r="V64">
            <v>2.6590000000000003</v>
          </cell>
          <cell r="W64">
            <v>2.7182673174475669</v>
          </cell>
          <cell r="X64">
            <v>2.5812116458500687</v>
          </cell>
          <cell r="Y64">
            <v>3.4311872467269389</v>
          </cell>
          <cell r="Z64">
            <v>0.08</v>
          </cell>
          <cell r="AA64">
            <v>-0.105</v>
          </cell>
          <cell r="AB64">
            <v>3.5891619388407698</v>
          </cell>
          <cell r="AC64">
            <v>3.6691619388407699</v>
          </cell>
          <cell r="AD64">
            <v>3.4841619388407699</v>
          </cell>
          <cell r="AE64">
            <v>2.7040000000000006</v>
          </cell>
          <cell r="AF64">
            <v>2.6915000000000004</v>
          </cell>
          <cell r="AG64">
            <v>3.0290000000000004</v>
          </cell>
          <cell r="AH64">
            <v>-0.16750000000000001</v>
          </cell>
          <cell r="AI64">
            <v>1.424131943793</v>
          </cell>
          <cell r="AJ64">
            <v>6.1871047034948008E-2</v>
          </cell>
          <cell r="AK64">
            <v>7.1421538098650997E-2</v>
          </cell>
          <cell r="AL64">
            <v>0.82240648233554603</v>
          </cell>
          <cell r="AM64">
            <v>0.7983744664461907</v>
          </cell>
          <cell r="AN64">
            <v>0.16500000000000001</v>
          </cell>
          <cell r="AO64">
            <v>0.124</v>
          </cell>
          <cell r="AQ64">
            <v>-3.0647558396064567</v>
          </cell>
          <cell r="AR64">
            <v>-2.7397558396064565</v>
          </cell>
          <cell r="AT64">
            <v>7.4999999999999997E-3</v>
          </cell>
          <cell r="AV64">
            <v>2.5000000000000001E-3</v>
          </cell>
        </row>
        <row r="65">
          <cell r="A65">
            <v>37895</v>
          </cell>
          <cell r="B65">
            <v>3.0010000000000003</v>
          </cell>
          <cell r="C65">
            <v>-0.32500000000000001</v>
          </cell>
          <cell r="D65">
            <v>-0.26569202171213568</v>
          </cell>
          <cell r="E65">
            <v>-0.40284172150282194</v>
          </cell>
          <cell r="F65">
            <v>0.16500000000000001</v>
          </cell>
          <cell r="G65">
            <v>0.16500000000000001</v>
          </cell>
          <cell r="H65">
            <v>0.185</v>
          </cell>
          <cell r="I65">
            <v>0.16500000000000001</v>
          </cell>
          <cell r="J65">
            <v>5.2499999999999998E-2</v>
          </cell>
          <cell r="K65">
            <v>0.13500000000000001</v>
          </cell>
          <cell r="L65">
            <v>0.34499999999999997</v>
          </cell>
          <cell r="M65">
            <v>-0.29249999999999998</v>
          </cell>
          <cell r="N65">
            <v>0.2</v>
          </cell>
          <cell r="O65">
            <v>4.4999999999999998E-2</v>
          </cell>
          <cell r="P65">
            <v>-0.28000000000000003</v>
          </cell>
          <cell r="Q65">
            <v>0.23499999999999999</v>
          </cell>
          <cell r="R65">
            <v>0.24249999999999999</v>
          </cell>
          <cell r="S65">
            <v>0.24249999999999999</v>
          </cell>
          <cell r="T65">
            <v>0.6</v>
          </cell>
          <cell r="U65">
            <v>0.24249999999999999</v>
          </cell>
          <cell r="V65">
            <v>2.6760000000000002</v>
          </cell>
          <cell r="W65">
            <v>2.7353079782878646</v>
          </cell>
          <cell r="X65">
            <v>2.5981582784971784</v>
          </cell>
          <cell r="Y65" t="str">
            <v>Wtr</v>
          </cell>
          <cell r="Z65">
            <v>0.08</v>
          </cell>
          <cell r="AA65">
            <v>-0.105</v>
          </cell>
          <cell r="AB65">
            <v>3.6096323998925861</v>
          </cell>
          <cell r="AC65">
            <v>3.6896323998925862</v>
          </cell>
          <cell r="AD65">
            <v>3.5046323998925861</v>
          </cell>
          <cell r="AE65">
            <v>2.7210000000000001</v>
          </cell>
          <cell r="AF65">
            <v>2.7085000000000004</v>
          </cell>
          <cell r="AG65">
            <v>3.0460000000000003</v>
          </cell>
          <cell r="AH65">
            <v>-0.16750000000000001</v>
          </cell>
          <cell r="AI65">
            <v>1.423155575972</v>
          </cell>
          <cell r="AJ65">
            <v>6.1878272896682018E-2</v>
          </cell>
          <cell r="AK65">
            <v>7.1405723496399995E-2</v>
          </cell>
          <cell r="AL65">
            <v>0.81828191771718506</v>
          </cell>
          <cell r="AM65">
            <v>0.79382581725771628</v>
          </cell>
          <cell r="AN65">
            <v>0.16500000000000001</v>
          </cell>
          <cell r="AO65">
            <v>0.12</v>
          </cell>
          <cell r="AQ65">
            <v>-3.0818091846524722</v>
          </cell>
          <cell r="AR65">
            <v>-2.756809184652472</v>
          </cell>
          <cell r="AT65">
            <v>7.4999999999999997E-3</v>
          </cell>
          <cell r="AV65">
            <v>2.5000000000000001E-3</v>
          </cell>
        </row>
        <row r="66">
          <cell r="A66">
            <v>37926</v>
          </cell>
          <cell r="B66">
            <v>3.1</v>
          </cell>
          <cell r="C66">
            <v>-0.34</v>
          </cell>
          <cell r="D66">
            <v>-0.24912027982926066</v>
          </cell>
          <cell r="E66">
            <v>-0.33629062366650064</v>
          </cell>
          <cell r="F66">
            <v>0.28800000000000003</v>
          </cell>
          <cell r="G66">
            <v>0.39800000000000008</v>
          </cell>
          <cell r="H66">
            <v>0.39800000000000008</v>
          </cell>
          <cell r="I66">
            <v>0.39800000000000008</v>
          </cell>
          <cell r="J66">
            <v>0.105</v>
          </cell>
          <cell r="K66">
            <v>0.19</v>
          </cell>
          <cell r="L66">
            <v>0.71499999999999997</v>
          </cell>
          <cell r="M66">
            <v>-0.25</v>
          </cell>
          <cell r="N66">
            <v>9.5000000000000001E-2</v>
          </cell>
          <cell r="O66">
            <v>5.5E-2</v>
          </cell>
          <cell r="P66">
            <v>0.02</v>
          </cell>
          <cell r="Q66">
            <v>0.24</v>
          </cell>
          <cell r="R66">
            <v>0.2475</v>
          </cell>
          <cell r="S66">
            <v>0.2475</v>
          </cell>
          <cell r="T66">
            <v>0.8</v>
          </cell>
          <cell r="U66">
            <v>0.2475</v>
          </cell>
          <cell r="V66">
            <v>2.7600000000000002</v>
          </cell>
          <cell r="W66">
            <v>2.8508797201707394</v>
          </cell>
          <cell r="X66">
            <v>2.7637093763334994</v>
          </cell>
          <cell r="Z66">
            <v>0.1225</v>
          </cell>
          <cell r="AA66">
            <v>5.0000000000000001E-3</v>
          </cell>
          <cell r="AB66">
            <v>3.7203019481662025</v>
          </cell>
          <cell r="AC66">
            <v>3.8428019481662026</v>
          </cell>
          <cell r="AD66">
            <v>3.7253019481662024</v>
          </cell>
          <cell r="AE66">
            <v>3.12</v>
          </cell>
          <cell r="AF66">
            <v>2.85</v>
          </cell>
          <cell r="AG66">
            <v>3.1550000000000002</v>
          </cell>
          <cell r="AH66">
            <v>-0.1925</v>
          </cell>
          <cell r="AI66">
            <v>1.4221474247190002</v>
          </cell>
          <cell r="AJ66">
            <v>6.1885739620492014E-2</v>
          </cell>
          <cell r="AK66">
            <v>7.1390548694270015E-2</v>
          </cell>
          <cell r="AL66">
            <v>0.81404061326658483</v>
          </cell>
          <cell r="AM66">
            <v>0.78915184851683084</v>
          </cell>
          <cell r="AN66">
            <v>0.39800000000000008</v>
          </cell>
          <cell r="AO66">
            <v>0.124</v>
          </cell>
          <cell r="AQ66">
            <v>-3.0992921741386681</v>
          </cell>
          <cell r="AR66">
            <v>-2.7592921741386682</v>
          </cell>
          <cell r="AT66">
            <v>7.4999999999999997E-3</v>
          </cell>
          <cell r="AV66">
            <v>8.0000000000000002E-3</v>
          </cell>
        </row>
        <row r="67">
          <cell r="A67">
            <v>37956</v>
          </cell>
          <cell r="B67">
            <v>3.2010000000000005</v>
          </cell>
          <cell r="C67">
            <v>-0.34</v>
          </cell>
          <cell r="D67">
            <v>-0.24905825651388458</v>
          </cell>
          <cell r="E67">
            <v>-0.33628809210260746</v>
          </cell>
          <cell r="F67">
            <v>0.308</v>
          </cell>
          <cell r="G67">
            <v>0.41800000000000004</v>
          </cell>
          <cell r="H67">
            <v>0.41800000000000004</v>
          </cell>
          <cell r="I67">
            <v>0.41800000000000004</v>
          </cell>
          <cell r="J67">
            <v>0.14499999999999999</v>
          </cell>
          <cell r="K67">
            <v>0.23</v>
          </cell>
          <cell r="L67">
            <v>1.0249999999999999</v>
          </cell>
          <cell r="M67">
            <v>-0.25</v>
          </cell>
          <cell r="N67">
            <v>9.5000000000000001E-2</v>
          </cell>
          <cell r="O67">
            <v>5.5E-2</v>
          </cell>
          <cell r="P67">
            <v>0.08</v>
          </cell>
          <cell r="Q67">
            <v>0.24249999999999999</v>
          </cell>
          <cell r="R67">
            <v>0.25</v>
          </cell>
          <cell r="S67">
            <v>0.25</v>
          </cell>
          <cell r="T67">
            <v>1</v>
          </cell>
          <cell r="U67">
            <v>0.25</v>
          </cell>
          <cell r="V67">
            <v>2.8610000000000007</v>
          </cell>
          <cell r="W67">
            <v>2.9519417434861159</v>
          </cell>
          <cell r="X67">
            <v>2.8647119078973931</v>
          </cell>
          <cell r="Y67" t="str">
            <v>Sum</v>
          </cell>
          <cell r="Z67">
            <v>0.1225</v>
          </cell>
          <cell r="AA67">
            <v>5.0000000000000001E-3</v>
          </cell>
          <cell r="AB67">
            <v>3.8538132937104708</v>
          </cell>
          <cell r="AC67">
            <v>3.9763132937104708</v>
          </cell>
          <cell r="AD67">
            <v>3.8588132937104707</v>
          </cell>
          <cell r="AE67">
            <v>3.2810000000000006</v>
          </cell>
          <cell r="AF67">
            <v>2.9510000000000005</v>
          </cell>
          <cell r="AG67">
            <v>3.2560000000000007</v>
          </cell>
          <cell r="AH67">
            <v>-0.1925</v>
          </cell>
          <cell r="AI67">
            <v>1.4211775038130003</v>
          </cell>
          <cell r="AJ67">
            <v>6.1892965482261017E-2</v>
          </cell>
          <cell r="AK67">
            <v>7.1375863401958006E-2</v>
          </cell>
          <cell r="AL67">
            <v>0.80995610939688867</v>
          </cell>
          <cell r="AM67">
            <v>0.78465671557653693</v>
          </cell>
          <cell r="AN67">
            <v>0.41800000000000004</v>
          </cell>
          <cell r="AO67">
            <v>0.12</v>
          </cell>
          <cell r="AQ67">
            <v>-3.2002896436329369</v>
          </cell>
          <cell r="AR67">
            <v>-2.860289643632937</v>
          </cell>
          <cell r="AT67">
            <v>7.4999999999999997E-3</v>
          </cell>
          <cell r="AV67">
            <v>8.0000000000000002E-3</v>
          </cell>
        </row>
        <row r="68">
          <cell r="A68">
            <v>37987</v>
          </cell>
          <cell r="B68">
            <v>3.3090000000000006</v>
          </cell>
          <cell r="C68">
            <v>-0.34</v>
          </cell>
          <cell r="D68">
            <v>-0.24899249747527774</v>
          </cell>
          <cell r="E68">
            <v>-0.33628540806021601</v>
          </cell>
          <cell r="F68">
            <v>0.318</v>
          </cell>
          <cell r="G68">
            <v>0.42800000000000005</v>
          </cell>
          <cell r="H68">
            <v>0.42800000000000005</v>
          </cell>
          <cell r="I68">
            <v>0.42800000000000005</v>
          </cell>
          <cell r="J68">
            <v>0.18</v>
          </cell>
          <cell r="K68">
            <v>0.24249999999999999</v>
          </cell>
          <cell r="L68">
            <v>1.49</v>
          </cell>
          <cell r="M68">
            <v>-0.25</v>
          </cell>
          <cell r="N68">
            <v>9.5000000000000001E-2</v>
          </cell>
          <cell r="O68">
            <v>5.5E-2</v>
          </cell>
          <cell r="P68">
            <v>0.15</v>
          </cell>
          <cell r="Q68">
            <v>0.2475</v>
          </cell>
          <cell r="R68">
            <v>0.255</v>
          </cell>
          <cell r="S68">
            <v>0.255</v>
          </cell>
          <cell r="T68">
            <v>1</v>
          </cell>
          <cell r="U68">
            <v>0.255</v>
          </cell>
          <cell r="V68">
            <v>2.9690000000000007</v>
          </cell>
          <cell r="W68">
            <v>3.0600075025247229</v>
          </cell>
          <cell r="X68">
            <v>2.9727145919397846</v>
          </cell>
          <cell r="Z68">
            <v>0.1225</v>
          </cell>
          <cell r="AA68">
            <v>5.0000000000000001E-3</v>
          </cell>
          <cell r="AB68">
            <v>3.9964012846215402</v>
          </cell>
          <cell r="AC68">
            <v>4.1189012846215398</v>
          </cell>
          <cell r="AD68">
            <v>4.0014012846215401</v>
          </cell>
          <cell r="AE68">
            <v>3.4590000000000005</v>
          </cell>
          <cell r="AF68">
            <v>3.0590000000000006</v>
          </cell>
          <cell r="AG68">
            <v>3.3640000000000008</v>
          </cell>
          <cell r="AH68">
            <v>-0.1925</v>
          </cell>
          <cell r="AI68">
            <v>1.4201506075270001</v>
          </cell>
          <cell r="AJ68">
            <v>6.1900432206107005E-2</v>
          </cell>
          <cell r="AK68">
            <v>7.1366973707731027E-2</v>
          </cell>
          <cell r="AL68">
            <v>0.80575601001769426</v>
          </cell>
          <cell r="AM68">
            <v>0.7800237812854216</v>
          </cell>
          <cell r="AN68">
            <v>0.42800000000000005</v>
          </cell>
          <cell r="AO68">
            <v>0.12</v>
          </cell>
          <cell r="AQ68">
            <v>-3.3082869607124397</v>
          </cell>
          <cell r="AR68">
            <v>-2.9682869607124398</v>
          </cell>
          <cell r="AT68">
            <v>7.4999999999999997E-3</v>
          </cell>
          <cell r="AV68">
            <v>8.0000000000000002E-3</v>
          </cell>
        </row>
        <row r="69">
          <cell r="A69">
            <v>38018</v>
          </cell>
          <cell r="B69">
            <v>3.1830000000000003</v>
          </cell>
          <cell r="C69">
            <v>-0.34</v>
          </cell>
          <cell r="D69">
            <v>-0.24892479691719593</v>
          </cell>
          <cell r="E69">
            <v>-0.33628264477213055</v>
          </cell>
          <cell r="F69">
            <v>0.36300000000000004</v>
          </cell>
          <cell r="G69">
            <v>0.47300000000000003</v>
          </cell>
          <cell r="H69">
            <v>0.47300000000000003</v>
          </cell>
          <cell r="I69">
            <v>0.47300000000000003</v>
          </cell>
          <cell r="J69">
            <v>0.155</v>
          </cell>
          <cell r="K69">
            <v>0.22</v>
          </cell>
          <cell r="L69">
            <v>1.37</v>
          </cell>
          <cell r="M69">
            <v>-0.25</v>
          </cell>
          <cell r="N69">
            <v>9.5000000000000001E-2</v>
          </cell>
          <cell r="O69">
            <v>5.5E-2</v>
          </cell>
          <cell r="P69">
            <v>0.02</v>
          </cell>
          <cell r="Q69">
            <v>0.24249999999999999</v>
          </cell>
          <cell r="R69">
            <v>0.25</v>
          </cell>
          <cell r="S69">
            <v>0.25</v>
          </cell>
          <cell r="T69">
            <v>1</v>
          </cell>
          <cell r="U69">
            <v>0.25</v>
          </cell>
          <cell r="V69">
            <v>2.8430000000000004</v>
          </cell>
          <cell r="W69">
            <v>2.9340752030828043</v>
          </cell>
          <cell r="X69">
            <v>2.8467173552278697</v>
          </cell>
          <cell r="Z69">
            <v>0.1225</v>
          </cell>
          <cell r="AA69">
            <v>5.0000000000000001E-3</v>
          </cell>
          <cell r="AB69">
            <v>3.8239552393131748</v>
          </cell>
          <cell r="AC69">
            <v>3.9464552393131749</v>
          </cell>
          <cell r="AD69">
            <v>3.8289552393131747</v>
          </cell>
          <cell r="AE69">
            <v>3.2030000000000003</v>
          </cell>
          <cell r="AF69">
            <v>2.9330000000000003</v>
          </cell>
          <cell r="AG69">
            <v>3.2380000000000004</v>
          </cell>
          <cell r="AH69">
            <v>-0.1925</v>
          </cell>
          <cell r="AI69">
            <v>1.4190949416</v>
          </cell>
          <cell r="AJ69">
            <v>6.1907898929972012E-2</v>
          </cell>
          <cell r="AK69">
            <v>7.1364788128462017E-2</v>
          </cell>
          <cell r="AL69">
            <v>0.801576705240999</v>
          </cell>
          <cell r="AM69">
            <v>0.77540112318460375</v>
          </cell>
          <cell r="AN69">
            <v>0.47300000000000003</v>
          </cell>
          <cell r="AO69">
            <v>0.13300000000000001</v>
          </cell>
          <cell r="AQ69">
            <v>-3.1822841985793748</v>
          </cell>
          <cell r="AR69">
            <v>-2.842284198579375</v>
          </cell>
          <cell r="AT69">
            <v>7.4999999999999997E-3</v>
          </cell>
          <cell r="AV69">
            <v>8.0000000000000002E-3</v>
          </cell>
        </row>
        <row r="70">
          <cell r="A70">
            <v>38047</v>
          </cell>
          <cell r="B70">
            <v>3.0490000000000004</v>
          </cell>
          <cell r="C70">
            <v>-0.34</v>
          </cell>
          <cell r="D70">
            <v>-0.24886154952809969</v>
          </cell>
          <cell r="E70">
            <v>-0.33628006324604476</v>
          </cell>
          <cell r="F70">
            <v>0.36300000000000004</v>
          </cell>
          <cell r="G70">
            <v>0.47300000000000003</v>
          </cell>
          <cell r="H70">
            <v>0.47300000000000003</v>
          </cell>
          <cell r="I70">
            <v>0.47300000000000003</v>
          </cell>
          <cell r="J70">
            <v>0.1525</v>
          </cell>
          <cell r="K70">
            <v>0.2175</v>
          </cell>
          <cell r="L70">
            <v>0.87</v>
          </cell>
          <cell r="M70">
            <v>-0.25</v>
          </cell>
          <cell r="N70">
            <v>9.5000000000000001E-2</v>
          </cell>
          <cell r="O70">
            <v>5.5E-2</v>
          </cell>
          <cell r="P70">
            <v>-0.17</v>
          </cell>
          <cell r="Q70">
            <v>0.23749999999999999</v>
          </cell>
          <cell r="R70">
            <v>0.245</v>
          </cell>
          <cell r="S70">
            <v>0.245</v>
          </cell>
          <cell r="T70">
            <v>0.75</v>
          </cell>
          <cell r="U70">
            <v>0.245</v>
          </cell>
          <cell r="V70">
            <v>2.7090000000000005</v>
          </cell>
          <cell r="W70">
            <v>2.8001384504719007</v>
          </cell>
          <cell r="X70">
            <v>2.7127199367539556</v>
          </cell>
          <cell r="Z70">
            <v>0.1225</v>
          </cell>
          <cell r="AA70">
            <v>5.0000000000000001E-3</v>
          </cell>
          <cell r="AB70">
            <v>3.641190938420841</v>
          </cell>
          <cell r="AC70">
            <v>3.763690938420841</v>
          </cell>
          <cell r="AD70">
            <v>3.6461909384208409</v>
          </cell>
          <cell r="AE70">
            <v>2.8790000000000004</v>
          </cell>
          <cell r="AF70">
            <v>2.7990000000000004</v>
          </cell>
          <cell r="AG70">
            <v>3.1040000000000005</v>
          </cell>
          <cell r="AH70">
            <v>-0.1925</v>
          </cell>
          <cell r="AI70">
            <v>1.418110131682</v>
          </cell>
          <cell r="AJ70">
            <v>6.1914883929734023E-2</v>
          </cell>
          <cell r="AK70">
            <v>7.1362743554307995E-2</v>
          </cell>
          <cell r="AL70">
            <v>0.7976857720619368</v>
          </cell>
          <cell r="AM70">
            <v>0.77110175546014348</v>
          </cell>
          <cell r="AN70">
            <v>0.47300000000000003</v>
          </cell>
          <cell r="AO70">
            <v>0.12</v>
          </cell>
          <cell r="AQ70">
            <v>-3.048281618132334</v>
          </cell>
          <cell r="AR70">
            <v>-2.7082816181323341</v>
          </cell>
          <cell r="AT70">
            <v>7.4999999999999997E-3</v>
          </cell>
          <cell r="AV70">
            <v>8.0000000000000002E-3</v>
          </cell>
        </row>
        <row r="71">
          <cell r="A71">
            <v>38078</v>
          </cell>
          <cell r="B71">
            <v>2.9090000000000003</v>
          </cell>
          <cell r="C71">
            <v>-0.36499999999999999</v>
          </cell>
          <cell r="D71">
            <v>-0.30543719292742066</v>
          </cell>
          <cell r="E71">
            <v>-0.44317618428275951</v>
          </cell>
          <cell r="F71">
            <v>0.16500000000000001</v>
          </cell>
          <cell r="G71">
            <v>0.16500000000000001</v>
          </cell>
          <cell r="H71">
            <v>0.185</v>
          </cell>
          <cell r="I71">
            <v>0.16</v>
          </cell>
          <cell r="J71">
            <v>6.25E-2</v>
          </cell>
          <cell r="K71">
            <v>0.1525</v>
          </cell>
          <cell r="L71">
            <v>0.54</v>
          </cell>
          <cell r="M71">
            <v>-0.29249999999999998</v>
          </cell>
          <cell r="N71">
            <v>0.21</v>
          </cell>
          <cell r="O71">
            <v>5.5E-2</v>
          </cell>
          <cell r="P71">
            <v>-0.31</v>
          </cell>
          <cell r="Q71">
            <v>0.22</v>
          </cell>
          <cell r="R71">
            <v>0.22750000000000001</v>
          </cell>
          <cell r="S71">
            <v>0.22750000000000001</v>
          </cell>
          <cell r="T71">
            <v>0.4</v>
          </cell>
          <cell r="U71">
            <v>0.22750000000000001</v>
          </cell>
          <cell r="V71">
            <v>2.5440000000000005</v>
          </cell>
          <cell r="W71">
            <v>2.6035628070725796</v>
          </cell>
          <cell r="X71">
            <v>2.4658238157172407</v>
          </cell>
          <cell r="Z71">
            <v>0.08</v>
          </cell>
          <cell r="AA71">
            <v>-0.105</v>
          </cell>
          <cell r="AB71">
            <v>3.4168973895405146</v>
          </cell>
          <cell r="AC71">
            <v>3.4968973895405147</v>
          </cell>
          <cell r="AD71">
            <v>3.3118973895405146</v>
          </cell>
          <cell r="AE71">
            <v>2.5990000000000002</v>
          </cell>
          <cell r="AF71">
            <v>2.6165000000000003</v>
          </cell>
          <cell r="AG71">
            <v>2.9640000000000004</v>
          </cell>
          <cell r="AH71">
            <v>-0.16500000000000001</v>
          </cell>
          <cell r="AI71">
            <v>1.4170668601490002</v>
          </cell>
          <cell r="AJ71">
            <v>6.1922350653635015E-2</v>
          </cell>
          <cell r="AK71">
            <v>7.1359300615911017E-2</v>
          </cell>
          <cell r="AL71">
            <v>0.79354643801228431</v>
          </cell>
          <cell r="AM71">
            <v>0.76653603224081501</v>
          </cell>
          <cell r="AN71">
            <v>0.16500000000000001</v>
          </cell>
          <cell r="AO71">
            <v>0.124</v>
          </cell>
          <cell r="AQ71">
            <v>-2.9901435076312182</v>
          </cell>
          <cell r="AR71">
            <v>-2.6251435076312184</v>
          </cell>
          <cell r="AT71">
            <v>7.4999999999999997E-3</v>
          </cell>
          <cell r="AV71">
            <v>2.5000000000000001E-3</v>
          </cell>
        </row>
        <row r="72">
          <cell r="A72">
            <v>38108</v>
          </cell>
          <cell r="B72">
            <v>2.8820000000000001</v>
          </cell>
          <cell r="C72">
            <v>-0.36499999999999999</v>
          </cell>
          <cell r="D72">
            <v>-0.30539514789167566</v>
          </cell>
          <cell r="E72">
            <v>-0.44323136839217625</v>
          </cell>
          <cell r="F72">
            <v>0.16500000000000001</v>
          </cell>
          <cell r="G72">
            <v>0.16500000000000001</v>
          </cell>
          <cell r="H72">
            <v>0.185</v>
          </cell>
          <cell r="I72">
            <v>0.16</v>
          </cell>
          <cell r="J72">
            <v>5.2499999999999998E-2</v>
          </cell>
          <cell r="K72">
            <v>0.14249999999999999</v>
          </cell>
          <cell r="L72">
            <v>0.42499999999999999</v>
          </cell>
          <cell r="M72">
            <v>-0.29249999999999998</v>
          </cell>
          <cell r="N72">
            <v>0.21</v>
          </cell>
          <cell r="O72">
            <v>5.5E-2</v>
          </cell>
          <cell r="P72">
            <v>-0.31</v>
          </cell>
          <cell r="Q72">
            <v>0.22</v>
          </cell>
          <cell r="R72">
            <v>0.22750000000000001</v>
          </cell>
          <cell r="S72">
            <v>0.22750000000000001</v>
          </cell>
          <cell r="T72">
            <v>0.45</v>
          </cell>
          <cell r="U72">
            <v>0.22750000000000001</v>
          </cell>
          <cell r="V72">
            <v>2.5170000000000003</v>
          </cell>
          <cell r="W72">
            <v>2.5766048521083245</v>
          </cell>
          <cell r="X72">
            <v>2.4387686316078239</v>
          </cell>
          <cell r="Z72">
            <v>0.08</v>
          </cell>
          <cell r="AA72">
            <v>-0.105</v>
          </cell>
          <cell r="AB72">
            <v>3.378248462626039</v>
          </cell>
          <cell r="AC72">
            <v>3.458248462626039</v>
          </cell>
          <cell r="AD72">
            <v>3.273248462626039</v>
          </cell>
          <cell r="AE72">
            <v>2.5720000000000001</v>
          </cell>
          <cell r="AF72">
            <v>2.5895000000000001</v>
          </cell>
          <cell r="AG72">
            <v>2.9370000000000003</v>
          </cell>
          <cell r="AH72">
            <v>-0.16500000000000001</v>
          </cell>
          <cell r="AI72">
            <v>1.4160672665810004</v>
          </cell>
          <cell r="AJ72">
            <v>6.1929576515491011E-2</v>
          </cell>
          <cell r="AK72">
            <v>7.1354670820943003E-2</v>
          </cell>
          <cell r="AL72">
            <v>0.78956015944854396</v>
          </cell>
          <cell r="AM72">
            <v>0.76214744157603853</v>
          </cell>
          <cell r="AN72">
            <v>0.16500000000000001</v>
          </cell>
          <cell r="AO72">
            <v>0.12</v>
          </cell>
          <cell r="AQ72">
            <v>-2.9661986686743784</v>
          </cell>
          <cell r="AR72">
            <v>-2.6011986686743782</v>
          </cell>
          <cell r="AT72">
            <v>7.4999999999999997E-3</v>
          </cell>
          <cell r="AV72">
            <v>2.5000000000000001E-3</v>
          </cell>
        </row>
        <row r="73">
          <cell r="A73">
            <v>38139</v>
          </cell>
          <cell r="B73">
            <v>2.8860000000000001</v>
          </cell>
          <cell r="C73">
            <v>-0.36499999999999999</v>
          </cell>
          <cell r="D73">
            <v>-0.30535178833570198</v>
          </cell>
          <cell r="E73">
            <v>-0.44328827780939184</v>
          </cell>
          <cell r="F73">
            <v>0.16500000000000001</v>
          </cell>
          <cell r="G73">
            <v>0.16500000000000001</v>
          </cell>
          <cell r="H73">
            <v>0.185</v>
          </cell>
          <cell r="I73">
            <v>0.16</v>
          </cell>
          <cell r="J73">
            <v>4.7500000000000001E-2</v>
          </cell>
          <cell r="K73">
            <v>0.13750000000000001</v>
          </cell>
          <cell r="L73">
            <v>0.42499999999999999</v>
          </cell>
          <cell r="M73">
            <v>-0.29249999999999998</v>
          </cell>
          <cell r="N73">
            <v>0.21</v>
          </cell>
          <cell r="O73">
            <v>5.5E-2</v>
          </cell>
          <cell r="P73">
            <v>-0.31</v>
          </cell>
          <cell r="Q73">
            <v>0.22</v>
          </cell>
          <cell r="R73">
            <v>0.22750000000000001</v>
          </cell>
          <cell r="S73">
            <v>0.22750000000000001</v>
          </cell>
          <cell r="T73">
            <v>0.45</v>
          </cell>
          <cell r="U73">
            <v>0.22750000000000001</v>
          </cell>
          <cell r="V73">
            <v>2.5209999999999999</v>
          </cell>
          <cell r="W73">
            <v>2.5806482116642981</v>
          </cell>
          <cell r="X73">
            <v>2.4427117221906083</v>
          </cell>
          <cell r="Y73" t="str">
            <v>Nov 04</v>
          </cell>
          <cell r="Z73">
            <v>0.08</v>
          </cell>
          <cell r="AA73">
            <v>-0.105</v>
          </cell>
          <cell r="AB73">
            <v>3.3811575296684477</v>
          </cell>
          <cell r="AC73">
            <v>3.4611575296684478</v>
          </cell>
          <cell r="AD73">
            <v>3.2761575296684478</v>
          </cell>
          <cell r="AE73">
            <v>2.5760000000000001</v>
          </cell>
          <cell r="AF73">
            <v>2.5935000000000001</v>
          </cell>
          <cell r="AG73">
            <v>2.9410000000000003</v>
          </cell>
          <cell r="AH73">
            <v>-0.16500000000000001</v>
          </cell>
          <cell r="AI73">
            <v>1.4150378971130004</v>
          </cell>
          <cell r="AJ73">
            <v>6.1937043239428009E-2</v>
          </cell>
          <cell r="AK73">
            <v>7.1349886699484028E-2</v>
          </cell>
          <cell r="AL73">
            <v>0.78546109068688075</v>
          </cell>
          <cell r="AM73">
            <v>0.7576395433063593</v>
          </cell>
          <cell r="AN73">
            <v>0.16500000000000001</v>
          </cell>
          <cell r="AO73">
            <v>0.124</v>
          </cell>
          <cell r="AQ73">
            <v>-2.9722555543041813</v>
          </cell>
          <cell r="AR73">
            <v>-2.6072555543041815</v>
          </cell>
          <cell r="AT73">
            <v>7.4999999999999997E-3</v>
          </cell>
          <cell r="AV73">
            <v>2.5000000000000001E-3</v>
          </cell>
        </row>
        <row r="74">
          <cell r="A74">
            <v>38169</v>
          </cell>
          <cell r="B74">
            <v>2.9560000000000004</v>
          </cell>
          <cell r="C74">
            <v>-0.36499999999999999</v>
          </cell>
          <cell r="D74">
            <v>-0.30530991187270429</v>
          </cell>
          <cell r="E74">
            <v>-0.44334324066707653</v>
          </cell>
          <cell r="F74">
            <v>0.16500000000000001</v>
          </cell>
          <cell r="G74">
            <v>0.16500000000000001</v>
          </cell>
          <cell r="H74">
            <v>0.185</v>
          </cell>
          <cell r="I74">
            <v>0.16</v>
          </cell>
          <cell r="J74">
            <v>3.7499999999999999E-2</v>
          </cell>
          <cell r="K74">
            <v>0.1275</v>
          </cell>
          <cell r="L74">
            <v>0.46</v>
          </cell>
          <cell r="M74">
            <v>-0.29249999999999998</v>
          </cell>
          <cell r="N74">
            <v>0.21</v>
          </cell>
          <cell r="O74">
            <v>5.5E-2</v>
          </cell>
          <cell r="P74">
            <v>-0.31</v>
          </cell>
          <cell r="Q74">
            <v>0.2175</v>
          </cell>
          <cell r="R74">
            <v>0.22500000000000001</v>
          </cell>
          <cell r="S74">
            <v>0.22500000000000001</v>
          </cell>
          <cell r="T74">
            <v>0.5</v>
          </cell>
          <cell r="U74">
            <v>0.22500000000000001</v>
          </cell>
          <cell r="V74">
            <v>2.5910000000000002</v>
          </cell>
          <cell r="W74">
            <v>2.6506900881272961</v>
          </cell>
          <cell r="X74">
            <v>2.5126567593329239</v>
          </cell>
          <cell r="Y74">
            <v>3.4996589527109001</v>
          </cell>
          <cell r="Z74">
            <v>0.08</v>
          </cell>
          <cell r="AA74">
            <v>-0.105</v>
          </cell>
          <cell r="AB74">
            <v>3.4726033501232401</v>
          </cell>
          <cell r="AC74">
            <v>3.5526033501232401</v>
          </cell>
          <cell r="AD74">
            <v>3.3676033501232401</v>
          </cell>
          <cell r="AE74">
            <v>2.6460000000000004</v>
          </cell>
          <cell r="AF74">
            <v>2.6635000000000004</v>
          </cell>
          <cell r="AG74">
            <v>3.0110000000000006</v>
          </cell>
          <cell r="AH74">
            <v>-0.16500000000000001</v>
          </cell>
          <cell r="AI74">
            <v>1.4140451563750001</v>
          </cell>
          <cell r="AJ74">
            <v>6.1944269101320011E-2</v>
          </cell>
          <cell r="AK74">
            <v>7.1345256904531015E-2</v>
          </cell>
          <cell r="AL74">
            <v>0.78151359839804546</v>
          </cell>
          <cell r="AM74">
            <v>0.75330301189928339</v>
          </cell>
          <cell r="AN74">
            <v>0.16500000000000001</v>
          </cell>
          <cell r="AO74">
            <v>0.12</v>
          </cell>
          <cell r="AQ74">
            <v>-3.0373104941880897</v>
          </cell>
          <cell r="AR74">
            <v>-2.67231049418809</v>
          </cell>
          <cell r="AT74">
            <v>7.4999999999999997E-3</v>
          </cell>
          <cell r="AV74">
            <v>2.5000000000000001E-3</v>
          </cell>
        </row>
        <row r="75">
          <cell r="A75">
            <v>38200</v>
          </cell>
          <cell r="B75">
            <v>2.9530000000000003</v>
          </cell>
          <cell r="C75">
            <v>-0.36499999999999999</v>
          </cell>
          <cell r="D75">
            <v>-0.30526672697042567</v>
          </cell>
          <cell r="E75">
            <v>-0.44339992085131597</v>
          </cell>
          <cell r="F75">
            <v>0.16500000000000001</v>
          </cell>
          <cell r="G75">
            <v>0.16500000000000001</v>
          </cell>
          <cell r="H75">
            <v>0.185</v>
          </cell>
          <cell r="I75">
            <v>0.16</v>
          </cell>
          <cell r="J75">
            <v>3.5000000000000003E-2</v>
          </cell>
          <cell r="K75">
            <v>0.125</v>
          </cell>
          <cell r="L75">
            <v>0.52500000000000002</v>
          </cell>
          <cell r="M75">
            <v>-0.29249999999999998</v>
          </cell>
          <cell r="N75">
            <v>0.21</v>
          </cell>
          <cell r="O75">
            <v>5.5E-2</v>
          </cell>
          <cell r="P75">
            <v>-0.31</v>
          </cell>
          <cell r="Q75">
            <v>0.2175</v>
          </cell>
          <cell r="R75">
            <v>0.22500000000000001</v>
          </cell>
          <cell r="S75">
            <v>0.22500000000000001</v>
          </cell>
          <cell r="T75">
            <v>0.55000000000000004</v>
          </cell>
          <cell r="U75">
            <v>0.22500000000000001</v>
          </cell>
          <cell r="V75">
            <v>2.5880000000000001</v>
          </cell>
          <cell r="W75">
            <v>2.6477332730295746</v>
          </cell>
          <cell r="X75">
            <v>2.5096000791486843</v>
          </cell>
          <cell r="Y75">
            <v>3.7094329164224282</v>
          </cell>
          <cell r="Z75">
            <v>0.08</v>
          </cell>
          <cell r="AA75">
            <v>-0.105</v>
          </cell>
          <cell r="AB75">
            <v>3.466074927745773</v>
          </cell>
          <cell r="AC75">
            <v>3.546074927745773</v>
          </cell>
          <cell r="AD75">
            <v>3.361074927745773</v>
          </cell>
          <cell r="AE75">
            <v>2.6430000000000002</v>
          </cell>
          <cell r="AF75">
            <v>2.6605000000000003</v>
          </cell>
          <cell r="AG75">
            <v>3.0080000000000005</v>
          </cell>
          <cell r="AH75">
            <v>-0.16500000000000001</v>
          </cell>
          <cell r="AI75">
            <v>1.413022855088</v>
          </cell>
          <cell r="AJ75">
            <v>6.1951735825294015E-2</v>
          </cell>
          <cell r="AK75">
            <v>7.1340472783087014E-2</v>
          </cell>
          <cell r="AL75">
            <v>0.77745442346220417</v>
          </cell>
          <cell r="AM75">
            <v>0.7488485815553696</v>
          </cell>
          <cell r="AN75">
            <v>0.16500000000000001</v>
          </cell>
          <cell r="AO75">
            <v>0.12</v>
          </cell>
          <cell r="AQ75">
            <v>-3.0343671506807328</v>
          </cell>
          <cell r="AR75">
            <v>-2.669367150680733</v>
          </cell>
          <cell r="AT75">
            <v>7.4999999999999997E-3</v>
          </cell>
          <cell r="AV75">
            <v>2.5000000000000001E-3</v>
          </cell>
        </row>
        <row r="76">
          <cell r="A76">
            <v>38231</v>
          </cell>
          <cell r="B76">
            <v>2.9369999999999998</v>
          </cell>
          <cell r="C76">
            <v>-0.36499999999999999</v>
          </cell>
          <cell r="D76">
            <v>-0.30522363117995388</v>
          </cell>
          <cell r="E76">
            <v>-0.44345648407631044</v>
          </cell>
          <cell r="F76">
            <v>0.16500000000000001</v>
          </cell>
          <cell r="G76">
            <v>0.16500000000000001</v>
          </cell>
          <cell r="H76">
            <v>0.185</v>
          </cell>
          <cell r="I76">
            <v>0.16</v>
          </cell>
          <cell r="J76">
            <v>3.2500000000000001E-2</v>
          </cell>
          <cell r="K76">
            <v>0.1225</v>
          </cell>
          <cell r="L76">
            <v>0.42499999999999999</v>
          </cell>
          <cell r="M76">
            <v>-0.29249999999999998</v>
          </cell>
          <cell r="N76">
            <v>0.21</v>
          </cell>
          <cell r="O76">
            <v>5.5E-2</v>
          </cell>
          <cell r="P76">
            <v>-0.31</v>
          </cell>
          <cell r="Q76">
            <v>0.2175</v>
          </cell>
          <cell r="R76">
            <v>0.22500000000000001</v>
          </cell>
          <cell r="S76">
            <v>0.22500000000000001</v>
          </cell>
          <cell r="T76">
            <v>0.55000000000000004</v>
          </cell>
          <cell r="U76">
            <v>0.22500000000000001</v>
          </cell>
          <cell r="V76">
            <v>2.5720000000000001</v>
          </cell>
          <cell r="W76">
            <v>2.631776368820046</v>
          </cell>
          <cell r="X76">
            <v>2.4935435159236894</v>
          </cell>
          <cell r="Y76">
            <v>3.3498204072026643</v>
          </cell>
          <cell r="Z76">
            <v>0.08</v>
          </cell>
          <cell r="AA76">
            <v>-0.105</v>
          </cell>
          <cell r="AB76">
            <v>3.4421629159079719</v>
          </cell>
          <cell r="AC76">
            <v>3.5221629159079719</v>
          </cell>
          <cell r="AD76">
            <v>3.3371629159079719</v>
          </cell>
          <cell r="AE76">
            <v>2.6269999999999998</v>
          </cell>
          <cell r="AF76">
            <v>2.6444999999999999</v>
          </cell>
          <cell r="AG76">
            <v>2.992</v>
          </cell>
          <cell r="AH76">
            <v>-0.16500000000000001</v>
          </cell>
          <cell r="AI76">
            <v>1.4120041358500004</v>
          </cell>
          <cell r="AJ76">
            <v>6.1959202549287017E-2</v>
          </cell>
          <cell r="AK76">
            <v>7.1335688661651006E-2</v>
          </cell>
          <cell r="AL76">
            <v>0.7734153811146014</v>
          </cell>
          <cell r="AM76">
            <v>0.7444210748903759</v>
          </cell>
          <cell r="AN76">
            <v>0.16500000000000001</v>
          </cell>
          <cell r="AO76">
            <v>0.124</v>
          </cell>
          <cell r="AQ76">
            <v>-3.0184236902630173</v>
          </cell>
          <cell r="AR76">
            <v>-2.6534236902630175</v>
          </cell>
          <cell r="AT76">
            <v>7.4999999999999997E-3</v>
          </cell>
          <cell r="AV76">
            <v>2.5000000000000001E-3</v>
          </cell>
        </row>
        <row r="77">
          <cell r="A77">
            <v>38261</v>
          </cell>
          <cell r="B77">
            <v>2.9530000000000003</v>
          </cell>
          <cell r="C77">
            <v>-0.36499999999999999</v>
          </cell>
          <cell r="D77">
            <v>-0.30518201064641959</v>
          </cell>
          <cell r="E77">
            <v>-0.44351111102657459</v>
          </cell>
          <cell r="F77">
            <v>0.16500000000000001</v>
          </cell>
          <cell r="G77">
            <v>0.16500000000000001</v>
          </cell>
          <cell r="H77">
            <v>0.185</v>
          </cell>
          <cell r="I77">
            <v>0.16</v>
          </cell>
          <cell r="J77">
            <v>4.7500000000000001E-2</v>
          </cell>
          <cell r="K77">
            <v>0.13750000000000001</v>
          </cell>
          <cell r="L77">
            <v>0.34499999999999997</v>
          </cell>
          <cell r="M77">
            <v>-0.29249999999999998</v>
          </cell>
          <cell r="N77">
            <v>0.21</v>
          </cell>
          <cell r="O77">
            <v>5.5E-2</v>
          </cell>
          <cell r="P77">
            <v>-0.31</v>
          </cell>
          <cell r="Q77">
            <v>0.2175</v>
          </cell>
          <cell r="R77">
            <v>0.22500000000000001</v>
          </cell>
          <cell r="S77">
            <v>0.22500000000000001</v>
          </cell>
          <cell r="T77">
            <v>0.6</v>
          </cell>
          <cell r="U77">
            <v>0.22500000000000001</v>
          </cell>
          <cell r="V77">
            <v>2.5880000000000001</v>
          </cell>
          <cell r="W77">
            <v>2.6478179893535807</v>
          </cell>
          <cell r="X77">
            <v>2.5094888889734257</v>
          </cell>
          <cell r="Y77" t="str">
            <v>Wtr</v>
          </cell>
          <cell r="Z77">
            <v>0.08</v>
          </cell>
          <cell r="AA77">
            <v>-0.105</v>
          </cell>
          <cell r="AB77">
            <v>3.4611661514765859</v>
          </cell>
          <cell r="AC77">
            <v>3.541166151476586</v>
          </cell>
          <cell r="AD77">
            <v>3.3561661514765859</v>
          </cell>
          <cell r="AE77">
            <v>2.6430000000000002</v>
          </cell>
          <cell r="AF77">
            <v>2.6605000000000003</v>
          </cell>
          <cell r="AG77">
            <v>3.0080000000000005</v>
          </cell>
          <cell r="AH77">
            <v>-0.16500000000000001</v>
          </cell>
          <cell r="AI77">
            <v>1.4110216828100002</v>
          </cell>
          <cell r="AJ77">
            <v>6.1966428411232018E-2</v>
          </cell>
          <cell r="AK77">
            <v>7.133105886671999E-2</v>
          </cell>
          <cell r="AL77">
            <v>0.76952571017590077</v>
          </cell>
          <cell r="AM77">
            <v>0.74016186948770168</v>
          </cell>
          <cell r="AN77">
            <v>0.16500000000000001</v>
          </cell>
          <cell r="AO77">
            <v>0.12</v>
          </cell>
          <cell r="AQ77">
            <v>-3.0344782943799111</v>
          </cell>
          <cell r="AR77">
            <v>-2.6694782943799114</v>
          </cell>
          <cell r="AT77">
            <v>7.4999999999999997E-3</v>
          </cell>
          <cell r="AV77">
            <v>2.5000000000000001E-3</v>
          </cell>
        </row>
        <row r="78">
          <cell r="A78">
            <v>38292</v>
          </cell>
          <cell r="B78">
            <v>3.0470000000000002</v>
          </cell>
          <cell r="C78">
            <v>-0.36</v>
          </cell>
          <cell r="D78">
            <v>-0.26833798293840783</v>
          </cell>
          <cell r="E78">
            <v>-0.35625869318115955</v>
          </cell>
          <cell r="F78">
            <v>0.28800000000000003</v>
          </cell>
          <cell r="G78">
            <v>0.40800000000000003</v>
          </cell>
          <cell r="H78">
            <v>0.40800000000000003</v>
          </cell>
          <cell r="I78">
            <v>0.40800000000000003</v>
          </cell>
          <cell r="J78">
            <v>0.1075</v>
          </cell>
          <cell r="K78">
            <v>0.1925</v>
          </cell>
          <cell r="L78">
            <v>0.72</v>
          </cell>
          <cell r="M78">
            <v>-0.25</v>
          </cell>
          <cell r="N78">
            <v>0.10249999999999999</v>
          </cell>
          <cell r="O78">
            <v>6.25E-2</v>
          </cell>
          <cell r="P78">
            <v>0.01</v>
          </cell>
          <cell r="Q78">
            <v>0.22</v>
          </cell>
          <cell r="R78">
            <v>0.22750000000000001</v>
          </cell>
          <cell r="S78">
            <v>0.22750000000000001</v>
          </cell>
          <cell r="T78">
            <v>0.8</v>
          </cell>
          <cell r="U78">
            <v>0.22750000000000001</v>
          </cell>
          <cell r="V78">
            <v>2.6870000000000003</v>
          </cell>
          <cell r="W78">
            <v>2.7786620170615923</v>
          </cell>
          <cell r="X78">
            <v>2.6907413068188406</v>
          </cell>
          <cell r="Z78">
            <v>0.1225</v>
          </cell>
          <cell r="AA78">
            <v>5.0000000000000001E-3</v>
          </cell>
          <cell r="AB78">
            <v>3.5909912366299213</v>
          </cell>
          <cell r="AC78">
            <v>3.7134912366299213</v>
          </cell>
          <cell r="AD78">
            <v>3.5959912366299212</v>
          </cell>
          <cell r="AE78">
            <v>3.0569999999999999</v>
          </cell>
          <cell r="AF78">
            <v>2.7970000000000002</v>
          </cell>
          <cell r="AG78">
            <v>3.1095000000000002</v>
          </cell>
          <cell r="AH78">
            <v>-0.1875</v>
          </cell>
          <cell r="AI78">
            <v>1.410009992614</v>
          </cell>
          <cell r="AJ78">
            <v>6.197389513526002E-2</v>
          </cell>
          <cell r="AK78">
            <v>7.1326274745298013E-2</v>
          </cell>
          <cell r="AL78">
            <v>0.76552600749580191</v>
          </cell>
          <cell r="AM78">
            <v>0.73578685765208984</v>
          </cell>
          <cell r="AN78">
            <v>0.40800000000000003</v>
          </cell>
          <cell r="AO78">
            <v>0.124</v>
          </cell>
          <cell r="AQ78">
            <v>-3.0462602569998638</v>
          </cell>
          <cell r="AR78">
            <v>-2.6862602569998639</v>
          </cell>
          <cell r="AT78">
            <v>7.4999999999999997E-3</v>
          </cell>
          <cell r="AV78">
            <v>8.0000000000000002E-3</v>
          </cell>
        </row>
        <row r="79">
          <cell r="A79">
            <v>38322</v>
          </cell>
          <cell r="B79">
            <v>3.145</v>
          </cell>
          <cell r="C79">
            <v>-0.36</v>
          </cell>
          <cell r="D79">
            <v>-0.26827451304628536</v>
          </cell>
          <cell r="E79">
            <v>-0.35625610257331797</v>
          </cell>
          <cell r="F79">
            <v>0.308</v>
          </cell>
          <cell r="G79">
            <v>0.42800000000000005</v>
          </cell>
          <cell r="H79">
            <v>0.42800000000000005</v>
          </cell>
          <cell r="I79">
            <v>0.42800000000000005</v>
          </cell>
          <cell r="J79">
            <v>0.14749999999999999</v>
          </cell>
          <cell r="K79">
            <v>0.23250000000000001</v>
          </cell>
          <cell r="L79">
            <v>1.0349999999999999</v>
          </cell>
          <cell r="M79">
            <v>-0.25</v>
          </cell>
          <cell r="N79">
            <v>0.10249999999999999</v>
          </cell>
          <cell r="O79">
            <v>6.25E-2</v>
          </cell>
          <cell r="P79">
            <v>7.0000000000000007E-2</v>
          </cell>
          <cell r="Q79">
            <v>0.2225</v>
          </cell>
          <cell r="R79">
            <v>0.23</v>
          </cell>
          <cell r="S79">
            <v>0.23</v>
          </cell>
          <cell r="T79">
            <v>1</v>
          </cell>
          <cell r="U79">
            <v>0.23</v>
          </cell>
          <cell r="V79">
            <v>2.7850000000000001</v>
          </cell>
          <cell r="W79">
            <v>2.8767254869537147</v>
          </cell>
          <cell r="X79">
            <v>2.7887438974266821</v>
          </cell>
          <cell r="Y79" t="str">
            <v>Sum</v>
          </cell>
          <cell r="Z79">
            <v>0.1225</v>
          </cell>
          <cell r="AA79">
            <v>5.0000000000000001E-3</v>
          </cell>
          <cell r="AB79">
            <v>3.7193860870114861</v>
          </cell>
          <cell r="AC79">
            <v>3.8418860870114862</v>
          </cell>
          <cell r="AD79">
            <v>3.724386087011486</v>
          </cell>
          <cell r="AE79">
            <v>3.2149999999999999</v>
          </cell>
          <cell r="AF79">
            <v>2.895</v>
          </cell>
          <cell r="AG79">
            <v>3.2075</v>
          </cell>
          <cell r="AH79">
            <v>-0.1875</v>
          </cell>
          <cell r="AI79">
            <v>1.4090343294140002</v>
          </cell>
          <cell r="AJ79">
            <v>6.1981120997241013E-2</v>
          </cell>
          <cell r="AK79">
            <v>7.1321644950381013E-2</v>
          </cell>
          <cell r="AL79">
            <v>0.76167423096088038</v>
          </cell>
          <cell r="AM79">
            <v>0.73157814536780741</v>
          </cell>
          <cell r="AN79">
            <v>0.42800000000000005</v>
          </cell>
          <cell r="AO79">
            <v>0.12</v>
          </cell>
          <cell r="AQ79">
            <v>-3.1442576674748635</v>
          </cell>
          <cell r="AR79">
            <v>-2.7842576674748636</v>
          </cell>
          <cell r="AT79">
            <v>7.4999999999999997E-3</v>
          </cell>
          <cell r="AV79">
            <v>8.0000000000000002E-3</v>
          </cell>
        </row>
        <row r="80">
          <cell r="A80">
            <v>38353</v>
          </cell>
          <cell r="B80">
            <v>3.2935000000000003</v>
          </cell>
          <cell r="C80">
            <v>-0.36</v>
          </cell>
          <cell r="D80">
            <v>-0.26820906315243498</v>
          </cell>
          <cell r="E80">
            <v>-0.35625343114907881</v>
          </cell>
          <cell r="F80">
            <v>0.318</v>
          </cell>
          <cell r="G80">
            <v>0.43800000000000006</v>
          </cell>
          <cell r="H80">
            <v>0.43800000000000006</v>
          </cell>
          <cell r="I80">
            <v>0.43800000000000006</v>
          </cell>
          <cell r="J80">
            <v>0.1825</v>
          </cell>
          <cell r="K80">
            <v>0.245</v>
          </cell>
          <cell r="L80">
            <v>1.5049999999999999</v>
          </cell>
          <cell r="M80">
            <v>-0.25</v>
          </cell>
          <cell r="N80">
            <v>0.10249999999999999</v>
          </cell>
          <cell r="O80">
            <v>6.25E-2</v>
          </cell>
          <cell r="P80">
            <v>0.14000000000000001</v>
          </cell>
          <cell r="Q80">
            <v>0.22749999999999998</v>
          </cell>
          <cell r="R80">
            <v>0.23499999999999999</v>
          </cell>
          <cell r="S80">
            <v>0.23499999999999999</v>
          </cell>
          <cell r="T80">
            <v>1</v>
          </cell>
          <cell r="U80">
            <v>0.23499999999999999</v>
          </cell>
          <cell r="V80">
            <v>2.9335000000000004</v>
          </cell>
          <cell r="W80">
            <v>3.0252909368475653</v>
          </cell>
          <cell r="X80">
            <v>2.9372465688509215</v>
          </cell>
          <cell r="Z80">
            <v>0.1225</v>
          </cell>
          <cell r="AA80">
            <v>5.0000000000000001E-3</v>
          </cell>
          <cell r="AB80">
            <v>3.9149153755426838</v>
          </cell>
          <cell r="AC80">
            <v>4.0374153755426834</v>
          </cell>
          <cell r="AD80">
            <v>3.9199153755426837</v>
          </cell>
          <cell r="AE80">
            <v>3.4335000000000004</v>
          </cell>
          <cell r="AF80">
            <v>3.0435000000000003</v>
          </cell>
          <cell r="AG80">
            <v>3.3560000000000003</v>
          </cell>
          <cell r="AH80">
            <v>-0.1875</v>
          </cell>
          <cell r="AI80">
            <v>1.4080296425630001</v>
          </cell>
          <cell r="AJ80">
            <v>6.1988587721305013E-2</v>
          </cell>
          <cell r="AK80">
            <v>7.1316860828975023E-2</v>
          </cell>
          <cell r="AL80">
            <v>0.75771350451051334</v>
          </cell>
          <cell r="AM80">
            <v>0.7272549931295933</v>
          </cell>
          <cell r="AN80">
            <v>0.43800000000000006</v>
          </cell>
          <cell r="AO80">
            <v>0.12</v>
          </cell>
          <cell r="AQ80">
            <v>-3.2927549971672465</v>
          </cell>
          <cell r="AR80">
            <v>-2.9327549971672466</v>
          </cell>
          <cell r="AT80">
            <v>7.4999999999999997E-3</v>
          </cell>
          <cell r="AV80">
            <v>8.0000000000000002E-3</v>
          </cell>
        </row>
        <row r="81">
          <cell r="A81">
            <v>38384</v>
          </cell>
          <cell r="B81">
            <v>3.1715000000000004</v>
          </cell>
          <cell r="C81">
            <v>-0.36</v>
          </cell>
          <cell r="D81">
            <v>-0.26814375150151992</v>
          </cell>
          <cell r="E81">
            <v>-0.35625076536740918</v>
          </cell>
          <cell r="F81">
            <v>0.36300000000000004</v>
          </cell>
          <cell r="G81">
            <v>0.48300000000000004</v>
          </cell>
          <cell r="H81">
            <v>0.48300000000000004</v>
          </cell>
          <cell r="I81">
            <v>0.48300000000000004</v>
          </cell>
          <cell r="J81">
            <v>0.16250000000000001</v>
          </cell>
          <cell r="K81">
            <v>0.2225</v>
          </cell>
          <cell r="L81">
            <v>1.385</v>
          </cell>
          <cell r="M81">
            <v>-0.25</v>
          </cell>
          <cell r="N81">
            <v>0.10249999999999999</v>
          </cell>
          <cell r="O81">
            <v>6.25E-2</v>
          </cell>
          <cell r="P81">
            <v>0.01</v>
          </cell>
          <cell r="Q81">
            <v>0.2225</v>
          </cell>
          <cell r="R81">
            <v>0.23</v>
          </cell>
          <cell r="S81">
            <v>0.23</v>
          </cell>
          <cell r="T81">
            <v>1</v>
          </cell>
          <cell r="U81">
            <v>0.23</v>
          </cell>
          <cell r="V81">
            <v>2.8115000000000006</v>
          </cell>
          <cell r="W81">
            <v>2.9033562484984805</v>
          </cell>
          <cell r="X81">
            <v>2.8152492346325912</v>
          </cell>
          <cell r="Z81">
            <v>0.1225</v>
          </cell>
          <cell r="AA81">
            <v>5.0000000000000001E-3</v>
          </cell>
          <cell r="AB81">
            <v>3.7494319181312985</v>
          </cell>
          <cell r="AC81">
            <v>3.8719319181312986</v>
          </cell>
          <cell r="AD81">
            <v>3.7544319181312984</v>
          </cell>
          <cell r="AE81">
            <v>3.1815000000000002</v>
          </cell>
          <cell r="AF81">
            <v>2.9215000000000004</v>
          </cell>
          <cell r="AG81">
            <v>3.2340000000000004</v>
          </cell>
          <cell r="AH81">
            <v>-0.1875</v>
          </cell>
          <cell r="AI81">
            <v>1.407028505003</v>
          </cell>
          <cell r="AJ81">
            <v>6.1996054445388027E-2</v>
          </cell>
          <cell r="AK81">
            <v>7.1312076707575014E-2</v>
          </cell>
          <cell r="AL81">
            <v>0.75377244738358695</v>
          </cell>
          <cell r="AM81">
            <v>0.72295795484311043</v>
          </cell>
          <cell r="AN81">
            <v>0.48300000000000004</v>
          </cell>
          <cell r="AO81">
            <v>0.13300000000000001</v>
          </cell>
          <cell r="AQ81">
            <v>-3.170752332499839</v>
          </cell>
          <cell r="AR81">
            <v>-2.8107523324998391</v>
          </cell>
          <cell r="AT81">
            <v>7.4999999999999997E-3</v>
          </cell>
          <cell r="AV81">
            <v>8.0000000000000002E-3</v>
          </cell>
        </row>
        <row r="82">
          <cell r="A82">
            <v>38412</v>
          </cell>
          <cell r="B82">
            <v>3.0405000000000002</v>
          </cell>
          <cell r="C82">
            <v>-0.36</v>
          </cell>
          <cell r="D82">
            <v>-0.26808487945613901</v>
          </cell>
          <cell r="E82">
            <v>-0.35624836242678093</v>
          </cell>
          <cell r="F82">
            <v>0.36300000000000004</v>
          </cell>
          <cell r="G82">
            <v>0.48300000000000004</v>
          </cell>
          <cell r="H82">
            <v>0.48300000000000004</v>
          </cell>
          <cell r="I82">
            <v>0.48300000000000004</v>
          </cell>
          <cell r="J82">
            <v>0.16250000000000001</v>
          </cell>
          <cell r="K82">
            <v>0.22</v>
          </cell>
          <cell r="L82">
            <v>0.875</v>
          </cell>
          <cell r="M82">
            <v>-0.25</v>
          </cell>
          <cell r="N82">
            <v>0.10249999999999999</v>
          </cell>
          <cell r="O82">
            <v>6.25E-2</v>
          </cell>
          <cell r="P82">
            <v>-0.18</v>
          </cell>
          <cell r="Q82">
            <v>0.22</v>
          </cell>
          <cell r="R82">
            <v>0.22750000000000001</v>
          </cell>
          <cell r="S82">
            <v>0.22750000000000001</v>
          </cell>
          <cell r="T82">
            <v>0.75</v>
          </cell>
          <cell r="U82">
            <v>0.22750000000000001</v>
          </cell>
          <cell r="V82">
            <v>2.6805000000000003</v>
          </cell>
          <cell r="W82">
            <v>2.7724151205438612</v>
          </cell>
          <cell r="X82">
            <v>2.6842516375732193</v>
          </cell>
          <cell r="Z82">
            <v>0.1225</v>
          </cell>
          <cell r="AA82">
            <v>5.0000000000000001E-3</v>
          </cell>
          <cell r="AB82">
            <v>3.5724399647967506</v>
          </cell>
          <cell r="AC82">
            <v>3.6949399647967507</v>
          </cell>
          <cell r="AD82">
            <v>3.5774399647967505</v>
          </cell>
          <cell r="AE82">
            <v>2.8605</v>
          </cell>
          <cell r="AF82">
            <v>2.7905000000000002</v>
          </cell>
          <cell r="AG82">
            <v>3.1030000000000002</v>
          </cell>
          <cell r="AH82">
            <v>-0.1875</v>
          </cell>
          <cell r="AI82">
            <v>1.4061272969590002</v>
          </cell>
          <cell r="AJ82">
            <v>6.2002798583286022E-2</v>
          </cell>
          <cell r="AK82">
            <v>7.1307755565673023E-2</v>
          </cell>
          <cell r="AL82">
            <v>0.75022961202225413</v>
          </cell>
          <cell r="AM82">
            <v>0.71909907051935906</v>
          </cell>
          <cell r="AN82">
            <v>0.48300000000000004</v>
          </cell>
          <cell r="AO82">
            <v>0.12</v>
          </cell>
          <cell r="AQ82">
            <v>-3.0397499305636102</v>
          </cell>
          <cell r="AR82">
            <v>-2.6797499305636103</v>
          </cell>
          <cell r="AT82">
            <v>7.4999999999999997E-3</v>
          </cell>
          <cell r="AV82">
            <v>8.0000000000000002E-3</v>
          </cell>
        </row>
        <row r="83">
          <cell r="A83">
            <v>38443</v>
          </cell>
          <cell r="B83">
            <v>2.9035000000000002</v>
          </cell>
          <cell r="C83">
            <v>-0.4</v>
          </cell>
          <cell r="D83">
            <v>-0.30801983191002025</v>
          </cell>
          <cell r="E83">
            <v>-0.47884014407712572</v>
          </cell>
          <cell r="F83">
            <v>0.16500000000000001</v>
          </cell>
          <cell r="G83">
            <v>0.16</v>
          </cell>
          <cell r="H83">
            <v>0.185</v>
          </cell>
          <cell r="I83">
            <v>0.16</v>
          </cell>
          <cell r="J83">
            <v>6.7500000000000004E-2</v>
          </cell>
          <cell r="K83">
            <v>0.155</v>
          </cell>
          <cell r="L83">
            <v>0.54</v>
          </cell>
          <cell r="M83">
            <v>-0.29249999999999998</v>
          </cell>
          <cell r="N83">
            <v>0.2175</v>
          </cell>
          <cell r="O83">
            <v>5.5E-2</v>
          </cell>
          <cell r="P83">
            <v>-0.35</v>
          </cell>
          <cell r="Q83">
            <v>0.20749999999999999</v>
          </cell>
          <cell r="R83">
            <v>0.215</v>
          </cell>
          <cell r="S83">
            <v>0.215</v>
          </cell>
          <cell r="T83">
            <v>0.4</v>
          </cell>
          <cell r="U83">
            <v>0.215</v>
          </cell>
          <cell r="V83">
            <v>2.5035000000000003</v>
          </cell>
          <cell r="W83">
            <v>2.5954801680899799</v>
          </cell>
          <cell r="X83">
            <v>2.4246598559228745</v>
          </cell>
          <cell r="Z83">
            <v>0.1225</v>
          </cell>
          <cell r="AA83">
            <v>-0.105</v>
          </cell>
          <cell r="AB83">
            <v>3.3341834046225181</v>
          </cell>
          <cell r="AC83">
            <v>3.4566834046225181</v>
          </cell>
          <cell r="AD83">
            <v>3.2291834046225181</v>
          </cell>
          <cell r="AE83">
            <v>2.5535000000000001</v>
          </cell>
          <cell r="AF83">
            <v>2.6110000000000002</v>
          </cell>
          <cell r="AG83">
            <v>2.9585000000000004</v>
          </cell>
          <cell r="AH83">
            <v>-0.16</v>
          </cell>
          <cell r="AI83">
            <v>1.4051328964040004</v>
          </cell>
          <cell r="AJ83">
            <v>6.2010265307404992E-2</v>
          </cell>
          <cell r="AK83">
            <v>7.1302971444289015E-2</v>
          </cell>
          <cell r="AL83">
            <v>0.74632573446944406</v>
          </cell>
          <cell r="AM83">
            <v>0.71485128898193673</v>
          </cell>
          <cell r="AN83">
            <v>0.16</v>
          </cell>
          <cell r="AO83">
            <v>0.124</v>
          </cell>
          <cell r="AQ83">
            <v>-2.9853071898988279</v>
          </cell>
          <cell r="AR83">
            <v>-2.585307189898828</v>
          </cell>
          <cell r="AT83">
            <v>7.4999999999999997E-3</v>
          </cell>
          <cell r="AV83">
            <v>2.5000000000000001E-3</v>
          </cell>
        </row>
        <row r="84">
          <cell r="A84">
            <v>38473</v>
          </cell>
          <cell r="B84">
            <v>2.8774999999999999</v>
          </cell>
          <cell r="C84">
            <v>-0.4</v>
          </cell>
          <cell r="D84">
            <v>-0.30795701529054131</v>
          </cell>
          <cell r="E84">
            <v>-0.47889398689382157</v>
          </cell>
          <cell r="F84">
            <v>0.16500000000000001</v>
          </cell>
          <cell r="G84">
            <v>0.16</v>
          </cell>
          <cell r="H84">
            <v>0.185</v>
          </cell>
          <cell r="I84">
            <v>0.16</v>
          </cell>
          <cell r="J84">
            <v>6.7500000000000004E-2</v>
          </cell>
          <cell r="K84">
            <v>0.14499999999999999</v>
          </cell>
          <cell r="L84">
            <v>0.42499999999999999</v>
          </cell>
          <cell r="M84">
            <v>-0.29249999999999998</v>
          </cell>
          <cell r="N84">
            <v>0.2175</v>
          </cell>
          <cell r="O84">
            <v>5.5E-2</v>
          </cell>
          <cell r="P84">
            <v>-0.35</v>
          </cell>
          <cell r="Q84">
            <v>0.20749999999999999</v>
          </cell>
          <cell r="R84">
            <v>0.215</v>
          </cell>
          <cell r="S84">
            <v>0.215</v>
          </cell>
          <cell r="T84">
            <v>0.45</v>
          </cell>
          <cell r="U84">
            <v>0.215</v>
          </cell>
          <cell r="V84">
            <v>2.4775</v>
          </cell>
          <cell r="W84">
            <v>2.5695429847094586</v>
          </cell>
          <cell r="X84">
            <v>2.3986060131061784</v>
          </cell>
          <cell r="Z84">
            <v>0.1225</v>
          </cell>
          <cell r="AA84">
            <v>-0.105</v>
          </cell>
          <cell r="AB84">
            <v>3.2973045252498427</v>
          </cell>
          <cell r="AC84">
            <v>3.4198045252498428</v>
          </cell>
          <cell r="AD84">
            <v>3.1923045252498428</v>
          </cell>
          <cell r="AE84">
            <v>2.5274999999999999</v>
          </cell>
          <cell r="AF84">
            <v>2.585</v>
          </cell>
          <cell r="AG84">
            <v>2.9325000000000001</v>
          </cell>
          <cell r="AH84">
            <v>-0.16</v>
          </cell>
          <cell r="AI84">
            <v>1.4041739346890001</v>
          </cell>
          <cell r="AJ84">
            <v>6.2017491169473013E-2</v>
          </cell>
          <cell r="AK84">
            <v>7.1298341649407002E-2</v>
          </cell>
          <cell r="AL84">
            <v>0.74256626220967104</v>
          </cell>
          <cell r="AM84">
            <v>0.71076495581116639</v>
          </cell>
          <cell r="AN84">
            <v>0.16</v>
          </cell>
          <cell r="AO84">
            <v>0.12</v>
          </cell>
          <cell r="AQ84">
            <v>-2.9623610102099112</v>
          </cell>
          <cell r="AR84">
            <v>-2.5623610102099112</v>
          </cell>
          <cell r="AT84">
            <v>7.4999999999999997E-3</v>
          </cell>
          <cell r="AV84">
            <v>2.5000000000000001E-3</v>
          </cell>
        </row>
        <row r="85">
          <cell r="A85">
            <v>38504</v>
          </cell>
          <cell r="B85">
            <v>2.8824999999999998</v>
          </cell>
          <cell r="C85">
            <v>-0.4</v>
          </cell>
          <cell r="D85">
            <v>-0.30789224217293443</v>
          </cell>
          <cell r="E85">
            <v>-0.47894950670891356</v>
          </cell>
          <cell r="F85">
            <v>0.16500000000000001</v>
          </cell>
          <cell r="G85">
            <v>0.16</v>
          </cell>
          <cell r="H85">
            <v>0.185</v>
          </cell>
          <cell r="I85">
            <v>0.16</v>
          </cell>
          <cell r="J85">
            <v>6.25E-2</v>
          </cell>
          <cell r="K85">
            <v>0.14000000000000001</v>
          </cell>
          <cell r="L85">
            <v>0.42499999999999999</v>
          </cell>
          <cell r="M85">
            <v>-0.29249999999999998</v>
          </cell>
          <cell r="N85">
            <v>0.2175</v>
          </cell>
          <cell r="O85">
            <v>5.5E-2</v>
          </cell>
          <cell r="P85">
            <v>-0.35</v>
          </cell>
          <cell r="Q85">
            <v>0.20749999999999999</v>
          </cell>
          <cell r="R85">
            <v>0.215</v>
          </cell>
          <cell r="S85">
            <v>0.215</v>
          </cell>
          <cell r="T85">
            <v>0.45</v>
          </cell>
          <cell r="U85">
            <v>0.215</v>
          </cell>
          <cell r="V85">
            <v>2.4824999999999999</v>
          </cell>
          <cell r="W85">
            <v>2.5746077578270654</v>
          </cell>
          <cell r="X85">
            <v>2.4035504932910863</v>
          </cell>
          <cell r="Y85" t="str">
            <v>Nov 05</v>
          </cell>
          <cell r="Z85">
            <v>0.1225</v>
          </cell>
          <cell r="AA85">
            <v>-0.105</v>
          </cell>
          <cell r="AB85">
            <v>3.3016355752678974</v>
          </cell>
          <cell r="AC85">
            <v>3.4241355752678975</v>
          </cell>
          <cell r="AD85">
            <v>3.1966355752678974</v>
          </cell>
          <cell r="AE85">
            <v>2.5324999999999998</v>
          </cell>
          <cell r="AF85">
            <v>2.59</v>
          </cell>
          <cell r="AG85">
            <v>2.9375</v>
          </cell>
          <cell r="AH85">
            <v>-0.16</v>
          </cell>
          <cell r="AI85">
            <v>1.4031864747229998</v>
          </cell>
          <cell r="AJ85">
            <v>6.202495789362801E-2</v>
          </cell>
          <cell r="AK85">
            <v>7.129355752803701E-2</v>
          </cell>
          <cell r="AL85">
            <v>0.73870047474386646</v>
          </cell>
          <cell r="AM85">
            <v>0.70656749490944704</v>
          </cell>
          <cell r="AN85">
            <v>0.16</v>
          </cell>
          <cell r="AO85">
            <v>0.124</v>
          </cell>
          <cell r="AQ85">
            <v>-2.9694165068184257</v>
          </cell>
          <cell r="AR85">
            <v>-2.5694165068184258</v>
          </cell>
          <cell r="AT85">
            <v>7.4999999999999997E-3</v>
          </cell>
          <cell r="AV85">
            <v>2.5000000000000001E-3</v>
          </cell>
        </row>
        <row r="86">
          <cell r="A86">
            <v>38534</v>
          </cell>
          <cell r="B86">
            <v>2.9525000000000001</v>
          </cell>
          <cell r="C86">
            <v>-0.4</v>
          </cell>
          <cell r="D86">
            <v>-0.30782644168252826</v>
          </cell>
          <cell r="E86">
            <v>-0.47900590712926094</v>
          </cell>
          <cell r="F86">
            <v>0.16500000000000001</v>
          </cell>
          <cell r="G86">
            <v>0.16</v>
          </cell>
          <cell r="H86">
            <v>0.185</v>
          </cell>
          <cell r="I86">
            <v>0.16</v>
          </cell>
          <cell r="J86">
            <v>5.2499999999999998E-2</v>
          </cell>
          <cell r="K86">
            <v>0.13</v>
          </cell>
          <cell r="L86">
            <v>0.46</v>
          </cell>
          <cell r="M86">
            <v>-0.29249999999999998</v>
          </cell>
          <cell r="N86">
            <v>0.2175</v>
          </cell>
          <cell r="O86">
            <v>5.5E-2</v>
          </cell>
          <cell r="P86">
            <v>-0.35</v>
          </cell>
          <cell r="Q86">
            <v>0.20749999999999999</v>
          </cell>
          <cell r="R86">
            <v>0.215</v>
          </cell>
          <cell r="S86">
            <v>0.215</v>
          </cell>
          <cell r="T86">
            <v>0.5</v>
          </cell>
          <cell r="U86">
            <v>0.215</v>
          </cell>
          <cell r="V86">
            <v>2.5525000000000002</v>
          </cell>
          <cell r="W86">
            <v>2.6446735583174719</v>
          </cell>
          <cell r="X86">
            <v>2.4734940928707392</v>
          </cell>
          <cell r="Y86">
            <v>3.3972938711257776</v>
          </cell>
          <cell r="Z86">
            <v>0.1225</v>
          </cell>
          <cell r="AA86">
            <v>-0.105</v>
          </cell>
          <cell r="AB86">
            <v>3.3923096352973365</v>
          </cell>
          <cell r="AC86">
            <v>3.5148096352973366</v>
          </cell>
          <cell r="AD86">
            <v>3.2873096352973366</v>
          </cell>
          <cell r="AE86">
            <v>2.6025</v>
          </cell>
          <cell r="AF86">
            <v>2.66</v>
          </cell>
          <cell r="AG86">
            <v>3.0075000000000003</v>
          </cell>
          <cell r="AH86">
            <v>-0.16</v>
          </cell>
          <cell r="AI86">
            <v>1.4021847735860005</v>
          </cell>
          <cell r="AJ86">
            <v>6.2035395150241007E-2</v>
          </cell>
          <cell r="AK86">
            <v>7.1299398724536028E-2</v>
          </cell>
          <cell r="AL86">
            <v>0.73496615403785115</v>
          </cell>
          <cell r="AM86">
            <v>0.70249376298136301</v>
          </cell>
          <cell r="AN86">
            <v>0.16</v>
          </cell>
          <cell r="AO86">
            <v>0.12</v>
          </cell>
          <cell r="AQ86">
            <v>-3.0344728836641148</v>
          </cell>
          <cell r="AR86">
            <v>-2.6344728836641149</v>
          </cell>
          <cell r="AT86">
            <v>7.4999999999999997E-3</v>
          </cell>
          <cell r="AV86">
            <v>2.5000000000000001E-3</v>
          </cell>
        </row>
        <row r="87">
          <cell r="A87">
            <v>38565</v>
          </cell>
          <cell r="B87">
            <v>2.9495</v>
          </cell>
          <cell r="C87">
            <v>-0.4</v>
          </cell>
          <cell r="D87">
            <v>-0.30775145986589214</v>
          </cell>
          <cell r="E87">
            <v>-0.47907017725780632</v>
          </cell>
          <cell r="F87">
            <v>0.16500000000000001</v>
          </cell>
          <cell r="G87">
            <v>0.16</v>
          </cell>
          <cell r="H87">
            <v>0.185</v>
          </cell>
          <cell r="I87">
            <v>0.16</v>
          </cell>
          <cell r="J87">
            <v>0.05</v>
          </cell>
          <cell r="K87">
            <v>0.1275</v>
          </cell>
          <cell r="L87">
            <v>0.52500000000000002</v>
          </cell>
          <cell r="M87">
            <v>-0.29249999999999998</v>
          </cell>
          <cell r="N87">
            <v>0.2175</v>
          </cell>
          <cell r="O87">
            <v>5.5E-2</v>
          </cell>
          <cell r="P87">
            <v>-0.35</v>
          </cell>
          <cell r="Q87">
            <v>0.20749999999999999</v>
          </cell>
          <cell r="R87">
            <v>0.215</v>
          </cell>
          <cell r="S87">
            <v>0.215</v>
          </cell>
          <cell r="T87">
            <v>0.55000000000000004</v>
          </cell>
          <cell r="U87">
            <v>0.215</v>
          </cell>
          <cell r="V87">
            <v>2.5495000000000001</v>
          </cell>
          <cell r="W87">
            <v>2.6417485401341079</v>
          </cell>
          <cell r="X87">
            <v>2.4704298227421937</v>
          </cell>
          <cell r="Y87">
            <v>3.5995588120687039</v>
          </cell>
          <cell r="Z87">
            <v>0.1225</v>
          </cell>
          <cell r="AA87">
            <v>-0.105</v>
          </cell>
          <cell r="AB87">
            <v>3.3855684821241665</v>
          </cell>
          <cell r="AC87">
            <v>3.5080684821241666</v>
          </cell>
          <cell r="AD87">
            <v>3.2805684821241665</v>
          </cell>
          <cell r="AE87">
            <v>2.5994999999999999</v>
          </cell>
          <cell r="AF87">
            <v>2.657</v>
          </cell>
          <cell r="AG87">
            <v>3.0045000000000002</v>
          </cell>
          <cell r="AH87">
            <v>-0.16</v>
          </cell>
          <cell r="AI87">
            <v>1.4010450443130003</v>
          </cell>
          <cell r="AJ87">
            <v>6.2049498756456017E-2</v>
          </cell>
          <cell r="AK87">
            <v>7.1324123760796027E-2</v>
          </cell>
          <cell r="AL87">
            <v>0.73111384947582747</v>
          </cell>
          <cell r="AM87">
            <v>0.69824365074099659</v>
          </cell>
          <cell r="AN87">
            <v>0.16</v>
          </cell>
          <cell r="AO87">
            <v>0.12</v>
          </cell>
          <cell r="AQ87">
            <v>-3.0315371269285625</v>
          </cell>
          <cell r="AR87">
            <v>-2.6315371269285626</v>
          </cell>
          <cell r="AT87">
            <v>7.4999999999999997E-3</v>
          </cell>
          <cell r="AV87">
            <v>2.5000000000000001E-3</v>
          </cell>
        </row>
        <row r="88">
          <cell r="A88">
            <v>38596</v>
          </cell>
          <cell r="B88">
            <v>2.9325000000000001</v>
          </cell>
          <cell r="C88">
            <v>-0.4</v>
          </cell>
          <cell r="D88">
            <v>-0.30767625737952287</v>
          </cell>
          <cell r="E88">
            <v>-0.47913463653183763</v>
          </cell>
          <cell r="F88">
            <v>0.16500000000000001</v>
          </cell>
          <cell r="G88">
            <v>0.16</v>
          </cell>
          <cell r="H88">
            <v>0.185</v>
          </cell>
          <cell r="I88">
            <v>0.16</v>
          </cell>
          <cell r="J88">
            <v>4.7500000000000001E-2</v>
          </cell>
          <cell r="K88">
            <v>0.125</v>
          </cell>
          <cell r="L88">
            <v>0.42499999999999999</v>
          </cell>
          <cell r="M88">
            <v>-0.29249999999999998</v>
          </cell>
          <cell r="N88">
            <v>0.2175</v>
          </cell>
          <cell r="O88">
            <v>5.5E-2</v>
          </cell>
          <cell r="P88">
            <v>-0.35</v>
          </cell>
          <cell r="Q88">
            <v>0.20749999999999999</v>
          </cell>
          <cell r="R88">
            <v>0.215</v>
          </cell>
          <cell r="S88">
            <v>0.215</v>
          </cell>
          <cell r="T88">
            <v>0.55000000000000004</v>
          </cell>
          <cell r="U88">
            <v>0.215</v>
          </cell>
          <cell r="V88">
            <v>2.5325000000000002</v>
          </cell>
          <cell r="W88">
            <v>2.6248237426204772</v>
          </cell>
          <cell r="X88">
            <v>2.4533653634681625</v>
          </cell>
          <cell r="Y88">
            <v>3.2528189133094019</v>
          </cell>
          <cell r="Z88">
            <v>0.1225</v>
          </cell>
          <cell r="AA88">
            <v>-0.105</v>
          </cell>
          <cell r="AB88">
            <v>3.3602542660699268</v>
          </cell>
          <cell r="AC88">
            <v>3.4827542660699269</v>
          </cell>
          <cell r="AD88">
            <v>3.2552542660699268</v>
          </cell>
          <cell r="AE88">
            <v>2.5825</v>
          </cell>
          <cell r="AF88">
            <v>2.64</v>
          </cell>
          <cell r="AG88">
            <v>2.9875000000000003</v>
          </cell>
          <cell r="AH88">
            <v>-0.16</v>
          </cell>
          <cell r="AI88">
            <v>1.3999038203130001</v>
          </cell>
          <cell r="AJ88">
            <v>6.2063602362736017E-2</v>
          </cell>
          <cell r="AK88">
            <v>7.1348848797259029E-2</v>
          </cell>
          <cell r="AL88">
            <v>0.72728004826151982</v>
          </cell>
          <cell r="AM88">
            <v>0.69401644035382792</v>
          </cell>
          <cell r="AN88">
            <v>0.16</v>
          </cell>
          <cell r="AO88">
            <v>0.124</v>
          </cell>
          <cell r="AQ88">
            <v>-3.0146015592594364</v>
          </cell>
          <cell r="AR88">
            <v>-2.6146015592594365</v>
          </cell>
          <cell r="AT88">
            <v>7.4999999999999997E-3</v>
          </cell>
          <cell r="AV88">
            <v>2.5000000000000001E-3</v>
          </cell>
        </row>
        <row r="89">
          <cell r="A89">
            <v>38626</v>
          </cell>
          <cell r="B89">
            <v>2.9474999999999998</v>
          </cell>
          <cell r="C89">
            <v>-0.4</v>
          </cell>
          <cell r="D89">
            <v>-0.3076032702625473</v>
          </cell>
          <cell r="E89">
            <v>-0.47919719691781593</v>
          </cell>
          <cell r="F89">
            <v>0.16500000000000001</v>
          </cell>
          <cell r="G89">
            <v>0.16</v>
          </cell>
          <cell r="H89">
            <v>0.185</v>
          </cell>
          <cell r="I89">
            <v>0.16</v>
          </cell>
          <cell r="J89">
            <v>6.25E-2</v>
          </cell>
          <cell r="K89">
            <v>0.14000000000000001</v>
          </cell>
          <cell r="L89">
            <v>0.34499999999999997</v>
          </cell>
          <cell r="M89">
            <v>-0.29249999999999998</v>
          </cell>
          <cell r="N89">
            <v>0.2175</v>
          </cell>
          <cell r="O89">
            <v>5.5E-2</v>
          </cell>
          <cell r="P89">
            <v>-0.35</v>
          </cell>
          <cell r="Q89">
            <v>0.20749999999999999</v>
          </cell>
          <cell r="R89">
            <v>0.215</v>
          </cell>
          <cell r="S89">
            <v>0.215</v>
          </cell>
          <cell r="T89">
            <v>0.6</v>
          </cell>
          <cell r="U89">
            <v>0.215</v>
          </cell>
          <cell r="V89">
            <v>2.5474999999999999</v>
          </cell>
          <cell r="W89">
            <v>2.6398967297374525</v>
          </cell>
          <cell r="X89">
            <v>2.4683028030821839</v>
          </cell>
          <cell r="Y89" t="str">
            <v>Wtr</v>
          </cell>
          <cell r="Z89">
            <v>0.1225</v>
          </cell>
          <cell r="AA89">
            <v>-0.105</v>
          </cell>
          <cell r="AB89">
            <v>3.3774869617869605</v>
          </cell>
          <cell r="AC89">
            <v>3.4999869617869606</v>
          </cell>
          <cell r="AD89">
            <v>3.2724869617869605</v>
          </cell>
          <cell r="AE89">
            <v>2.5974999999999997</v>
          </cell>
          <cell r="AF89">
            <v>2.6549999999999998</v>
          </cell>
          <cell r="AG89">
            <v>3.0024999999999999</v>
          </cell>
          <cell r="AH89">
            <v>-0.16</v>
          </cell>
          <cell r="AI89">
            <v>1.3987979917390003</v>
          </cell>
          <cell r="AJ89">
            <v>6.2077251014038021E-2</v>
          </cell>
          <cell r="AK89">
            <v>7.1372776252092027E-2</v>
          </cell>
          <cell r="AL89">
            <v>0.72358746105221261</v>
          </cell>
          <cell r="AM89">
            <v>0.68994729881928374</v>
          </cell>
          <cell r="AN89">
            <v>0.16</v>
          </cell>
          <cell r="AO89">
            <v>0.12</v>
          </cell>
          <cell r="AQ89">
            <v>-3.0296640934959695</v>
          </cell>
          <cell r="AR89">
            <v>-2.6296640934959696</v>
          </cell>
          <cell r="AT89">
            <v>7.4999999999999997E-3</v>
          </cell>
          <cell r="AV89">
            <v>2.5000000000000001E-3</v>
          </cell>
        </row>
        <row r="90">
          <cell r="A90">
            <v>38657</v>
          </cell>
          <cell r="B90">
            <v>3.0365000000000002</v>
          </cell>
          <cell r="C90">
            <v>-0.41499999999999998</v>
          </cell>
          <cell r="D90">
            <v>-0.32252763228181447</v>
          </cell>
          <cell r="E90">
            <v>-0.41122561764415533</v>
          </cell>
          <cell r="F90">
            <v>0.28800000000000003</v>
          </cell>
          <cell r="G90">
            <v>0.40800000000000003</v>
          </cell>
          <cell r="H90">
            <v>0.40800000000000003</v>
          </cell>
          <cell r="I90">
            <v>0.40800000000000003</v>
          </cell>
          <cell r="J90">
            <v>0.13</v>
          </cell>
          <cell r="K90">
            <v>0.19500000000000001</v>
          </cell>
          <cell r="L90">
            <v>0.72499999999999998</v>
          </cell>
          <cell r="M90">
            <v>-0.25</v>
          </cell>
          <cell r="N90">
            <v>0.10249999999999999</v>
          </cell>
          <cell r="O90">
            <v>6.25E-2</v>
          </cell>
          <cell r="P90">
            <v>0.01</v>
          </cell>
          <cell r="Q90">
            <v>0.20749999999999999</v>
          </cell>
          <cell r="R90">
            <v>0.215</v>
          </cell>
          <cell r="S90">
            <v>0.215</v>
          </cell>
          <cell r="T90">
            <v>0.8</v>
          </cell>
          <cell r="U90">
            <v>0.215</v>
          </cell>
          <cell r="V90">
            <v>2.6215000000000002</v>
          </cell>
          <cell r="W90">
            <v>2.7139723677181857</v>
          </cell>
          <cell r="X90">
            <v>2.6252743823558449</v>
          </cell>
          <cell r="Z90">
            <v>0.1225</v>
          </cell>
          <cell r="AA90">
            <v>5.0000000000000001E-3</v>
          </cell>
          <cell r="AB90">
            <v>3.472753622775961</v>
          </cell>
          <cell r="AC90">
            <v>3.5952536227759611</v>
          </cell>
          <cell r="AD90">
            <v>3.4777536227759609</v>
          </cell>
          <cell r="AE90">
            <v>3.0465</v>
          </cell>
          <cell r="AF90">
            <v>2.7865000000000002</v>
          </cell>
          <cell r="AG90">
            <v>3.0990000000000002</v>
          </cell>
          <cell r="AH90">
            <v>-0.1875</v>
          </cell>
          <cell r="AI90">
            <v>1.3976538417820004</v>
          </cell>
          <cell r="AJ90">
            <v>6.2091354620449013E-2</v>
          </cell>
          <cell r="AK90">
            <v>7.1397501288953016E-2</v>
          </cell>
          <cell r="AL90">
            <v>0.71978983850288158</v>
          </cell>
          <cell r="AM90">
            <v>0.68576484871122412</v>
          </cell>
          <cell r="AN90">
            <v>0.40800000000000003</v>
          </cell>
          <cell r="AO90">
            <v>0.124</v>
          </cell>
          <cell r="AQ90">
            <v>-3.0357271952880143</v>
          </cell>
          <cell r="AR90">
            <v>-2.6207271952880142</v>
          </cell>
          <cell r="AT90">
            <v>7.4999999999999997E-3</v>
          </cell>
          <cell r="AV90">
            <v>8.0000000000000002E-3</v>
          </cell>
        </row>
        <row r="91">
          <cell r="A91">
            <v>38687</v>
          </cell>
          <cell r="B91">
            <v>3.1315000000000004</v>
          </cell>
          <cell r="C91">
            <v>-0.41499999999999998</v>
          </cell>
          <cell r="D91">
            <v>-0.32245422289837533</v>
          </cell>
          <cell r="E91">
            <v>-0.41122262134279097</v>
          </cell>
          <cell r="F91">
            <v>0.308</v>
          </cell>
          <cell r="G91">
            <v>0.42800000000000005</v>
          </cell>
          <cell r="H91">
            <v>0.42800000000000005</v>
          </cell>
          <cell r="I91">
            <v>0.42800000000000005</v>
          </cell>
          <cell r="J91">
            <v>0.17</v>
          </cell>
          <cell r="K91">
            <v>0.23499999999999999</v>
          </cell>
          <cell r="L91">
            <v>1.0449999999999999</v>
          </cell>
          <cell r="M91">
            <v>-0.25</v>
          </cell>
          <cell r="N91">
            <v>0.10249999999999999</v>
          </cell>
          <cell r="O91">
            <v>6.25E-2</v>
          </cell>
          <cell r="P91">
            <v>7.0000000000000007E-2</v>
          </cell>
          <cell r="Q91">
            <v>0.21</v>
          </cell>
          <cell r="R91">
            <v>0.2175</v>
          </cell>
          <cell r="S91">
            <v>0.2175</v>
          </cell>
          <cell r="T91">
            <v>1</v>
          </cell>
          <cell r="U91">
            <v>0.2175</v>
          </cell>
          <cell r="V91">
            <v>2.7165000000000004</v>
          </cell>
          <cell r="W91">
            <v>2.8090457771016251</v>
          </cell>
          <cell r="X91">
            <v>2.7202773786572094</v>
          </cell>
          <cell r="Y91" t="str">
            <v>Sum</v>
          </cell>
          <cell r="Z91">
            <v>0.1225</v>
          </cell>
          <cell r="AA91">
            <v>5.0000000000000001E-3</v>
          </cell>
          <cell r="AB91">
            <v>3.5957475362120843</v>
          </cell>
          <cell r="AC91">
            <v>3.7182475362120844</v>
          </cell>
          <cell r="AD91">
            <v>3.6007475362120842</v>
          </cell>
          <cell r="AE91">
            <v>3.2015000000000002</v>
          </cell>
          <cell r="AF91">
            <v>2.8815000000000004</v>
          </cell>
          <cell r="AG91">
            <v>3.1940000000000004</v>
          </cell>
          <cell r="AH91">
            <v>-0.1875</v>
          </cell>
          <cell r="AI91">
            <v>1.3965451914470004</v>
          </cell>
          <cell r="AJ91">
            <v>6.2105003271877006E-2</v>
          </cell>
          <cell r="AK91">
            <v>7.1421428744171025E-2</v>
          </cell>
          <cell r="AL91">
            <v>0.716132115206355</v>
          </cell>
          <cell r="AM91">
            <v>0.68173882885640846</v>
          </cell>
          <cell r="AN91">
            <v>0.42800000000000005</v>
          </cell>
          <cell r="AO91">
            <v>0.12</v>
          </cell>
          <cell r="AQ91">
            <v>-3.1307242002390656</v>
          </cell>
          <cell r="AR91">
            <v>-2.7157242002390656</v>
          </cell>
          <cell r="AT91">
            <v>7.4999999999999997E-3</v>
          </cell>
          <cell r="AV91">
            <v>8.0000000000000002E-3</v>
          </cell>
        </row>
        <row r="92">
          <cell r="A92">
            <v>38718</v>
          </cell>
          <cell r="B92">
            <v>3.2930000000000001</v>
          </cell>
          <cell r="C92">
            <v>-0.41499999999999998</v>
          </cell>
          <cell r="D92">
            <v>-0.32237814772505891</v>
          </cell>
          <cell r="E92">
            <v>-0.41121951623367625</v>
          </cell>
          <cell r="F92">
            <v>0.318</v>
          </cell>
          <cell r="G92">
            <v>0.43800000000000006</v>
          </cell>
          <cell r="H92">
            <v>0.43800000000000006</v>
          </cell>
          <cell r="I92">
            <v>0.43800000000000006</v>
          </cell>
          <cell r="J92">
            <v>0.215</v>
          </cell>
          <cell r="K92">
            <v>0.2475</v>
          </cell>
          <cell r="L92">
            <v>1.52</v>
          </cell>
          <cell r="M92">
            <v>-0.25</v>
          </cell>
          <cell r="N92">
            <v>0.10249999999999999</v>
          </cell>
          <cell r="O92">
            <v>6.25E-2</v>
          </cell>
          <cell r="P92">
            <v>0.14000000000000001</v>
          </cell>
          <cell r="Q92">
            <v>0.21249999999999999</v>
          </cell>
          <cell r="R92">
            <v>0.22</v>
          </cell>
          <cell r="S92">
            <v>0.22</v>
          </cell>
          <cell r="T92">
            <v>1</v>
          </cell>
          <cell r="U92">
            <v>0.22</v>
          </cell>
          <cell r="V92">
            <v>2.8780000000000001</v>
          </cell>
          <cell r="W92">
            <v>2.9706218522749412</v>
          </cell>
          <cell r="X92">
            <v>2.8817804837663239</v>
          </cell>
          <cell r="Z92">
            <v>0.1225</v>
          </cell>
          <cell r="AA92">
            <v>5.0000000000000001E-3</v>
          </cell>
          <cell r="AB92">
            <v>3.8063911629997031</v>
          </cell>
          <cell r="AC92">
            <v>3.9288911629997032</v>
          </cell>
          <cell r="AD92">
            <v>3.811391162999703</v>
          </cell>
          <cell r="AE92">
            <v>3.4330000000000003</v>
          </cell>
          <cell r="AF92">
            <v>3.0430000000000001</v>
          </cell>
          <cell r="AG92">
            <v>3.3555000000000001</v>
          </cell>
          <cell r="AH92">
            <v>-0.1875</v>
          </cell>
          <cell r="AI92">
            <v>1.3953981358130003</v>
          </cell>
          <cell r="AJ92">
            <v>6.2119106878418012E-2</v>
          </cell>
          <cell r="AK92">
            <v>7.144615378142799E-2</v>
          </cell>
          <cell r="AL92">
            <v>0.71237036662678899</v>
          </cell>
          <cell r="AM92">
            <v>0.6776007372868097</v>
          </cell>
          <cell r="AN92">
            <v>0.43800000000000006</v>
          </cell>
          <cell r="AO92">
            <v>0.12</v>
          </cell>
          <cell r="AQ92">
            <v>-3.2922210964278467</v>
          </cell>
          <cell r="AR92">
            <v>-2.8772210964278466</v>
          </cell>
          <cell r="AT92">
            <v>7.4999999999999997E-3</v>
          </cell>
          <cell r="AV92">
            <v>8.0000000000000002E-3</v>
          </cell>
        </row>
        <row r="93">
          <cell r="A93">
            <v>38749</v>
          </cell>
          <cell r="B93">
            <v>3.1749999999999998</v>
          </cell>
          <cell r="C93">
            <v>-0.41499999999999998</v>
          </cell>
          <cell r="D93">
            <v>-0.32230184971748255</v>
          </cell>
          <cell r="E93">
            <v>-0.411216402029285</v>
          </cell>
          <cell r="F93">
            <v>0.36300000000000004</v>
          </cell>
          <cell r="G93">
            <v>0.48300000000000004</v>
          </cell>
          <cell r="H93">
            <v>0.48300000000000004</v>
          </cell>
          <cell r="I93">
            <v>0.48300000000000004</v>
          </cell>
          <cell r="J93">
            <v>0.19</v>
          </cell>
          <cell r="K93">
            <v>0.22500000000000001</v>
          </cell>
          <cell r="L93">
            <v>1.4</v>
          </cell>
          <cell r="M93">
            <v>-0.25</v>
          </cell>
          <cell r="N93">
            <v>0.10249999999999999</v>
          </cell>
          <cell r="O93">
            <v>6.25E-2</v>
          </cell>
          <cell r="P93">
            <v>0.01</v>
          </cell>
          <cell r="Q93">
            <v>0.20749999999999999</v>
          </cell>
          <cell r="R93">
            <v>0.215</v>
          </cell>
          <cell r="S93">
            <v>0.215</v>
          </cell>
          <cell r="T93">
            <v>1</v>
          </cell>
          <cell r="U93">
            <v>0.215</v>
          </cell>
          <cell r="V93">
            <v>2.76</v>
          </cell>
          <cell r="W93">
            <v>2.8526981502825173</v>
          </cell>
          <cell r="X93">
            <v>2.7637835979707148</v>
          </cell>
          <cell r="Z93">
            <v>0.1225</v>
          </cell>
          <cell r="AA93">
            <v>5.0000000000000001E-3</v>
          </cell>
          <cell r="AB93">
            <v>3.6473219688803629</v>
          </cell>
          <cell r="AC93">
            <v>3.7698219688803629</v>
          </cell>
          <cell r="AD93">
            <v>3.6523219688803628</v>
          </cell>
          <cell r="AE93">
            <v>3.1849999999999996</v>
          </cell>
          <cell r="AF93">
            <v>2.9249999999999998</v>
          </cell>
          <cell r="AG93">
            <v>3.2374999999999998</v>
          </cell>
          <cell r="AH93">
            <v>-0.1875</v>
          </cell>
          <cell r="AI93">
            <v>1.3942496113040002</v>
          </cell>
          <cell r="AJ93">
            <v>6.2133210485024008E-2</v>
          </cell>
          <cell r="AK93">
            <v>7.1470878818888001E-2</v>
          </cell>
          <cell r="AL93">
            <v>0.70862673301014067</v>
          </cell>
          <cell r="AM93">
            <v>0.67348503548703786</v>
          </cell>
          <cell r="AN93">
            <v>0.48300000000000004</v>
          </cell>
          <cell r="AO93">
            <v>0.13300000000000001</v>
          </cell>
          <cell r="AQ93">
            <v>-3.1742179835251538</v>
          </cell>
          <cell r="AR93">
            <v>-2.7592179835251538</v>
          </cell>
          <cell r="AT93">
            <v>7.4999999999999997E-3</v>
          </cell>
          <cell r="AV93">
            <v>8.0000000000000002E-3</v>
          </cell>
        </row>
        <row r="94">
          <cell r="A94">
            <v>38777</v>
          </cell>
          <cell r="B94">
            <v>3.0470000000000002</v>
          </cell>
          <cell r="C94">
            <v>-0.41499999999999998</v>
          </cell>
          <cell r="D94">
            <v>-0.32223274348881814</v>
          </cell>
          <cell r="E94">
            <v>-0.41121358136689068</v>
          </cell>
          <cell r="F94">
            <v>0.36300000000000004</v>
          </cell>
          <cell r="G94">
            <v>0.48300000000000004</v>
          </cell>
          <cell r="H94">
            <v>0.48300000000000004</v>
          </cell>
          <cell r="I94">
            <v>0.48300000000000004</v>
          </cell>
          <cell r="J94">
            <v>0.1875</v>
          </cell>
          <cell r="K94">
            <v>0.2225</v>
          </cell>
          <cell r="L94">
            <v>0.88</v>
          </cell>
          <cell r="M94">
            <v>-0.25</v>
          </cell>
          <cell r="N94">
            <v>0.10249999999999999</v>
          </cell>
          <cell r="O94">
            <v>6.25E-2</v>
          </cell>
          <cell r="P94">
            <v>-0.18</v>
          </cell>
          <cell r="Q94">
            <v>0.151</v>
          </cell>
          <cell r="R94">
            <v>0.1585</v>
          </cell>
          <cell r="S94">
            <v>0.1585</v>
          </cell>
          <cell r="T94">
            <v>0.75</v>
          </cell>
          <cell r="U94">
            <v>0.1585</v>
          </cell>
          <cell r="V94">
            <v>2.6320000000000001</v>
          </cell>
          <cell r="W94">
            <v>2.724767256511182</v>
          </cell>
          <cell r="X94">
            <v>2.6357864186331095</v>
          </cell>
          <cell r="Z94">
            <v>0.1225</v>
          </cell>
          <cell r="AA94">
            <v>5.0000000000000001E-3</v>
          </cell>
          <cell r="AB94">
            <v>3.4755797694754103</v>
          </cell>
          <cell r="AC94">
            <v>3.5980797694754103</v>
          </cell>
          <cell r="AD94">
            <v>3.4805797694754101</v>
          </cell>
          <cell r="AE94">
            <v>2.867</v>
          </cell>
          <cell r="AF94">
            <v>2.7970000000000002</v>
          </cell>
          <cell r="AG94">
            <v>3.1095000000000002</v>
          </cell>
          <cell r="AH94">
            <v>-0.1875</v>
          </cell>
          <cell r="AI94">
            <v>1.3932109761640001</v>
          </cell>
          <cell r="AJ94">
            <v>6.2145949226531008E-2</v>
          </cell>
          <cell r="AK94">
            <v>7.1493211110961033E-2</v>
          </cell>
          <cell r="AL94">
            <v>0.70526089195770181</v>
          </cell>
          <cell r="AM94">
            <v>0.66978678645868506</v>
          </cell>
          <cell r="AN94">
            <v>0.48300000000000004</v>
          </cell>
          <cell r="AO94">
            <v>0.12</v>
          </cell>
          <cell r="AQ94">
            <v>-3.0462151640417598</v>
          </cell>
          <cell r="AR94">
            <v>-2.6312151640417598</v>
          </cell>
          <cell r="AT94">
            <v>7.4999999999999997E-3</v>
          </cell>
          <cell r="AV94">
            <v>8.0000000000000002E-3</v>
          </cell>
        </row>
        <row r="95">
          <cell r="A95">
            <v>38808</v>
          </cell>
          <cell r="B95">
            <v>2.9130000000000003</v>
          </cell>
          <cell r="C95">
            <v>-0.46</v>
          </cell>
          <cell r="D95">
            <v>-0.36715602015209292</v>
          </cell>
          <cell r="E95">
            <v>-0.53958055415534867</v>
          </cell>
          <cell r="F95">
            <v>0.16500000000000001</v>
          </cell>
          <cell r="G95">
            <v>0.16500000000000001</v>
          </cell>
          <cell r="H95">
            <v>0.185</v>
          </cell>
          <cell r="I95">
            <v>0.16500000000000001</v>
          </cell>
          <cell r="J95">
            <v>8.7499999999999994E-2</v>
          </cell>
          <cell r="K95">
            <v>0.1575</v>
          </cell>
          <cell r="L95">
            <v>0.54</v>
          </cell>
          <cell r="M95">
            <v>-0.29249999999999998</v>
          </cell>
          <cell r="N95">
            <v>0.2175</v>
          </cell>
          <cell r="O95">
            <v>5.5E-2</v>
          </cell>
          <cell r="P95">
            <v>-0.35</v>
          </cell>
          <cell r="Q95">
            <v>0.15</v>
          </cell>
          <cell r="R95">
            <v>0.1575</v>
          </cell>
          <cell r="S95">
            <v>0.1575</v>
          </cell>
          <cell r="T95">
            <v>0.4</v>
          </cell>
          <cell r="U95">
            <v>0.1575</v>
          </cell>
          <cell r="V95">
            <v>2.4530000000000003</v>
          </cell>
          <cell r="W95">
            <v>2.5458439798479073</v>
          </cell>
          <cell r="X95">
            <v>2.3734194458446516</v>
          </cell>
          <cell r="Z95">
            <v>0.1225</v>
          </cell>
          <cell r="AA95">
            <v>-0.105</v>
          </cell>
          <cell r="AB95">
            <v>3.23653187306547</v>
          </cell>
          <cell r="AC95">
            <v>3.35903187306547</v>
          </cell>
          <cell r="AD95">
            <v>3.13153187306547</v>
          </cell>
          <cell r="AE95">
            <v>2.5630000000000002</v>
          </cell>
          <cell r="AF95">
            <v>2.6205000000000003</v>
          </cell>
          <cell r="AG95">
            <v>2.9680000000000004</v>
          </cell>
          <cell r="AH95">
            <v>-0.16</v>
          </cell>
          <cell r="AI95">
            <v>1.392059670554</v>
          </cell>
          <cell r="AJ95">
            <v>6.2160052833264007E-2</v>
          </cell>
          <cell r="AK95">
            <v>7.1517936148805014E-2</v>
          </cell>
          <cell r="AL95">
            <v>0.70155152037499313</v>
          </cell>
          <cell r="AM95">
            <v>0.66571341399467931</v>
          </cell>
          <cell r="AN95">
            <v>0.16500000000000001</v>
          </cell>
          <cell r="AO95">
            <v>0.124</v>
          </cell>
          <cell r="AQ95">
            <v>-2.9955472904950486</v>
          </cell>
          <cell r="AR95">
            <v>-2.5355472904950487</v>
          </cell>
          <cell r="AT95">
            <v>7.4999999999999997E-3</v>
          </cell>
          <cell r="AV95">
            <v>2.5000000000000001E-3</v>
          </cell>
        </row>
        <row r="96">
          <cell r="A96">
            <v>38838</v>
          </cell>
          <cell r="B96">
            <v>2.8880000000000003</v>
          </cell>
          <cell r="C96">
            <v>-0.46</v>
          </cell>
          <cell r="D96">
            <v>-0.36708155836973422</v>
          </cell>
          <cell r="E96">
            <v>-0.53964437854022762</v>
          </cell>
          <cell r="F96">
            <v>0.16500000000000001</v>
          </cell>
          <cell r="G96">
            <v>0.16500000000000001</v>
          </cell>
          <cell r="H96">
            <v>0.185</v>
          </cell>
          <cell r="I96">
            <v>0.16500000000000001</v>
          </cell>
          <cell r="J96">
            <v>8.7499999999999994E-2</v>
          </cell>
          <cell r="K96">
            <v>0.14749999999999999</v>
          </cell>
          <cell r="L96">
            <v>0.42499999999999999</v>
          </cell>
          <cell r="M96">
            <v>-0.29249999999999998</v>
          </cell>
          <cell r="N96">
            <v>0.2175</v>
          </cell>
          <cell r="O96">
            <v>5.5E-2</v>
          </cell>
          <cell r="P96">
            <v>-0.43</v>
          </cell>
          <cell r="Q96">
            <v>0.15</v>
          </cell>
          <cell r="R96">
            <v>0.1575</v>
          </cell>
          <cell r="S96">
            <v>0.1575</v>
          </cell>
          <cell r="T96">
            <v>0.45</v>
          </cell>
          <cell r="U96">
            <v>0.1575</v>
          </cell>
          <cell r="V96">
            <v>2.4280000000000004</v>
          </cell>
          <cell r="W96">
            <v>2.5209184416302661</v>
          </cell>
          <cell r="X96">
            <v>2.3483556214597727</v>
          </cell>
          <cell r="Z96">
            <v>0.1225</v>
          </cell>
          <cell r="AA96">
            <v>-0.105</v>
          </cell>
          <cell r="AB96">
            <v>3.2009792112475672</v>
          </cell>
          <cell r="AC96">
            <v>3.3234792112475673</v>
          </cell>
          <cell r="AD96">
            <v>3.0959792112475673</v>
          </cell>
          <cell r="AE96">
            <v>2.4580000000000002</v>
          </cell>
          <cell r="AF96">
            <v>2.5955000000000004</v>
          </cell>
          <cell r="AG96">
            <v>2.9430000000000005</v>
          </cell>
          <cell r="AH96">
            <v>-0.16</v>
          </cell>
          <cell r="AI96">
            <v>1.3909441197290002</v>
          </cell>
          <cell r="AJ96">
            <v>6.2173701485003008E-2</v>
          </cell>
          <cell r="AK96">
            <v>7.1541863604975012E-2</v>
          </cell>
          <cell r="AL96">
            <v>0.69797884014794875</v>
          </cell>
          <cell r="AM96">
            <v>0.66179247675509689</v>
          </cell>
          <cell r="AN96">
            <v>0.16500000000000001</v>
          </cell>
          <cell r="AO96">
            <v>0.12</v>
          </cell>
          <cell r="AQ96">
            <v>-2.9736110882021451</v>
          </cell>
          <cell r="AR96">
            <v>-2.5136110882021452</v>
          </cell>
          <cell r="AT96">
            <v>7.4999999999999997E-3</v>
          </cell>
          <cell r="AV96">
            <v>2.5000000000000001E-3</v>
          </cell>
        </row>
        <row r="97">
          <cell r="A97">
            <v>38869</v>
          </cell>
          <cell r="B97">
            <v>2.8940000000000006</v>
          </cell>
          <cell r="C97">
            <v>-0.46</v>
          </cell>
          <cell r="D97">
            <v>-0.36700439358753734</v>
          </cell>
          <cell r="E97">
            <v>-0.53971051978211015</v>
          </cell>
          <cell r="F97">
            <v>0.16500000000000001</v>
          </cell>
          <cell r="G97">
            <v>0.16500000000000001</v>
          </cell>
          <cell r="H97">
            <v>0.185</v>
          </cell>
          <cell r="I97">
            <v>0.16500000000000001</v>
          </cell>
          <cell r="J97">
            <v>8.2500000000000004E-2</v>
          </cell>
          <cell r="K97">
            <v>0.14249999999999999</v>
          </cell>
          <cell r="L97">
            <v>0.42499999999999999</v>
          </cell>
          <cell r="M97">
            <v>-0.29249999999999998</v>
          </cell>
          <cell r="N97">
            <v>0.2175</v>
          </cell>
          <cell r="O97">
            <v>5.5E-2</v>
          </cell>
          <cell r="P97">
            <v>-0.43</v>
          </cell>
          <cell r="Q97">
            <v>0.15</v>
          </cell>
          <cell r="R97">
            <v>0.1575</v>
          </cell>
          <cell r="S97">
            <v>0.1575</v>
          </cell>
          <cell r="T97">
            <v>0.45</v>
          </cell>
          <cell r="U97">
            <v>0.1575</v>
          </cell>
          <cell r="V97">
            <v>2.4340000000000006</v>
          </cell>
          <cell r="W97">
            <v>2.5269956064124632</v>
          </cell>
          <cell r="X97">
            <v>2.3542894802178904</v>
          </cell>
          <cell r="Y97" t="str">
            <v>Nov 06</v>
          </cell>
          <cell r="Z97">
            <v>0.1225</v>
          </cell>
          <cell r="AA97">
            <v>-0.105</v>
          </cell>
          <cell r="AB97">
            <v>3.2062267401919291</v>
          </cell>
          <cell r="AC97">
            <v>3.3287267401919292</v>
          </cell>
          <cell r="AD97">
            <v>3.1012267401919291</v>
          </cell>
          <cell r="AE97">
            <v>2.4640000000000004</v>
          </cell>
          <cell r="AF97">
            <v>2.6015000000000006</v>
          </cell>
          <cell r="AG97">
            <v>2.9490000000000007</v>
          </cell>
          <cell r="AH97">
            <v>-0.16</v>
          </cell>
          <cell r="AI97">
            <v>1.3897899587510003</v>
          </cell>
          <cell r="AJ97">
            <v>6.2187805091865014E-2</v>
          </cell>
          <cell r="AK97">
            <v>7.1566588643216009E-2</v>
          </cell>
          <cell r="AL97">
            <v>0.6943045976235358</v>
          </cell>
          <cell r="AM97">
            <v>0.65776247995382775</v>
          </cell>
          <cell r="AN97">
            <v>0.16500000000000001</v>
          </cell>
          <cell r="AO97">
            <v>0.124</v>
          </cell>
          <cell r="AQ97">
            <v>-2.981677201797829</v>
          </cell>
          <cell r="AR97">
            <v>-2.5216772017978291</v>
          </cell>
          <cell r="AT97">
            <v>7.4999999999999997E-3</v>
          </cell>
          <cell r="AV97">
            <v>2.5000000000000001E-3</v>
          </cell>
        </row>
        <row r="98">
          <cell r="A98">
            <v>38899</v>
          </cell>
          <cell r="B98">
            <v>2.9640000000000004</v>
          </cell>
          <cell r="C98">
            <v>-0.46</v>
          </cell>
          <cell r="D98">
            <v>-0.36692950376022937</v>
          </cell>
          <cell r="E98">
            <v>-0.53977471106265984</v>
          </cell>
          <cell r="F98">
            <v>0.16500000000000001</v>
          </cell>
          <cell r="G98">
            <v>0.16500000000000001</v>
          </cell>
          <cell r="H98">
            <v>0.185</v>
          </cell>
          <cell r="I98">
            <v>0.16500000000000001</v>
          </cell>
          <cell r="J98">
            <v>7.2499999999999995E-2</v>
          </cell>
          <cell r="K98">
            <v>0.13250000000000001</v>
          </cell>
          <cell r="L98">
            <v>0.46</v>
          </cell>
          <cell r="M98">
            <v>-0.29249999999999998</v>
          </cell>
          <cell r="N98">
            <v>0.2175</v>
          </cell>
          <cell r="O98">
            <v>5.5E-2</v>
          </cell>
          <cell r="P98">
            <v>-0.43</v>
          </cell>
          <cell r="Q98">
            <v>0.15</v>
          </cell>
          <cell r="R98">
            <v>0.1575</v>
          </cell>
          <cell r="S98">
            <v>0.1575</v>
          </cell>
          <cell r="T98">
            <v>0.5</v>
          </cell>
          <cell r="U98">
            <v>0.1575</v>
          </cell>
          <cell r="V98">
            <v>2.5040000000000004</v>
          </cell>
          <cell r="W98">
            <v>2.597070496239771</v>
          </cell>
          <cell r="X98">
            <v>2.4242252889373406</v>
          </cell>
          <cell r="Y98">
            <v>3.3687343899349265</v>
          </cell>
          <cell r="Z98">
            <v>0.1225</v>
          </cell>
          <cell r="AA98">
            <v>-0.105</v>
          </cell>
          <cell r="AB98">
            <v>3.295781288301824</v>
          </cell>
          <cell r="AC98">
            <v>3.4182812883018241</v>
          </cell>
          <cell r="AD98">
            <v>3.1907812883018241</v>
          </cell>
          <cell r="AE98">
            <v>2.5340000000000003</v>
          </cell>
          <cell r="AF98">
            <v>2.6715000000000004</v>
          </cell>
          <cell r="AG98">
            <v>3.0190000000000006</v>
          </cell>
          <cell r="AH98">
            <v>-0.16</v>
          </cell>
          <cell r="AI98">
            <v>1.3886716545170001</v>
          </cell>
          <cell r="AJ98">
            <v>6.2201453743730005E-2</v>
          </cell>
          <cell r="AK98">
            <v>7.1590516099771004E-2</v>
          </cell>
          <cell r="AL98">
            <v>0.69076576920032751</v>
          </cell>
          <cell r="AM98">
            <v>0.65388332897042178</v>
          </cell>
          <cell r="AN98">
            <v>0.16500000000000001</v>
          </cell>
          <cell r="AO98">
            <v>0.12</v>
          </cell>
          <cell r="AQ98">
            <v>-3.0467413662472396</v>
          </cell>
          <cell r="AR98">
            <v>-2.5867413662472396</v>
          </cell>
          <cell r="AT98">
            <v>7.4999999999999997E-3</v>
          </cell>
          <cell r="AV98">
            <v>2.5000000000000001E-3</v>
          </cell>
        </row>
        <row r="99">
          <cell r="A99">
            <v>38930</v>
          </cell>
          <cell r="B99">
            <v>2.9610000000000003</v>
          </cell>
          <cell r="C99">
            <v>-0.46</v>
          </cell>
          <cell r="D99">
            <v>-0.36685189579434452</v>
          </cell>
          <cell r="E99">
            <v>-0.53984123217627689</v>
          </cell>
          <cell r="F99">
            <v>0.16500000000000001</v>
          </cell>
          <cell r="G99">
            <v>0.16500000000000001</v>
          </cell>
          <cell r="H99">
            <v>0.185</v>
          </cell>
          <cell r="I99">
            <v>0.16500000000000001</v>
          </cell>
          <cell r="J99">
            <v>7.0000000000000007E-2</v>
          </cell>
          <cell r="K99">
            <v>0.13</v>
          </cell>
          <cell r="L99">
            <v>0.52500000000000002</v>
          </cell>
          <cell r="M99">
            <v>-0.29249999999999998</v>
          </cell>
          <cell r="N99">
            <v>0.2175</v>
          </cell>
          <cell r="O99">
            <v>5.5E-2</v>
          </cell>
          <cell r="P99">
            <v>-0.43</v>
          </cell>
          <cell r="Q99">
            <v>0.15</v>
          </cell>
          <cell r="R99">
            <v>0.1575</v>
          </cell>
          <cell r="S99">
            <v>0.1575</v>
          </cell>
          <cell r="T99">
            <v>0.55000000000000004</v>
          </cell>
          <cell r="U99">
            <v>0.1575</v>
          </cell>
          <cell r="V99">
            <v>2.5010000000000003</v>
          </cell>
          <cell r="W99">
            <v>2.5941481042056558</v>
          </cell>
          <cell r="X99">
            <v>2.4211587678237234</v>
          </cell>
          <cell r="Y99">
            <v>3.5553928616319141</v>
          </cell>
          <cell r="Z99">
            <v>0.1225</v>
          </cell>
          <cell r="AA99">
            <v>-0.105</v>
          </cell>
          <cell r="AB99">
            <v>3.289090020807933</v>
          </cell>
          <cell r="AC99">
            <v>3.4115900208079331</v>
          </cell>
          <cell r="AD99">
            <v>3.184090020807933</v>
          </cell>
          <cell r="AE99">
            <v>2.5310000000000001</v>
          </cell>
          <cell r="AF99">
            <v>2.6685000000000003</v>
          </cell>
          <cell r="AG99">
            <v>3.0160000000000005</v>
          </cell>
          <cell r="AH99">
            <v>-0.16</v>
          </cell>
          <cell r="AI99">
            <v>1.3875146585340001</v>
          </cell>
          <cell r="AJ99">
            <v>6.2215557350722012E-2</v>
          </cell>
          <cell r="AK99">
            <v>7.1615241138411029E-2</v>
          </cell>
          <cell r="AL99">
            <v>0.68712635855046134</v>
          </cell>
          <cell r="AM99">
            <v>0.64989631544233784</v>
          </cell>
          <cell r="AN99">
            <v>0.16500000000000001</v>
          </cell>
          <cell r="AO99">
            <v>0.12</v>
          </cell>
          <cell r="AQ99">
            <v>-3.043807859555876</v>
          </cell>
          <cell r="AR99">
            <v>-2.583807859555876</v>
          </cell>
          <cell r="AT99">
            <v>7.4999999999999997E-3</v>
          </cell>
          <cell r="AV99">
            <v>2.5000000000000001E-3</v>
          </cell>
        </row>
        <row r="100">
          <cell r="A100">
            <v>38961</v>
          </cell>
          <cell r="B100">
            <v>2.9430000000000001</v>
          </cell>
          <cell r="C100">
            <v>-0.46</v>
          </cell>
          <cell r="D100">
            <v>-0.3667740619340436</v>
          </cell>
          <cell r="E100">
            <v>-0.53990794691367672</v>
          </cell>
          <cell r="F100">
            <v>0.16500000000000001</v>
          </cell>
          <cell r="G100">
            <v>0.16500000000000001</v>
          </cell>
          <cell r="H100">
            <v>0.185</v>
          </cell>
          <cell r="I100">
            <v>0.16500000000000001</v>
          </cell>
          <cell r="J100">
            <v>6.7500000000000004E-2</v>
          </cell>
          <cell r="K100">
            <v>0.1275</v>
          </cell>
          <cell r="L100">
            <v>0.42499999999999999</v>
          </cell>
          <cell r="M100">
            <v>-0.29249999999999998</v>
          </cell>
          <cell r="N100">
            <v>0.2175</v>
          </cell>
          <cell r="O100">
            <v>5.5E-2</v>
          </cell>
          <cell r="P100">
            <v>-0.43</v>
          </cell>
          <cell r="Q100">
            <v>0.15</v>
          </cell>
          <cell r="R100">
            <v>0.1575</v>
          </cell>
          <cell r="S100">
            <v>0.1575</v>
          </cell>
          <cell r="T100">
            <v>0.55000000000000004</v>
          </cell>
          <cell r="U100">
            <v>0.1575</v>
          </cell>
          <cell r="V100">
            <v>2.4830000000000001</v>
          </cell>
          <cell r="W100">
            <v>2.5762259380659565</v>
          </cell>
          <cell r="X100">
            <v>2.4030920530863233</v>
          </cell>
          <cell r="Y100">
            <v>3.2354069101513643</v>
          </cell>
          <cell r="Z100">
            <v>0.1225</v>
          </cell>
          <cell r="AA100">
            <v>-0.105</v>
          </cell>
          <cell r="AB100">
            <v>3.2626917605785324</v>
          </cell>
          <cell r="AC100">
            <v>3.3851917605785324</v>
          </cell>
          <cell r="AD100">
            <v>3.1576917605785324</v>
          </cell>
          <cell r="AE100">
            <v>2.5129999999999999</v>
          </cell>
          <cell r="AF100">
            <v>2.6505000000000001</v>
          </cell>
          <cell r="AG100">
            <v>2.9980000000000002</v>
          </cell>
          <cell r="AH100">
            <v>-0.16</v>
          </cell>
          <cell r="AI100">
            <v>1.3863562296210004</v>
          </cell>
          <cell r="AJ100">
            <v>6.222966095778E-2</v>
          </cell>
          <cell r="AK100">
            <v>7.1639966177251005E-2</v>
          </cell>
          <cell r="AL100">
            <v>0.68350453613990148</v>
          </cell>
          <cell r="AM100">
            <v>0.64593099635434303</v>
          </cell>
          <cell r="AN100">
            <v>0.16500000000000001</v>
          </cell>
          <cell r="AO100">
            <v>0.124</v>
          </cell>
          <cell r="AQ100">
            <v>-3.0258745464073638</v>
          </cell>
          <cell r="AR100">
            <v>-2.5658745464073638</v>
          </cell>
          <cell r="AT100">
            <v>7.4999999999999997E-3</v>
          </cell>
          <cell r="AV100">
            <v>2.5000000000000001E-3</v>
          </cell>
        </row>
        <row r="101">
          <cell r="A101">
            <v>38991</v>
          </cell>
          <cell r="B101">
            <v>2.9569999999999999</v>
          </cell>
          <cell r="C101">
            <v>-0.46</v>
          </cell>
          <cell r="D101">
            <v>-0.36669852333475239</v>
          </cell>
          <cell r="E101">
            <v>-0.53997269428449757</v>
          </cell>
          <cell r="F101">
            <v>0.16500000000000001</v>
          </cell>
          <cell r="G101">
            <v>0.16500000000000001</v>
          </cell>
          <cell r="H101">
            <v>0.185</v>
          </cell>
          <cell r="I101">
            <v>0.16500000000000001</v>
          </cell>
          <cell r="J101">
            <v>8.2500000000000004E-2</v>
          </cell>
          <cell r="K101">
            <v>0.14249999999999999</v>
          </cell>
          <cell r="L101">
            <v>0.34499999999999997</v>
          </cell>
          <cell r="M101">
            <v>-0.29249999999999998</v>
          </cell>
          <cell r="N101">
            <v>0.2175</v>
          </cell>
          <cell r="O101">
            <v>5.5E-2</v>
          </cell>
          <cell r="P101">
            <v>-0.43</v>
          </cell>
          <cell r="Q101">
            <v>0.15</v>
          </cell>
          <cell r="R101">
            <v>0.1575</v>
          </cell>
          <cell r="S101">
            <v>0.1575</v>
          </cell>
          <cell r="T101">
            <v>0.6</v>
          </cell>
          <cell r="U101">
            <v>0.1575</v>
          </cell>
          <cell r="V101">
            <v>2.4969999999999999</v>
          </cell>
          <cell r="W101">
            <v>2.5903014766652475</v>
          </cell>
          <cell r="X101">
            <v>2.4170273057155023</v>
          </cell>
          <cell r="Y101" t="str">
            <v>Wtr</v>
          </cell>
          <cell r="Z101">
            <v>0.1225</v>
          </cell>
          <cell r="AA101">
            <v>-0.105</v>
          </cell>
          <cell r="AB101">
            <v>3.2784314989725551</v>
          </cell>
          <cell r="AC101">
            <v>3.4009314989725552</v>
          </cell>
          <cell r="AD101">
            <v>3.1734314989725552</v>
          </cell>
          <cell r="AE101">
            <v>2.5269999999999997</v>
          </cell>
          <cell r="AF101">
            <v>2.6644999999999999</v>
          </cell>
          <cell r="AG101">
            <v>3.012</v>
          </cell>
          <cell r="AH101">
            <v>-0.16</v>
          </cell>
          <cell r="AI101">
            <v>1.385233810004</v>
          </cell>
          <cell r="AJ101">
            <v>6.2243309609834006E-2</v>
          </cell>
          <cell r="AK101">
            <v>7.1663893634386022E-2</v>
          </cell>
          <cell r="AL101">
            <v>0.68001622154508135</v>
          </cell>
          <cell r="AM101">
            <v>0.64211415230802482</v>
          </cell>
          <cell r="AN101">
            <v>0.16500000000000001</v>
          </cell>
          <cell r="AO101">
            <v>0.12</v>
          </cell>
          <cell r="AQ101">
            <v>-3.0399392667146063</v>
          </cell>
          <cell r="AR101">
            <v>-2.5799392667146064</v>
          </cell>
          <cell r="AT101">
            <v>7.4999999999999997E-3</v>
          </cell>
          <cell r="AV101">
            <v>2.5000000000000001E-3</v>
          </cell>
        </row>
        <row r="102">
          <cell r="A102">
            <v>39022</v>
          </cell>
          <cell r="B102">
            <v>3.0410000000000004</v>
          </cell>
          <cell r="C102">
            <v>-0.4325</v>
          </cell>
          <cell r="D102">
            <v>-0.33912024364713567</v>
          </cell>
          <cell r="E102">
            <v>-0.42868858137335231</v>
          </cell>
          <cell r="F102">
            <v>0.28800000000000003</v>
          </cell>
          <cell r="G102">
            <v>0.40800000000000003</v>
          </cell>
          <cell r="H102">
            <v>0.40800000000000003</v>
          </cell>
          <cell r="I102">
            <v>0.50800000000000001</v>
          </cell>
          <cell r="J102">
            <v>0.13500000000000001</v>
          </cell>
          <cell r="K102">
            <v>0.19750000000000001</v>
          </cell>
          <cell r="L102">
            <v>0.72499999999999998</v>
          </cell>
          <cell r="M102">
            <v>-0.25</v>
          </cell>
          <cell r="N102">
            <v>0.10249999999999999</v>
          </cell>
          <cell r="O102">
            <v>6.25E-2</v>
          </cell>
          <cell r="P102">
            <v>0.01</v>
          </cell>
          <cell r="Q102">
            <v>0.15</v>
          </cell>
          <cell r="R102">
            <v>0.1575</v>
          </cell>
          <cell r="S102">
            <v>0.1575</v>
          </cell>
          <cell r="T102">
            <v>0.8</v>
          </cell>
          <cell r="U102">
            <v>0.1575</v>
          </cell>
          <cell r="V102">
            <v>2.6085000000000003</v>
          </cell>
          <cell r="W102">
            <v>2.7018797563528647</v>
          </cell>
          <cell r="X102">
            <v>2.6123114186266481</v>
          </cell>
          <cell r="Z102">
            <v>0.1225</v>
          </cell>
          <cell r="AA102">
            <v>5.0000000000000001E-3</v>
          </cell>
          <cell r="AB102">
            <v>3.4219542059256955</v>
          </cell>
          <cell r="AC102">
            <v>3.5444542059256956</v>
          </cell>
          <cell r="AD102">
            <v>3.4269542059256954</v>
          </cell>
          <cell r="AE102">
            <v>3.0510000000000002</v>
          </cell>
          <cell r="AF102">
            <v>2.7910000000000004</v>
          </cell>
          <cell r="AG102">
            <v>3.1035000000000004</v>
          </cell>
          <cell r="AH102">
            <v>-0.1875</v>
          </cell>
          <cell r="AI102">
            <v>1.38407257684</v>
          </cell>
          <cell r="AJ102">
            <v>6.2257413217022009E-2</v>
          </cell>
          <cell r="AK102">
            <v>7.1688618673625013E-2</v>
          </cell>
          <cell r="AL102">
            <v>0.67642878683299468</v>
          </cell>
          <cell r="AM102">
            <v>0.63819122974833775</v>
          </cell>
          <cell r="AN102">
            <v>0.40800000000000003</v>
          </cell>
          <cell r="AO102">
            <v>0.124</v>
          </cell>
          <cell r="AQ102">
            <v>-3.0401901744979023</v>
          </cell>
          <cell r="AR102">
            <v>-2.6076901744979022</v>
          </cell>
          <cell r="AT102">
            <v>7.4999999999999997E-3</v>
          </cell>
          <cell r="AV102">
            <v>8.0000000000000002E-3</v>
          </cell>
        </row>
        <row r="103">
          <cell r="A103">
            <v>39052</v>
          </cell>
          <cell r="B103">
            <v>3.133</v>
          </cell>
          <cell r="C103">
            <v>-0.4325</v>
          </cell>
          <cell r="D103">
            <v>-0.3390442727482128</v>
          </cell>
          <cell r="E103">
            <v>-0.42868548052033528</v>
          </cell>
          <cell r="F103">
            <v>0.308</v>
          </cell>
          <cell r="G103">
            <v>0.42800000000000005</v>
          </cell>
          <cell r="H103">
            <v>0.42800000000000005</v>
          </cell>
          <cell r="I103">
            <v>0.52800000000000002</v>
          </cell>
          <cell r="J103">
            <v>0.17499999999999999</v>
          </cell>
          <cell r="K103">
            <v>0.23749999999999999</v>
          </cell>
          <cell r="L103">
            <v>1.0449999999999999</v>
          </cell>
          <cell r="M103">
            <v>-0.25</v>
          </cell>
          <cell r="N103">
            <v>0.10249999999999999</v>
          </cell>
          <cell r="O103">
            <v>6.25E-2</v>
          </cell>
          <cell r="P103">
            <v>7.0000000000000007E-2</v>
          </cell>
          <cell r="Q103">
            <v>0.15</v>
          </cell>
          <cell r="R103">
            <v>0.1575</v>
          </cell>
          <cell r="S103">
            <v>0.1575</v>
          </cell>
          <cell r="T103">
            <v>1</v>
          </cell>
          <cell r="U103">
            <v>0.1575</v>
          </cell>
          <cell r="V103">
            <v>2.7004999999999999</v>
          </cell>
          <cell r="W103">
            <v>2.7939557272517872</v>
          </cell>
          <cell r="X103">
            <v>2.7043145194796647</v>
          </cell>
          <cell r="Y103" t="str">
            <v>Sum</v>
          </cell>
          <cell r="Z103">
            <v>0.1225</v>
          </cell>
          <cell r="AA103">
            <v>5.0000000000000001E-3</v>
          </cell>
          <cell r="AB103">
            <v>3.5397643325671386</v>
          </cell>
          <cell r="AC103">
            <v>3.6622643325671387</v>
          </cell>
          <cell r="AD103">
            <v>3.5447643325671385</v>
          </cell>
          <cell r="AE103">
            <v>3.2029999999999998</v>
          </cell>
          <cell r="AF103">
            <v>2.883</v>
          </cell>
          <cell r="AG103">
            <v>3.1955</v>
          </cell>
          <cell r="AH103">
            <v>-0.1875</v>
          </cell>
          <cell r="AI103">
            <v>1.3829474533090003</v>
          </cell>
          <cell r="AJ103">
            <v>6.2271061869202005E-2</v>
          </cell>
          <cell r="AK103">
            <v>7.1712546131145014E-2</v>
          </cell>
          <cell r="AL103">
            <v>0.67297360918176463</v>
          </cell>
          <cell r="AM103">
            <v>0.63441522764973846</v>
          </cell>
          <cell r="AN103">
            <v>0.42800000000000005</v>
          </cell>
          <cell r="AO103">
            <v>0.12</v>
          </cell>
          <cell r="AQ103">
            <v>-3.1321870749410015</v>
          </cell>
          <cell r="AR103">
            <v>-2.6996870749410014</v>
          </cell>
          <cell r="AT103">
            <v>7.4999999999999997E-3</v>
          </cell>
          <cell r="AV103">
            <v>8.0000000000000002E-3</v>
          </cell>
        </row>
        <row r="104">
          <cell r="A104">
            <v>39083</v>
          </cell>
          <cell r="B104">
            <v>3.3050000000000002</v>
          </cell>
          <cell r="C104">
            <v>-0.4325</v>
          </cell>
          <cell r="D104">
            <v>-0.33896554546561308</v>
          </cell>
          <cell r="E104">
            <v>-0.4286822671618622</v>
          </cell>
          <cell r="F104">
            <v>0.318</v>
          </cell>
          <cell r="G104">
            <v>0.43800000000000006</v>
          </cell>
          <cell r="H104">
            <v>0.43800000000000006</v>
          </cell>
          <cell r="I104">
            <v>0.53800000000000003</v>
          </cell>
          <cell r="J104">
            <v>0.22</v>
          </cell>
          <cell r="K104">
            <v>0.25</v>
          </cell>
          <cell r="L104">
            <v>1.52</v>
          </cell>
          <cell r="M104">
            <v>-0.25</v>
          </cell>
          <cell r="N104">
            <v>0.10249999999999999</v>
          </cell>
          <cell r="O104">
            <v>6.25E-2</v>
          </cell>
          <cell r="P104">
            <v>0.14000000000000001</v>
          </cell>
          <cell r="Q104">
            <v>0.15</v>
          </cell>
          <cell r="R104">
            <v>0.1575</v>
          </cell>
          <cell r="S104">
            <v>0.1575</v>
          </cell>
          <cell r="T104">
            <v>1</v>
          </cell>
          <cell r="U104">
            <v>0.1575</v>
          </cell>
          <cell r="V104">
            <v>2.8725000000000001</v>
          </cell>
          <cell r="W104">
            <v>2.9660344545343871</v>
          </cell>
          <cell r="X104">
            <v>2.876317732838138</v>
          </cell>
          <cell r="Z104">
            <v>0.1225</v>
          </cell>
          <cell r="AA104">
            <v>5.0000000000000001E-3</v>
          </cell>
          <cell r="AB104">
            <v>3.7620495223034109</v>
          </cell>
          <cell r="AC104">
            <v>3.884549522303411</v>
          </cell>
          <cell r="AD104">
            <v>3.7670495223034108</v>
          </cell>
          <cell r="AE104">
            <v>3.4450000000000003</v>
          </cell>
          <cell r="AF104">
            <v>3.0550000000000002</v>
          </cell>
          <cell r="AG104">
            <v>3.3675000000000002</v>
          </cell>
          <cell r="AH104">
            <v>-0.1875</v>
          </cell>
          <cell r="AI104">
            <v>1.381783436311</v>
          </cell>
          <cell r="AJ104">
            <v>6.2285165476520014E-2</v>
          </cell>
          <cell r="AK104">
            <v>7.1737271170780006E-2</v>
          </cell>
          <cell r="AL104">
            <v>0.66942027031895746</v>
          </cell>
          <cell r="AM104">
            <v>0.63053431592207232</v>
          </cell>
          <cell r="AN104">
            <v>0.43800000000000006</v>
          </cell>
          <cell r="AO104">
            <v>0.12</v>
          </cell>
          <cell r="AQ104">
            <v>-3.3066838629256714</v>
          </cell>
          <cell r="AR104">
            <v>-2.8741838629256713</v>
          </cell>
          <cell r="AT104">
            <v>7.4999999999999997E-3</v>
          </cell>
          <cell r="AV104">
            <v>8.0000000000000002E-3</v>
          </cell>
        </row>
        <row r="105">
          <cell r="A105">
            <v>39114</v>
          </cell>
          <cell r="B105">
            <v>3.1910000000000003</v>
          </cell>
          <cell r="C105">
            <v>-0.4325</v>
          </cell>
          <cell r="D105">
            <v>-0.33888659003551203</v>
          </cell>
          <cell r="E105">
            <v>-0.42867904449124516</v>
          </cell>
          <cell r="F105">
            <v>0.36300000000000004</v>
          </cell>
          <cell r="G105">
            <v>0.48300000000000004</v>
          </cell>
          <cell r="H105">
            <v>0.48300000000000004</v>
          </cell>
          <cell r="I105">
            <v>0.58300000000000007</v>
          </cell>
          <cell r="J105">
            <v>0.19500000000000001</v>
          </cell>
          <cell r="K105">
            <v>0.22750000000000001</v>
          </cell>
          <cell r="L105">
            <v>1.4</v>
          </cell>
          <cell r="M105">
            <v>-0.25</v>
          </cell>
          <cell r="N105">
            <v>0.10249999999999999</v>
          </cell>
          <cell r="O105">
            <v>6.25E-2</v>
          </cell>
          <cell r="P105">
            <v>0.01</v>
          </cell>
          <cell r="Q105">
            <v>0.15</v>
          </cell>
          <cell r="R105">
            <v>0.1575</v>
          </cell>
          <cell r="S105">
            <v>0.1575</v>
          </cell>
          <cell r="T105">
            <v>1</v>
          </cell>
          <cell r="U105">
            <v>0.1575</v>
          </cell>
          <cell r="V105">
            <v>2.7585000000000002</v>
          </cell>
          <cell r="W105">
            <v>2.8521134099644883</v>
          </cell>
          <cell r="X105">
            <v>2.7623209555087551</v>
          </cell>
          <cell r="Z105">
            <v>0.1225</v>
          </cell>
          <cell r="AA105">
            <v>5.0000000000000001E-3</v>
          </cell>
          <cell r="AB105">
            <v>3.6096991886973084</v>
          </cell>
          <cell r="AC105">
            <v>3.7321991886973085</v>
          </cell>
          <cell r="AD105">
            <v>3.6146991886973083</v>
          </cell>
          <cell r="AE105">
            <v>3.2010000000000001</v>
          </cell>
          <cell r="AF105">
            <v>2.9410000000000003</v>
          </cell>
          <cell r="AG105">
            <v>3.2535000000000003</v>
          </cell>
          <cell r="AH105">
            <v>-0.1875</v>
          </cell>
          <cell r="AI105">
            <v>1.3806180124090002</v>
          </cell>
          <cell r="AJ105">
            <v>6.2299269083903007E-2</v>
          </cell>
          <cell r="AK105">
            <v>7.1761996210618004E-2</v>
          </cell>
          <cell r="AL105">
            <v>0.66588414768496706</v>
          </cell>
          <cell r="AM105">
            <v>0.62667460700199573</v>
          </cell>
          <cell r="AN105">
            <v>0.48300000000000004</v>
          </cell>
          <cell r="AO105">
            <v>0.13300000000000001</v>
          </cell>
          <cell r="AQ105">
            <v>-3.1926806416020903</v>
          </cell>
          <cell r="AR105">
            <v>-2.7601806416020902</v>
          </cell>
          <cell r="AT105">
            <v>7.4999999999999997E-3</v>
          </cell>
          <cell r="AV105">
            <v>8.0000000000000002E-3</v>
          </cell>
        </row>
        <row r="106">
          <cell r="A106">
            <v>39142</v>
          </cell>
          <cell r="B106">
            <v>3.0660000000000003</v>
          </cell>
          <cell r="C106">
            <v>-0.4325</v>
          </cell>
          <cell r="D106">
            <v>-0.33881507897237073</v>
          </cell>
          <cell r="E106">
            <v>-0.4286761256723417</v>
          </cell>
          <cell r="F106">
            <v>0.36300000000000004</v>
          </cell>
          <cell r="G106">
            <v>0.48300000000000004</v>
          </cell>
          <cell r="H106">
            <v>0.48300000000000004</v>
          </cell>
          <cell r="I106">
            <v>0.58300000000000007</v>
          </cell>
          <cell r="J106">
            <v>0.1925</v>
          </cell>
          <cell r="K106">
            <v>0.22500000000000001</v>
          </cell>
          <cell r="L106">
            <v>0.88</v>
          </cell>
          <cell r="M106">
            <v>-0.25</v>
          </cell>
          <cell r="N106">
            <v>0.10249999999999999</v>
          </cell>
          <cell r="O106">
            <v>6.25E-2</v>
          </cell>
          <cell r="P106">
            <v>-0.18</v>
          </cell>
          <cell r="Q106">
            <v>0.15</v>
          </cell>
          <cell r="R106">
            <v>0.1575</v>
          </cell>
          <cell r="S106">
            <v>0.1575</v>
          </cell>
          <cell r="T106">
            <v>0.75</v>
          </cell>
          <cell r="U106">
            <v>0.1575</v>
          </cell>
          <cell r="V106">
            <v>2.6335000000000002</v>
          </cell>
          <cell r="W106">
            <v>2.7271849210276295</v>
          </cell>
          <cell r="X106">
            <v>2.6373238743276586</v>
          </cell>
          <cell r="Z106">
            <v>0.1225</v>
          </cell>
          <cell r="AA106">
            <v>5.0000000000000001E-3</v>
          </cell>
          <cell r="AB106">
            <v>3.4434970586660167</v>
          </cell>
          <cell r="AC106">
            <v>3.5659970586660168</v>
          </cell>
          <cell r="AD106">
            <v>3.4484970586660166</v>
          </cell>
          <cell r="AE106">
            <v>2.8860000000000001</v>
          </cell>
          <cell r="AF106">
            <v>2.8160000000000003</v>
          </cell>
          <cell r="AG106">
            <v>3.1285000000000003</v>
          </cell>
          <cell r="AH106">
            <v>-0.1875</v>
          </cell>
          <cell r="AI106">
            <v>1.379564166595</v>
          </cell>
          <cell r="AJ106">
            <v>6.2312007826113007E-2</v>
          </cell>
          <cell r="AK106">
            <v>7.1784328504839026E-2</v>
          </cell>
          <cell r="AL106">
            <v>0.66270496616353403</v>
          </cell>
          <cell r="AM106">
            <v>0.6232065605618442</v>
          </cell>
          <cell r="AN106">
            <v>0.48300000000000004</v>
          </cell>
          <cell r="AO106">
            <v>0.12</v>
          </cell>
          <cell r="AQ106">
            <v>-3.0676777240032158</v>
          </cell>
          <cell r="AR106">
            <v>-2.6351777240032157</v>
          </cell>
          <cell r="AT106">
            <v>7.4999999999999997E-3</v>
          </cell>
          <cell r="AV106">
            <v>8.0000000000000002E-3</v>
          </cell>
        </row>
        <row r="107">
          <cell r="A107">
            <v>39173</v>
          </cell>
          <cell r="B107">
            <v>2.9350000000000001</v>
          </cell>
          <cell r="C107">
            <v>-0.47249999999999998</v>
          </cell>
          <cell r="D107">
            <v>-0.37873568805092273</v>
          </cell>
          <cell r="E107">
            <v>-0.55286941024206637</v>
          </cell>
          <cell r="F107">
            <v>0.16500000000000001</v>
          </cell>
          <cell r="G107">
            <v>0.16500000000000001</v>
          </cell>
          <cell r="H107">
            <v>0.185</v>
          </cell>
          <cell r="I107">
            <v>0.16500000000000001</v>
          </cell>
          <cell r="J107">
            <v>9.7500000000000003E-2</v>
          </cell>
          <cell r="K107">
            <v>0.16</v>
          </cell>
          <cell r="L107">
            <v>0.54</v>
          </cell>
          <cell r="M107">
            <v>-0.29249999999999998</v>
          </cell>
          <cell r="N107">
            <v>0.2175</v>
          </cell>
          <cell r="O107">
            <v>5.5E-2</v>
          </cell>
          <cell r="P107">
            <v>-0.35</v>
          </cell>
          <cell r="Q107">
            <v>0.15</v>
          </cell>
          <cell r="R107">
            <v>0.1575</v>
          </cell>
          <cell r="S107">
            <v>0.1575</v>
          </cell>
          <cell r="T107">
            <v>0.4</v>
          </cell>
          <cell r="U107">
            <v>0.1575</v>
          </cell>
          <cell r="V107">
            <v>2.4624999999999999</v>
          </cell>
          <cell r="W107">
            <v>2.5562643119490773</v>
          </cell>
          <cell r="X107">
            <v>2.3821305897579337</v>
          </cell>
          <cell r="Z107">
            <v>0.1225</v>
          </cell>
          <cell r="AA107">
            <v>-0.105</v>
          </cell>
          <cell r="AB107">
            <v>3.2171755301081655</v>
          </cell>
          <cell r="AC107">
            <v>3.3396755301081655</v>
          </cell>
          <cell r="AD107">
            <v>3.1121755301081655</v>
          </cell>
          <cell r="AE107">
            <v>2.585</v>
          </cell>
          <cell r="AF107">
            <v>2.6425000000000001</v>
          </cell>
          <cell r="AG107">
            <v>2.99</v>
          </cell>
          <cell r="AH107">
            <v>-0.16</v>
          </cell>
          <cell r="AI107">
            <v>1.3783960796320003</v>
          </cell>
          <cell r="AJ107">
            <v>6.2326111433623009E-2</v>
          </cell>
          <cell r="AK107">
            <v>7.1809053545061008E-2</v>
          </cell>
          <cell r="AL107">
            <v>0.65920140415379769</v>
          </cell>
          <cell r="AM107">
            <v>0.61938693331535866</v>
          </cell>
          <cell r="AN107">
            <v>0.16500000000000001</v>
          </cell>
          <cell r="AO107">
            <v>0.124</v>
          </cell>
          <cell r="AQ107">
            <v>-3.0208358168499463</v>
          </cell>
          <cell r="AR107">
            <v>-2.5483358168499461</v>
          </cell>
          <cell r="AT107">
            <v>7.4999999999999997E-3</v>
          </cell>
          <cell r="AV107">
            <v>2.5000000000000001E-3</v>
          </cell>
        </row>
        <row r="108">
          <cell r="A108">
            <v>39203</v>
          </cell>
          <cell r="B108">
            <v>2.9110000000000005</v>
          </cell>
          <cell r="C108">
            <v>-0.47249999999999998</v>
          </cell>
          <cell r="D108">
            <v>-0.37865863962610069</v>
          </cell>
          <cell r="E108">
            <v>-0.55293545174905701</v>
          </cell>
          <cell r="F108">
            <v>0.16500000000000001</v>
          </cell>
          <cell r="G108">
            <v>0.16500000000000001</v>
          </cell>
          <cell r="H108">
            <v>0.185</v>
          </cell>
          <cell r="I108">
            <v>0.16500000000000001</v>
          </cell>
          <cell r="J108">
            <v>9.7500000000000003E-2</v>
          </cell>
          <cell r="K108">
            <v>0.15</v>
          </cell>
          <cell r="L108">
            <v>0.42499999999999999</v>
          </cell>
          <cell r="M108">
            <v>-0.29249999999999998</v>
          </cell>
          <cell r="N108">
            <v>0.2175</v>
          </cell>
          <cell r="O108">
            <v>5.5E-2</v>
          </cell>
          <cell r="P108">
            <v>-0.35</v>
          </cell>
          <cell r="Q108">
            <v>0.15</v>
          </cell>
          <cell r="R108">
            <v>0.1575</v>
          </cell>
          <cell r="S108">
            <v>0.1575</v>
          </cell>
          <cell r="T108">
            <v>0.45</v>
          </cell>
          <cell r="U108">
            <v>0.1575</v>
          </cell>
          <cell r="V108">
            <v>2.4385000000000003</v>
          </cell>
          <cell r="W108">
            <v>2.5323413603738998</v>
          </cell>
          <cell r="X108">
            <v>2.3580645482509435</v>
          </cell>
          <cell r="Z108">
            <v>0.1225</v>
          </cell>
          <cell r="AA108">
            <v>-0.105</v>
          </cell>
          <cell r="AB108">
            <v>3.1832045998672798</v>
          </cell>
          <cell r="AC108">
            <v>3.3057045998672798</v>
          </cell>
          <cell r="AD108">
            <v>3.0782045998672798</v>
          </cell>
          <cell r="AE108">
            <v>2.5610000000000004</v>
          </cell>
          <cell r="AF108">
            <v>2.6185000000000005</v>
          </cell>
          <cell r="AG108">
            <v>2.9660000000000006</v>
          </cell>
          <cell r="AH108">
            <v>-0.16</v>
          </cell>
          <cell r="AI108">
            <v>1.377264347885</v>
          </cell>
          <cell r="AJ108">
            <v>6.233976008611402E-2</v>
          </cell>
          <cell r="AK108">
            <v>7.1832981003533011E-2</v>
          </cell>
          <cell r="AL108">
            <v>0.65582704780622192</v>
          </cell>
          <cell r="AM108">
            <v>0.61571043716593787</v>
          </cell>
          <cell r="AN108">
            <v>0.16500000000000001</v>
          </cell>
          <cell r="AO108">
            <v>0.12</v>
          </cell>
          <cell r="AQ108">
            <v>-2.9999018307524254</v>
          </cell>
          <cell r="AR108">
            <v>-2.5274018307524253</v>
          </cell>
          <cell r="AT108">
            <v>7.4999999999999997E-3</v>
          </cell>
          <cell r="AV108">
            <v>2.5000000000000001E-3</v>
          </cell>
        </row>
        <row r="109">
          <cell r="A109">
            <v>39234</v>
          </cell>
          <cell r="B109">
            <v>2.9180000000000001</v>
          </cell>
          <cell r="C109">
            <v>-0.47249999999999998</v>
          </cell>
          <cell r="D109">
            <v>-0.37857879668307559</v>
          </cell>
          <cell r="E109">
            <v>-0.55300388855736404</v>
          </cell>
          <cell r="F109">
            <v>0.16500000000000001</v>
          </cell>
          <cell r="G109">
            <v>0.16500000000000001</v>
          </cell>
          <cell r="H109">
            <v>0.185</v>
          </cell>
          <cell r="I109">
            <v>0.16500000000000001</v>
          </cell>
          <cell r="J109">
            <v>9.2499999999999999E-2</v>
          </cell>
          <cell r="K109">
            <v>0.14499999999999999</v>
          </cell>
          <cell r="L109">
            <v>0.42499999999999999</v>
          </cell>
          <cell r="M109">
            <v>-0.29249999999999998</v>
          </cell>
          <cell r="N109">
            <v>0.2175</v>
          </cell>
          <cell r="O109">
            <v>5.5E-2</v>
          </cell>
          <cell r="P109">
            <v>-0.35</v>
          </cell>
          <cell r="Q109">
            <v>0.15</v>
          </cell>
          <cell r="R109">
            <v>0.1575</v>
          </cell>
          <cell r="S109">
            <v>0.1575</v>
          </cell>
          <cell r="T109">
            <v>0.45</v>
          </cell>
          <cell r="U109">
            <v>0.1575</v>
          </cell>
          <cell r="V109">
            <v>2.4455</v>
          </cell>
          <cell r="W109">
            <v>2.5394212033169246</v>
          </cell>
          <cell r="X109">
            <v>2.3649961114426361</v>
          </cell>
          <cell r="Y109" t="str">
            <v>Nov 07</v>
          </cell>
          <cell r="Z109">
            <v>0.1225</v>
          </cell>
          <cell r="AA109">
            <v>-0.105</v>
          </cell>
          <cell r="AB109">
            <v>3.1896285334966246</v>
          </cell>
          <cell r="AC109">
            <v>3.3121285334966246</v>
          </cell>
          <cell r="AD109">
            <v>3.0846285334966246</v>
          </cell>
          <cell r="AE109">
            <v>2.5680000000000001</v>
          </cell>
          <cell r="AF109">
            <v>2.6255000000000002</v>
          </cell>
          <cell r="AG109">
            <v>2.9730000000000003</v>
          </cell>
          <cell r="AH109">
            <v>-0.16</v>
          </cell>
          <cell r="AI109">
            <v>1.3760935277190001</v>
          </cell>
          <cell r="AJ109">
            <v>6.2353863693754015E-2</v>
          </cell>
          <cell r="AK109">
            <v>7.1857706044152023E-2</v>
          </cell>
          <cell r="AL109">
            <v>0.65235686823735894</v>
          </cell>
          <cell r="AM109">
            <v>0.61193187739940857</v>
          </cell>
          <cell r="AN109">
            <v>0.16500000000000001</v>
          </cell>
          <cell r="AO109">
            <v>0.124</v>
          </cell>
          <cell r="AQ109">
            <v>-3.0089702389550168</v>
          </cell>
          <cell r="AR109">
            <v>-2.5364702389550167</v>
          </cell>
          <cell r="AT109">
            <v>7.4999999999999997E-3</v>
          </cell>
          <cell r="AV109">
            <v>2.5000000000000001E-3</v>
          </cell>
        </row>
        <row r="110">
          <cell r="A110">
            <v>39264</v>
          </cell>
          <cell r="B110">
            <v>2.988</v>
          </cell>
          <cell r="C110">
            <v>-0.47249999999999998</v>
          </cell>
          <cell r="D110">
            <v>-0.37850925440534722</v>
          </cell>
          <cell r="E110">
            <v>-0.55306349622398843</v>
          </cell>
          <cell r="F110">
            <v>0.16500000000000001</v>
          </cell>
          <cell r="G110">
            <v>0.16500000000000001</v>
          </cell>
          <cell r="H110">
            <v>0.185</v>
          </cell>
          <cell r="I110">
            <v>0.16500000000000001</v>
          </cell>
          <cell r="J110">
            <v>8.2500000000000004E-2</v>
          </cell>
          <cell r="K110">
            <v>0.13500000000000001</v>
          </cell>
          <cell r="L110">
            <v>0.46</v>
          </cell>
          <cell r="M110">
            <v>-0.29249999999999998</v>
          </cell>
          <cell r="N110">
            <v>0.2175</v>
          </cell>
          <cell r="O110">
            <v>5.5E-2</v>
          </cell>
          <cell r="P110">
            <v>-0.35</v>
          </cell>
          <cell r="Q110">
            <v>0.15</v>
          </cell>
          <cell r="R110">
            <v>0.1575</v>
          </cell>
          <cell r="S110">
            <v>0.1575</v>
          </cell>
          <cell r="T110">
            <v>0.5</v>
          </cell>
          <cell r="U110">
            <v>0.1575</v>
          </cell>
          <cell r="V110">
            <v>2.5154999999999998</v>
          </cell>
          <cell r="W110">
            <v>2.6094907455946528</v>
          </cell>
          <cell r="X110">
            <v>2.4349365037760116</v>
          </cell>
          <cell r="Y110">
            <v>3.3752754815494463</v>
          </cell>
          <cell r="Z110">
            <v>0.1225</v>
          </cell>
          <cell r="AA110">
            <v>-0.105</v>
          </cell>
          <cell r="AB110">
            <v>3.2785009635834839</v>
          </cell>
          <cell r="AC110">
            <v>3.4010009635834839</v>
          </cell>
          <cell r="AD110">
            <v>3.1735009635834839</v>
          </cell>
          <cell r="AE110">
            <v>2.6379999999999999</v>
          </cell>
          <cell r="AF110">
            <v>2.6955</v>
          </cell>
          <cell r="AG110">
            <v>3.0430000000000001</v>
          </cell>
          <cell r="AH110">
            <v>-0.16</v>
          </cell>
          <cell r="AI110">
            <v>1.3750753777120002</v>
          </cell>
          <cell r="AJ110">
            <v>6.2367512346371015E-2</v>
          </cell>
          <cell r="AK110">
            <v>7.1869194579829015E-2</v>
          </cell>
          <cell r="AL110">
            <v>0.64901467952726732</v>
          </cell>
          <cell r="AM110">
            <v>0.60834635691350869</v>
          </cell>
          <cell r="AN110">
            <v>0.16500000000000001</v>
          </cell>
          <cell r="AO110">
            <v>0.12</v>
          </cell>
          <cell r="AQ110">
            <v>-3.0740298217063948</v>
          </cell>
          <cell r="AR110">
            <v>-2.6015298217063947</v>
          </cell>
          <cell r="AT110">
            <v>7.4999999999999997E-3</v>
          </cell>
          <cell r="AV110">
            <v>2.5000000000000001E-3</v>
          </cell>
        </row>
        <row r="111">
          <cell r="A111">
            <v>39295</v>
          </cell>
          <cell r="B111">
            <v>2.9849999999999999</v>
          </cell>
          <cell r="C111">
            <v>-0.47249999999999998</v>
          </cell>
          <cell r="D111">
            <v>-0.37845173471350657</v>
          </cell>
          <cell r="E111">
            <v>-0.55311279881699438</v>
          </cell>
          <cell r="F111">
            <v>0.16500000000000001</v>
          </cell>
          <cell r="G111">
            <v>0.16500000000000001</v>
          </cell>
          <cell r="H111">
            <v>0.185</v>
          </cell>
          <cell r="I111">
            <v>0.16500000000000001</v>
          </cell>
          <cell r="J111">
            <v>0.08</v>
          </cell>
          <cell r="K111">
            <v>0.13250000000000001</v>
          </cell>
          <cell r="L111">
            <v>0.52500000000000002</v>
          </cell>
          <cell r="M111">
            <v>-0.29249999999999998</v>
          </cell>
          <cell r="N111">
            <v>0.2175</v>
          </cell>
          <cell r="O111">
            <v>5.5E-2</v>
          </cell>
          <cell r="P111">
            <v>-0.35</v>
          </cell>
          <cell r="Q111">
            <v>0.15</v>
          </cell>
          <cell r="R111">
            <v>0.1575</v>
          </cell>
          <cell r="S111">
            <v>0.1575</v>
          </cell>
          <cell r="T111">
            <v>0.55000000000000004</v>
          </cell>
          <cell r="U111">
            <v>0.1575</v>
          </cell>
          <cell r="V111">
            <v>2.5124999999999997</v>
          </cell>
          <cell r="W111">
            <v>2.6065482652864933</v>
          </cell>
          <cell r="X111">
            <v>2.4318872011830055</v>
          </cell>
          <cell r="Y111">
            <v>3.547715855110444</v>
          </cell>
          <cell r="Z111">
            <v>0.1225</v>
          </cell>
          <cell r="AA111">
            <v>-0.105</v>
          </cell>
          <cell r="AB111">
            <v>3.2725882722283579</v>
          </cell>
          <cell r="AC111">
            <v>3.395088272228358</v>
          </cell>
          <cell r="AD111">
            <v>3.1675882722283579</v>
          </cell>
          <cell r="AE111">
            <v>2.6349999999999998</v>
          </cell>
          <cell r="AF111">
            <v>2.6924999999999999</v>
          </cell>
          <cell r="AG111">
            <v>3.04</v>
          </cell>
          <cell r="AH111">
            <v>-0.16</v>
          </cell>
          <cell r="AI111">
            <v>1.3742343849330001</v>
          </cell>
          <cell r="AJ111">
            <v>6.2381615954139998E-2</v>
          </cell>
          <cell r="AK111">
            <v>7.1858864473592007E-2</v>
          </cell>
          <cell r="AL111">
            <v>0.64557759782269453</v>
          </cell>
          <cell r="AM111">
            <v>0.60475455560393443</v>
          </cell>
          <cell r="AN111">
            <v>0.16500000000000001</v>
          </cell>
          <cell r="AO111">
            <v>0.12</v>
          </cell>
          <cell r="AQ111">
            <v>-3.0710791036915435</v>
          </cell>
          <cell r="AR111">
            <v>-2.5985791036915433</v>
          </cell>
          <cell r="AT111">
            <v>7.4999999999999997E-3</v>
          </cell>
          <cell r="AV111">
            <v>2.5000000000000001E-3</v>
          </cell>
        </row>
        <row r="112">
          <cell r="A112">
            <v>39326</v>
          </cell>
          <cell r="B112">
            <v>2.9660000000000002</v>
          </cell>
          <cell r="C112">
            <v>-0.47249999999999998</v>
          </cell>
          <cell r="D112">
            <v>-0.3783945575613501</v>
          </cell>
          <cell r="E112">
            <v>-0.55316180780455815</v>
          </cell>
          <cell r="F112">
            <v>0.16500000000000001</v>
          </cell>
          <cell r="G112">
            <v>0.16500000000000001</v>
          </cell>
          <cell r="H112">
            <v>0.185</v>
          </cell>
          <cell r="I112">
            <v>0.16500000000000001</v>
          </cell>
          <cell r="J112">
            <v>7.7499999999999999E-2</v>
          </cell>
          <cell r="K112">
            <v>0.13</v>
          </cell>
          <cell r="L112">
            <v>0.42499999999999999</v>
          </cell>
          <cell r="M112">
            <v>-0.29249999999999998</v>
          </cell>
          <cell r="N112">
            <v>0.2175</v>
          </cell>
          <cell r="O112">
            <v>5.5E-2</v>
          </cell>
          <cell r="P112">
            <v>-0.35</v>
          </cell>
          <cell r="Q112">
            <v>0.15</v>
          </cell>
          <cell r="R112">
            <v>0.1575</v>
          </cell>
          <cell r="S112">
            <v>0.1575</v>
          </cell>
          <cell r="T112">
            <v>0.55000000000000004</v>
          </cell>
          <cell r="U112">
            <v>0.1575</v>
          </cell>
          <cell r="V112">
            <v>2.4935</v>
          </cell>
          <cell r="W112">
            <v>2.5876054424386501</v>
          </cell>
          <cell r="X112">
            <v>2.412838192195442</v>
          </cell>
          <cell r="Y112">
            <v>3.2521037861487327</v>
          </cell>
          <cell r="Z112">
            <v>0.1225</v>
          </cell>
          <cell r="AA112">
            <v>-0.105</v>
          </cell>
          <cell r="AB112">
            <v>3.2458669985971609</v>
          </cell>
          <cell r="AC112">
            <v>3.3683669985971609</v>
          </cell>
          <cell r="AD112">
            <v>3.1408669985971609</v>
          </cell>
          <cell r="AE112">
            <v>2.6160000000000001</v>
          </cell>
          <cell r="AF112">
            <v>2.6735000000000002</v>
          </cell>
          <cell r="AG112">
            <v>3.0210000000000004</v>
          </cell>
          <cell r="AH112">
            <v>-0.16</v>
          </cell>
          <cell r="AI112">
            <v>1.373399419319</v>
          </cell>
          <cell r="AJ112">
            <v>6.2395719561975017E-2</v>
          </cell>
          <cell r="AK112">
            <v>7.1848534367389014E-2</v>
          </cell>
          <cell r="AL112">
            <v>0.64215722794861396</v>
          </cell>
          <cell r="AM112">
            <v>0.60118497885245592</v>
          </cell>
          <cell r="AN112">
            <v>0.16500000000000001</v>
          </cell>
          <cell r="AO112">
            <v>0.124</v>
          </cell>
          <cell r="AQ112">
            <v>-3.0521280921939722</v>
          </cell>
          <cell r="AR112">
            <v>-2.579628092193972</v>
          </cell>
          <cell r="AT112">
            <v>7.4999999999999997E-3</v>
          </cell>
          <cell r="AV112">
            <v>2.5000000000000001E-3</v>
          </cell>
        </row>
        <row r="113">
          <cell r="A113">
            <v>39356</v>
          </cell>
          <cell r="B113">
            <v>2.9790000000000005</v>
          </cell>
          <cell r="C113">
            <v>-0.47249999999999998</v>
          </cell>
          <cell r="D113">
            <v>-0.3783395516044874</v>
          </cell>
          <cell r="E113">
            <v>-0.55320895576758167</v>
          </cell>
          <cell r="F113">
            <v>0.16500000000000001</v>
          </cell>
          <cell r="G113">
            <v>0.16500000000000001</v>
          </cell>
          <cell r="H113">
            <v>0.185</v>
          </cell>
          <cell r="I113">
            <v>0.16500000000000001</v>
          </cell>
          <cell r="J113">
            <v>9.2499999999999999E-2</v>
          </cell>
          <cell r="K113">
            <v>0.14499999999999999</v>
          </cell>
          <cell r="L113">
            <v>0.34499999999999997</v>
          </cell>
          <cell r="M113">
            <v>-0.29249999999999998</v>
          </cell>
          <cell r="N113">
            <v>0.2175</v>
          </cell>
          <cell r="O113">
            <v>5.5E-2</v>
          </cell>
          <cell r="P113">
            <v>-0.35</v>
          </cell>
          <cell r="Q113">
            <v>0.15</v>
          </cell>
          <cell r="R113">
            <v>0.1575</v>
          </cell>
          <cell r="S113">
            <v>0.1575</v>
          </cell>
          <cell r="T113">
            <v>0.6</v>
          </cell>
          <cell r="U113">
            <v>0.1575</v>
          </cell>
          <cell r="V113">
            <v>2.5065000000000004</v>
          </cell>
          <cell r="W113">
            <v>2.6006604483955131</v>
          </cell>
          <cell r="X113">
            <v>2.4257910442324189</v>
          </cell>
          <cell r="Y113" t="str">
            <v>Wtr</v>
          </cell>
          <cell r="Z113">
            <v>0.1225</v>
          </cell>
          <cell r="AA113">
            <v>-0.105</v>
          </cell>
          <cell r="AB113">
            <v>3.2608834731784726</v>
          </cell>
          <cell r="AC113">
            <v>3.3833834731784727</v>
          </cell>
          <cell r="AD113">
            <v>3.1558834731784726</v>
          </cell>
          <cell r="AE113">
            <v>2.6290000000000004</v>
          </cell>
          <cell r="AF113">
            <v>2.6865000000000006</v>
          </cell>
          <cell r="AG113">
            <v>3.0340000000000007</v>
          </cell>
          <cell r="AH113">
            <v>-0.16</v>
          </cell>
          <cell r="AI113">
            <v>1.3725971169670002</v>
          </cell>
          <cell r="AJ113">
            <v>6.2409368214782018E-2</v>
          </cell>
          <cell r="AK113">
            <v>7.1838537490453006E-2</v>
          </cell>
          <cell r="AL113">
            <v>0.63886303600519323</v>
          </cell>
          <cell r="AM113">
            <v>0.59775157556779657</v>
          </cell>
          <cell r="AN113">
            <v>0.16500000000000001</v>
          </cell>
          <cell r="AO113">
            <v>0.12</v>
          </cell>
          <cell r="AQ113">
            <v>-3.0651752204497473</v>
          </cell>
          <cell r="AR113">
            <v>-2.5926752204497472</v>
          </cell>
          <cell r="AT113">
            <v>7.4999999999999997E-3</v>
          </cell>
          <cell r="AV113">
            <v>2.5000000000000001E-3</v>
          </cell>
        </row>
        <row r="114">
          <cell r="A114">
            <v>39387</v>
          </cell>
          <cell r="B114">
            <v>3.0580000000000003</v>
          </cell>
          <cell r="C114">
            <v>-0.44</v>
          </cell>
          <cell r="D114">
            <v>-0.34578305042413371</v>
          </cell>
          <cell r="E114">
            <v>-0.43615441022139345</v>
          </cell>
          <cell r="F114">
            <v>0.28800000000000003</v>
          </cell>
          <cell r="G114">
            <v>0.40800000000000003</v>
          </cell>
          <cell r="H114">
            <v>0.40800000000000003</v>
          </cell>
          <cell r="I114">
            <v>0.50800000000000001</v>
          </cell>
          <cell r="J114">
            <v>0.16500000000000001</v>
          </cell>
          <cell r="K114">
            <v>0.2</v>
          </cell>
          <cell r="L114">
            <v>0.72499999999999998</v>
          </cell>
          <cell r="M114">
            <v>-0.25</v>
          </cell>
          <cell r="N114">
            <v>0.10249999999999999</v>
          </cell>
          <cell r="O114">
            <v>6.25E-2</v>
          </cell>
          <cell r="P114">
            <v>0.01</v>
          </cell>
          <cell r="Q114">
            <v>0.15</v>
          </cell>
          <cell r="R114">
            <v>0.1575</v>
          </cell>
          <cell r="S114">
            <v>0.1575</v>
          </cell>
          <cell r="T114">
            <v>0.8</v>
          </cell>
          <cell r="U114">
            <v>0.1575</v>
          </cell>
          <cell r="V114">
            <v>2.6180000000000003</v>
          </cell>
          <cell r="W114">
            <v>2.7122169495758666</v>
          </cell>
          <cell r="X114">
            <v>2.6218455897786068</v>
          </cell>
          <cell r="Z114">
            <v>0.1225</v>
          </cell>
          <cell r="AA114">
            <v>5.0000000000000001E-3</v>
          </cell>
          <cell r="AB114">
            <v>3.403899207559888</v>
          </cell>
          <cell r="AC114">
            <v>3.526399207559888</v>
          </cell>
          <cell r="AD114">
            <v>3.4088992075598878</v>
          </cell>
          <cell r="AE114">
            <v>3.0680000000000001</v>
          </cell>
          <cell r="AF114">
            <v>2.8080000000000003</v>
          </cell>
          <cell r="AG114">
            <v>3.1205000000000003</v>
          </cell>
          <cell r="AH114">
            <v>-0.1875</v>
          </cell>
          <cell r="AI114">
            <v>1.3717739810280003</v>
          </cell>
          <cell r="AJ114">
            <v>6.2423471822746997E-2</v>
          </cell>
          <cell r="AK114">
            <v>7.1828207384319012E-2</v>
          </cell>
          <cell r="AL114">
            <v>0.63547533870404238</v>
          </cell>
          <cell r="AM114">
            <v>0.59422531371481413</v>
          </cell>
          <cell r="AN114">
            <v>0.40800000000000003</v>
          </cell>
          <cell r="AO114">
            <v>0.124</v>
          </cell>
          <cell r="AQ114">
            <v>-3.0596560176290502</v>
          </cell>
          <cell r="AR114">
            <v>-2.6196560176290502</v>
          </cell>
          <cell r="AT114">
            <v>7.4999999999999997E-3</v>
          </cell>
          <cell r="AV114">
            <v>8.0000000000000002E-3</v>
          </cell>
        </row>
        <row r="115">
          <cell r="A115">
            <v>39417</v>
          </cell>
          <cell r="B115">
            <v>3.1469999999999998</v>
          </cell>
          <cell r="C115">
            <v>-0.44</v>
          </cell>
          <cell r="D115">
            <v>-0.34572869987172572</v>
          </cell>
          <cell r="E115">
            <v>-0.43615219183149856</v>
          </cell>
          <cell r="F115">
            <v>0.308</v>
          </cell>
          <cell r="G115">
            <v>0.42800000000000005</v>
          </cell>
          <cell r="H115">
            <v>0.42800000000000005</v>
          </cell>
          <cell r="I115">
            <v>0.52800000000000002</v>
          </cell>
          <cell r="J115">
            <v>0.20499999999999999</v>
          </cell>
          <cell r="K115">
            <v>0.24</v>
          </cell>
          <cell r="L115">
            <v>1.0449999999999999</v>
          </cell>
          <cell r="M115">
            <v>-0.25</v>
          </cell>
          <cell r="N115">
            <v>0.10249999999999999</v>
          </cell>
          <cell r="O115">
            <v>6.25E-2</v>
          </cell>
          <cell r="P115">
            <v>7.0000000000000007E-2</v>
          </cell>
          <cell r="Q115">
            <v>0.15</v>
          </cell>
          <cell r="R115">
            <v>0.1575</v>
          </cell>
          <cell r="S115">
            <v>0.1575</v>
          </cell>
          <cell r="T115">
            <v>1</v>
          </cell>
          <cell r="U115">
            <v>0.1575</v>
          </cell>
          <cell r="V115">
            <v>2.7069999999999999</v>
          </cell>
          <cell r="W115">
            <v>2.8012713001282741</v>
          </cell>
          <cell r="X115">
            <v>2.7108478081685012</v>
          </cell>
          <cell r="Y115" t="str">
            <v>Sum</v>
          </cell>
          <cell r="Z115">
            <v>0.1225</v>
          </cell>
          <cell r="AA115">
            <v>5.0000000000000001E-3</v>
          </cell>
          <cell r="AB115">
            <v>3.5175870020757705</v>
          </cell>
          <cell r="AC115">
            <v>3.6400870020757705</v>
          </cell>
          <cell r="AD115">
            <v>3.5225870020757704</v>
          </cell>
          <cell r="AE115">
            <v>3.2169999999999996</v>
          </cell>
          <cell r="AF115">
            <v>2.8969999999999998</v>
          </cell>
          <cell r="AG115">
            <v>3.2094999999999998</v>
          </cell>
          <cell r="AH115">
            <v>-0.1875</v>
          </cell>
          <cell r="AI115">
            <v>1.370983107522</v>
          </cell>
          <cell r="AJ115">
            <v>6.2437120475680015E-2</v>
          </cell>
          <cell r="AK115">
            <v>7.1818210507451005E-2</v>
          </cell>
          <cell r="AL115">
            <v>0.63221262993092198</v>
          </cell>
          <cell r="AM115">
            <v>0.5908335623705141</v>
          </cell>
          <cell r="AN115">
            <v>0.42800000000000005</v>
          </cell>
          <cell r="AO115">
            <v>0.12</v>
          </cell>
          <cell r="AQ115">
            <v>-3.1486538001664139</v>
          </cell>
          <cell r="AR115">
            <v>-2.708653800166414</v>
          </cell>
          <cell r="AT115">
            <v>7.4999999999999997E-3</v>
          </cell>
          <cell r="AV115">
            <v>8.0000000000000002E-3</v>
          </cell>
        </row>
        <row r="116">
          <cell r="A116">
            <v>39448</v>
          </cell>
          <cell r="B116">
            <v>3.3319999999999999</v>
          </cell>
          <cell r="C116">
            <v>-0.44</v>
          </cell>
          <cell r="D116">
            <v>-0.34567287721483586</v>
          </cell>
          <cell r="E116">
            <v>-0.43614991335570741</v>
          </cell>
          <cell r="F116">
            <v>0.318</v>
          </cell>
          <cell r="G116">
            <v>0.43800000000000006</v>
          </cell>
          <cell r="H116">
            <v>0.43800000000000006</v>
          </cell>
          <cell r="I116">
            <v>0.53800000000000003</v>
          </cell>
          <cell r="J116">
            <v>0.26</v>
          </cell>
          <cell r="K116">
            <v>0.2525</v>
          </cell>
          <cell r="L116">
            <v>1.52</v>
          </cell>
          <cell r="M116">
            <v>-0.25</v>
          </cell>
          <cell r="N116">
            <v>0.10249999999999999</v>
          </cell>
          <cell r="O116">
            <v>6.25E-2</v>
          </cell>
          <cell r="P116">
            <v>0.14000000000000001</v>
          </cell>
          <cell r="Q116">
            <v>0.15</v>
          </cell>
          <cell r="R116">
            <v>0.1575</v>
          </cell>
          <cell r="S116">
            <v>0.1575</v>
          </cell>
          <cell r="T116">
            <v>1</v>
          </cell>
          <cell r="U116">
            <v>0.1575</v>
          </cell>
          <cell r="V116">
            <v>2.8919999999999999</v>
          </cell>
          <cell r="W116">
            <v>2.986327122785164</v>
          </cell>
          <cell r="X116">
            <v>2.8958500866442924</v>
          </cell>
          <cell r="Z116">
            <v>0.1225</v>
          </cell>
          <cell r="AA116">
            <v>5.0000000000000001E-3</v>
          </cell>
          <cell r="AB116">
            <v>3.7557596324322362</v>
          </cell>
          <cell r="AC116">
            <v>3.8782596324322363</v>
          </cell>
          <cell r="AD116">
            <v>3.7607596324322361</v>
          </cell>
          <cell r="AE116">
            <v>3.472</v>
          </cell>
          <cell r="AF116">
            <v>3.0819999999999999</v>
          </cell>
          <cell r="AG116">
            <v>3.3944999999999999</v>
          </cell>
          <cell r="AH116">
            <v>-0.1875</v>
          </cell>
          <cell r="AI116">
            <v>1.3701717616720006</v>
          </cell>
          <cell r="AJ116">
            <v>6.2451224083775021E-2</v>
          </cell>
          <cell r="AK116">
            <v>7.1807880401387011E-2</v>
          </cell>
          <cell r="AL116">
            <v>0.62885732578934217</v>
          </cell>
          <cell r="AM116">
            <v>0.58735006811000401</v>
          </cell>
          <cell r="AN116">
            <v>0.43800000000000006</v>
          </cell>
          <cell r="AO116">
            <v>0.12</v>
          </cell>
          <cell r="AQ116">
            <v>-3.3361515226429965</v>
          </cell>
          <cell r="AR116">
            <v>-2.8961515226429966</v>
          </cell>
          <cell r="AT116">
            <v>7.4999999999999997E-3</v>
          </cell>
          <cell r="AV116">
            <v>8.0000000000000002E-3</v>
          </cell>
        </row>
        <row r="117">
          <cell r="A117">
            <v>39479</v>
          </cell>
          <cell r="B117">
            <v>3.222</v>
          </cell>
          <cell r="C117">
            <v>-0.44</v>
          </cell>
          <cell r="D117">
            <v>-0.34561740035002941</v>
          </cell>
          <cell r="E117">
            <v>-0.4361476489938787</v>
          </cell>
          <cell r="F117">
            <v>0.36300000000000004</v>
          </cell>
          <cell r="G117">
            <v>0.48300000000000004</v>
          </cell>
          <cell r="H117">
            <v>0.48300000000000004</v>
          </cell>
          <cell r="I117">
            <v>0.58300000000000007</v>
          </cell>
          <cell r="J117">
            <v>0.23499999999999999</v>
          </cell>
          <cell r="K117">
            <v>0.23</v>
          </cell>
          <cell r="L117">
            <v>1.4</v>
          </cell>
          <cell r="M117">
            <v>-0.25</v>
          </cell>
          <cell r="N117">
            <v>0.10249999999999999</v>
          </cell>
          <cell r="O117">
            <v>6.25E-2</v>
          </cell>
          <cell r="P117">
            <v>0.01</v>
          </cell>
          <cell r="Q117">
            <v>0.15</v>
          </cell>
          <cell r="R117">
            <v>0.1575</v>
          </cell>
          <cell r="S117">
            <v>0.1575</v>
          </cell>
          <cell r="T117">
            <v>1</v>
          </cell>
          <cell r="U117">
            <v>0.1575</v>
          </cell>
          <cell r="V117">
            <v>2.782</v>
          </cell>
          <cell r="W117">
            <v>2.8763825996499706</v>
          </cell>
          <cell r="X117">
            <v>2.7858523510061213</v>
          </cell>
          <cell r="Z117">
            <v>0.1225</v>
          </cell>
          <cell r="AA117">
            <v>5.0000000000000001E-3</v>
          </cell>
          <cell r="AB117">
            <v>3.6107820855102619</v>
          </cell>
          <cell r="AC117">
            <v>3.733282085510262</v>
          </cell>
          <cell r="AD117">
            <v>3.6157820855102618</v>
          </cell>
          <cell r="AE117">
            <v>3.2319999999999998</v>
          </cell>
          <cell r="AF117">
            <v>2.972</v>
          </cell>
          <cell r="AG117">
            <v>3.2845</v>
          </cell>
          <cell r="AH117">
            <v>-0.1875</v>
          </cell>
          <cell r="AI117">
            <v>1.3693663925270003</v>
          </cell>
          <cell r="AJ117">
            <v>6.2465327691936016E-2</v>
          </cell>
          <cell r="AK117">
            <v>7.1797550295358004E-2</v>
          </cell>
          <cell r="AL117">
            <v>0.62551837731922832</v>
          </cell>
          <cell r="AM117">
            <v>0.58388810075618403</v>
          </cell>
          <cell r="AN117">
            <v>0.48300000000000004</v>
          </cell>
          <cell r="AO117">
            <v>0.13300000000000001</v>
          </cell>
          <cell r="AQ117">
            <v>-3.2261492592276424</v>
          </cell>
          <cell r="AR117">
            <v>-2.7861492592276424</v>
          </cell>
          <cell r="AT117">
            <v>7.4999999999999997E-3</v>
          </cell>
          <cell r="AV117">
            <v>8.0000000000000002E-3</v>
          </cell>
        </row>
        <row r="118">
          <cell r="A118">
            <v>39508</v>
          </cell>
          <cell r="B118">
            <v>3.1</v>
          </cell>
          <cell r="C118">
            <v>-0.44</v>
          </cell>
          <cell r="D118">
            <v>-0.34556581625967686</v>
          </cell>
          <cell r="E118">
            <v>-0.43614554352080326</v>
          </cell>
          <cell r="F118">
            <v>0.36300000000000004</v>
          </cell>
          <cell r="G118">
            <v>0.48300000000000004</v>
          </cell>
          <cell r="H118">
            <v>0.48300000000000004</v>
          </cell>
          <cell r="I118">
            <v>0.58300000000000007</v>
          </cell>
          <cell r="J118">
            <v>0.23250000000000001</v>
          </cell>
          <cell r="K118">
            <v>0.22750000000000001</v>
          </cell>
          <cell r="L118">
            <v>0.88</v>
          </cell>
          <cell r="M118">
            <v>-0.25</v>
          </cell>
          <cell r="N118">
            <v>0.10249999999999999</v>
          </cell>
          <cell r="O118">
            <v>6.25E-2</v>
          </cell>
          <cell r="P118">
            <v>-0.18</v>
          </cell>
          <cell r="Q118">
            <v>0.15</v>
          </cell>
          <cell r="R118">
            <v>0.1575</v>
          </cell>
          <cell r="S118">
            <v>0.1575</v>
          </cell>
          <cell r="T118">
            <v>0.75</v>
          </cell>
          <cell r="U118">
            <v>0.1575</v>
          </cell>
          <cell r="V118">
            <v>2.66</v>
          </cell>
          <cell r="W118">
            <v>2.7544341837403232</v>
          </cell>
          <cell r="X118">
            <v>2.6638544564791968</v>
          </cell>
          <cell r="Z118">
            <v>0.1225</v>
          </cell>
          <cell r="AA118">
            <v>5.0000000000000001E-3</v>
          </cell>
          <cell r="AB118">
            <v>3.4505513479740615</v>
          </cell>
          <cell r="AC118">
            <v>3.5730513479740615</v>
          </cell>
          <cell r="AD118">
            <v>3.4555513479740614</v>
          </cell>
          <cell r="AE118">
            <v>2.92</v>
          </cell>
          <cell r="AF118">
            <v>2.85</v>
          </cell>
          <cell r="AG118">
            <v>3.1625000000000001</v>
          </cell>
          <cell r="AH118">
            <v>-0.1875</v>
          </cell>
          <cell r="AI118">
            <v>1.3686183845820004</v>
          </cell>
          <cell r="AJ118">
            <v>6.2478521389953016E-2</v>
          </cell>
          <cell r="AK118">
            <v>7.1787886647815005E-2</v>
          </cell>
          <cell r="AL118">
            <v>0.62240958855747563</v>
          </cell>
          <cell r="AM118">
            <v>0.58066885183397832</v>
          </cell>
          <cell r="AN118">
            <v>0.48300000000000004</v>
          </cell>
          <cell r="AO118">
            <v>0.12</v>
          </cell>
          <cell r="AQ118">
            <v>-3.104147154634628</v>
          </cell>
          <cell r="AR118">
            <v>-2.664147154634628</v>
          </cell>
          <cell r="AT118">
            <v>7.4999999999999997E-3</v>
          </cell>
          <cell r="AV118">
            <v>8.0000000000000002E-3</v>
          </cell>
        </row>
        <row r="119">
          <cell r="A119">
            <v>39539</v>
          </cell>
          <cell r="B119">
            <v>2.972</v>
          </cell>
          <cell r="C119">
            <v>-0.48</v>
          </cell>
          <cell r="D119">
            <v>-0.38551101050685688</v>
          </cell>
          <cell r="E119">
            <v>-0.56099056242269407</v>
          </cell>
          <cell r="F119">
            <v>0.16500000000000001</v>
          </cell>
          <cell r="G119">
            <v>0.16500000000000001</v>
          </cell>
          <cell r="H119">
            <v>0.185</v>
          </cell>
          <cell r="I119">
            <v>0.16500000000000001</v>
          </cell>
          <cell r="J119">
            <v>0.13750000000000001</v>
          </cell>
          <cell r="K119">
            <v>0.16250000000000001</v>
          </cell>
          <cell r="L119">
            <v>0.54</v>
          </cell>
          <cell r="M119">
            <v>-0.29249999999999998</v>
          </cell>
          <cell r="N119">
            <v>0.2175</v>
          </cell>
          <cell r="O119">
            <v>5.5E-2</v>
          </cell>
          <cell r="P119">
            <v>-0.35</v>
          </cell>
          <cell r="Q119">
            <v>0.15</v>
          </cell>
          <cell r="R119">
            <v>0.1575</v>
          </cell>
          <cell r="S119">
            <v>0.1575</v>
          </cell>
          <cell r="T119">
            <v>0.4</v>
          </cell>
          <cell r="U119">
            <v>0.1575</v>
          </cell>
          <cell r="V119">
            <v>2.492</v>
          </cell>
          <cell r="W119">
            <v>2.5864889894931431</v>
          </cell>
          <cell r="X119">
            <v>2.4110094375773059</v>
          </cell>
          <cell r="Z119">
            <v>0.1225</v>
          </cell>
          <cell r="AA119">
            <v>-0.105</v>
          </cell>
          <cell r="AB119">
            <v>3.2307467953411924</v>
          </cell>
          <cell r="AC119">
            <v>3.3532467953411924</v>
          </cell>
          <cell r="AD119">
            <v>3.1257467953411924</v>
          </cell>
          <cell r="AE119">
            <v>2.6219999999999999</v>
          </cell>
          <cell r="AF119">
            <v>2.6795</v>
          </cell>
          <cell r="AG119">
            <v>3.0270000000000001</v>
          </cell>
          <cell r="AH119">
            <v>-0.16</v>
          </cell>
          <cell r="AI119">
            <v>1.3678245549380004</v>
          </cell>
          <cell r="AJ119">
            <v>6.2492624998241014E-2</v>
          </cell>
          <cell r="AK119">
            <v>7.1777556541854998E-2</v>
          </cell>
          <cell r="AL119">
            <v>0.61910209371601432</v>
          </cell>
          <cell r="AM119">
            <v>0.5772481566452804</v>
          </cell>
          <cell r="AN119">
            <v>0.16500000000000001</v>
          </cell>
          <cell r="AO119">
            <v>0.124</v>
          </cell>
          <cell r="AQ119">
            <v>-3.0609567093968564</v>
          </cell>
          <cell r="AR119">
            <v>-2.5809567093968564</v>
          </cell>
          <cell r="AT119">
            <v>7.4999999999999997E-3</v>
          </cell>
          <cell r="AV119">
            <v>2.5000000000000001E-3</v>
          </cell>
        </row>
        <row r="120">
          <cell r="A120">
            <v>39569</v>
          </cell>
          <cell r="B120">
            <v>2.9490000000000003</v>
          </cell>
          <cell r="C120">
            <v>-0.48</v>
          </cell>
          <cell r="D120">
            <v>-0.38545830371544909</v>
          </cell>
          <cell r="E120">
            <v>-0.56103573967247256</v>
          </cell>
          <cell r="F120">
            <v>0.16500000000000001</v>
          </cell>
          <cell r="G120">
            <v>0.16500000000000001</v>
          </cell>
          <cell r="H120">
            <v>0.185</v>
          </cell>
          <cell r="I120">
            <v>0.16500000000000001</v>
          </cell>
          <cell r="J120">
            <v>0.13750000000000001</v>
          </cell>
          <cell r="K120">
            <v>0.1525</v>
          </cell>
          <cell r="L120">
            <v>0.42499999999999999</v>
          </cell>
          <cell r="M120">
            <v>-0.29249999999999998</v>
          </cell>
          <cell r="N120">
            <v>0.2175</v>
          </cell>
          <cell r="O120">
            <v>5.5E-2</v>
          </cell>
          <cell r="P120">
            <v>-0.35</v>
          </cell>
          <cell r="Q120">
            <v>0.15</v>
          </cell>
          <cell r="R120">
            <v>0.1575</v>
          </cell>
          <cell r="S120">
            <v>0.1575</v>
          </cell>
          <cell r="T120">
            <v>0.45</v>
          </cell>
          <cell r="U120">
            <v>0.1575</v>
          </cell>
          <cell r="V120">
            <v>2.4690000000000003</v>
          </cell>
          <cell r="W120">
            <v>2.5635416962845512</v>
          </cell>
          <cell r="X120">
            <v>2.3879642603275277</v>
          </cell>
          <cell r="Z120">
            <v>0.1225</v>
          </cell>
          <cell r="AA120">
            <v>-0.105</v>
          </cell>
          <cell r="AB120">
            <v>3.1991439955729151</v>
          </cell>
          <cell r="AC120">
            <v>3.3216439955729151</v>
          </cell>
          <cell r="AD120">
            <v>3.0941439955729151</v>
          </cell>
          <cell r="AE120">
            <v>2.5990000000000002</v>
          </cell>
          <cell r="AF120">
            <v>2.6565000000000003</v>
          </cell>
          <cell r="AG120">
            <v>3.0040000000000004</v>
          </cell>
          <cell r="AH120">
            <v>-0.16</v>
          </cell>
          <cell r="AI120">
            <v>1.3670619957040004</v>
          </cell>
          <cell r="AJ120">
            <v>6.2506273651487018E-2</v>
          </cell>
          <cell r="AK120">
            <v>7.1767559665153011E-2</v>
          </cell>
          <cell r="AL120">
            <v>0.61591666700073855</v>
          </cell>
          <cell r="AM120">
            <v>0.57395791954863751</v>
          </cell>
          <cell r="AN120">
            <v>0.16500000000000001</v>
          </cell>
          <cell r="AO120">
            <v>0.12</v>
          </cell>
          <cell r="AQ120">
            <v>-3.0410018677631183</v>
          </cell>
          <cell r="AR120">
            <v>-2.5610018677631183</v>
          </cell>
          <cell r="AT120">
            <v>7.4999999999999997E-3</v>
          </cell>
          <cell r="AV120">
            <v>2.5000000000000001E-3</v>
          </cell>
        </row>
        <row r="121">
          <cell r="A121">
            <v>39600</v>
          </cell>
          <cell r="B121">
            <v>2.9569999999999999</v>
          </cell>
          <cell r="C121">
            <v>-0.48</v>
          </cell>
          <cell r="D121">
            <v>-0.38540418271911836</v>
          </cell>
          <cell r="E121">
            <v>-0.56108212909789801</v>
          </cell>
          <cell r="F121">
            <v>0.16500000000000001</v>
          </cell>
          <cell r="G121">
            <v>0.16500000000000001</v>
          </cell>
          <cell r="H121">
            <v>0.185</v>
          </cell>
          <cell r="I121">
            <v>0.16500000000000001</v>
          </cell>
          <cell r="J121">
            <v>0.13250000000000001</v>
          </cell>
          <cell r="K121">
            <v>0.14749999999999999</v>
          </cell>
          <cell r="L121">
            <v>0.42499999999999999</v>
          </cell>
          <cell r="M121">
            <v>-0.29249999999999998</v>
          </cell>
          <cell r="N121">
            <v>0.2175</v>
          </cell>
          <cell r="O121">
            <v>5.5E-2</v>
          </cell>
          <cell r="P121">
            <v>-0.35</v>
          </cell>
          <cell r="Q121">
            <v>0.15</v>
          </cell>
          <cell r="R121">
            <v>0.1575</v>
          </cell>
          <cell r="S121">
            <v>0.1575</v>
          </cell>
          <cell r="T121">
            <v>0.45</v>
          </cell>
          <cell r="U121">
            <v>0.1575</v>
          </cell>
          <cell r="V121">
            <v>2.4769999999999999</v>
          </cell>
          <cell r="W121">
            <v>2.5715958172808815</v>
          </cell>
          <cell r="X121">
            <v>2.3959178709021018</v>
          </cell>
          <cell r="Y121" t="str">
            <v>Nov 08</v>
          </cell>
          <cell r="Z121">
            <v>0.1225</v>
          </cell>
          <cell r="AA121">
            <v>-0.105</v>
          </cell>
          <cell r="AB121">
            <v>3.2076735390849764</v>
          </cell>
          <cell r="AC121">
            <v>3.3301735390849765</v>
          </cell>
          <cell r="AD121">
            <v>3.1026735390849765</v>
          </cell>
          <cell r="AE121">
            <v>2.6069999999999998</v>
          </cell>
          <cell r="AF121">
            <v>2.6644999999999999</v>
          </cell>
          <cell r="AG121">
            <v>3.012</v>
          </cell>
          <cell r="AH121">
            <v>-0.16</v>
          </cell>
          <cell r="AI121">
            <v>1.3662798600940003</v>
          </cell>
          <cell r="AJ121">
            <v>6.2520377259906015E-2</v>
          </cell>
          <cell r="AK121">
            <v>7.1757229559262031E-2</v>
          </cell>
          <cell r="AL121">
            <v>0.61264087792048749</v>
          </cell>
          <cell r="AM121">
            <v>0.57057865915026351</v>
          </cell>
          <cell r="AN121">
            <v>0.16500000000000001</v>
          </cell>
          <cell r="AO121">
            <v>0.124</v>
          </cell>
          <cell r="AQ121">
            <v>-3.0510482377983541</v>
          </cell>
          <cell r="AR121">
            <v>-2.5710482377983541</v>
          </cell>
          <cell r="AT121">
            <v>7.4999999999999997E-3</v>
          </cell>
          <cell r="AV121">
            <v>2.5000000000000001E-3</v>
          </cell>
        </row>
        <row r="122">
          <cell r="A122">
            <v>39630</v>
          </cell>
          <cell r="B122">
            <v>3.0270000000000001</v>
          </cell>
          <cell r="C122">
            <v>-0.48</v>
          </cell>
          <cell r="D122">
            <v>-0.38535213978468574</v>
          </cell>
          <cell r="E122">
            <v>-0.56112673732741181</v>
          </cell>
          <cell r="F122">
            <v>0.16500000000000001</v>
          </cell>
          <cell r="G122">
            <v>0.16500000000000001</v>
          </cell>
          <cell r="H122">
            <v>0.185</v>
          </cell>
          <cell r="I122">
            <v>0.16500000000000001</v>
          </cell>
          <cell r="J122">
            <v>0.1225</v>
          </cell>
          <cell r="K122">
            <v>0.13750000000000001</v>
          </cell>
          <cell r="L122">
            <v>0.46</v>
          </cell>
          <cell r="M122">
            <v>-0.29249999999999998</v>
          </cell>
          <cell r="N122">
            <v>0.2175</v>
          </cell>
          <cell r="O122">
            <v>5.5E-2</v>
          </cell>
          <cell r="P122">
            <v>-0.35</v>
          </cell>
          <cell r="Q122">
            <v>0.15</v>
          </cell>
          <cell r="R122">
            <v>0.1575</v>
          </cell>
          <cell r="S122">
            <v>0.1575</v>
          </cell>
          <cell r="T122">
            <v>0.5</v>
          </cell>
          <cell r="U122">
            <v>0.1575</v>
          </cell>
          <cell r="V122">
            <v>2.5470000000000002</v>
          </cell>
          <cell r="W122">
            <v>2.6416478602153144</v>
          </cell>
          <cell r="X122">
            <v>2.4658732626725883</v>
          </cell>
          <cell r="Y122">
            <v>3.3758671226405226</v>
          </cell>
          <cell r="Z122">
            <v>0.1225</v>
          </cell>
          <cell r="AA122">
            <v>-0.105</v>
          </cell>
          <cell r="AB122">
            <v>3.2965087566714701</v>
          </cell>
          <cell r="AC122">
            <v>3.4190087566714702</v>
          </cell>
          <cell r="AD122">
            <v>3.1915087566714702</v>
          </cell>
          <cell r="AE122">
            <v>2.677</v>
          </cell>
          <cell r="AF122">
            <v>2.7345000000000002</v>
          </cell>
          <cell r="AG122">
            <v>3.0820000000000003</v>
          </cell>
          <cell r="AH122">
            <v>-0.16</v>
          </cell>
          <cell r="AI122">
            <v>1.3655285994420001</v>
          </cell>
          <cell r="AJ122">
            <v>6.2534025913277017E-2</v>
          </cell>
          <cell r="AK122">
            <v>7.1747232682628032E-2</v>
          </cell>
          <cell r="AL122">
            <v>0.60948600217686089</v>
          </cell>
          <cell r="AM122">
            <v>0.56732826648427925</v>
          </cell>
          <cell r="AN122">
            <v>0.16500000000000001</v>
          </cell>
          <cell r="AO122">
            <v>0.12</v>
          </cell>
          <cell r="AQ122">
            <v>-3.1160928273821948</v>
          </cell>
          <cell r="AR122">
            <v>-2.6360928273821949</v>
          </cell>
          <cell r="AT122">
            <v>7.4999999999999997E-3</v>
          </cell>
          <cell r="AV122">
            <v>2.5000000000000001E-3</v>
          </cell>
        </row>
        <row r="123">
          <cell r="A123">
            <v>39661</v>
          </cell>
          <cell r="B123">
            <v>3.0240000000000005</v>
          </cell>
          <cell r="C123">
            <v>-0.48</v>
          </cell>
          <cell r="D123">
            <v>-0.38529870599557681</v>
          </cell>
          <cell r="E123">
            <v>-0.56117253771807718</v>
          </cell>
          <cell r="F123">
            <v>0.16500000000000001</v>
          </cell>
          <cell r="G123">
            <v>0.16500000000000001</v>
          </cell>
          <cell r="H123">
            <v>0.185</v>
          </cell>
          <cell r="I123">
            <v>0.16500000000000001</v>
          </cell>
          <cell r="J123">
            <v>0.12</v>
          </cell>
          <cell r="K123">
            <v>0.13500000000000001</v>
          </cell>
          <cell r="L123">
            <v>0.52500000000000002</v>
          </cell>
          <cell r="M123">
            <v>-0.29249999999999998</v>
          </cell>
          <cell r="N123">
            <v>0.2175</v>
          </cell>
          <cell r="O123">
            <v>5.5E-2</v>
          </cell>
          <cell r="P123">
            <v>-0.35</v>
          </cell>
          <cell r="Q123">
            <v>0.15</v>
          </cell>
          <cell r="R123">
            <v>0.1575</v>
          </cell>
          <cell r="S123">
            <v>0.1575</v>
          </cell>
          <cell r="T123">
            <v>0.55000000000000004</v>
          </cell>
          <cell r="U123">
            <v>0.1575</v>
          </cell>
          <cell r="V123">
            <v>2.5440000000000005</v>
          </cell>
          <cell r="W123">
            <v>2.6387012940044237</v>
          </cell>
          <cell r="X123">
            <v>2.4628274622819233</v>
          </cell>
          <cell r="Y123">
            <v>3.5364660097861469</v>
          </cell>
          <cell r="Z123">
            <v>0.1225</v>
          </cell>
          <cell r="AA123">
            <v>-0.105</v>
          </cell>
          <cell r="AB123">
            <v>3.2907681281043972</v>
          </cell>
          <cell r="AC123">
            <v>3.4132681281043973</v>
          </cell>
          <cell r="AD123">
            <v>3.1857681281043972</v>
          </cell>
          <cell r="AE123">
            <v>2.6740000000000004</v>
          </cell>
          <cell r="AF123">
            <v>2.7315000000000005</v>
          </cell>
          <cell r="AG123">
            <v>3.0790000000000006</v>
          </cell>
          <cell r="AH123">
            <v>-0.16</v>
          </cell>
          <cell r="AI123">
            <v>1.3647581203480001</v>
          </cell>
          <cell r="AJ123">
            <v>6.2548129521826007E-2</v>
          </cell>
          <cell r="AK123">
            <v>7.1736902576805997E-2</v>
          </cell>
          <cell r="AL123">
            <v>0.60624164651411661</v>
          </cell>
          <cell r="AM123">
            <v>0.56398991818225608</v>
          </cell>
          <cell r="AN123">
            <v>0.16500000000000001</v>
          </cell>
          <cell r="AO123">
            <v>0.12</v>
          </cell>
          <cell r="AQ123">
            <v>-3.1131386086288781</v>
          </cell>
          <cell r="AR123">
            <v>-2.6331386086288782</v>
          </cell>
          <cell r="AT123">
            <v>7.4999999999999997E-3</v>
          </cell>
          <cell r="AV123">
            <v>2.5000000000000001E-3</v>
          </cell>
        </row>
        <row r="124">
          <cell r="A124">
            <v>39692</v>
          </cell>
          <cell r="B124">
            <v>3.0040000000000004</v>
          </cell>
          <cell r="C124">
            <v>-0.48</v>
          </cell>
          <cell r="D124">
            <v>-0.38524562237266968</v>
          </cell>
          <cell r="E124">
            <v>-0.56121803796628322</v>
          </cell>
          <cell r="F124">
            <v>0.16500000000000001</v>
          </cell>
          <cell r="G124">
            <v>0.16500000000000001</v>
          </cell>
          <cell r="H124">
            <v>0.185</v>
          </cell>
          <cell r="I124">
            <v>0.16500000000000001</v>
          </cell>
          <cell r="J124">
            <v>0.11749999999999999</v>
          </cell>
          <cell r="K124">
            <v>0.13250000000000001</v>
          </cell>
          <cell r="L124">
            <v>0.42499999999999999</v>
          </cell>
          <cell r="M124">
            <v>-0.29249999999999998</v>
          </cell>
          <cell r="N124">
            <v>0.2175</v>
          </cell>
          <cell r="O124">
            <v>5.5E-2</v>
          </cell>
          <cell r="P124">
            <v>-0.35</v>
          </cell>
          <cell r="Q124">
            <v>0.15</v>
          </cell>
          <cell r="R124">
            <v>0.1575</v>
          </cell>
          <cell r="S124">
            <v>0.1575</v>
          </cell>
          <cell r="T124">
            <v>0.55000000000000004</v>
          </cell>
          <cell r="U124">
            <v>0.1575</v>
          </cell>
          <cell r="V124">
            <v>2.5240000000000005</v>
          </cell>
          <cell r="W124">
            <v>2.6187543776273308</v>
          </cell>
          <cell r="X124">
            <v>2.4427819620337172</v>
          </cell>
          <cell r="Y124">
            <v>3.2611536318222192</v>
          </cell>
          <cell r="Z124">
            <v>0.1225</v>
          </cell>
          <cell r="AA124">
            <v>-0.105</v>
          </cell>
          <cell r="AB124">
            <v>3.2630682375018809</v>
          </cell>
          <cell r="AC124">
            <v>3.385568237501881</v>
          </cell>
          <cell r="AD124">
            <v>3.1580682375018809</v>
          </cell>
          <cell r="AE124">
            <v>2.6540000000000004</v>
          </cell>
          <cell r="AF124">
            <v>2.7115000000000005</v>
          </cell>
          <cell r="AG124">
            <v>3.0590000000000006</v>
          </cell>
          <cell r="AH124">
            <v>-0.16</v>
          </cell>
          <cell r="AI124">
            <v>1.3639935508659999</v>
          </cell>
          <cell r="AJ124">
            <v>6.2562233130441014E-2</v>
          </cell>
          <cell r="AK124">
            <v>7.1726572471019032E-2</v>
          </cell>
          <cell r="AL124">
            <v>0.60301316148178696</v>
          </cell>
          <cell r="AM124">
            <v>0.56067216315513457</v>
          </cell>
          <cell r="AN124">
            <v>0.16500000000000001</v>
          </cell>
          <cell r="AO124">
            <v>0.124</v>
          </cell>
          <cell r="AQ124">
            <v>-3.0931840898585587</v>
          </cell>
          <cell r="AR124">
            <v>-2.6131840898585588</v>
          </cell>
          <cell r="AT124">
            <v>7.4999999999999997E-3</v>
          </cell>
          <cell r="AV124">
            <v>2.5000000000000001E-3</v>
          </cell>
        </row>
        <row r="125">
          <cell r="A125">
            <v>39722</v>
          </cell>
          <cell r="B125">
            <v>3.0160000000000005</v>
          </cell>
          <cell r="C125">
            <v>-0.48</v>
          </cell>
          <cell r="D125">
            <v>-0.38519458511498561</v>
          </cell>
          <cell r="E125">
            <v>-0.56126178418715567</v>
          </cell>
          <cell r="F125">
            <v>0.16500000000000001</v>
          </cell>
          <cell r="G125">
            <v>0.16500000000000001</v>
          </cell>
          <cell r="H125">
            <v>0.185</v>
          </cell>
          <cell r="I125">
            <v>0.16500000000000001</v>
          </cell>
          <cell r="J125">
            <v>0.13250000000000001</v>
          </cell>
          <cell r="K125">
            <v>0.14749999999999999</v>
          </cell>
          <cell r="L125">
            <v>0.34499999999999997</v>
          </cell>
          <cell r="M125">
            <v>-0.29249999999999998</v>
          </cell>
          <cell r="N125">
            <v>0.2175</v>
          </cell>
          <cell r="O125">
            <v>5.5E-2</v>
          </cell>
          <cell r="P125">
            <v>-0.35</v>
          </cell>
          <cell r="Q125">
            <v>0.15</v>
          </cell>
          <cell r="R125">
            <v>0.1575</v>
          </cell>
          <cell r="S125">
            <v>0.1575</v>
          </cell>
          <cell r="T125">
            <v>0.6</v>
          </cell>
          <cell r="U125">
            <v>0.1575</v>
          </cell>
          <cell r="V125">
            <v>2.5360000000000005</v>
          </cell>
          <cell r="W125">
            <v>2.6308054148850148</v>
          </cell>
          <cell r="X125">
            <v>2.4547382158128448</v>
          </cell>
          <cell r="Y125" t="str">
            <v>Wtr</v>
          </cell>
          <cell r="Z125">
            <v>0.1225</v>
          </cell>
          <cell r="AA125">
            <v>-0.105</v>
          </cell>
          <cell r="AB125">
            <v>3.276817050764298</v>
          </cell>
          <cell r="AC125">
            <v>3.399317050764298</v>
          </cell>
          <cell r="AD125">
            <v>3.171817050764298</v>
          </cell>
          <cell r="AE125">
            <v>2.6660000000000004</v>
          </cell>
          <cell r="AF125">
            <v>2.7235000000000005</v>
          </cell>
          <cell r="AG125">
            <v>3.0710000000000006</v>
          </cell>
          <cell r="AH125">
            <v>-0.16</v>
          </cell>
          <cell r="AI125">
            <v>1.3632592627410003</v>
          </cell>
          <cell r="AJ125">
            <v>6.2575881784001003E-2</v>
          </cell>
          <cell r="AK125">
            <v>7.1716575594486021E-2</v>
          </cell>
          <cell r="AL125">
            <v>0.59990386656298478</v>
          </cell>
          <cell r="AM125">
            <v>0.55748091536901012</v>
          </cell>
          <cell r="AN125">
            <v>0.16500000000000001</v>
          </cell>
          <cell r="AO125">
            <v>0.12</v>
          </cell>
          <cell r="AQ125">
            <v>-3.1052278177940673</v>
          </cell>
          <cell r="AR125">
            <v>-2.6252278177940673</v>
          </cell>
          <cell r="AT125">
            <v>7.4999999999999997E-3</v>
          </cell>
          <cell r="AV125">
            <v>2.5000000000000001E-3</v>
          </cell>
        </row>
        <row r="126">
          <cell r="A126">
            <v>39753</v>
          </cell>
          <cell r="B126">
            <v>3.09</v>
          </cell>
          <cell r="C126">
            <v>-0.47</v>
          </cell>
          <cell r="D126">
            <v>-0.37514219233983459</v>
          </cell>
          <cell r="E126">
            <v>-0.46612825274856462</v>
          </cell>
          <cell r="F126">
            <v>0.28800000000000003</v>
          </cell>
          <cell r="G126">
            <v>0.40300000000000002</v>
          </cell>
          <cell r="H126">
            <v>0.40800000000000003</v>
          </cell>
          <cell r="I126">
            <v>0.50800000000000001</v>
          </cell>
          <cell r="J126">
            <v>0.20499999999999999</v>
          </cell>
          <cell r="K126">
            <v>0.20250000000000001</v>
          </cell>
          <cell r="L126">
            <v>0.72499999999999998</v>
          </cell>
          <cell r="M126">
            <v>-0.25</v>
          </cell>
          <cell r="N126">
            <v>0.10249999999999999</v>
          </cell>
          <cell r="O126">
            <v>5.5E-2</v>
          </cell>
          <cell r="P126">
            <v>0</v>
          </cell>
          <cell r="Q126">
            <v>0.15</v>
          </cell>
          <cell r="R126">
            <v>0.1575</v>
          </cell>
          <cell r="S126">
            <v>0.1575</v>
          </cell>
          <cell r="T126">
            <v>0.8</v>
          </cell>
          <cell r="U126">
            <v>0.1575</v>
          </cell>
          <cell r="V126">
            <v>2.62</v>
          </cell>
          <cell r="W126">
            <v>2.7148578076601653</v>
          </cell>
          <cell r="X126">
            <v>2.6238717472514352</v>
          </cell>
          <cell r="Z126">
            <v>0.1225</v>
          </cell>
          <cell r="AA126">
            <v>5.0000000000000001E-3</v>
          </cell>
          <cell r="AB126">
            <v>3.3834853231040825</v>
          </cell>
          <cell r="AC126">
            <v>3.5059853231040825</v>
          </cell>
          <cell r="AD126">
            <v>3.3884853231040823</v>
          </cell>
          <cell r="AE126">
            <v>3.09</v>
          </cell>
          <cell r="AF126">
            <v>2.84</v>
          </cell>
          <cell r="AG126">
            <v>3.145</v>
          </cell>
          <cell r="AH126">
            <v>-0.1875</v>
          </cell>
          <cell r="AI126">
            <v>1.3625062942950004</v>
          </cell>
          <cell r="AJ126">
            <v>6.2589985392746017E-2</v>
          </cell>
          <cell r="AK126">
            <v>7.1706245488769027E-2</v>
          </cell>
          <cell r="AL126">
            <v>0.59670640797841246</v>
          </cell>
          <cell r="AM126">
            <v>0.55420329701247606</v>
          </cell>
          <cell r="AN126">
            <v>0.40300000000000002</v>
          </cell>
          <cell r="AO126">
            <v>0.124</v>
          </cell>
          <cell r="AQ126">
            <v>-3.0941298710897125</v>
          </cell>
          <cell r="AR126">
            <v>-2.6241298710897123</v>
          </cell>
          <cell r="AT126">
            <v>7.4999999999999997E-3</v>
          </cell>
          <cell r="AV126">
            <v>8.0000000000000002E-3</v>
          </cell>
        </row>
        <row r="127">
          <cell r="A127">
            <v>39783</v>
          </cell>
          <cell r="B127">
            <v>3.1760000000000002</v>
          </cell>
          <cell r="C127">
            <v>-0.47</v>
          </cell>
          <cell r="D127">
            <v>-0.37509182479822423</v>
          </cell>
          <cell r="E127">
            <v>-0.46612619693053992</v>
          </cell>
          <cell r="F127">
            <v>0.308</v>
          </cell>
          <cell r="G127">
            <v>0.42300000000000004</v>
          </cell>
          <cell r="H127">
            <v>0.42800000000000005</v>
          </cell>
          <cell r="I127">
            <v>0.52800000000000002</v>
          </cell>
          <cell r="J127">
            <v>0.245</v>
          </cell>
          <cell r="K127">
            <v>0.24249999999999999</v>
          </cell>
          <cell r="L127">
            <v>1.0449999999999999</v>
          </cell>
          <cell r="M127">
            <v>-0.25</v>
          </cell>
          <cell r="N127">
            <v>0.10249999999999999</v>
          </cell>
          <cell r="O127">
            <v>5.5E-2</v>
          </cell>
          <cell r="P127">
            <v>0.06</v>
          </cell>
          <cell r="Q127">
            <v>0.15</v>
          </cell>
          <cell r="R127">
            <v>0.1575</v>
          </cell>
          <cell r="S127">
            <v>0.1575</v>
          </cell>
          <cell r="T127">
            <v>1</v>
          </cell>
          <cell r="U127">
            <v>0.1575</v>
          </cell>
          <cell r="V127">
            <v>2.7060000000000004</v>
          </cell>
          <cell r="W127">
            <v>2.8009081752017759</v>
          </cell>
          <cell r="X127">
            <v>2.7098738030694602</v>
          </cell>
          <cell r="Y127" t="str">
            <v>Sum</v>
          </cell>
          <cell r="Z127">
            <v>0.1225</v>
          </cell>
          <cell r="AA127">
            <v>5.0000000000000001E-3</v>
          </cell>
          <cell r="AB127">
            <v>3.4926917443651133</v>
          </cell>
          <cell r="AC127">
            <v>3.6151917443651134</v>
          </cell>
          <cell r="AD127">
            <v>3.4976917443651132</v>
          </cell>
          <cell r="AE127">
            <v>3.2360000000000002</v>
          </cell>
          <cell r="AF127">
            <v>2.9260000000000002</v>
          </cell>
          <cell r="AG127">
            <v>3.2310000000000003</v>
          </cell>
          <cell r="AH127">
            <v>-0.1875</v>
          </cell>
          <cell r="AI127">
            <v>1.3617832154630003</v>
          </cell>
          <cell r="AJ127">
            <v>6.2603634046432002E-2</v>
          </cell>
          <cell r="AK127">
            <v>7.1696248612303004E-2</v>
          </cell>
          <cell r="AL127">
            <v>0.59362700905087284</v>
          </cell>
          <cell r="AM127">
            <v>0.55105064565196749</v>
          </cell>
          <cell r="AN127">
            <v>0.42300000000000004</v>
          </cell>
          <cell r="AO127">
            <v>0.12</v>
          </cell>
          <cell r="AQ127">
            <v>-3.180127816130994</v>
          </cell>
          <cell r="AR127">
            <v>-2.7101278161309938</v>
          </cell>
          <cell r="AT127">
            <v>7.4999999999999997E-3</v>
          </cell>
          <cell r="AV127">
            <v>8.0000000000000002E-3</v>
          </cell>
        </row>
        <row r="128">
          <cell r="A128">
            <v>39814</v>
          </cell>
          <cell r="B128">
            <v>3.3740000000000006</v>
          </cell>
          <cell r="C128">
            <v>-0.47</v>
          </cell>
          <cell r="D128">
            <v>-0.37504012524768005</v>
          </cell>
          <cell r="E128">
            <v>-0.4661240867448031</v>
          </cell>
          <cell r="F128">
            <v>0.318</v>
          </cell>
          <cell r="G128">
            <v>0.43300000000000005</v>
          </cell>
          <cell r="H128">
            <v>0.43800000000000006</v>
          </cell>
          <cell r="I128">
            <v>0.53800000000000003</v>
          </cell>
          <cell r="J128">
            <v>0.31</v>
          </cell>
          <cell r="K128">
            <v>0.255</v>
          </cell>
          <cell r="L128">
            <v>1.52</v>
          </cell>
          <cell r="M128">
            <v>-0.25</v>
          </cell>
          <cell r="N128">
            <v>0.10249999999999999</v>
          </cell>
          <cell r="O128">
            <v>5.5E-2</v>
          </cell>
          <cell r="P128">
            <v>0.13</v>
          </cell>
          <cell r="Q128">
            <v>0.15</v>
          </cell>
          <cell r="R128">
            <v>0.1575</v>
          </cell>
          <cell r="S128">
            <v>0.1575</v>
          </cell>
          <cell r="T128">
            <v>1</v>
          </cell>
          <cell r="U128">
            <v>0.1575</v>
          </cell>
          <cell r="V128">
            <v>2.9040000000000008</v>
          </cell>
          <cell r="W128">
            <v>2.9989598747523205</v>
          </cell>
          <cell r="X128">
            <v>2.9078759132551975</v>
          </cell>
          <cell r="Z128">
            <v>0.1225</v>
          </cell>
          <cell r="AA128">
            <v>5.0000000000000001E-3</v>
          </cell>
          <cell r="AB128">
            <v>3.7462138711520461</v>
          </cell>
          <cell r="AC128">
            <v>3.8687138711520461</v>
          </cell>
          <cell r="AD128">
            <v>3.751213871152046</v>
          </cell>
          <cell r="AE128">
            <v>3.5040000000000004</v>
          </cell>
          <cell r="AF128">
            <v>3.1240000000000006</v>
          </cell>
          <cell r="AG128">
            <v>3.4290000000000007</v>
          </cell>
          <cell r="AH128">
            <v>-0.1875</v>
          </cell>
          <cell r="AI128">
            <v>1.3610418119979999</v>
          </cell>
          <cell r="AJ128">
            <v>6.261773765530701E-2</v>
          </cell>
          <cell r="AK128">
            <v>7.1685918506655025E-2</v>
          </cell>
          <cell r="AL128">
            <v>0.59046030956409057</v>
          </cell>
          <cell r="AM128">
            <v>0.54781265824306324</v>
          </cell>
          <cell r="AN128">
            <v>0.43300000000000005</v>
          </cell>
          <cell r="AO128">
            <v>0.12</v>
          </cell>
          <cell r="AQ128">
            <v>-3.3881257068272874</v>
          </cell>
          <cell r="AR128">
            <v>-2.9181257068272872</v>
          </cell>
          <cell r="AT128">
            <v>7.4999999999999997E-3</v>
          </cell>
          <cell r="AV128">
            <v>8.0000000000000002E-3</v>
          </cell>
        </row>
        <row r="129">
          <cell r="A129">
            <v>39845</v>
          </cell>
          <cell r="B129">
            <v>3.2680000000000002</v>
          </cell>
          <cell r="C129">
            <v>-0.47</v>
          </cell>
          <cell r="D129">
            <v>-0.37498877889292892</v>
          </cell>
          <cell r="E129">
            <v>-0.46612199097522211</v>
          </cell>
          <cell r="F129">
            <v>0.36300000000000004</v>
          </cell>
          <cell r="G129">
            <v>0.47800000000000004</v>
          </cell>
          <cell r="H129">
            <v>0.48300000000000004</v>
          </cell>
          <cell r="I129">
            <v>0.58300000000000007</v>
          </cell>
          <cell r="J129">
            <v>0.28499999999999998</v>
          </cell>
          <cell r="K129">
            <v>0.23250000000000001</v>
          </cell>
          <cell r="L129">
            <v>1.4</v>
          </cell>
          <cell r="M129">
            <v>-0.25</v>
          </cell>
          <cell r="N129">
            <v>0.10249999999999999</v>
          </cell>
          <cell r="O129">
            <v>5.5E-2</v>
          </cell>
          <cell r="P129">
            <v>0</v>
          </cell>
          <cell r="Q129">
            <v>0.15</v>
          </cell>
          <cell r="R129">
            <v>0.1575</v>
          </cell>
          <cell r="S129">
            <v>0.1575</v>
          </cell>
          <cell r="T129">
            <v>1</v>
          </cell>
          <cell r="U129">
            <v>0.1575</v>
          </cell>
          <cell r="V129">
            <v>2.798</v>
          </cell>
          <cell r="W129">
            <v>2.8930112211070713</v>
          </cell>
          <cell r="X129">
            <v>2.8018780090247781</v>
          </cell>
          <cell r="Z129">
            <v>0.1225</v>
          </cell>
          <cell r="AA129">
            <v>5.0000000000000001E-3</v>
          </cell>
          <cell r="AB129">
            <v>3.6075212591335708</v>
          </cell>
          <cell r="AC129">
            <v>3.7300212591335709</v>
          </cell>
          <cell r="AD129">
            <v>3.6125212591335707</v>
          </cell>
          <cell r="AE129">
            <v>3.2680000000000002</v>
          </cell>
          <cell r="AF129">
            <v>3.0180000000000002</v>
          </cell>
          <cell r="AG129">
            <v>3.3230000000000004</v>
          </cell>
          <cell r="AH129">
            <v>-0.1875</v>
          </cell>
          <cell r="AI129">
            <v>1.3603062721860002</v>
          </cell>
          <cell r="AJ129">
            <v>6.2631841264247007E-2</v>
          </cell>
          <cell r="AK129">
            <v>7.1675588401043003E-2</v>
          </cell>
          <cell r="AL129">
            <v>0.58730913992543321</v>
          </cell>
          <cell r="AM129">
            <v>0.5445946194637199</v>
          </cell>
          <cell r="AN129">
            <v>0.47800000000000004</v>
          </cell>
          <cell r="AO129">
            <v>0.13300000000000001</v>
          </cell>
          <cell r="AQ129">
            <v>-3.2821236119337116</v>
          </cell>
          <cell r="AR129">
            <v>-2.8121236119337114</v>
          </cell>
          <cell r="AT129">
            <v>7.4999999999999997E-3</v>
          </cell>
          <cell r="AV129">
            <v>8.0000000000000002E-3</v>
          </cell>
        </row>
        <row r="130">
          <cell r="A130">
            <v>39873</v>
          </cell>
          <cell r="B130">
            <v>3.1490000000000005</v>
          </cell>
          <cell r="C130">
            <v>-0.47</v>
          </cell>
          <cell r="D130">
            <v>-0.37494270562057874</v>
          </cell>
          <cell r="E130">
            <v>-0.46612011043349355</v>
          </cell>
          <cell r="F130">
            <v>0.36300000000000004</v>
          </cell>
          <cell r="G130">
            <v>0.47800000000000004</v>
          </cell>
          <cell r="H130">
            <v>0.48300000000000004</v>
          </cell>
          <cell r="I130">
            <v>0.58300000000000007</v>
          </cell>
          <cell r="J130">
            <v>0.28249999999999997</v>
          </cell>
          <cell r="K130">
            <v>0.23</v>
          </cell>
          <cell r="L130">
            <v>0.88</v>
          </cell>
          <cell r="M130">
            <v>-0.25</v>
          </cell>
          <cell r="N130">
            <v>0.10249999999999999</v>
          </cell>
          <cell r="O130">
            <v>5.5E-2</v>
          </cell>
          <cell r="P130">
            <v>-0.19</v>
          </cell>
          <cell r="Q130">
            <v>0.15</v>
          </cell>
          <cell r="R130">
            <v>0.1575</v>
          </cell>
          <cell r="S130">
            <v>0.1575</v>
          </cell>
          <cell r="T130">
            <v>0.75</v>
          </cell>
          <cell r="U130">
            <v>0.1575</v>
          </cell>
          <cell r="V130">
            <v>2.6790000000000003</v>
          </cell>
          <cell r="W130">
            <v>2.7740572943794217</v>
          </cell>
          <cell r="X130">
            <v>2.6828798895665069</v>
          </cell>
          <cell r="Z130">
            <v>0.1225</v>
          </cell>
          <cell r="AA130">
            <v>5.0000000000000001E-3</v>
          </cell>
          <cell r="AB130">
            <v>3.4524178511759187</v>
          </cell>
          <cell r="AC130">
            <v>3.5749178511759188</v>
          </cell>
          <cell r="AD130">
            <v>3.4574178511759186</v>
          </cell>
          <cell r="AE130">
            <v>2.9590000000000005</v>
          </cell>
          <cell r="AF130">
            <v>2.8990000000000005</v>
          </cell>
          <cell r="AG130">
            <v>3.2040000000000006</v>
          </cell>
          <cell r="AH130">
            <v>-0.1875</v>
          </cell>
          <cell r="AI130">
            <v>1.3596469460210003</v>
          </cell>
          <cell r="AJ130">
            <v>6.2644580007863007E-2</v>
          </cell>
          <cell r="AK130">
            <v>7.1666257983101014E-2</v>
          </cell>
          <cell r="AL130">
            <v>0.58447621362299362</v>
          </cell>
          <cell r="AM130">
            <v>0.54170504354109972</v>
          </cell>
          <cell r="AN130">
            <v>0.47800000000000004</v>
          </cell>
          <cell r="AO130">
            <v>0.12</v>
          </cell>
          <cell r="AQ130">
            <v>-3.1631217321780247</v>
          </cell>
          <cell r="AR130">
            <v>-2.6931217321780245</v>
          </cell>
          <cell r="AT130">
            <v>7.4999999999999997E-3</v>
          </cell>
          <cell r="AV130">
            <v>8.0000000000000002E-3</v>
          </cell>
        </row>
        <row r="131">
          <cell r="A131">
            <v>39904</v>
          </cell>
          <cell r="B131">
            <v>3.0240000000000005</v>
          </cell>
          <cell r="C131">
            <v>-0.51</v>
          </cell>
          <cell r="D131">
            <v>-0.41489203313766554</v>
          </cell>
          <cell r="E131">
            <v>-0.59152111445343003</v>
          </cell>
          <cell r="F131">
            <v>0.16500000000000001</v>
          </cell>
          <cell r="G131">
            <v>0.16500000000000001</v>
          </cell>
          <cell r="H131">
            <v>0.185</v>
          </cell>
          <cell r="I131">
            <v>0.16500000000000001</v>
          </cell>
          <cell r="J131">
            <v>0.1875</v>
          </cell>
          <cell r="K131">
            <v>0.16500000000000001</v>
          </cell>
          <cell r="L131">
            <v>0.54</v>
          </cell>
          <cell r="M131">
            <v>-0.29249999999999998</v>
          </cell>
          <cell r="N131">
            <v>0.2175</v>
          </cell>
          <cell r="O131">
            <v>7.4999999999999997E-2</v>
          </cell>
          <cell r="P131">
            <v>-0.36</v>
          </cell>
          <cell r="Q131">
            <v>0.15</v>
          </cell>
          <cell r="R131">
            <v>0.1575</v>
          </cell>
          <cell r="S131">
            <v>0.1575</v>
          </cell>
          <cell r="T131">
            <v>0.4</v>
          </cell>
          <cell r="U131">
            <v>0.1575</v>
          </cell>
          <cell r="V131">
            <v>2.5140000000000002</v>
          </cell>
          <cell r="W131">
            <v>2.6091079668623349</v>
          </cell>
          <cell r="X131">
            <v>2.4324788855465704</v>
          </cell>
          <cell r="Z131">
            <v>0.1225</v>
          </cell>
          <cell r="AA131">
            <v>-0.105</v>
          </cell>
          <cell r="AB131">
            <v>3.2380568122728164</v>
          </cell>
          <cell r="AC131">
            <v>3.3605568122728164</v>
          </cell>
          <cell r="AD131">
            <v>3.1330568122728164</v>
          </cell>
          <cell r="AE131">
            <v>2.6640000000000006</v>
          </cell>
          <cell r="AF131">
            <v>2.7315000000000005</v>
          </cell>
          <cell r="AG131">
            <v>3.0990000000000006</v>
          </cell>
          <cell r="AH131">
            <v>-0.16</v>
          </cell>
          <cell r="AI131">
            <v>1.3589225410220001</v>
          </cell>
          <cell r="AJ131">
            <v>6.2658683616929015E-2</v>
          </cell>
          <cell r="AK131">
            <v>7.1655927877556008E-2</v>
          </cell>
          <cell r="AL131">
            <v>0.58135441236568108</v>
          </cell>
          <cell r="AM131">
            <v>0.53852461846393651</v>
          </cell>
          <cell r="AN131">
            <v>0.16500000000000001</v>
          </cell>
          <cell r="AO131">
            <v>0.124</v>
          </cell>
          <cell r="AQ131">
            <v>-3.1234870396635852</v>
          </cell>
          <cell r="AR131">
            <v>-2.6134870396635854</v>
          </cell>
          <cell r="AT131">
            <v>7.4999999999999997E-3</v>
          </cell>
          <cell r="AV131">
            <v>2.5000000000000001E-3</v>
          </cell>
        </row>
        <row r="132">
          <cell r="A132">
            <v>39934</v>
          </cell>
          <cell r="B132">
            <v>3.0019999999999998</v>
          </cell>
          <cell r="C132">
            <v>-0.51</v>
          </cell>
          <cell r="D132">
            <v>-0.41484333318867161</v>
          </cell>
          <cell r="E132">
            <v>-0.59156285726685276</v>
          </cell>
          <cell r="F132">
            <v>0.16500000000000001</v>
          </cell>
          <cell r="G132">
            <v>0.16500000000000001</v>
          </cell>
          <cell r="H132">
            <v>0.185</v>
          </cell>
          <cell r="I132">
            <v>0.16500000000000001</v>
          </cell>
          <cell r="J132">
            <v>0.1875</v>
          </cell>
          <cell r="K132">
            <v>0.155</v>
          </cell>
          <cell r="L132">
            <v>0.42499999999999999</v>
          </cell>
          <cell r="M132">
            <v>-0.29249999999999998</v>
          </cell>
          <cell r="N132">
            <v>0.2175</v>
          </cell>
          <cell r="O132">
            <v>7.4999999999999997E-2</v>
          </cell>
          <cell r="P132">
            <v>-0.36</v>
          </cell>
          <cell r="Q132">
            <v>0.15</v>
          </cell>
          <cell r="R132">
            <v>0.1575</v>
          </cell>
          <cell r="S132">
            <v>0.1575</v>
          </cell>
          <cell r="T132">
            <v>0.45</v>
          </cell>
          <cell r="U132">
            <v>0.1575</v>
          </cell>
          <cell r="V132">
            <v>2.492</v>
          </cell>
          <cell r="W132">
            <v>2.5871566668113282</v>
          </cell>
          <cell r="X132">
            <v>2.410437142733147</v>
          </cell>
          <cell r="Z132">
            <v>0.1225</v>
          </cell>
          <cell r="AA132">
            <v>-0.105</v>
          </cell>
          <cell r="AB132">
            <v>3.2080779017330836</v>
          </cell>
          <cell r="AC132">
            <v>3.3305779017330837</v>
          </cell>
          <cell r="AD132">
            <v>3.1030779017330836</v>
          </cell>
          <cell r="AE132">
            <v>2.6419999999999999</v>
          </cell>
          <cell r="AF132">
            <v>2.7094999999999998</v>
          </cell>
          <cell r="AG132">
            <v>3.077</v>
          </cell>
          <cell r="AH132">
            <v>-0.16</v>
          </cell>
          <cell r="AI132">
            <v>1.3582270620750001</v>
          </cell>
          <cell r="AJ132">
            <v>6.2672332270927014E-2</v>
          </cell>
          <cell r="AK132">
            <v>7.164593100125502E-2</v>
          </cell>
          <cell r="AL132">
            <v>0.5783479134827294</v>
          </cell>
          <cell r="AM132">
            <v>0.5354654310749748</v>
          </cell>
          <cell r="AN132">
            <v>0.16500000000000001</v>
          </cell>
          <cell r="AO132">
            <v>0.12</v>
          </cell>
          <cell r="AQ132">
            <v>-3.104528765029043</v>
          </cell>
          <cell r="AR132">
            <v>-2.5945287650290432</v>
          </cell>
          <cell r="AT132">
            <v>7.4999999999999997E-3</v>
          </cell>
          <cell r="AV132">
            <v>2.5000000000000001E-3</v>
          </cell>
        </row>
        <row r="133">
          <cell r="A133">
            <v>39965</v>
          </cell>
          <cell r="B133">
            <v>3.0110000000000001</v>
          </cell>
          <cell r="C133">
            <v>-0.51</v>
          </cell>
          <cell r="D133">
            <v>-0.41479335968530684</v>
          </cell>
          <cell r="E133">
            <v>-0.5916056916983079</v>
          </cell>
          <cell r="F133">
            <v>0.16500000000000001</v>
          </cell>
          <cell r="G133">
            <v>0.16500000000000001</v>
          </cell>
          <cell r="H133">
            <v>0.185</v>
          </cell>
          <cell r="I133">
            <v>0.16500000000000001</v>
          </cell>
          <cell r="J133">
            <v>0.1825</v>
          </cell>
          <cell r="K133">
            <v>0.15</v>
          </cell>
          <cell r="L133">
            <v>0.42499999999999999</v>
          </cell>
          <cell r="M133">
            <v>-0.29249999999999998</v>
          </cell>
          <cell r="N133">
            <v>0.2175</v>
          </cell>
          <cell r="O133">
            <v>7.4999999999999997E-2</v>
          </cell>
          <cell r="P133">
            <v>-0.36</v>
          </cell>
          <cell r="Q133">
            <v>0.15</v>
          </cell>
          <cell r="R133">
            <v>0.1575</v>
          </cell>
          <cell r="S133">
            <v>0.1575</v>
          </cell>
          <cell r="T133">
            <v>0.45</v>
          </cell>
          <cell r="U133">
            <v>0.1575</v>
          </cell>
          <cell r="V133">
            <v>2.5010000000000003</v>
          </cell>
          <cell r="W133">
            <v>2.5962066403146933</v>
          </cell>
          <cell r="X133">
            <v>2.4193943083016922</v>
          </cell>
          <cell r="Z133">
            <v>0.1225</v>
          </cell>
          <cell r="AA133">
            <v>-0.105</v>
          </cell>
          <cell r="AB133">
            <v>3.2179740718433747</v>
          </cell>
          <cell r="AC133">
            <v>3.3404740718433747</v>
          </cell>
          <cell r="AD133">
            <v>3.1129740718433747</v>
          </cell>
          <cell r="AE133">
            <v>2.6510000000000002</v>
          </cell>
          <cell r="AF133">
            <v>2.7185000000000001</v>
          </cell>
          <cell r="AG133">
            <v>3.0860000000000003</v>
          </cell>
          <cell r="AH133">
            <v>-0.16</v>
          </cell>
          <cell r="AI133">
            <v>1.357514135283</v>
          </cell>
          <cell r="AJ133">
            <v>6.2686435880123015E-2</v>
          </cell>
          <cell r="AK133">
            <v>7.1635600895779014E-2</v>
          </cell>
          <cell r="AL133">
            <v>0.57525621797895521</v>
          </cell>
          <cell r="AM133">
            <v>0.53232341330356614</v>
          </cell>
          <cell r="AN133">
            <v>0.16500000000000001</v>
          </cell>
          <cell r="AO133">
            <v>0.124</v>
          </cell>
          <cell r="AQ133">
            <v>-3.1155715815562508</v>
          </cell>
          <cell r="AR133">
            <v>-2.6055715815562506</v>
          </cell>
          <cell r="AT133">
            <v>7.4999999999999997E-3</v>
          </cell>
          <cell r="AV133">
            <v>2.5000000000000001E-3</v>
          </cell>
        </row>
        <row r="134">
          <cell r="A134">
            <v>39995</v>
          </cell>
          <cell r="B134">
            <v>3.0810000000000004</v>
          </cell>
          <cell r="C134">
            <v>-0.51</v>
          </cell>
          <cell r="D134">
            <v>-0.41474533727144225</v>
          </cell>
          <cell r="E134">
            <v>-0.59164685376733495</v>
          </cell>
          <cell r="F134">
            <v>0.16500000000000001</v>
          </cell>
          <cell r="G134">
            <v>0.16500000000000001</v>
          </cell>
          <cell r="H134">
            <v>0.185</v>
          </cell>
          <cell r="I134">
            <v>0.16500000000000001</v>
          </cell>
          <cell r="J134">
            <v>0.17249999999999999</v>
          </cell>
          <cell r="K134">
            <v>0.14000000000000001</v>
          </cell>
          <cell r="L134">
            <v>0.46</v>
          </cell>
          <cell r="M134">
            <v>-0.29249999999999998</v>
          </cell>
          <cell r="N134">
            <v>0.2175</v>
          </cell>
          <cell r="O134">
            <v>7.4999999999999997E-2</v>
          </cell>
          <cell r="P134">
            <v>-0.36</v>
          </cell>
          <cell r="Q134">
            <v>0.15</v>
          </cell>
          <cell r="R134">
            <v>0.1575</v>
          </cell>
          <cell r="S134">
            <v>0.1575</v>
          </cell>
          <cell r="T134">
            <v>0.5</v>
          </cell>
          <cell r="U134">
            <v>0.1575</v>
          </cell>
          <cell r="V134">
            <v>2.5710000000000006</v>
          </cell>
          <cell r="W134">
            <v>2.6662546627285582</v>
          </cell>
          <cell r="X134">
            <v>2.4893531462326655</v>
          </cell>
          <cell r="Z134">
            <v>0.1225</v>
          </cell>
          <cell r="AA134">
            <v>-0.105</v>
          </cell>
          <cell r="AB134">
            <v>3.3063735777165011</v>
          </cell>
          <cell r="AC134">
            <v>3.4288735777165011</v>
          </cell>
          <cell r="AD134">
            <v>3.2013735777165011</v>
          </cell>
          <cell r="AE134">
            <v>2.7210000000000005</v>
          </cell>
          <cell r="AF134">
            <v>2.7885000000000004</v>
          </cell>
          <cell r="AG134">
            <v>3.1560000000000006</v>
          </cell>
          <cell r="AH134">
            <v>-0.16</v>
          </cell>
          <cell r="AI134">
            <v>1.3568297477290003</v>
          </cell>
          <cell r="AJ134">
            <v>6.2700084534246012E-2</v>
          </cell>
          <cell r="AK134">
            <v>7.1625604019545999E-2</v>
          </cell>
          <cell r="AL134">
            <v>0.57227872738963048</v>
          </cell>
          <cell r="AM134">
            <v>0.52930115972413616</v>
          </cell>
          <cell r="AN134">
            <v>0.16500000000000001</v>
          </cell>
          <cell r="AO134">
            <v>0.12</v>
          </cell>
          <cell r="AQ134">
            <v>-3.1806127264200557</v>
          </cell>
          <cell r="AR134">
            <v>-2.6706127264200559</v>
          </cell>
          <cell r="AT134">
            <v>7.4999999999999997E-3</v>
          </cell>
          <cell r="AV134">
            <v>2.5000000000000001E-3</v>
          </cell>
        </row>
        <row r="135">
          <cell r="A135">
            <v>40026</v>
          </cell>
          <cell r="B135">
            <v>3.0780000000000003</v>
          </cell>
          <cell r="C135">
            <v>-0.51</v>
          </cell>
          <cell r="D135">
            <v>-0.41469606502028888</v>
          </cell>
          <cell r="E135">
            <v>-0.59168908712546653</v>
          </cell>
          <cell r="F135">
            <v>0.16500000000000001</v>
          </cell>
          <cell r="G135">
            <v>0.16500000000000001</v>
          </cell>
          <cell r="H135">
            <v>0.185</v>
          </cell>
          <cell r="I135">
            <v>0.16500000000000001</v>
          </cell>
          <cell r="J135">
            <v>0.17</v>
          </cell>
          <cell r="K135">
            <v>0.13750000000000001</v>
          </cell>
          <cell r="L135">
            <v>0.52500000000000002</v>
          </cell>
          <cell r="M135">
            <v>-0.29249999999999998</v>
          </cell>
          <cell r="N135">
            <v>0.2175</v>
          </cell>
          <cell r="O135">
            <v>7.4999999999999997E-2</v>
          </cell>
          <cell r="P135">
            <v>-0.36</v>
          </cell>
          <cell r="Q135">
            <v>0.15</v>
          </cell>
          <cell r="R135">
            <v>0.1575</v>
          </cell>
          <cell r="S135">
            <v>0.1575</v>
          </cell>
          <cell r="T135">
            <v>0.55000000000000004</v>
          </cell>
          <cell r="U135">
            <v>0.1575</v>
          </cell>
          <cell r="V135">
            <v>2.5680000000000005</v>
          </cell>
          <cell r="W135">
            <v>2.6633039349797114</v>
          </cell>
          <cell r="X135">
            <v>2.4863109128745338</v>
          </cell>
          <cell r="Z135">
            <v>0.1225</v>
          </cell>
          <cell r="AA135">
            <v>-0.105</v>
          </cell>
          <cell r="AB135">
            <v>3.3008080943034463</v>
          </cell>
          <cell r="AC135">
            <v>3.4233080943034464</v>
          </cell>
          <cell r="AD135">
            <v>3.1958080943034464</v>
          </cell>
          <cell r="AE135">
            <v>2.7180000000000004</v>
          </cell>
          <cell r="AF135">
            <v>2.7855000000000003</v>
          </cell>
          <cell r="AG135">
            <v>3.1530000000000005</v>
          </cell>
          <cell r="AH135">
            <v>-0.16</v>
          </cell>
          <cell r="AI135">
            <v>1.3561282650870001</v>
          </cell>
          <cell r="AJ135">
            <v>6.2714188143572006E-2</v>
          </cell>
          <cell r="AK135">
            <v>7.1615273914139993E-2</v>
          </cell>
          <cell r="AL135">
            <v>0.56921687709305147</v>
          </cell>
          <cell r="AM135">
            <v>0.52619706611486627</v>
          </cell>
          <cell r="AN135">
            <v>0.16500000000000001</v>
          </cell>
          <cell r="AO135">
            <v>0.12</v>
          </cell>
          <cell r="AQ135">
            <v>-3.1776549421251801</v>
          </cell>
          <cell r="AR135">
            <v>-2.6676549421251803</v>
          </cell>
          <cell r="AT135">
            <v>7.4999999999999997E-3</v>
          </cell>
          <cell r="AV135">
            <v>2.5000000000000001E-3</v>
          </cell>
        </row>
        <row r="136">
          <cell r="A136">
            <v>40057</v>
          </cell>
          <cell r="B136">
            <v>3.0569999999999999</v>
          </cell>
          <cell r="C136">
            <v>-0.51</v>
          </cell>
          <cell r="D136">
            <v>-0.41464715000421792</v>
          </cell>
          <cell r="E136">
            <v>-0.59173101428209973</v>
          </cell>
          <cell r="F136">
            <v>0.16500000000000001</v>
          </cell>
          <cell r="G136">
            <v>0.16500000000000001</v>
          </cell>
          <cell r="H136">
            <v>0.185</v>
          </cell>
          <cell r="I136">
            <v>0.16500000000000001</v>
          </cell>
          <cell r="J136">
            <v>0.16750000000000001</v>
          </cell>
          <cell r="K136">
            <v>0.13500000000000001</v>
          </cell>
          <cell r="L136">
            <v>0.42499999999999999</v>
          </cell>
          <cell r="M136">
            <v>-0.29249999999999998</v>
          </cell>
          <cell r="N136">
            <v>0.2175</v>
          </cell>
          <cell r="O136">
            <v>7.4999999999999997E-2</v>
          </cell>
          <cell r="P136">
            <v>-0.36</v>
          </cell>
          <cell r="Q136">
            <v>0.15</v>
          </cell>
          <cell r="R136">
            <v>0.1575</v>
          </cell>
          <cell r="S136">
            <v>0.1575</v>
          </cell>
          <cell r="T136">
            <v>0.55000000000000004</v>
          </cell>
          <cell r="U136">
            <v>0.1575</v>
          </cell>
          <cell r="V136">
            <v>2.5469999999999997</v>
          </cell>
          <cell r="W136">
            <v>2.642352849995782</v>
          </cell>
          <cell r="X136">
            <v>2.4652689857179002</v>
          </cell>
          <cell r="Z136">
            <v>0.1225</v>
          </cell>
          <cell r="AA136">
            <v>-0.105</v>
          </cell>
          <cell r="AB136">
            <v>3.2721360715888483</v>
          </cell>
          <cell r="AC136">
            <v>3.3946360715888484</v>
          </cell>
          <cell r="AD136">
            <v>3.1671360715888484</v>
          </cell>
          <cell r="AE136">
            <v>2.6970000000000001</v>
          </cell>
          <cell r="AF136">
            <v>2.7645</v>
          </cell>
          <cell r="AG136">
            <v>3.1320000000000001</v>
          </cell>
          <cell r="AH136">
            <v>-0.16</v>
          </cell>
          <cell r="AI136">
            <v>1.3554325854520002</v>
          </cell>
          <cell r="AJ136">
            <v>6.2728291752964016E-2</v>
          </cell>
          <cell r="AK136">
            <v>7.1604943808769028E-2</v>
          </cell>
          <cell r="AL136">
            <v>0.5661700948033983</v>
          </cell>
          <cell r="AM136">
            <v>0.52311206230770224</v>
          </cell>
          <cell r="AN136">
            <v>0.16500000000000001</v>
          </cell>
          <cell r="AO136">
            <v>0.124</v>
          </cell>
          <cell r="AQ136">
            <v>-3.1566968517567942</v>
          </cell>
          <cell r="AR136">
            <v>-2.6466968517567944</v>
          </cell>
          <cell r="AT136">
            <v>7.4999999999999997E-3</v>
          </cell>
          <cell r="AV136">
            <v>2.5000000000000001E-3</v>
          </cell>
        </row>
        <row r="137">
          <cell r="A137">
            <v>40087</v>
          </cell>
          <cell r="B137">
            <v>3.0680000000000001</v>
          </cell>
          <cell r="C137">
            <v>-0.51</v>
          </cell>
          <cell r="D137">
            <v>-0.41460015356910107</v>
          </cell>
          <cell r="E137">
            <v>-0.59177129694077069</v>
          </cell>
          <cell r="F137">
            <v>0.16500000000000001</v>
          </cell>
          <cell r="G137">
            <v>0.16500000000000001</v>
          </cell>
          <cell r="H137">
            <v>0.185</v>
          </cell>
          <cell r="I137">
            <v>0.16500000000000001</v>
          </cell>
          <cell r="J137">
            <v>0.1825</v>
          </cell>
          <cell r="K137">
            <v>0.15</v>
          </cell>
          <cell r="L137">
            <v>0.34499999999999997</v>
          </cell>
          <cell r="M137">
            <v>-0.29249999999999998</v>
          </cell>
          <cell r="N137">
            <v>0.2175</v>
          </cell>
          <cell r="O137">
            <v>7.4999999999999997E-2</v>
          </cell>
          <cell r="P137">
            <v>-0.36</v>
          </cell>
          <cell r="Q137">
            <v>0.15</v>
          </cell>
          <cell r="R137">
            <v>0.1575</v>
          </cell>
          <cell r="S137">
            <v>0.1575</v>
          </cell>
          <cell r="T137">
            <v>0.6</v>
          </cell>
          <cell r="U137">
            <v>0.1575</v>
          </cell>
          <cell r="V137">
            <v>2.5579999999999998</v>
          </cell>
          <cell r="W137">
            <v>2.653399846430899</v>
          </cell>
          <cell r="X137">
            <v>2.4762287030592294</v>
          </cell>
          <cell r="Z137">
            <v>0.1225</v>
          </cell>
          <cell r="AA137">
            <v>-0.105</v>
          </cell>
          <cell r="AB137">
            <v>3.2846488932974625</v>
          </cell>
          <cell r="AC137">
            <v>3.4071488932974625</v>
          </cell>
          <cell r="AD137">
            <v>3.1796488932974625</v>
          </cell>
          <cell r="AE137">
            <v>2.7080000000000002</v>
          </cell>
          <cell r="AF137">
            <v>2.7755000000000001</v>
          </cell>
          <cell r="AG137">
            <v>3.1430000000000002</v>
          </cell>
          <cell r="AH137">
            <v>-0.16</v>
          </cell>
          <cell r="AI137">
            <v>1.354764864256</v>
          </cell>
          <cell r="AJ137">
            <v>6.2741940407276015E-2</v>
          </cell>
          <cell r="AK137">
            <v>7.1594946932637016E-2</v>
          </cell>
          <cell r="AL137">
            <v>0.56323587988947954</v>
          </cell>
          <cell r="AM137">
            <v>0.52014463555751911</v>
          </cell>
          <cell r="AN137">
            <v>0.16500000000000001</v>
          </cell>
          <cell r="AO137">
            <v>0.12</v>
          </cell>
          <cell r="AQ137">
            <v>-3.1677371175778264</v>
          </cell>
          <cell r="AR137">
            <v>-2.6577371175778266</v>
          </cell>
          <cell r="AT137">
            <v>7.4999999999999997E-3</v>
          </cell>
          <cell r="AV137">
            <v>2.5000000000000001E-3</v>
          </cell>
        </row>
        <row r="138">
          <cell r="A138">
            <v>40118</v>
          </cell>
          <cell r="B138">
            <v>3.137</v>
          </cell>
          <cell r="C138">
            <v>-0.55000000000000004</v>
          </cell>
          <cell r="D138">
            <v>-0.45455194317507486</v>
          </cell>
          <cell r="E138">
            <v>-0.54610416094592162</v>
          </cell>
          <cell r="F138">
            <v>0.28800000000000003</v>
          </cell>
          <cell r="G138">
            <v>0.39800000000000008</v>
          </cell>
          <cell r="H138">
            <v>0.40800000000000003</v>
          </cell>
          <cell r="I138">
            <v>0.50800000000000001</v>
          </cell>
          <cell r="J138">
            <v>0.255</v>
          </cell>
          <cell r="K138">
            <v>0.20499999999999999</v>
          </cell>
          <cell r="L138">
            <v>0.72499999999999998</v>
          </cell>
          <cell r="M138">
            <v>-0.25</v>
          </cell>
          <cell r="N138">
            <v>0.10249999999999999</v>
          </cell>
          <cell r="O138">
            <v>5.5E-2</v>
          </cell>
          <cell r="P138">
            <v>-0.36</v>
          </cell>
          <cell r="Q138">
            <v>0.15</v>
          </cell>
          <cell r="R138">
            <v>0.1575</v>
          </cell>
          <cell r="S138">
            <v>0.1575</v>
          </cell>
          <cell r="T138">
            <v>0.8</v>
          </cell>
          <cell r="U138">
            <v>0.1575</v>
          </cell>
          <cell r="V138">
            <v>2.5869999999999997</v>
          </cell>
          <cell r="W138">
            <v>2.6824480568249252</v>
          </cell>
          <cell r="X138">
            <v>2.5908958390540784</v>
          </cell>
          <cell r="Z138">
            <v>0.1225</v>
          </cell>
          <cell r="AA138">
            <v>5.0000000000000001E-3</v>
          </cell>
          <cell r="AB138">
            <v>3.3202090282601113</v>
          </cell>
          <cell r="AC138">
            <v>3.4427090282601114</v>
          </cell>
          <cell r="AD138">
            <v>3.3252090282601112</v>
          </cell>
          <cell r="AE138">
            <v>2.7770000000000001</v>
          </cell>
          <cell r="AF138">
            <v>2.887</v>
          </cell>
          <cell r="AG138">
            <v>3.1920000000000002</v>
          </cell>
          <cell r="AH138">
            <v>-0.1875</v>
          </cell>
          <cell r="AI138">
            <v>1.3540805784770005</v>
          </cell>
          <cell r="AJ138">
            <v>6.2756044016798004E-2</v>
          </cell>
          <cell r="AK138">
            <v>7.1584616827335024E-2</v>
          </cell>
          <cell r="AL138">
            <v>0.560218553504234</v>
          </cell>
          <cell r="AM138">
            <v>0.51709683912923188</v>
          </cell>
          <cell r="AN138">
            <v>0.39800000000000008</v>
          </cell>
          <cell r="AO138">
            <v>0.124</v>
          </cell>
          <cell r="AQ138">
            <v>-3.1511057893571364</v>
          </cell>
          <cell r="AR138">
            <v>-2.6011057893571365</v>
          </cell>
          <cell r="AT138">
            <v>7.4999999999999997E-3</v>
          </cell>
          <cell r="AV138">
            <v>8.0000000000000002E-3</v>
          </cell>
        </row>
        <row r="139">
          <cell r="A139">
            <v>40148</v>
          </cell>
          <cell r="B139">
            <v>3.22</v>
          </cell>
          <cell r="C139">
            <v>-0.55000000000000004</v>
          </cell>
          <cell r="D139">
            <v>-0.45450562969842379</v>
          </cell>
          <cell r="E139">
            <v>-0.5461022705999361</v>
          </cell>
          <cell r="F139">
            <v>0.308</v>
          </cell>
          <cell r="G139">
            <v>0.41800000000000004</v>
          </cell>
          <cell r="H139">
            <v>0.42800000000000005</v>
          </cell>
          <cell r="I139">
            <v>0.52800000000000002</v>
          </cell>
          <cell r="J139">
            <v>0.29499999999999998</v>
          </cell>
          <cell r="K139">
            <v>0.245</v>
          </cell>
          <cell r="L139">
            <v>1.0449999999999999</v>
          </cell>
          <cell r="M139">
            <v>-0.25</v>
          </cell>
          <cell r="N139">
            <v>0.10249999999999999</v>
          </cell>
          <cell r="O139">
            <v>5.5E-2</v>
          </cell>
          <cell r="P139">
            <v>-7.4999999999999997E-2</v>
          </cell>
          <cell r="Q139">
            <v>0.14749999999999999</v>
          </cell>
          <cell r="R139">
            <v>0.155</v>
          </cell>
          <cell r="S139">
            <v>0.155</v>
          </cell>
          <cell r="T139">
            <v>1</v>
          </cell>
          <cell r="U139">
            <v>0.155</v>
          </cell>
          <cell r="V139">
            <v>2.67</v>
          </cell>
          <cell r="W139">
            <v>2.7654943703015764</v>
          </cell>
          <cell r="X139">
            <v>2.6738977294000641</v>
          </cell>
          <cell r="Z139">
            <v>0.1225</v>
          </cell>
          <cell r="AA139">
            <v>5.0000000000000001E-3</v>
          </cell>
          <cell r="AB139">
            <v>3.42507101693095</v>
          </cell>
          <cell r="AC139">
            <v>3.54757101693095</v>
          </cell>
          <cell r="AD139">
            <v>3.4300710169309498</v>
          </cell>
          <cell r="AE139">
            <v>3.145</v>
          </cell>
          <cell r="AF139">
            <v>2.97</v>
          </cell>
          <cell r="AG139">
            <v>3.2750000000000004</v>
          </cell>
          <cell r="AH139">
            <v>-0.1875</v>
          </cell>
          <cell r="AI139">
            <v>1.3534238677300001</v>
          </cell>
          <cell r="AJ139">
            <v>6.2769692671237012E-2</v>
          </cell>
          <cell r="AK139">
            <v>7.1574619951271026E-2</v>
          </cell>
          <cell r="AL139">
            <v>0.55731272033677315</v>
          </cell>
          <cell r="AM139">
            <v>0.51416519256556559</v>
          </cell>
          <cell r="AN139">
            <v>0.41800000000000004</v>
          </cell>
          <cell r="AO139">
            <v>0.12</v>
          </cell>
          <cell r="AQ139">
            <v>-3.2341038998012914</v>
          </cell>
          <cell r="AR139">
            <v>-2.6841038998012916</v>
          </cell>
          <cell r="AT139">
            <v>7.4999999999999997E-3</v>
          </cell>
          <cell r="AV139">
            <v>8.0000000000000002E-3</v>
          </cell>
        </row>
        <row r="140">
          <cell r="A140">
            <v>40179</v>
          </cell>
          <cell r="B140">
            <v>3.4310000000000005</v>
          </cell>
          <cell r="C140">
            <v>-0.55000000000000004</v>
          </cell>
          <cell r="D140">
            <v>-0.4544581261223013</v>
          </cell>
          <cell r="E140">
            <v>-0.54610033167846161</v>
          </cell>
          <cell r="F140">
            <v>0.318</v>
          </cell>
          <cell r="G140">
            <v>0.42800000000000005</v>
          </cell>
          <cell r="H140">
            <v>0.43800000000000006</v>
          </cell>
          <cell r="I140">
            <v>0.53800000000000003</v>
          </cell>
          <cell r="J140">
            <v>0.30499999999999999</v>
          </cell>
          <cell r="K140">
            <v>0.25750000000000001</v>
          </cell>
          <cell r="L140">
            <v>1.52</v>
          </cell>
          <cell r="M140">
            <v>-0.25</v>
          </cell>
          <cell r="N140">
            <v>0.10249999999999999</v>
          </cell>
          <cell r="O140">
            <v>-0.17</v>
          </cell>
          <cell r="P140">
            <v>-5.5E-2</v>
          </cell>
          <cell r="Q140">
            <v>0.14249999999999999</v>
          </cell>
          <cell r="R140">
            <v>0.15</v>
          </cell>
          <cell r="S140">
            <v>0.15</v>
          </cell>
          <cell r="T140">
            <v>1</v>
          </cell>
          <cell r="U140">
            <v>0.15</v>
          </cell>
          <cell r="V140">
            <v>2.8810000000000002</v>
          </cell>
          <cell r="W140">
            <v>2.9765418738776992</v>
          </cell>
          <cell r="X140">
            <v>2.8848996683215389</v>
          </cell>
          <cell r="Z140">
            <v>0.1225</v>
          </cell>
          <cell r="AA140">
            <v>5.0000000000000001E-3</v>
          </cell>
          <cell r="AB140">
            <v>3.6939038944512212</v>
          </cell>
          <cell r="AC140">
            <v>3.8164038944512213</v>
          </cell>
          <cell r="AD140">
            <v>3.6989038944512211</v>
          </cell>
          <cell r="AE140">
            <v>3.3760000000000003</v>
          </cell>
          <cell r="AF140">
            <v>3.1810000000000005</v>
          </cell>
          <cell r="AG140">
            <v>3.2610000000000006</v>
          </cell>
          <cell r="AH140">
            <v>-0.1875</v>
          </cell>
          <cell r="AI140">
            <v>1.3527509431670002</v>
          </cell>
          <cell r="AJ140">
            <v>6.2783796280889009E-2</v>
          </cell>
          <cell r="AK140">
            <v>7.1564289846037993E-2</v>
          </cell>
          <cell r="AL140">
            <v>0.55432459413678292</v>
          </cell>
          <cell r="AM140">
            <v>0.51115413601871984</v>
          </cell>
          <cell r="AN140">
            <v>0.42800000000000005</v>
          </cell>
          <cell r="AO140">
            <v>0.12</v>
          </cell>
          <cell r="AQ140">
            <v>-3.460101961690262</v>
          </cell>
          <cell r="AR140">
            <v>-2.9101019616902617</v>
          </cell>
          <cell r="AT140">
            <v>7.4999999999999997E-3</v>
          </cell>
          <cell r="AV140">
            <v>8.0000000000000002E-3</v>
          </cell>
        </row>
        <row r="141">
          <cell r="A141">
            <v>40210</v>
          </cell>
          <cell r="B141">
            <v>3.3290000000000006</v>
          </cell>
          <cell r="C141">
            <v>-0.55000000000000004</v>
          </cell>
          <cell r="D141">
            <v>-0.45441098258042878</v>
          </cell>
          <cell r="E141">
            <v>-0.54609840745226235</v>
          </cell>
          <cell r="F141">
            <v>0.36300000000000004</v>
          </cell>
          <cell r="G141">
            <v>0.47300000000000003</v>
          </cell>
          <cell r="H141">
            <v>0.48300000000000004</v>
          </cell>
          <cell r="I141">
            <v>0.58300000000000007</v>
          </cell>
          <cell r="J141">
            <v>0.28000000000000003</v>
          </cell>
          <cell r="K141">
            <v>0.23499999999999999</v>
          </cell>
          <cell r="L141">
            <v>1.4</v>
          </cell>
          <cell r="M141">
            <v>-0.25</v>
          </cell>
          <cell r="N141">
            <v>0.10249999999999999</v>
          </cell>
          <cell r="O141">
            <v>-0.17</v>
          </cell>
          <cell r="P141">
            <v>-7.4999999999999997E-2</v>
          </cell>
          <cell r="Q141">
            <v>0.14249999999999999</v>
          </cell>
          <cell r="R141">
            <v>0.15</v>
          </cell>
          <cell r="S141">
            <v>0.15</v>
          </cell>
          <cell r="T141">
            <v>1</v>
          </cell>
          <cell r="U141">
            <v>0.15</v>
          </cell>
          <cell r="V141">
            <v>2.7790000000000008</v>
          </cell>
          <cell r="W141">
            <v>2.8745890174195718</v>
          </cell>
          <cell r="X141">
            <v>2.7829015925477383</v>
          </cell>
          <cell r="Z141">
            <v>0.1225</v>
          </cell>
          <cell r="AA141">
            <v>5.0000000000000001E-3</v>
          </cell>
          <cell r="AB141">
            <v>3.5613662446780197</v>
          </cell>
          <cell r="AC141">
            <v>3.6838662446780197</v>
          </cell>
          <cell r="AD141">
            <v>3.5663662446780195</v>
          </cell>
          <cell r="AE141">
            <v>3.2540000000000004</v>
          </cell>
          <cell r="AF141">
            <v>3.0790000000000006</v>
          </cell>
          <cell r="AG141">
            <v>3.1590000000000007</v>
          </cell>
          <cell r="AH141">
            <v>-0.1875</v>
          </cell>
          <cell r="AI141">
            <v>1.3520837800090002</v>
          </cell>
          <cell r="AJ141">
            <v>6.279789989060601E-2</v>
          </cell>
          <cell r="AK141">
            <v>7.1553959740841014E-2</v>
          </cell>
          <cell r="AL141">
            <v>0.55135120998676945</v>
          </cell>
          <cell r="AM141">
            <v>0.50816157335483692</v>
          </cell>
          <cell r="AN141">
            <v>0.47300000000000003</v>
          </cell>
          <cell r="AO141">
            <v>0.13300000000000001</v>
          </cell>
          <cell r="AQ141">
            <v>-3.3581000382683648</v>
          </cell>
          <cell r="AR141">
            <v>-2.808100038268365</v>
          </cell>
          <cell r="AT141">
            <v>7.4999999999999997E-3</v>
          </cell>
          <cell r="AV141">
            <v>8.0000000000000002E-3</v>
          </cell>
        </row>
        <row r="142">
          <cell r="A142">
            <v>40238</v>
          </cell>
          <cell r="B142">
            <v>3.2130000000000001</v>
          </cell>
          <cell r="C142">
            <v>-0.55000000000000004</v>
          </cell>
          <cell r="D142">
            <v>-0.45436871123568201</v>
          </cell>
          <cell r="E142">
            <v>-0.54609668209125228</v>
          </cell>
          <cell r="F142">
            <v>0.36300000000000004</v>
          </cell>
          <cell r="G142">
            <v>0.47300000000000003</v>
          </cell>
          <cell r="H142">
            <v>0.48300000000000004</v>
          </cell>
          <cell r="I142">
            <v>0.58300000000000007</v>
          </cell>
          <cell r="J142">
            <v>0.27800000000000002</v>
          </cell>
          <cell r="K142">
            <v>0.23250000000000001</v>
          </cell>
          <cell r="L142">
            <v>0.88</v>
          </cell>
          <cell r="M142">
            <v>-0.25</v>
          </cell>
          <cell r="N142">
            <v>0.10249999999999999</v>
          </cell>
          <cell r="O142">
            <v>-0.17</v>
          </cell>
          <cell r="P142">
            <v>-0.24</v>
          </cell>
          <cell r="Q142">
            <v>0.14249999999999999</v>
          </cell>
          <cell r="R142">
            <v>0.15</v>
          </cell>
          <cell r="S142">
            <v>0.15</v>
          </cell>
          <cell r="T142">
            <v>0.75</v>
          </cell>
          <cell r="U142">
            <v>0.15</v>
          </cell>
          <cell r="V142">
            <v>2.6630000000000003</v>
          </cell>
          <cell r="W142">
            <v>2.7586312887643181</v>
          </cell>
          <cell r="X142">
            <v>2.6669033179087478</v>
          </cell>
          <cell r="Z142">
            <v>0.1225</v>
          </cell>
          <cell r="AA142">
            <v>5.0000000000000001E-3</v>
          </cell>
          <cell r="AB142">
            <v>3.4112004994930119</v>
          </cell>
          <cell r="AC142">
            <v>3.5337004994930119</v>
          </cell>
          <cell r="AD142">
            <v>3.4162004994930117</v>
          </cell>
          <cell r="AE142">
            <v>2.9729999999999999</v>
          </cell>
          <cell r="AF142">
            <v>2.9630000000000001</v>
          </cell>
          <cell r="AG142">
            <v>3.0430000000000001</v>
          </cell>
          <cell r="AH142">
            <v>-0.1875</v>
          </cell>
          <cell r="AI142">
            <v>1.3514861262460003</v>
          </cell>
          <cell r="AJ142">
            <v>6.2810638634924004E-2</v>
          </cell>
          <cell r="AK142">
            <v>7.1544629323274017E-2</v>
          </cell>
          <cell r="AL142">
            <v>0.5486781894737055</v>
          </cell>
          <cell r="AM142">
            <v>0.50547441093927781</v>
          </cell>
          <cell r="AN142">
            <v>0.47300000000000003</v>
          </cell>
          <cell r="AO142">
            <v>0.12</v>
          </cell>
          <cell r="AQ142">
            <v>-3.2420983136285342</v>
          </cell>
          <cell r="AR142">
            <v>-2.6920983136285344</v>
          </cell>
          <cell r="AT142">
            <v>7.4999999999999997E-3</v>
          </cell>
          <cell r="AV142">
            <v>8.0000000000000002E-3</v>
          </cell>
        </row>
        <row r="143">
          <cell r="A143">
            <v>40269</v>
          </cell>
          <cell r="B143">
            <v>3.0910000000000002</v>
          </cell>
          <cell r="C143">
            <v>-0.55000000000000004</v>
          </cell>
          <cell r="D143">
            <v>-0.45432225445052765</v>
          </cell>
          <cell r="E143">
            <v>-0.63200949618526181</v>
          </cell>
          <cell r="F143">
            <v>0.16500000000000001</v>
          </cell>
          <cell r="G143">
            <v>0.16500000000000001</v>
          </cell>
          <cell r="H143">
            <v>0.185</v>
          </cell>
          <cell r="I143">
            <v>0.16500000000000001</v>
          </cell>
          <cell r="J143">
            <v>0.18300000000000002</v>
          </cell>
          <cell r="K143">
            <v>0.16750000000000001</v>
          </cell>
          <cell r="L143">
            <v>0.54</v>
          </cell>
          <cell r="M143">
            <v>-0.29249999999999998</v>
          </cell>
          <cell r="N143">
            <v>0.2175</v>
          </cell>
          <cell r="O143">
            <v>-0.17</v>
          </cell>
          <cell r="P143">
            <v>-0.43</v>
          </cell>
          <cell r="Q143">
            <v>0.14249999999999999</v>
          </cell>
          <cell r="R143">
            <v>0.15</v>
          </cell>
          <cell r="S143">
            <v>0.15</v>
          </cell>
          <cell r="T143">
            <v>0.4</v>
          </cell>
          <cell r="U143">
            <v>0.15</v>
          </cell>
          <cell r="V143">
            <v>2.5410000000000004</v>
          </cell>
          <cell r="W143">
            <v>2.6366777455494725</v>
          </cell>
          <cell r="X143">
            <v>2.4589905038147384</v>
          </cell>
          <cell r="Z143">
            <v>0.1225</v>
          </cell>
          <cell r="AA143">
            <v>-0.105</v>
          </cell>
          <cell r="AB143">
            <v>3.253342751884241</v>
          </cell>
          <cell r="AC143">
            <v>3.3758427518842411</v>
          </cell>
          <cell r="AD143">
            <v>3.1483427518842411</v>
          </cell>
          <cell r="AE143">
            <v>2.661</v>
          </cell>
          <cell r="AF143">
            <v>2.7985000000000002</v>
          </cell>
          <cell r="AG143">
            <v>2.9210000000000003</v>
          </cell>
          <cell r="AH143">
            <v>-0.16</v>
          </cell>
          <cell r="AI143">
            <v>1.3508299057190001</v>
          </cell>
          <cell r="AJ143">
            <v>6.2824742244767015E-2</v>
          </cell>
          <cell r="AK143">
            <v>7.1534299218144012E-2</v>
          </cell>
          <cell r="AL143">
            <v>0.54573268256778007</v>
          </cell>
          <cell r="AM143">
            <v>0.50251671993267466</v>
          </cell>
          <cell r="AN143">
            <v>0.16500000000000001</v>
          </cell>
          <cell r="AO143">
            <v>0.124</v>
          </cell>
          <cell r="AQ143">
            <v>-3.2059752172580609</v>
          </cell>
          <cell r="AR143">
            <v>-2.6559752172580611</v>
          </cell>
          <cell r="AT143">
            <v>7.4999999999999997E-3</v>
          </cell>
          <cell r="AV143">
            <v>2.5000000000000001E-3</v>
          </cell>
        </row>
        <row r="144">
          <cell r="A144">
            <v>40299</v>
          </cell>
          <cell r="B144">
            <v>3.07</v>
          </cell>
          <cell r="C144">
            <v>-0.55000000000000004</v>
          </cell>
          <cell r="D144">
            <v>-0.4542776405901674</v>
          </cell>
          <cell r="E144">
            <v>-0.63204773663699987</v>
          </cell>
          <cell r="F144">
            <v>0.16500000000000001</v>
          </cell>
          <cell r="G144">
            <v>0.16500000000000001</v>
          </cell>
          <cell r="H144">
            <v>0.185</v>
          </cell>
          <cell r="I144">
            <v>0.16500000000000001</v>
          </cell>
          <cell r="J144">
            <v>0.18300000000000002</v>
          </cell>
          <cell r="K144">
            <v>0.1575</v>
          </cell>
          <cell r="L144">
            <v>0.42499999999999999</v>
          </cell>
          <cell r="M144">
            <v>-0.29249999999999998</v>
          </cell>
          <cell r="N144">
            <v>0.2175</v>
          </cell>
          <cell r="O144">
            <v>-0.17</v>
          </cell>
          <cell r="P144">
            <v>-0.43</v>
          </cell>
          <cell r="Q144">
            <v>0.14249999999999999</v>
          </cell>
          <cell r="R144">
            <v>0.15</v>
          </cell>
          <cell r="S144">
            <v>0.15</v>
          </cell>
          <cell r="T144">
            <v>0.45</v>
          </cell>
          <cell r="U144">
            <v>0.15</v>
          </cell>
          <cell r="V144">
            <v>2.5199999999999996</v>
          </cell>
          <cell r="W144">
            <v>2.6157223594098324</v>
          </cell>
          <cell r="X144">
            <v>2.437952263363</v>
          </cell>
          <cell r="Z144">
            <v>0.1225</v>
          </cell>
          <cell r="AA144">
            <v>-0.105</v>
          </cell>
          <cell r="AB144">
            <v>3.2249518493198468</v>
          </cell>
          <cell r="AC144">
            <v>3.3474518493198469</v>
          </cell>
          <cell r="AD144">
            <v>3.1199518493198468</v>
          </cell>
          <cell r="AE144">
            <v>2.6399999999999997</v>
          </cell>
          <cell r="AF144">
            <v>2.7774999999999999</v>
          </cell>
          <cell r="AG144">
            <v>2.9</v>
          </cell>
          <cell r="AH144">
            <v>-0.16</v>
          </cell>
          <cell r="AI144">
            <v>1.3502003168000003</v>
          </cell>
          <cell r="AJ144">
            <v>6.283839089951701E-2</v>
          </cell>
          <cell r="AK144">
            <v>7.1524302342246021E-2</v>
          </cell>
          <cell r="AL144">
            <v>0.54289604921209256</v>
          </cell>
          <cell r="AM144">
            <v>0.4996717229962987</v>
          </cell>
          <cell r="AN144">
            <v>0.16500000000000001</v>
          </cell>
          <cell r="AO144">
            <v>0.12</v>
          </cell>
          <cell r="AQ144">
            <v>-3.1880134417257753</v>
          </cell>
          <cell r="AR144">
            <v>-2.638013441725775</v>
          </cell>
          <cell r="AT144">
            <v>7.4999999999999997E-3</v>
          </cell>
          <cell r="AV144">
            <v>2.5000000000000001E-3</v>
          </cell>
        </row>
        <row r="145">
          <cell r="A145">
            <v>40330</v>
          </cell>
          <cell r="B145">
            <v>3.08</v>
          </cell>
          <cell r="C145">
            <v>-0.55000000000000004</v>
          </cell>
          <cell r="D145">
            <v>-0.45423189592588864</v>
          </cell>
          <cell r="E145">
            <v>-0.63208694634923823</v>
          </cell>
          <cell r="F145">
            <v>0.16500000000000001</v>
          </cell>
          <cell r="G145">
            <v>0.16500000000000001</v>
          </cell>
          <cell r="H145">
            <v>0.185</v>
          </cell>
          <cell r="I145">
            <v>0.16500000000000001</v>
          </cell>
          <cell r="J145">
            <v>0.17800000000000002</v>
          </cell>
          <cell r="K145">
            <v>0.1525</v>
          </cell>
          <cell r="L145">
            <v>0.42499999999999999</v>
          </cell>
          <cell r="M145">
            <v>-0.29249999999999998</v>
          </cell>
          <cell r="N145">
            <v>0.2175</v>
          </cell>
          <cell r="O145">
            <v>-0.17</v>
          </cell>
          <cell r="P145">
            <v>-0.43</v>
          </cell>
          <cell r="Q145">
            <v>0.14249999999999999</v>
          </cell>
          <cell r="R145">
            <v>0.15</v>
          </cell>
          <cell r="S145">
            <v>0.15</v>
          </cell>
          <cell r="T145">
            <v>0.45</v>
          </cell>
          <cell r="U145">
            <v>0.15</v>
          </cell>
          <cell r="V145">
            <v>2.5300000000000002</v>
          </cell>
          <cell r="W145">
            <v>2.6257681040741114</v>
          </cell>
          <cell r="X145">
            <v>2.4479130536507618</v>
          </cell>
          <cell r="Z145">
            <v>0.1225</v>
          </cell>
          <cell r="AA145">
            <v>-0.105</v>
          </cell>
          <cell r="AB145">
            <v>3.236202731549966</v>
          </cell>
          <cell r="AC145">
            <v>3.358702731549966</v>
          </cell>
          <cell r="AD145">
            <v>3.131202731549966</v>
          </cell>
          <cell r="AE145">
            <v>2.65</v>
          </cell>
          <cell r="AF145">
            <v>2.7875000000000001</v>
          </cell>
          <cell r="AG145">
            <v>2.91</v>
          </cell>
          <cell r="AH145">
            <v>-0.16</v>
          </cell>
          <cell r="AI145">
            <v>1.3495553791060002</v>
          </cell>
          <cell r="AJ145">
            <v>6.2852494509490014E-2</v>
          </cell>
          <cell r="AK145">
            <v>7.1513972237185017E-2</v>
          </cell>
          <cell r="AL145">
            <v>0.53997911765422568</v>
          </cell>
          <cell r="AM145">
            <v>0.49674964065132587</v>
          </cell>
          <cell r="AN145">
            <v>0.16500000000000001</v>
          </cell>
          <cell r="AO145">
            <v>0.124</v>
          </cell>
          <cell r="AQ145">
            <v>-3.2000526350488525</v>
          </cell>
          <cell r="AR145">
            <v>-2.6500526350488522</v>
          </cell>
          <cell r="AT145">
            <v>7.4999999999999997E-3</v>
          </cell>
          <cell r="AV145">
            <v>2.5000000000000001E-3</v>
          </cell>
        </row>
        <row r="146">
          <cell r="A146">
            <v>40360</v>
          </cell>
          <cell r="B146">
            <v>3.15</v>
          </cell>
          <cell r="C146">
            <v>-0.55000000000000004</v>
          </cell>
          <cell r="D146">
            <v>-0.45418991255619767</v>
          </cell>
          <cell r="E146">
            <v>-0.63212293209468795</v>
          </cell>
          <cell r="F146">
            <v>0.16500000000000001</v>
          </cell>
          <cell r="G146">
            <v>0.16500000000000001</v>
          </cell>
          <cell r="H146">
            <v>0.185</v>
          </cell>
          <cell r="I146">
            <v>0.16500000000000001</v>
          </cell>
          <cell r="J146">
            <v>0.16700000000000001</v>
          </cell>
          <cell r="K146">
            <v>0.14249999999999999</v>
          </cell>
          <cell r="L146">
            <v>0.46</v>
          </cell>
          <cell r="M146">
            <v>-0.29249999999999998</v>
          </cell>
          <cell r="N146">
            <v>0.2175</v>
          </cell>
          <cell r="O146">
            <v>-0.17</v>
          </cell>
          <cell r="P146">
            <v>-0.43</v>
          </cell>
          <cell r="Q146">
            <v>0.14249999999999999</v>
          </cell>
          <cell r="R146">
            <v>0.15</v>
          </cell>
          <cell r="S146">
            <v>0.15</v>
          </cell>
          <cell r="T146">
            <v>0.5</v>
          </cell>
          <cell r="U146">
            <v>0.15</v>
          </cell>
          <cell r="V146">
            <v>2.5999999999999996</v>
          </cell>
          <cell r="W146">
            <v>2.6958100874438022</v>
          </cell>
          <cell r="X146">
            <v>2.517877067905312</v>
          </cell>
          <cell r="Z146">
            <v>0.1225</v>
          </cell>
          <cell r="AA146">
            <v>-0.105</v>
          </cell>
          <cell r="AB146">
            <v>3.324284618640148</v>
          </cell>
          <cell r="AC146">
            <v>3.4467846186401481</v>
          </cell>
          <cell r="AD146">
            <v>3.219284618640148</v>
          </cell>
          <cell r="AE146">
            <v>2.7199999999999998</v>
          </cell>
          <cell r="AF146">
            <v>2.8574999999999999</v>
          </cell>
          <cell r="AG146">
            <v>2.98</v>
          </cell>
          <cell r="AH146">
            <v>-0.16</v>
          </cell>
          <cell r="AI146">
            <v>1.3489640125400002</v>
          </cell>
          <cell r="AJ146">
            <v>6.2872528818261997E-2</v>
          </cell>
          <cell r="AK146">
            <v>7.1508298479101992E-2</v>
          </cell>
          <cell r="AL146">
            <v>0.53713662967932962</v>
          </cell>
          <cell r="AM146">
            <v>0.49391818899436069</v>
          </cell>
          <cell r="AN146">
            <v>0.16500000000000001</v>
          </cell>
          <cell r="AO146">
            <v>0.12</v>
          </cell>
          <cell r="AQ146">
            <v>-3.2650886057527178</v>
          </cell>
          <cell r="AR146">
            <v>-2.7150886057527179</v>
          </cell>
          <cell r="AT146">
            <v>7.4999999999999997E-3</v>
          </cell>
          <cell r="AV146">
            <v>2.5000000000000001E-3</v>
          </cell>
        </row>
        <row r="147">
          <cell r="A147">
            <v>40391</v>
          </cell>
          <cell r="B147">
            <v>3.1469999999999998</v>
          </cell>
          <cell r="C147">
            <v>-0.55000000000000004</v>
          </cell>
          <cell r="D147">
            <v>-0.45414475922891384</v>
          </cell>
          <cell r="E147">
            <v>-0.63216163494664634</v>
          </cell>
          <cell r="F147">
            <v>0.16500000000000001</v>
          </cell>
          <cell r="G147">
            <v>0.16500000000000001</v>
          </cell>
          <cell r="H147">
            <v>0.185</v>
          </cell>
          <cell r="I147">
            <v>0.16500000000000001</v>
          </cell>
          <cell r="J147">
            <v>0.16500000000000001</v>
          </cell>
          <cell r="K147">
            <v>0.14000000000000001</v>
          </cell>
          <cell r="L147">
            <v>0.52500000000000002</v>
          </cell>
          <cell r="M147">
            <v>-0.29249999999999998</v>
          </cell>
          <cell r="N147">
            <v>0.2175</v>
          </cell>
          <cell r="O147">
            <v>-0.17</v>
          </cell>
          <cell r="P147">
            <v>-0.43</v>
          </cell>
          <cell r="Q147">
            <v>0.14249999999999999</v>
          </cell>
          <cell r="R147">
            <v>0.15</v>
          </cell>
          <cell r="S147">
            <v>0.15</v>
          </cell>
          <cell r="T147">
            <v>0.55000000000000004</v>
          </cell>
          <cell r="U147">
            <v>0.15</v>
          </cell>
          <cell r="V147">
            <v>2.5969999999999995</v>
          </cell>
          <cell r="W147">
            <v>2.692855240771086</v>
          </cell>
          <cell r="X147">
            <v>2.5148383650533535</v>
          </cell>
          <cell r="Z147">
            <v>0.1225</v>
          </cell>
          <cell r="AA147">
            <v>-0.105</v>
          </cell>
          <cell r="AB147">
            <v>3.3188847833551089</v>
          </cell>
          <cell r="AC147">
            <v>3.441384783355109</v>
          </cell>
          <cell r="AD147">
            <v>3.213884783355109</v>
          </cell>
          <cell r="AE147">
            <v>2.7169999999999996</v>
          </cell>
          <cell r="AF147">
            <v>2.8544999999999998</v>
          </cell>
          <cell r="AG147">
            <v>2.9769999999999999</v>
          </cell>
          <cell r="AH147">
            <v>-0.16</v>
          </cell>
          <cell r="AI147">
            <v>1.3483285729640002</v>
          </cell>
          <cell r="AJ147">
            <v>6.2899829446554006E-2</v>
          </cell>
          <cell r="AK147">
            <v>7.1511370039108013E-2</v>
          </cell>
          <cell r="AL147">
            <v>0.53417872108162223</v>
          </cell>
          <cell r="AM147">
            <v>0.49096689345876826</v>
          </cell>
          <cell r="AN147">
            <v>0.16500000000000001</v>
          </cell>
          <cell r="AO147">
            <v>0.12</v>
          </cell>
          <cell r="AQ147">
            <v>-3.2621272924273752</v>
          </cell>
          <cell r="AR147">
            <v>-2.7121272924273754</v>
          </cell>
          <cell r="AT147">
            <v>7.4999999999999997E-3</v>
          </cell>
          <cell r="AV147">
            <v>2.5000000000000001E-3</v>
          </cell>
        </row>
        <row r="148">
          <cell r="A148">
            <v>40422</v>
          </cell>
          <cell r="B148">
            <v>3.125</v>
          </cell>
          <cell r="C148">
            <v>-0.55000000000000004</v>
          </cell>
          <cell r="D148">
            <v>-0.45409996688049281</v>
          </cell>
          <cell r="E148">
            <v>-0.63220002838814882</v>
          </cell>
          <cell r="F148">
            <v>0.16500000000000001</v>
          </cell>
          <cell r="G148">
            <v>0.16500000000000001</v>
          </cell>
          <cell r="H148">
            <v>0.185</v>
          </cell>
          <cell r="I148">
            <v>0.16500000000000001</v>
          </cell>
          <cell r="J148">
            <v>0.16200000000000001</v>
          </cell>
          <cell r="K148">
            <v>0.13750000000000001</v>
          </cell>
          <cell r="L148">
            <v>0.42499999999999999</v>
          </cell>
          <cell r="M148">
            <v>-0.29249999999999998</v>
          </cell>
          <cell r="N148">
            <v>0.2175</v>
          </cell>
          <cell r="O148">
            <v>-0.17</v>
          </cell>
          <cell r="P148">
            <v>-0.43</v>
          </cell>
          <cell r="Q148">
            <v>0.14249999999999999</v>
          </cell>
          <cell r="R148">
            <v>0.15</v>
          </cell>
          <cell r="S148">
            <v>0.15</v>
          </cell>
          <cell r="T148">
            <v>0.55000000000000004</v>
          </cell>
          <cell r="U148">
            <v>0.15</v>
          </cell>
          <cell r="V148">
            <v>2.5750000000000002</v>
          </cell>
          <cell r="W148">
            <v>2.6709000331195072</v>
          </cell>
          <cell r="X148">
            <v>2.4927999716118512</v>
          </cell>
          <cell r="Z148">
            <v>0.1225</v>
          </cell>
          <cell r="AA148">
            <v>-0.105</v>
          </cell>
          <cell r="AB148">
            <v>3.2892324406907552</v>
          </cell>
          <cell r="AC148">
            <v>3.4117324406907552</v>
          </cell>
          <cell r="AD148">
            <v>3.1842324406907552</v>
          </cell>
          <cell r="AE148">
            <v>2.6949999999999998</v>
          </cell>
          <cell r="AF148">
            <v>2.8325</v>
          </cell>
          <cell r="AG148">
            <v>2.9550000000000001</v>
          </cell>
          <cell r="AH148">
            <v>-0.16</v>
          </cell>
          <cell r="AI148">
            <v>1.3476988046390002</v>
          </cell>
          <cell r="AJ148">
            <v>6.2927130075093013E-2</v>
          </cell>
          <cell r="AK148">
            <v>7.1514441599118003E-2</v>
          </cell>
          <cell r="AL148">
            <v>0.53123471621757767</v>
          </cell>
          <cell r="AM148">
            <v>0.48803298706835219</v>
          </cell>
          <cell r="AN148">
            <v>0.16500000000000001</v>
          </cell>
          <cell r="AO148">
            <v>0.124</v>
          </cell>
          <cell r="AQ148">
            <v>-3.2401656698209078</v>
          </cell>
          <cell r="AR148">
            <v>-2.6901656698209075</v>
          </cell>
          <cell r="AT148">
            <v>7.4999999999999997E-3</v>
          </cell>
          <cell r="AV148">
            <v>2.5000000000000001E-3</v>
          </cell>
        </row>
        <row r="149">
          <cell r="A149">
            <v>40452</v>
          </cell>
          <cell r="B149">
            <v>3.1349999999999998</v>
          </cell>
          <cell r="C149">
            <v>-0.55000000000000004</v>
          </cell>
          <cell r="D149">
            <v>-0.45405696363382075</v>
          </cell>
          <cell r="E149">
            <v>-0.6322368883138676</v>
          </cell>
          <cell r="F149">
            <v>0.16500000000000001</v>
          </cell>
          <cell r="G149">
            <v>0.16500000000000001</v>
          </cell>
          <cell r="H149">
            <v>0.185</v>
          </cell>
          <cell r="I149">
            <v>0.16500000000000001</v>
          </cell>
          <cell r="J149">
            <v>0.17800000000000002</v>
          </cell>
          <cell r="K149">
            <v>0.1525</v>
          </cell>
          <cell r="L149">
            <v>0.34499999999999997</v>
          </cell>
          <cell r="M149">
            <v>-0.29249999999999998</v>
          </cell>
          <cell r="N149">
            <v>0.2175</v>
          </cell>
          <cell r="O149">
            <v>-0.17</v>
          </cell>
          <cell r="P149">
            <v>-0.43</v>
          </cell>
          <cell r="Q149">
            <v>0.14249999999999999</v>
          </cell>
          <cell r="R149">
            <v>0.15</v>
          </cell>
          <cell r="S149">
            <v>0.15</v>
          </cell>
          <cell r="T149">
            <v>0.6</v>
          </cell>
          <cell r="U149">
            <v>0.15</v>
          </cell>
          <cell r="V149">
            <v>2.585</v>
          </cell>
          <cell r="W149">
            <v>2.680943036366179</v>
          </cell>
          <cell r="X149">
            <v>2.5027631116861322</v>
          </cell>
          <cell r="Z149">
            <v>0.1225</v>
          </cell>
          <cell r="AA149">
            <v>-0.105</v>
          </cell>
          <cell r="AB149">
            <v>3.3005261454454748</v>
          </cell>
          <cell r="AC149">
            <v>3.4230261454454749</v>
          </cell>
          <cell r="AD149">
            <v>3.1955261454454749</v>
          </cell>
          <cell r="AE149">
            <v>2.7049999999999996</v>
          </cell>
          <cell r="AF149">
            <v>2.8424999999999998</v>
          </cell>
          <cell r="AG149">
            <v>2.9649999999999999</v>
          </cell>
          <cell r="AH149">
            <v>-0.16</v>
          </cell>
          <cell r="AI149">
            <v>1.3470947438720005</v>
          </cell>
          <cell r="AJ149">
            <v>6.2953550038431033E-2</v>
          </cell>
          <cell r="AK149">
            <v>7.1517414076549018E-2</v>
          </cell>
          <cell r="AL149">
            <v>0.52839887015623677</v>
          </cell>
          <cell r="AM149">
            <v>0.48521018449594228</v>
          </cell>
          <cell r="AN149">
            <v>0.16500000000000001</v>
          </cell>
          <cell r="AO149">
            <v>0.12</v>
          </cell>
          <cell r="AQ149">
            <v>-3.2502025143396462</v>
          </cell>
          <cell r="AR149">
            <v>-2.7002025143396464</v>
          </cell>
          <cell r="AT149">
            <v>7.4999999999999997E-3</v>
          </cell>
          <cell r="AV149">
            <v>2.5000000000000001E-3</v>
          </cell>
        </row>
        <row r="150">
          <cell r="A150">
            <v>40483</v>
          </cell>
          <cell r="B150">
            <v>3.1990000000000003</v>
          </cell>
          <cell r="C150">
            <v>-0.55000000000000004</v>
          </cell>
          <cell r="D150">
            <v>-0.45401288310546306</v>
          </cell>
          <cell r="E150">
            <v>-0.54608215849410113</v>
          </cell>
          <cell r="F150">
            <v>0.28800000000000003</v>
          </cell>
          <cell r="G150">
            <v>0.39300000000000007</v>
          </cell>
          <cell r="H150">
            <v>0.40800000000000003</v>
          </cell>
          <cell r="I150">
            <v>0.50800000000000001</v>
          </cell>
          <cell r="J150">
            <v>0.25</v>
          </cell>
          <cell r="K150">
            <v>0.20749999999999999</v>
          </cell>
          <cell r="L150">
            <v>0.72499999999999998</v>
          </cell>
          <cell r="M150">
            <v>-0.25</v>
          </cell>
          <cell r="N150">
            <v>0.10249999999999999</v>
          </cell>
          <cell r="O150">
            <v>-0.17</v>
          </cell>
          <cell r="P150">
            <v>-0.14499999999999999</v>
          </cell>
          <cell r="Q150">
            <v>0.14249999999999999</v>
          </cell>
          <cell r="R150">
            <v>0.15</v>
          </cell>
          <cell r="S150">
            <v>0.15</v>
          </cell>
          <cell r="T150">
            <v>0.8</v>
          </cell>
          <cell r="U150">
            <v>0.15</v>
          </cell>
          <cell r="V150">
            <v>2.649</v>
          </cell>
          <cell r="W150">
            <v>2.7449871168945372</v>
          </cell>
          <cell r="X150">
            <v>2.6529178415058992</v>
          </cell>
          <cell r="Z150">
            <v>0.1225</v>
          </cell>
          <cell r="AA150">
            <v>5.0000000000000001E-3</v>
          </cell>
          <cell r="AB150">
            <v>3.3806880600084876</v>
          </cell>
          <cell r="AC150">
            <v>3.5031880600084877</v>
          </cell>
          <cell r="AD150">
            <v>3.3856880600084875</v>
          </cell>
          <cell r="AE150">
            <v>3.0540000000000003</v>
          </cell>
          <cell r="AF150">
            <v>2.9490000000000003</v>
          </cell>
          <cell r="AG150">
            <v>3.0290000000000004</v>
          </cell>
          <cell r="AH150">
            <v>-0.1875</v>
          </cell>
          <cell r="AI150">
            <v>1.346476112435</v>
          </cell>
          <cell r="AJ150">
            <v>6.2980850667456997E-2</v>
          </cell>
          <cell r="AK150">
            <v>7.1520485636565004E-2</v>
          </cell>
          <cell r="AL150">
            <v>0.52548207770120048</v>
          </cell>
          <cell r="AM150">
            <v>0.48231020118463802</v>
          </cell>
          <cell r="AN150">
            <v>0.39300000000000007</v>
          </cell>
          <cell r="AO150">
            <v>0.124</v>
          </cell>
          <cell r="AQ150">
            <v>-3.2280837961020605</v>
          </cell>
          <cell r="AR150">
            <v>-2.6780837961020607</v>
          </cell>
          <cell r="AT150">
            <v>7.4999999999999997E-3</v>
          </cell>
          <cell r="AV150">
            <v>8.0000000000000002E-3</v>
          </cell>
        </row>
        <row r="151">
          <cell r="A151">
            <v>40513</v>
          </cell>
          <cell r="B151">
            <v>3.2790000000000004</v>
          </cell>
          <cell r="C151">
            <v>-0.55000000000000004</v>
          </cell>
          <cell r="D151">
            <v>-0.45397056967508265</v>
          </cell>
          <cell r="E151">
            <v>-0.5460804314153096</v>
          </cell>
          <cell r="F151">
            <v>0.308</v>
          </cell>
          <cell r="G151">
            <v>0.41300000000000003</v>
          </cell>
          <cell r="H151">
            <v>0.42800000000000005</v>
          </cell>
          <cell r="I151">
            <v>0.52800000000000002</v>
          </cell>
          <cell r="J151">
            <v>0.28999999999999998</v>
          </cell>
          <cell r="K151">
            <v>0.2475</v>
          </cell>
          <cell r="L151">
            <v>1.0449999999999999</v>
          </cell>
          <cell r="M151">
            <v>-0.25</v>
          </cell>
          <cell r="N151">
            <v>0.10249999999999999</v>
          </cell>
          <cell r="O151">
            <v>-0.17</v>
          </cell>
          <cell r="P151">
            <v>-7.4999999999999997E-2</v>
          </cell>
          <cell r="Q151">
            <v>0.14249999999999999</v>
          </cell>
          <cell r="R151">
            <v>0.15</v>
          </cell>
          <cell r="S151">
            <v>0.15</v>
          </cell>
          <cell r="T151">
            <v>1</v>
          </cell>
          <cell r="U151">
            <v>0.15</v>
          </cell>
          <cell r="V151">
            <v>2.7290000000000001</v>
          </cell>
          <cell r="W151">
            <v>2.8250294303249177</v>
          </cell>
          <cell r="X151">
            <v>2.7329195685846908</v>
          </cell>
          <cell r="Z151">
            <v>0.1225</v>
          </cell>
          <cell r="AA151">
            <v>5.0000000000000001E-3</v>
          </cell>
          <cell r="AB151">
            <v>3.4812504757018772</v>
          </cell>
          <cell r="AC151">
            <v>3.6037504757018772</v>
          </cell>
          <cell r="AD151">
            <v>3.4862504757018771</v>
          </cell>
          <cell r="AE151">
            <v>3.2040000000000002</v>
          </cell>
          <cell r="AF151">
            <v>3.0290000000000004</v>
          </cell>
          <cell r="AG151">
            <v>3.1090000000000004</v>
          </cell>
          <cell r="AH151">
            <v>-0.1875</v>
          </cell>
          <cell r="AI151">
            <v>1.3458828149110003</v>
          </cell>
          <cell r="AJ151">
            <v>6.3007270631265003E-2</v>
          </cell>
          <cell r="AK151">
            <v>7.1523458114003013E-2</v>
          </cell>
          <cell r="AL151">
            <v>0.52267247238864123</v>
          </cell>
          <cell r="AM151">
            <v>0.47952003981964281</v>
          </cell>
          <cell r="AN151">
            <v>0.41300000000000003</v>
          </cell>
          <cell r="AO151">
            <v>0.12</v>
          </cell>
          <cell r="AQ151">
            <v>-3.3080820697451667</v>
          </cell>
          <cell r="AR151">
            <v>-2.7580820697451669</v>
          </cell>
          <cell r="AT151">
            <v>7.4999999999999997E-3</v>
          </cell>
          <cell r="AV151">
            <v>8.0000000000000002E-3</v>
          </cell>
        </row>
        <row r="152">
          <cell r="A152">
            <v>40544</v>
          </cell>
          <cell r="B152">
            <v>3.5030000000000001</v>
          </cell>
          <cell r="C152">
            <v>-0.55000000000000004</v>
          </cell>
          <cell r="D152">
            <v>-0.45392720293912703</v>
          </cell>
          <cell r="E152">
            <v>-0.54607866134445437</v>
          </cell>
          <cell r="F152">
            <v>0.318</v>
          </cell>
          <cell r="G152">
            <v>0.42300000000000004</v>
          </cell>
          <cell r="H152">
            <v>0.43800000000000006</v>
          </cell>
          <cell r="I152">
            <v>0.53800000000000003</v>
          </cell>
          <cell r="J152">
            <v>0.3</v>
          </cell>
          <cell r="K152">
            <v>0.26</v>
          </cell>
          <cell r="L152">
            <v>1.52</v>
          </cell>
          <cell r="M152">
            <v>-0.25</v>
          </cell>
          <cell r="N152">
            <v>0.10249999999999999</v>
          </cell>
          <cell r="O152">
            <v>-0.17</v>
          </cell>
          <cell r="P152">
            <v>-5.5E-2</v>
          </cell>
          <cell r="Q152">
            <v>0.14249999999999999</v>
          </cell>
          <cell r="R152">
            <v>0.15</v>
          </cell>
          <cell r="S152">
            <v>0.15</v>
          </cell>
          <cell r="T152">
            <v>1</v>
          </cell>
          <cell r="U152">
            <v>0.15</v>
          </cell>
          <cell r="V152">
            <v>2.9530000000000003</v>
          </cell>
          <cell r="W152">
            <v>3.0490727970608731</v>
          </cell>
          <cell r="X152">
            <v>2.9569213386555457</v>
          </cell>
          <cell r="Z152">
            <v>0.1225</v>
          </cell>
          <cell r="AA152">
            <v>5.0000000000000001E-3</v>
          </cell>
          <cell r="AB152">
            <v>3.7652958076238368</v>
          </cell>
          <cell r="AC152">
            <v>3.8877958076238368</v>
          </cell>
          <cell r="AD152">
            <v>3.7702958076238366</v>
          </cell>
          <cell r="AE152">
            <v>3.448</v>
          </cell>
          <cell r="AF152">
            <v>3.2530000000000001</v>
          </cell>
          <cell r="AG152">
            <v>3.3330000000000002</v>
          </cell>
          <cell r="AH152">
            <v>-0.1875</v>
          </cell>
          <cell r="AI152">
            <v>1.3452752907580001</v>
          </cell>
          <cell r="AJ152">
            <v>6.3034571260778008E-2</v>
          </cell>
          <cell r="AK152">
            <v>7.1526529674025008E-2</v>
          </cell>
          <cell r="AL152">
            <v>0.51978269857899639</v>
          </cell>
          <cell r="AM152">
            <v>0.47665359302117871</v>
          </cell>
          <cell r="AN152">
            <v>0.42300000000000004</v>
          </cell>
          <cell r="AO152">
            <v>0.12</v>
          </cell>
          <cell r="AQ152">
            <v>-3.552080300414179</v>
          </cell>
          <cell r="AR152">
            <v>-3.0020803004141792</v>
          </cell>
          <cell r="AT152">
            <v>7.4999999999999997E-3</v>
          </cell>
          <cell r="AV152">
            <v>8.0000000000000002E-3</v>
          </cell>
        </row>
        <row r="153">
          <cell r="A153">
            <v>40575</v>
          </cell>
          <cell r="B153">
            <v>3.4049999999999998</v>
          </cell>
          <cell r="C153">
            <v>-0.55000000000000004</v>
          </cell>
          <cell r="D153">
            <v>-0.4538841996958114</v>
          </cell>
          <cell r="E153">
            <v>-0.54607690611003346</v>
          </cell>
          <cell r="F153">
            <v>0.36300000000000004</v>
          </cell>
          <cell r="G153">
            <v>0.46800000000000003</v>
          </cell>
          <cell r="H153">
            <v>0.48300000000000004</v>
          </cell>
          <cell r="I153">
            <v>0.58300000000000007</v>
          </cell>
          <cell r="J153">
            <v>0.27500000000000002</v>
          </cell>
          <cell r="K153">
            <v>0.23749999999999999</v>
          </cell>
          <cell r="L153">
            <v>1.4</v>
          </cell>
          <cell r="M153">
            <v>-0.25</v>
          </cell>
          <cell r="N153">
            <v>0.10249999999999999</v>
          </cell>
          <cell r="O153">
            <v>-0.17</v>
          </cell>
          <cell r="P153">
            <v>-7.4999999999999997E-2</v>
          </cell>
          <cell r="Q153">
            <v>0.14249999999999999</v>
          </cell>
          <cell r="R153">
            <v>0.15</v>
          </cell>
          <cell r="S153">
            <v>0.15</v>
          </cell>
          <cell r="T153">
            <v>1</v>
          </cell>
          <cell r="U153">
            <v>0.15</v>
          </cell>
          <cell r="V153">
            <v>2.8549999999999995</v>
          </cell>
          <cell r="W153">
            <v>2.9511158003041884</v>
          </cell>
          <cell r="X153">
            <v>2.8589230938899663</v>
          </cell>
          <cell r="Z153">
            <v>0.1225</v>
          </cell>
          <cell r="AA153">
            <v>5.0000000000000001E-3</v>
          </cell>
          <cell r="AB153">
            <v>3.6387097531638468</v>
          </cell>
          <cell r="AC153">
            <v>3.7612097531638469</v>
          </cell>
          <cell r="AD153">
            <v>3.6437097531638467</v>
          </cell>
          <cell r="AE153">
            <v>3.3299999999999996</v>
          </cell>
          <cell r="AF153">
            <v>3.1549999999999998</v>
          </cell>
          <cell r="AG153">
            <v>3.2349999999999999</v>
          </cell>
          <cell r="AH153">
            <v>-0.1875</v>
          </cell>
          <cell r="AI153">
            <v>1.3446734001170004</v>
          </cell>
          <cell r="AJ153">
            <v>6.3061871890537011E-2</v>
          </cell>
          <cell r="AK153">
            <v>7.1529601234050014E-2</v>
          </cell>
          <cell r="AL153">
            <v>0.51690658152226476</v>
          </cell>
          <cell r="AM153">
            <v>0.47380404261664749</v>
          </cell>
          <cell r="AN153">
            <v>0.46800000000000003</v>
          </cell>
          <cell r="AO153">
            <v>0.13300000000000001</v>
          </cell>
          <cell r="AQ153">
            <v>-3.4540785459134233</v>
          </cell>
          <cell r="AR153">
            <v>-2.9040785459134231</v>
          </cell>
          <cell r="AT153">
            <v>7.4999999999999997E-3</v>
          </cell>
          <cell r="AV153">
            <v>8.0000000000000002E-3</v>
          </cell>
        </row>
        <row r="154">
          <cell r="A154">
            <v>40603</v>
          </cell>
          <cell r="B154">
            <v>3.2919999999999998</v>
          </cell>
          <cell r="C154">
            <v>-0.55000000000000004</v>
          </cell>
          <cell r="D154">
            <v>-0.45384567089994077</v>
          </cell>
          <cell r="E154">
            <v>-0.54607533350612014</v>
          </cell>
          <cell r="F154">
            <v>0.36300000000000004</v>
          </cell>
          <cell r="G154">
            <v>0.46800000000000003</v>
          </cell>
          <cell r="H154">
            <v>0.48300000000000004</v>
          </cell>
          <cell r="I154">
            <v>0.58300000000000007</v>
          </cell>
          <cell r="J154">
            <v>0.27300000000000002</v>
          </cell>
          <cell r="K154">
            <v>0.23499999999999999</v>
          </cell>
          <cell r="L154">
            <v>0.88</v>
          </cell>
          <cell r="M154">
            <v>-0.25</v>
          </cell>
          <cell r="N154">
            <v>0.10249999999999999</v>
          </cell>
          <cell r="O154">
            <v>-0.17</v>
          </cell>
          <cell r="P154">
            <v>-0.24</v>
          </cell>
          <cell r="Q154">
            <v>0.14249999999999999</v>
          </cell>
          <cell r="R154">
            <v>0.15</v>
          </cell>
          <cell r="S154">
            <v>0.15</v>
          </cell>
          <cell r="T154">
            <v>0.75</v>
          </cell>
          <cell r="U154">
            <v>0.15</v>
          </cell>
          <cell r="V154">
            <v>2.742</v>
          </cell>
          <cell r="W154">
            <v>2.838154329100059</v>
          </cell>
          <cell r="X154">
            <v>2.7459246664938797</v>
          </cell>
          <cell r="Z154">
            <v>0.1225</v>
          </cell>
          <cell r="AA154">
            <v>5.0000000000000001E-3</v>
          </cell>
          <cell r="AB154">
            <v>3.4932904544574788</v>
          </cell>
          <cell r="AC154">
            <v>3.6157904544574788</v>
          </cell>
          <cell r="AD154">
            <v>3.4982904544574787</v>
          </cell>
          <cell r="AE154">
            <v>3.0519999999999996</v>
          </cell>
          <cell r="AF154">
            <v>3.0419999999999998</v>
          </cell>
          <cell r="AG154">
            <v>3.1219999999999999</v>
          </cell>
          <cell r="AH154">
            <v>-0.1875</v>
          </cell>
          <cell r="AI154">
            <v>1.3441345928949999</v>
          </cell>
          <cell r="AJ154">
            <v>6.3086530524080017E-2</v>
          </cell>
          <cell r="AK154">
            <v>7.1532375546332988E-2</v>
          </cell>
          <cell r="AL154">
            <v>0.51432049524318513</v>
          </cell>
          <cell r="AM154">
            <v>0.47124469631336685</v>
          </cell>
          <cell r="AN154">
            <v>0.46800000000000003</v>
          </cell>
          <cell r="AO154">
            <v>0.12</v>
          </cell>
          <cell r="AQ154">
            <v>-3.3410769739668389</v>
          </cell>
          <cell r="AR154">
            <v>-2.7910769739668391</v>
          </cell>
          <cell r="AT154">
            <v>7.4999999999999997E-3</v>
          </cell>
          <cell r="AV154">
            <v>8.0000000000000002E-3</v>
          </cell>
        </row>
        <row r="155">
          <cell r="A155">
            <v>40634</v>
          </cell>
          <cell r="B155">
            <v>3.173</v>
          </cell>
          <cell r="C155">
            <v>-0.55000000000000004</v>
          </cell>
          <cell r="D155">
            <v>-0.45380336083526496</v>
          </cell>
          <cell r="E155">
            <v>-0.63245426214120037</v>
          </cell>
          <cell r="F155">
            <v>0.16500000000000001</v>
          </cell>
          <cell r="G155">
            <v>0.16500000000000001</v>
          </cell>
          <cell r="H155">
            <v>0.185</v>
          </cell>
          <cell r="I155">
            <v>0.16500000000000001</v>
          </cell>
          <cell r="J155">
            <v>0.17800000000000002</v>
          </cell>
          <cell r="K155">
            <v>0.17</v>
          </cell>
          <cell r="L155">
            <v>0.54</v>
          </cell>
          <cell r="M155">
            <v>0</v>
          </cell>
          <cell r="N155">
            <v>0.1875</v>
          </cell>
          <cell r="O155">
            <v>-0.17</v>
          </cell>
          <cell r="P155">
            <v>-0.43</v>
          </cell>
          <cell r="Q155">
            <v>0.14249999999999999</v>
          </cell>
          <cell r="R155">
            <v>0.15</v>
          </cell>
          <cell r="S155">
            <v>0.15</v>
          </cell>
          <cell r="T155">
            <v>0.4</v>
          </cell>
          <cell r="U155">
            <v>0.15</v>
          </cell>
          <cell r="V155">
            <v>2.6230000000000002</v>
          </cell>
          <cell r="W155">
            <v>2.7191966391647351</v>
          </cell>
          <cell r="X155">
            <v>2.5405457378587997</v>
          </cell>
          <cell r="Z155">
            <v>0.1225</v>
          </cell>
          <cell r="AA155">
            <v>-0.105</v>
          </cell>
          <cell r="AB155">
            <v>3.3402154460900793</v>
          </cell>
          <cell r="AC155">
            <v>3.4627154460900793</v>
          </cell>
          <cell r="AD155">
            <v>3.2352154460900793</v>
          </cell>
          <cell r="AE155">
            <v>2.7429999999999999</v>
          </cell>
          <cell r="AF155">
            <v>3.173</v>
          </cell>
          <cell r="AG155">
            <v>3.0030000000000001</v>
          </cell>
          <cell r="AH155">
            <v>-0.19</v>
          </cell>
          <cell r="AI155">
            <v>1.3435434036180001</v>
          </cell>
          <cell r="AJ155">
            <v>6.3113831154311004E-2</v>
          </cell>
          <cell r="AK155">
            <v>7.1535447106364003E-2</v>
          </cell>
          <cell r="AL155">
            <v>0.51147023264151259</v>
          </cell>
          <cell r="AM155">
            <v>0.46842703286473031</v>
          </cell>
          <cell r="AN155">
            <v>0.16500000000000001</v>
          </cell>
          <cell r="AO155">
            <v>0.124</v>
          </cell>
          <cell r="AQ155">
            <v>-3.3084197973074825</v>
          </cell>
          <cell r="AR155">
            <v>-2.7584197973074822</v>
          </cell>
          <cell r="AT155">
            <v>7.4999999999999997E-3</v>
          </cell>
          <cell r="AV155">
            <v>2.5000000000000001E-3</v>
          </cell>
        </row>
        <row r="156">
          <cell r="A156">
            <v>40664</v>
          </cell>
          <cell r="B156">
            <v>3.153</v>
          </cell>
          <cell r="C156">
            <v>-0.55000000000000004</v>
          </cell>
          <cell r="D156">
            <v>-0.45376276306301611</v>
          </cell>
          <cell r="E156">
            <v>-0.63248906023170059</v>
          </cell>
          <cell r="F156">
            <v>0.16500000000000001</v>
          </cell>
          <cell r="G156">
            <v>0.16500000000000001</v>
          </cell>
          <cell r="H156">
            <v>0.185</v>
          </cell>
          <cell r="I156">
            <v>0.16500000000000001</v>
          </cell>
          <cell r="J156">
            <v>0.17800000000000002</v>
          </cell>
          <cell r="K156">
            <v>0.16</v>
          </cell>
          <cell r="L156">
            <v>0.42499999999999999</v>
          </cell>
          <cell r="M156">
            <v>0</v>
          </cell>
          <cell r="N156">
            <v>0.1875</v>
          </cell>
          <cell r="O156">
            <v>-0.17</v>
          </cell>
          <cell r="P156">
            <v>-0.43</v>
          </cell>
          <cell r="Q156">
            <v>0.14249999999999999</v>
          </cell>
          <cell r="R156">
            <v>0.15</v>
          </cell>
          <cell r="S156">
            <v>0.15</v>
          </cell>
          <cell r="T156">
            <v>0.45</v>
          </cell>
          <cell r="U156">
            <v>0.15</v>
          </cell>
          <cell r="V156">
            <v>2.6029999999999998</v>
          </cell>
          <cell r="W156">
            <v>2.6992372369369839</v>
          </cell>
          <cell r="X156">
            <v>2.5205109397682994</v>
          </cell>
          <cell r="Z156">
            <v>0.1225</v>
          </cell>
          <cell r="AA156">
            <v>-0.105</v>
          </cell>
          <cell r="AB156">
            <v>3.31334845168917</v>
          </cell>
          <cell r="AC156">
            <v>3.4358484516891701</v>
          </cell>
          <cell r="AD156">
            <v>3.20834845168917</v>
          </cell>
          <cell r="AE156">
            <v>2.7229999999999999</v>
          </cell>
          <cell r="AF156">
            <v>3.153</v>
          </cell>
          <cell r="AG156">
            <v>2.9830000000000001</v>
          </cell>
          <cell r="AH156">
            <v>-0.19</v>
          </cell>
          <cell r="AI156">
            <v>1.342976628523</v>
          </cell>
          <cell r="AJ156">
            <v>6.3140251119285007E-2</v>
          </cell>
          <cell r="AK156">
            <v>7.1538419583816029E-2</v>
          </cell>
          <cell r="AL156">
            <v>0.5087247802107161</v>
          </cell>
          <cell r="AM156">
            <v>0.46571608055471786</v>
          </cell>
          <cell r="AN156">
            <v>0.16500000000000001</v>
          </cell>
          <cell r="AO156">
            <v>0.12</v>
          </cell>
          <cell r="AQ156">
            <v>-3.2914545808528226</v>
          </cell>
          <cell r="AR156">
            <v>-2.7414545808528228</v>
          </cell>
          <cell r="AT156">
            <v>7.4999999999999997E-3</v>
          </cell>
          <cell r="AV156">
            <v>2.5000000000000001E-3</v>
          </cell>
        </row>
        <row r="157">
          <cell r="A157">
            <v>40695</v>
          </cell>
          <cell r="B157">
            <v>3.1640000000000006</v>
          </cell>
          <cell r="C157">
            <v>-0.55000000000000004</v>
          </cell>
          <cell r="D157">
            <v>-0.45372117153733527</v>
          </cell>
          <cell r="E157">
            <v>-0.63252471011085465</v>
          </cell>
          <cell r="F157">
            <v>0.16500000000000001</v>
          </cell>
          <cell r="G157">
            <v>0.16500000000000001</v>
          </cell>
          <cell r="H157">
            <v>0.185</v>
          </cell>
          <cell r="I157">
            <v>0.16500000000000001</v>
          </cell>
          <cell r="J157">
            <v>0.17300000000000001</v>
          </cell>
          <cell r="K157">
            <v>0.155</v>
          </cell>
          <cell r="L157">
            <v>0.42499999999999999</v>
          </cell>
          <cell r="M157">
            <v>0</v>
          </cell>
          <cell r="N157">
            <v>0.1875</v>
          </cell>
          <cell r="O157">
            <v>-0.17</v>
          </cell>
          <cell r="P157">
            <v>-0.43</v>
          </cell>
          <cell r="Q157">
            <v>0.14249999999999999</v>
          </cell>
          <cell r="R157">
            <v>0.15</v>
          </cell>
          <cell r="S157">
            <v>0.15</v>
          </cell>
          <cell r="T157">
            <v>0.45</v>
          </cell>
          <cell r="U157">
            <v>0.15</v>
          </cell>
          <cell r="V157">
            <v>2.6140000000000008</v>
          </cell>
          <cell r="W157">
            <v>2.7102788284626653</v>
          </cell>
          <cell r="X157">
            <v>2.5314752898891459</v>
          </cell>
          <cell r="Z157">
            <v>0.1225</v>
          </cell>
          <cell r="AA157">
            <v>-0.105</v>
          </cell>
          <cell r="AB157">
            <v>3.325912925126381</v>
          </cell>
          <cell r="AC157">
            <v>3.4484129251263811</v>
          </cell>
          <cell r="AD157">
            <v>3.2209129251263811</v>
          </cell>
          <cell r="AE157">
            <v>2.7340000000000004</v>
          </cell>
          <cell r="AF157">
            <v>3.1640000000000006</v>
          </cell>
          <cell r="AG157">
            <v>2.9940000000000007</v>
          </cell>
          <cell r="AH157">
            <v>-0.19</v>
          </cell>
          <cell r="AI157">
            <v>1.3423964755669999</v>
          </cell>
          <cell r="AJ157">
            <v>6.3167551750001993E-2</v>
          </cell>
          <cell r="AK157">
            <v>7.1541491143852998E-2</v>
          </cell>
          <cell r="AL157">
            <v>0.50590105960614329</v>
          </cell>
          <cell r="AM157">
            <v>0.46293101526997804</v>
          </cell>
          <cell r="AN157">
            <v>0.16500000000000001</v>
          </cell>
          <cell r="AO157">
            <v>0.124</v>
          </cell>
          <cell r="AQ157">
            <v>-3.3044902158307798</v>
          </cell>
          <cell r="AR157">
            <v>-2.7544902158307796</v>
          </cell>
          <cell r="AT157">
            <v>7.4999999999999997E-3</v>
          </cell>
          <cell r="AV157">
            <v>2.5000000000000001E-3</v>
          </cell>
        </row>
        <row r="158">
          <cell r="A158">
            <v>40725</v>
          </cell>
          <cell r="B158">
            <v>3.2340000000000004</v>
          </cell>
          <cell r="C158">
            <v>-0.55000000000000004</v>
          </cell>
          <cell r="D158">
            <v>-0.45368127003060721</v>
          </cell>
          <cell r="E158">
            <v>-0.63255891140233711</v>
          </cell>
          <cell r="F158">
            <v>0.16500000000000001</v>
          </cell>
          <cell r="G158">
            <v>0.16500000000000001</v>
          </cell>
          <cell r="H158">
            <v>0.185</v>
          </cell>
          <cell r="I158">
            <v>0.16500000000000001</v>
          </cell>
          <cell r="J158">
            <v>0.16200000000000001</v>
          </cell>
          <cell r="K158">
            <v>0.14499999999999999</v>
          </cell>
          <cell r="L158">
            <v>0.46</v>
          </cell>
          <cell r="M158">
            <v>0</v>
          </cell>
          <cell r="N158">
            <v>0.1875</v>
          </cell>
          <cell r="O158">
            <v>-0.17</v>
          </cell>
          <cell r="P158">
            <v>-0.43</v>
          </cell>
          <cell r="Q158">
            <v>0.14249999999999999</v>
          </cell>
          <cell r="R158">
            <v>0.15</v>
          </cell>
          <cell r="S158">
            <v>0.15</v>
          </cell>
          <cell r="T158">
            <v>0.5</v>
          </cell>
          <cell r="U158">
            <v>0.15</v>
          </cell>
          <cell r="V158">
            <v>2.6840000000000002</v>
          </cell>
          <cell r="W158">
            <v>2.7803187299693932</v>
          </cell>
          <cell r="X158">
            <v>2.6014410885976633</v>
          </cell>
          <cell r="Z158">
            <v>0.1225</v>
          </cell>
          <cell r="AA158">
            <v>-0.105</v>
          </cell>
          <cell r="AB158">
            <v>3.4135624515032381</v>
          </cell>
          <cell r="AC158">
            <v>3.5360624515032382</v>
          </cell>
          <cell r="AD158">
            <v>3.3085624515032381</v>
          </cell>
          <cell r="AE158">
            <v>2.8040000000000003</v>
          </cell>
          <cell r="AF158">
            <v>3.2340000000000004</v>
          </cell>
          <cell r="AG158">
            <v>3.0640000000000005</v>
          </cell>
          <cell r="AH158">
            <v>-0.19</v>
          </cell>
          <cell r="AI158">
            <v>1.3418403673000001</v>
          </cell>
          <cell r="AJ158">
            <v>6.3193971715447023E-2</v>
          </cell>
          <cell r="AK158">
            <v>7.1544463621311019E-2</v>
          </cell>
          <cell r="AL158">
            <v>0.50318120031454994</v>
          </cell>
          <cell r="AM158">
            <v>0.46025142920811901</v>
          </cell>
          <cell r="AN158">
            <v>0.16500000000000001</v>
          </cell>
          <cell r="AO158">
            <v>0.12</v>
          </cell>
          <cell r="AQ158">
            <v>-3.3695244028265567</v>
          </cell>
          <cell r="AR158">
            <v>-2.8195244028265565</v>
          </cell>
          <cell r="AT158">
            <v>7.4999999999999997E-3</v>
          </cell>
          <cell r="AV158">
            <v>2.5000000000000001E-3</v>
          </cell>
        </row>
        <row r="159">
          <cell r="A159">
            <v>40756</v>
          </cell>
          <cell r="B159">
            <v>3.2310000000000003</v>
          </cell>
          <cell r="C159">
            <v>-0.55000000000000004</v>
          </cell>
          <cell r="D159">
            <v>-0.45364039890636754</v>
          </cell>
          <cell r="E159">
            <v>-0.63259394379454248</v>
          </cell>
          <cell r="F159">
            <v>0.16500000000000001</v>
          </cell>
          <cell r="G159">
            <v>0.16500000000000001</v>
          </cell>
          <cell r="H159">
            <v>0.185</v>
          </cell>
          <cell r="I159">
            <v>0.16500000000000001</v>
          </cell>
          <cell r="J159">
            <v>0.16</v>
          </cell>
          <cell r="K159">
            <v>0.14249999999999999</v>
          </cell>
          <cell r="L159">
            <v>0.52500000000000002</v>
          </cell>
          <cell r="M159">
            <v>0</v>
          </cell>
          <cell r="N159">
            <v>0.1875</v>
          </cell>
          <cell r="O159">
            <v>-0.17</v>
          </cell>
          <cell r="P159">
            <v>-0.43</v>
          </cell>
          <cell r="Q159">
            <v>0.14249999999999999</v>
          </cell>
          <cell r="R159">
            <v>0.15</v>
          </cell>
          <cell r="S159">
            <v>0.15</v>
          </cell>
          <cell r="T159">
            <v>0.55000000000000004</v>
          </cell>
          <cell r="U159">
            <v>0.15</v>
          </cell>
          <cell r="V159">
            <v>2.681</v>
          </cell>
          <cell r="W159">
            <v>2.7773596010936328</v>
          </cell>
          <cell r="X159">
            <v>2.5984060562054578</v>
          </cell>
          <cell r="Z159">
            <v>0.1225</v>
          </cell>
          <cell r="AA159">
            <v>-0.105</v>
          </cell>
          <cell r="AB159">
            <v>3.4083007429728953</v>
          </cell>
          <cell r="AC159">
            <v>3.5308007429728954</v>
          </cell>
          <cell r="AD159">
            <v>3.3033007429728953</v>
          </cell>
          <cell r="AE159">
            <v>2.8010000000000002</v>
          </cell>
          <cell r="AF159">
            <v>3.2310000000000003</v>
          </cell>
          <cell r="AG159">
            <v>3.0610000000000004</v>
          </cell>
          <cell r="AH159">
            <v>-0.19</v>
          </cell>
          <cell r="AI159">
            <v>1.341271222931</v>
          </cell>
          <cell r="AJ159">
            <v>6.3221272346650023E-2</v>
          </cell>
          <cell r="AK159">
            <v>7.154753518135501E-2</v>
          </cell>
          <cell r="AL159">
            <v>0.50038383037926248</v>
          </cell>
          <cell r="AM159">
            <v>0.45749859039408253</v>
          </cell>
          <cell r="AN159">
            <v>0.16500000000000001</v>
          </cell>
          <cell r="AO159">
            <v>0.12</v>
          </cell>
          <cell r="AQ159">
            <v>-3.3665594205756677</v>
          </cell>
          <cell r="AR159">
            <v>-2.8165594205756674</v>
          </cell>
          <cell r="AT159">
            <v>7.4999999999999997E-3</v>
          </cell>
          <cell r="AV159">
            <v>2.5000000000000001E-3</v>
          </cell>
        </row>
        <row r="160">
          <cell r="A160">
            <v>40787</v>
          </cell>
          <cell r="B160">
            <v>3.2080000000000002</v>
          </cell>
          <cell r="C160">
            <v>-0.55000000000000004</v>
          </cell>
          <cell r="D160">
            <v>-0.45359989459149785</v>
          </cell>
          <cell r="E160">
            <v>-0.6326286617787158</v>
          </cell>
          <cell r="F160">
            <v>0.16500000000000001</v>
          </cell>
          <cell r="G160">
            <v>0.16500000000000001</v>
          </cell>
          <cell r="H160">
            <v>0.185</v>
          </cell>
          <cell r="I160">
            <v>0.16500000000000001</v>
          </cell>
          <cell r="J160">
            <v>0.157</v>
          </cell>
          <cell r="K160">
            <v>0.14000000000000001</v>
          </cell>
          <cell r="L160">
            <v>0.42499999999999999</v>
          </cell>
          <cell r="M160">
            <v>0</v>
          </cell>
          <cell r="N160">
            <v>0.1875</v>
          </cell>
          <cell r="O160">
            <v>-0.17</v>
          </cell>
          <cell r="P160">
            <v>-0.43</v>
          </cell>
          <cell r="Q160">
            <v>0.14249999999999999</v>
          </cell>
          <cell r="R160">
            <v>0.15</v>
          </cell>
          <cell r="S160">
            <v>0.15</v>
          </cell>
          <cell r="T160">
            <v>0.55000000000000004</v>
          </cell>
          <cell r="U160">
            <v>0.15</v>
          </cell>
          <cell r="V160">
            <v>2.6580000000000004</v>
          </cell>
          <cell r="W160">
            <v>2.7544001054085023</v>
          </cell>
          <cell r="X160">
            <v>2.5753713382212844</v>
          </cell>
          <cell r="Z160">
            <v>0.1225</v>
          </cell>
          <cell r="AA160">
            <v>-0.105</v>
          </cell>
          <cell r="AB160">
            <v>3.3776415349363744</v>
          </cell>
          <cell r="AC160">
            <v>3.5001415349363745</v>
          </cell>
          <cell r="AD160">
            <v>3.2726415349363744</v>
          </cell>
          <cell r="AE160">
            <v>2.778</v>
          </cell>
          <cell r="AF160">
            <v>3.2080000000000002</v>
          </cell>
          <cell r="AG160">
            <v>3.0380000000000003</v>
          </cell>
          <cell r="AH160">
            <v>-0.19</v>
          </cell>
          <cell r="AI160">
            <v>1.3407076626350003</v>
          </cell>
          <cell r="AJ160">
            <v>6.3248572978101006E-2</v>
          </cell>
          <cell r="AK160">
            <v>7.1550606741401013E-2</v>
          </cell>
          <cell r="AL160">
            <v>0.49759977867353894</v>
          </cell>
          <cell r="AM160">
            <v>0.45476198786196848</v>
          </cell>
          <cell r="AN160">
            <v>0.16500000000000001</v>
          </cell>
          <cell r="AO160">
            <v>0.124</v>
          </cell>
          <cell r="AQ160">
            <v>-3.3435941240481646</v>
          </cell>
          <cell r="AR160">
            <v>-2.7935941240481643</v>
          </cell>
          <cell r="AT160">
            <v>7.4999999999999997E-3</v>
          </cell>
          <cell r="AV160">
            <v>2.5000000000000001E-3</v>
          </cell>
        </row>
        <row r="161">
          <cell r="A161">
            <v>40817</v>
          </cell>
          <cell r="B161">
            <v>3.2170000000000001</v>
          </cell>
          <cell r="C161">
            <v>-0.55000000000000004</v>
          </cell>
          <cell r="D161">
            <v>-0.45356104656016738</v>
          </cell>
          <cell r="E161">
            <v>-0.63266196009128617</v>
          </cell>
          <cell r="F161">
            <v>0.16500000000000001</v>
          </cell>
          <cell r="G161">
            <v>0.16500000000000001</v>
          </cell>
          <cell r="H161">
            <v>0.185</v>
          </cell>
          <cell r="I161">
            <v>0.16500000000000001</v>
          </cell>
          <cell r="J161">
            <v>0.17300000000000001</v>
          </cell>
          <cell r="K161">
            <v>0.155</v>
          </cell>
          <cell r="L161">
            <v>0.34499999999999997</v>
          </cell>
          <cell r="M161">
            <v>0</v>
          </cell>
          <cell r="N161">
            <v>0.1875</v>
          </cell>
          <cell r="O161">
            <v>-0.17</v>
          </cell>
          <cell r="P161">
            <v>-0.43</v>
          </cell>
          <cell r="Q161">
            <v>0.14249999999999999</v>
          </cell>
          <cell r="R161">
            <v>0.15</v>
          </cell>
          <cell r="S161">
            <v>0.15</v>
          </cell>
          <cell r="T161">
            <v>0.6</v>
          </cell>
          <cell r="U161">
            <v>0.15</v>
          </cell>
          <cell r="V161">
            <v>2.6669999999999998</v>
          </cell>
          <cell r="W161">
            <v>2.7634389534398327</v>
          </cell>
          <cell r="X161">
            <v>2.5843380399087139</v>
          </cell>
          <cell r="Z161">
            <v>0.1225</v>
          </cell>
          <cell r="AA161">
            <v>-0.105</v>
          </cell>
          <cell r="AB161">
            <v>3.3877130386304719</v>
          </cell>
          <cell r="AC161">
            <v>3.510213038630472</v>
          </cell>
          <cell r="AD161">
            <v>3.2827130386304719</v>
          </cell>
          <cell r="AE161">
            <v>2.7869999999999999</v>
          </cell>
          <cell r="AF161">
            <v>3.2170000000000001</v>
          </cell>
          <cell r="AG161">
            <v>3.0470000000000002</v>
          </cell>
          <cell r="AH161">
            <v>-0.19</v>
          </cell>
          <cell r="AI161">
            <v>1.3401675919330003</v>
          </cell>
          <cell r="AJ161">
            <v>6.327499294425501E-2</v>
          </cell>
          <cell r="AK161">
            <v>7.1553579218867999E-2</v>
          </cell>
          <cell r="AL161">
            <v>0.49491816953544726</v>
          </cell>
          <cell r="AM161">
            <v>0.45212903304039037</v>
          </cell>
          <cell r="AN161">
            <v>0.16500000000000001</v>
          </cell>
          <cell r="AO161">
            <v>0.12</v>
          </cell>
          <cell r="AQ161">
            <v>-3.352627408442463</v>
          </cell>
          <cell r="AR161">
            <v>-2.8026274084424632</v>
          </cell>
          <cell r="AT161">
            <v>7.4999999999999997E-3</v>
          </cell>
          <cell r="AV161">
            <v>2.5000000000000001E-3</v>
          </cell>
        </row>
        <row r="162">
          <cell r="A162">
            <v>40848</v>
          </cell>
          <cell r="B162">
            <v>3.2760000000000002</v>
          </cell>
          <cell r="C162">
            <v>-0.55000000000000004</v>
          </cell>
          <cell r="D162">
            <v>-0.45352126539556847</v>
          </cell>
          <cell r="E162">
            <v>-0.54606209246512538</v>
          </cell>
          <cell r="F162">
            <v>0.28800000000000003</v>
          </cell>
          <cell r="G162">
            <v>0.38800000000000007</v>
          </cell>
          <cell r="H162">
            <v>0.40800000000000003</v>
          </cell>
          <cell r="I162">
            <v>0.50800000000000001</v>
          </cell>
          <cell r="J162">
            <v>0.245</v>
          </cell>
          <cell r="K162">
            <v>0.21</v>
          </cell>
          <cell r="L162">
            <v>0.72499999999999998</v>
          </cell>
          <cell r="M162">
            <v>0</v>
          </cell>
          <cell r="N162">
            <v>0.1</v>
          </cell>
          <cell r="O162">
            <v>-0.17</v>
          </cell>
          <cell r="P162">
            <v>-0.14499999999999999</v>
          </cell>
          <cell r="Q162">
            <v>0.14249999999999999</v>
          </cell>
          <cell r="R162">
            <v>0.15</v>
          </cell>
          <cell r="S162">
            <v>0.15</v>
          </cell>
          <cell r="T162">
            <v>0.8</v>
          </cell>
          <cell r="U162">
            <v>0.15</v>
          </cell>
          <cell r="V162">
            <v>2.726</v>
          </cell>
          <cell r="W162">
            <v>2.8224787346044318</v>
          </cell>
          <cell r="X162">
            <v>2.7299379075348749</v>
          </cell>
          <cell r="Z162">
            <v>0.1225</v>
          </cell>
          <cell r="AA162">
            <v>5.0000000000000001E-3</v>
          </cell>
          <cell r="AB162">
            <v>3.4612290611931575</v>
          </cell>
          <cell r="AC162">
            <v>3.5837290611931576</v>
          </cell>
          <cell r="AD162">
            <v>3.4662290611931574</v>
          </cell>
          <cell r="AE162">
            <v>3.1310000000000002</v>
          </cell>
          <cell r="AF162">
            <v>3.2760000000000002</v>
          </cell>
          <cell r="AG162">
            <v>3.1060000000000003</v>
          </cell>
          <cell r="AH162">
            <v>-0.19</v>
          </cell>
          <cell r="AI162">
            <v>1.339614999408</v>
          </cell>
          <cell r="AJ162">
            <v>6.3302293576192006E-2</v>
          </cell>
          <cell r="AK162">
            <v>7.1556650778921024E-2</v>
          </cell>
          <cell r="AL162">
            <v>0.49216018129067735</v>
          </cell>
          <cell r="AM162">
            <v>0.44942410427291907</v>
          </cell>
          <cell r="AN162">
            <v>0.38800000000000007</v>
          </cell>
          <cell r="AO162">
            <v>0.124</v>
          </cell>
          <cell r="AQ162">
            <v>-3.3250637384604311</v>
          </cell>
          <cell r="AR162">
            <v>-2.7750637384604309</v>
          </cell>
          <cell r="AT162">
            <v>7.4999999999999997E-3</v>
          </cell>
          <cell r="AV162">
            <v>8.0000000000000002E-3</v>
          </cell>
        </row>
        <row r="163">
          <cell r="A163">
            <v>40878</v>
          </cell>
          <cell r="B163">
            <v>3.3530000000000002</v>
          </cell>
          <cell r="C163">
            <v>-0.55000000000000004</v>
          </cell>
          <cell r="D163">
            <v>-0.45348311805330432</v>
          </cell>
          <cell r="E163">
            <v>-0.54606053543074751</v>
          </cell>
          <cell r="F163">
            <v>0.308</v>
          </cell>
          <cell r="G163">
            <v>0.40800000000000003</v>
          </cell>
          <cell r="H163">
            <v>0.42800000000000005</v>
          </cell>
          <cell r="I163">
            <v>0.52800000000000002</v>
          </cell>
          <cell r="J163">
            <v>0.28499999999999998</v>
          </cell>
          <cell r="K163">
            <v>0.25</v>
          </cell>
          <cell r="L163">
            <v>1.0449999999999999</v>
          </cell>
          <cell r="M163">
            <v>0</v>
          </cell>
          <cell r="N163">
            <v>0.1</v>
          </cell>
          <cell r="O163">
            <v>-0.17</v>
          </cell>
          <cell r="P163">
            <v>-7.4999999999999997E-2</v>
          </cell>
          <cell r="Q163">
            <v>0.14249999999999999</v>
          </cell>
          <cell r="R163">
            <v>0.15</v>
          </cell>
          <cell r="S163">
            <v>0.15</v>
          </cell>
          <cell r="T163">
            <v>1</v>
          </cell>
          <cell r="U163">
            <v>0.15</v>
          </cell>
          <cell r="V163">
            <v>2.8029999999999999</v>
          </cell>
          <cell r="W163">
            <v>2.8995168819466959</v>
          </cell>
          <cell r="X163">
            <v>2.8069394645692527</v>
          </cell>
          <cell r="Z163">
            <v>0.1225</v>
          </cell>
          <cell r="AA163">
            <v>5.0000000000000001E-3</v>
          </cell>
          <cell r="AB163">
            <v>3.5575900617016707</v>
          </cell>
          <cell r="AC163">
            <v>3.6800900617016707</v>
          </cell>
          <cell r="AD163">
            <v>3.5625900617016706</v>
          </cell>
          <cell r="AE163">
            <v>3.278</v>
          </cell>
          <cell r="AF163">
            <v>3.3530000000000002</v>
          </cell>
          <cell r="AG163">
            <v>3.1830000000000003</v>
          </cell>
          <cell r="AH163">
            <v>-0.19</v>
          </cell>
          <cell r="AI163">
            <v>1.3390855298390003</v>
          </cell>
          <cell r="AJ163">
            <v>6.3328713542818008E-2</v>
          </cell>
          <cell r="AK163">
            <v>7.155962325639402E-2</v>
          </cell>
          <cell r="AL163">
            <v>0.4895037030617867</v>
          </cell>
          <cell r="AM163">
            <v>0.44682162615745363</v>
          </cell>
          <cell r="AN163">
            <v>0.40800000000000003</v>
          </cell>
          <cell r="AO163">
            <v>0.12</v>
          </cell>
          <cell r="AQ163">
            <v>-3.4020621820768731</v>
          </cell>
          <cell r="AR163">
            <v>-2.8520621820768728</v>
          </cell>
          <cell r="AT163">
            <v>7.4999999999999997E-3</v>
          </cell>
          <cell r="AV163">
            <v>8.0000000000000002E-3</v>
          </cell>
        </row>
        <row r="164">
          <cell r="A164">
            <v>40909</v>
          </cell>
          <cell r="B164">
            <v>3.59</v>
          </cell>
          <cell r="C164">
            <v>-0.55000000000000004</v>
          </cell>
          <cell r="D164">
            <v>-0.45344406182128427</v>
          </cell>
          <cell r="E164">
            <v>-0.54605894129882815</v>
          </cell>
          <cell r="F164">
            <v>0.318</v>
          </cell>
          <cell r="G164">
            <v>0.41800000000000004</v>
          </cell>
          <cell r="H164">
            <v>0.43800000000000006</v>
          </cell>
          <cell r="I164">
            <v>0.53800000000000003</v>
          </cell>
          <cell r="J164">
            <v>0.29499999999999998</v>
          </cell>
          <cell r="K164">
            <v>0.26250000000000001</v>
          </cell>
          <cell r="L164">
            <v>1.52</v>
          </cell>
          <cell r="M164">
            <v>0</v>
          </cell>
          <cell r="N164">
            <v>0.1</v>
          </cell>
          <cell r="O164">
            <v>-0.17</v>
          </cell>
          <cell r="P164">
            <v>-5.5E-2</v>
          </cell>
          <cell r="Q164">
            <v>0.14249999999999999</v>
          </cell>
          <cell r="R164">
            <v>0.15</v>
          </cell>
          <cell r="S164">
            <v>0.15</v>
          </cell>
          <cell r="T164">
            <v>1</v>
          </cell>
          <cell r="U164">
            <v>0.15</v>
          </cell>
          <cell r="V164">
            <v>3.04</v>
          </cell>
          <cell r="W164">
            <v>3.1365559381787156</v>
          </cell>
          <cell r="X164">
            <v>3.0439410587011717</v>
          </cell>
          <cell r="Z164">
            <v>0.1225</v>
          </cell>
          <cell r="AA164">
            <v>5.0000000000000001E-3</v>
          </cell>
          <cell r="AB164">
            <v>3.8568316669527314</v>
          </cell>
          <cell r="AC164">
            <v>3.9793316669527314</v>
          </cell>
          <cell r="AD164">
            <v>3.8618316669527313</v>
          </cell>
          <cell r="AE164">
            <v>3.5349999999999997</v>
          </cell>
          <cell r="AF164">
            <v>3.59</v>
          </cell>
          <cell r="AG164">
            <v>3.42</v>
          </cell>
          <cell r="AH164">
            <v>-0.19</v>
          </cell>
          <cell r="AI164">
            <v>1.3385438786870003</v>
          </cell>
          <cell r="AJ164">
            <v>6.3356014175242018E-2</v>
          </cell>
          <cell r="AK164">
            <v>7.1562694816452013E-2</v>
          </cell>
          <cell r="AL164">
            <v>0.48677158875056742</v>
          </cell>
          <cell r="AM164">
            <v>0.44414800984405461</v>
          </cell>
          <cell r="AN164">
            <v>0.41800000000000004</v>
          </cell>
          <cell r="AO164">
            <v>0.12</v>
          </cell>
          <cell r="AQ164">
            <v>-3.6640605886112807</v>
          </cell>
          <cell r="AR164">
            <v>-3.1140605886112809</v>
          </cell>
          <cell r="AT164">
            <v>7.4999999999999997E-3</v>
          </cell>
          <cell r="AV164">
            <v>8.0000000000000002E-3</v>
          </cell>
        </row>
        <row r="165">
          <cell r="A165">
            <v>40940</v>
          </cell>
          <cell r="B165">
            <v>3.4960000000000004</v>
          </cell>
          <cell r="C165">
            <v>-0.55000000000000004</v>
          </cell>
          <cell r="D165">
            <v>-0.45340537467035791</v>
          </cell>
          <cell r="E165">
            <v>-0.54605736223144286</v>
          </cell>
          <cell r="F165">
            <v>0.36300000000000004</v>
          </cell>
          <cell r="G165">
            <v>0.46300000000000008</v>
          </cell>
          <cell r="H165">
            <v>0.48300000000000004</v>
          </cell>
          <cell r="I165">
            <v>0.58300000000000007</v>
          </cell>
          <cell r="J165">
            <v>0.27</v>
          </cell>
          <cell r="K165">
            <v>0.24</v>
          </cell>
          <cell r="L165">
            <v>1.4</v>
          </cell>
          <cell r="M165">
            <v>0</v>
          </cell>
          <cell r="N165">
            <v>0.1</v>
          </cell>
          <cell r="O165">
            <v>-0.17</v>
          </cell>
          <cell r="P165">
            <v>-7.4999999999999997E-2</v>
          </cell>
          <cell r="Q165">
            <v>0.14249999999999999</v>
          </cell>
          <cell r="R165">
            <v>0.15</v>
          </cell>
          <cell r="S165">
            <v>0.15</v>
          </cell>
          <cell r="T165">
            <v>1</v>
          </cell>
          <cell r="U165">
            <v>0.15</v>
          </cell>
          <cell r="V165">
            <v>2.9460000000000006</v>
          </cell>
          <cell r="W165">
            <v>3.0425946253296425</v>
          </cell>
          <cell r="X165">
            <v>2.9499426377685576</v>
          </cell>
          <cell r="Z165">
            <v>0.1225</v>
          </cell>
          <cell r="AA165">
            <v>5.0000000000000001E-3</v>
          </cell>
          <cell r="AB165">
            <v>3.7360774346236303</v>
          </cell>
          <cell r="AC165">
            <v>3.8585774346236303</v>
          </cell>
          <cell r="AD165">
            <v>3.7410774346236302</v>
          </cell>
          <cell r="AE165">
            <v>3.4210000000000003</v>
          </cell>
          <cell r="AF165">
            <v>3.4960000000000004</v>
          </cell>
          <cell r="AG165">
            <v>3.3260000000000005</v>
          </cell>
          <cell r="AH165">
            <v>-0.19</v>
          </cell>
          <cell r="AI165">
            <v>1.338007777958</v>
          </cell>
          <cell r="AJ165">
            <v>6.338331480791301E-2</v>
          </cell>
          <cell r="AK165">
            <v>7.1565766376514003E-2</v>
          </cell>
          <cell r="AL165">
            <v>0.48405255108771222</v>
          </cell>
          <cell r="AM165">
            <v>0.44149016925441348</v>
          </cell>
          <cell r="AN165">
            <v>0.46300000000000008</v>
          </cell>
          <cell r="AO165">
            <v>0.13300000000000001</v>
          </cell>
          <cell r="AQ165">
            <v>-3.5700590102039262</v>
          </cell>
          <cell r="AR165">
            <v>-3.0200590102039264</v>
          </cell>
          <cell r="AT165">
            <v>7.4999999999999997E-3</v>
          </cell>
          <cell r="AV165">
            <v>8.0000000000000002E-3</v>
          </cell>
        </row>
        <row r="166">
          <cell r="A166">
            <v>40969</v>
          </cell>
          <cell r="B166">
            <v>3.3860000000000001</v>
          </cell>
          <cell r="C166">
            <v>-0.55000000000000004</v>
          </cell>
          <cell r="D166">
            <v>-0.45336951799307856</v>
          </cell>
          <cell r="E166">
            <v>-0.54605589869359505</v>
          </cell>
          <cell r="F166">
            <v>0.36300000000000004</v>
          </cell>
          <cell r="G166">
            <v>0.46300000000000008</v>
          </cell>
          <cell r="H166">
            <v>0.48300000000000004</v>
          </cell>
          <cell r="I166">
            <v>0.58300000000000007</v>
          </cell>
          <cell r="J166">
            <v>0.26800000000000002</v>
          </cell>
          <cell r="K166">
            <v>0.23749999999999999</v>
          </cell>
          <cell r="L166">
            <v>0.88</v>
          </cell>
          <cell r="M166">
            <v>0</v>
          </cell>
          <cell r="N166">
            <v>0.1</v>
          </cell>
          <cell r="O166">
            <v>-0.17</v>
          </cell>
          <cell r="P166">
            <v>-0.24</v>
          </cell>
          <cell r="Q166">
            <v>0.14249999999999999</v>
          </cell>
          <cell r="R166">
            <v>0.15</v>
          </cell>
          <cell r="S166">
            <v>0.15</v>
          </cell>
          <cell r="T166">
            <v>0.75</v>
          </cell>
          <cell r="U166">
            <v>0.15</v>
          </cell>
          <cell r="V166">
            <v>2.8360000000000003</v>
          </cell>
          <cell r="W166">
            <v>2.9326304820069216</v>
          </cell>
          <cell r="X166">
            <v>2.8399441013064051</v>
          </cell>
          <cell r="Z166">
            <v>0.1225</v>
          </cell>
          <cell r="AA166">
            <v>5.0000000000000001E-3</v>
          </cell>
          <cell r="AB166">
            <v>3.5952423374553328</v>
          </cell>
          <cell r="AC166">
            <v>3.7177423374553329</v>
          </cell>
          <cell r="AD166">
            <v>3.6002423374553327</v>
          </cell>
          <cell r="AE166">
            <v>3.1459999999999999</v>
          </cell>
          <cell r="AF166">
            <v>3.3860000000000001</v>
          </cell>
          <cell r="AG166">
            <v>3.2160000000000002</v>
          </cell>
          <cell r="AH166">
            <v>-0.19</v>
          </cell>
          <cell r="AI166">
            <v>1.3375112833520004</v>
          </cell>
          <cell r="AJ166">
            <v>6.3408854109667012E-2</v>
          </cell>
          <cell r="AK166">
            <v>7.1568639771413006E-2</v>
          </cell>
          <cell r="AL166">
            <v>0.48152073048035915</v>
          </cell>
          <cell r="AM166">
            <v>0.43901800285314224</v>
          </cell>
          <cell r="AN166">
            <v>0.46300000000000008</v>
          </cell>
          <cell r="AO166">
            <v>0.12</v>
          </cell>
          <cell r="AQ166">
            <v>-3.4600575472778186</v>
          </cell>
          <cell r="AR166">
            <v>-2.9100575472778187</v>
          </cell>
          <cell r="AT166">
            <v>7.4999999999999997E-3</v>
          </cell>
          <cell r="AV166">
            <v>8.0000000000000002E-3</v>
          </cell>
        </row>
        <row r="167">
          <cell r="A167">
            <v>41000</v>
          </cell>
          <cell r="B167">
            <v>3.27</v>
          </cell>
          <cell r="C167">
            <v>-0.55000000000000004</v>
          </cell>
          <cell r="D167">
            <v>-0.4533315464608334</v>
          </cell>
          <cell r="E167">
            <v>-0.63285867446214361</v>
          </cell>
          <cell r="F167">
            <v>0.16500000000000001</v>
          </cell>
          <cell r="G167">
            <v>0.16500000000000001</v>
          </cell>
          <cell r="H167">
            <v>0.185</v>
          </cell>
          <cell r="I167">
            <v>0.16500000000000001</v>
          </cell>
          <cell r="J167">
            <v>0.17300000000000001</v>
          </cell>
          <cell r="K167">
            <v>0.17249999999999999</v>
          </cell>
          <cell r="L167">
            <v>0.54</v>
          </cell>
          <cell r="M167">
            <v>0</v>
          </cell>
          <cell r="N167">
            <v>0.1875</v>
          </cell>
          <cell r="O167">
            <v>-0.17</v>
          </cell>
          <cell r="P167">
            <v>-0.43</v>
          </cell>
          <cell r="Q167">
            <v>0.14249999999999999</v>
          </cell>
          <cell r="R167">
            <v>0.15</v>
          </cell>
          <cell r="S167">
            <v>0.15</v>
          </cell>
          <cell r="T167">
            <v>0.4</v>
          </cell>
          <cell r="U167">
            <v>0.15</v>
          </cell>
          <cell r="V167">
            <v>2.7199999999999998</v>
          </cell>
          <cell r="W167">
            <v>2.8166684535391666</v>
          </cell>
          <cell r="X167">
            <v>2.6371413255378564</v>
          </cell>
          <cell r="Z167">
            <v>0.1225</v>
          </cell>
          <cell r="AA167">
            <v>-0.105</v>
          </cell>
          <cell r="AB167">
            <v>3.4468328374054082</v>
          </cell>
          <cell r="AC167">
            <v>3.5693328374054083</v>
          </cell>
          <cell r="AD167">
            <v>3.3418328374054083</v>
          </cell>
          <cell r="AE167">
            <v>2.84</v>
          </cell>
          <cell r="AF167">
            <v>3.27</v>
          </cell>
          <cell r="AG167">
            <v>3.1</v>
          </cell>
          <cell r="AH167">
            <v>-0.19</v>
          </cell>
          <cell r="AI167">
            <v>1.3369859066550003</v>
          </cell>
          <cell r="AJ167">
            <v>6.3436154742817025E-2</v>
          </cell>
          <cell r="AK167">
            <v>7.1571711331481006E-2</v>
          </cell>
          <cell r="AL167">
            <v>0.47882686429946841</v>
          </cell>
          <cell r="AM167">
            <v>0.4363904357849725</v>
          </cell>
          <cell r="AN167">
            <v>0.16500000000000001</v>
          </cell>
          <cell r="AO167">
            <v>0.124</v>
          </cell>
          <cell r="AQ167">
            <v>-3.4308240405892136</v>
          </cell>
          <cell r="AR167">
            <v>-2.8808240405892134</v>
          </cell>
          <cell r="AT167">
            <v>7.4999999999999997E-3</v>
          </cell>
          <cell r="AV167">
            <v>2.5000000000000001E-3</v>
          </cell>
        </row>
        <row r="168">
          <cell r="A168">
            <v>41030</v>
          </cell>
          <cell r="B168">
            <v>3.2510000000000003</v>
          </cell>
          <cell r="C168">
            <v>-0.55000000000000004</v>
          </cell>
          <cell r="D168">
            <v>-0.45329515246658802</v>
          </cell>
          <cell r="E168">
            <v>-0.63288986931435254</v>
          </cell>
          <cell r="F168">
            <v>0.16500000000000001</v>
          </cell>
          <cell r="G168">
            <v>0.16500000000000001</v>
          </cell>
          <cell r="H168">
            <v>0.185</v>
          </cell>
          <cell r="I168">
            <v>0.16500000000000001</v>
          </cell>
          <cell r="J168">
            <v>0.17300000000000001</v>
          </cell>
          <cell r="K168">
            <v>0.16250000000000001</v>
          </cell>
          <cell r="L168">
            <v>0.42499999999999999</v>
          </cell>
          <cell r="M168">
            <v>0</v>
          </cell>
          <cell r="N168">
            <v>0.1875</v>
          </cell>
          <cell r="O168">
            <v>-0.17</v>
          </cell>
          <cell r="P168">
            <v>-0.43</v>
          </cell>
          <cell r="Q168">
            <v>0.14249999999999999</v>
          </cell>
          <cell r="R168">
            <v>0.15</v>
          </cell>
          <cell r="S168">
            <v>0.15</v>
          </cell>
          <cell r="T168">
            <v>0.45</v>
          </cell>
          <cell r="U168">
            <v>0.15</v>
          </cell>
          <cell r="V168">
            <v>2.7010000000000005</v>
          </cell>
          <cell r="W168">
            <v>2.7977048475334123</v>
          </cell>
          <cell r="X168">
            <v>2.6181101306856478</v>
          </cell>
          <cell r="Z168">
            <v>0.1225</v>
          </cell>
          <cell r="AA168">
            <v>-0.105</v>
          </cell>
          <cell r="AB168">
            <v>3.4214675731294917</v>
          </cell>
          <cell r="AC168">
            <v>3.5439675731294917</v>
          </cell>
          <cell r="AD168">
            <v>3.3164675731294917</v>
          </cell>
          <cell r="AE168">
            <v>2.8210000000000002</v>
          </cell>
          <cell r="AF168">
            <v>3.2510000000000003</v>
          </cell>
          <cell r="AG168">
            <v>3.0810000000000004</v>
          </cell>
          <cell r="AH168">
            <v>-0.19</v>
          </cell>
          <cell r="AI168">
            <v>1.3364827441080001</v>
          </cell>
          <cell r="AJ168">
            <v>6.3462574710615019E-2</v>
          </cell>
          <cell r="AK168">
            <v>7.1574683808969017E-2</v>
          </cell>
          <cell r="AL168">
            <v>0.47623221247942016</v>
          </cell>
          <cell r="AM168">
            <v>0.43386239547886007</v>
          </cell>
          <cell r="AN168">
            <v>0.16500000000000001</v>
          </cell>
          <cell r="AO168">
            <v>0.12</v>
          </cell>
          <cell r="AQ168">
            <v>-3.4148552224023714</v>
          </cell>
          <cell r="AR168">
            <v>-2.8648552224023716</v>
          </cell>
          <cell r="AT168">
            <v>7.4999999999999997E-3</v>
          </cell>
          <cell r="AV168">
            <v>2.5000000000000001E-3</v>
          </cell>
        </row>
        <row r="169">
          <cell r="A169">
            <v>41061</v>
          </cell>
          <cell r="B169">
            <v>3.2630000000000003</v>
          </cell>
          <cell r="C169">
            <v>-0.55000000000000004</v>
          </cell>
          <cell r="D169">
            <v>-0.45325791016777961</v>
          </cell>
          <cell r="E169">
            <v>-0.63292179128476045</v>
          </cell>
          <cell r="F169">
            <v>0.16500000000000001</v>
          </cell>
          <cell r="G169">
            <v>0.16500000000000001</v>
          </cell>
          <cell r="H169">
            <v>0.185</v>
          </cell>
          <cell r="I169">
            <v>0.16500000000000001</v>
          </cell>
          <cell r="J169">
            <v>0.16800000000000001</v>
          </cell>
          <cell r="K169">
            <v>0.1575</v>
          </cell>
          <cell r="L169">
            <v>0.42499999999999999</v>
          </cell>
          <cell r="M169">
            <v>0</v>
          </cell>
          <cell r="N169">
            <v>0.1875</v>
          </cell>
          <cell r="O169">
            <v>-0.17</v>
          </cell>
          <cell r="P169">
            <v>-0.43</v>
          </cell>
          <cell r="Q169">
            <v>0.14249999999999999</v>
          </cell>
          <cell r="R169">
            <v>0.15</v>
          </cell>
          <cell r="S169">
            <v>0.15</v>
          </cell>
          <cell r="T169">
            <v>0.45</v>
          </cell>
          <cell r="U169">
            <v>0.15</v>
          </cell>
          <cell r="V169">
            <v>2.7130000000000001</v>
          </cell>
          <cell r="W169">
            <v>2.8097420898322207</v>
          </cell>
          <cell r="X169">
            <v>2.6300782087152399</v>
          </cell>
          <cell r="Z169">
            <v>0.1225</v>
          </cell>
          <cell r="AA169">
            <v>-0.105</v>
          </cell>
          <cell r="AB169">
            <v>3.4353454693441177</v>
          </cell>
          <cell r="AC169">
            <v>3.5578454693441177</v>
          </cell>
          <cell r="AD169">
            <v>3.3303454693441177</v>
          </cell>
          <cell r="AE169">
            <v>2.8330000000000002</v>
          </cell>
          <cell r="AF169">
            <v>3.2630000000000003</v>
          </cell>
          <cell r="AG169">
            <v>3.0930000000000004</v>
          </cell>
          <cell r="AH169">
            <v>-0.19</v>
          </cell>
          <cell r="AI169">
            <v>1.3359682453020003</v>
          </cell>
          <cell r="AJ169">
            <v>6.3489875344251018E-2</v>
          </cell>
          <cell r="AK169">
            <v>7.1577755369043011E-2</v>
          </cell>
          <cell r="AL169">
            <v>0.47356375114211657</v>
          </cell>
          <cell r="AM169">
            <v>0.43126525811319599</v>
          </cell>
          <cell r="AN169">
            <v>0.16500000000000001</v>
          </cell>
          <cell r="AO169">
            <v>0.124</v>
          </cell>
          <cell r="AQ169">
            <v>-3.4288871310298008</v>
          </cell>
          <cell r="AR169">
            <v>-2.878887131029801</v>
          </cell>
          <cell r="AT169">
            <v>7.4999999999999997E-3</v>
          </cell>
          <cell r="AV169">
            <v>2.5000000000000001E-3</v>
          </cell>
        </row>
        <row r="170">
          <cell r="A170">
            <v>41091</v>
          </cell>
          <cell r="B170">
            <v>3.3330000000000002</v>
          </cell>
          <cell r="C170">
            <v>-0.55000000000000004</v>
          </cell>
          <cell r="D170">
            <v>-0.45322222269489476</v>
          </cell>
          <cell r="E170">
            <v>-0.63295238054723235</v>
          </cell>
          <cell r="F170">
            <v>0.16500000000000001</v>
          </cell>
          <cell r="G170">
            <v>0.16500000000000001</v>
          </cell>
          <cell r="H170">
            <v>0.185</v>
          </cell>
          <cell r="I170">
            <v>0.16500000000000001</v>
          </cell>
          <cell r="J170">
            <v>0.157</v>
          </cell>
          <cell r="K170">
            <v>0.14749999999999999</v>
          </cell>
          <cell r="L170">
            <v>0.46</v>
          </cell>
          <cell r="M170">
            <v>0</v>
          </cell>
          <cell r="N170">
            <v>0.1875</v>
          </cell>
          <cell r="O170">
            <v>-0.17</v>
          </cell>
          <cell r="P170">
            <v>-0.43</v>
          </cell>
          <cell r="Q170">
            <v>0.14249999999999999</v>
          </cell>
          <cell r="R170">
            <v>0.15</v>
          </cell>
          <cell r="S170">
            <v>0.15</v>
          </cell>
          <cell r="T170">
            <v>0.5</v>
          </cell>
          <cell r="U170">
            <v>0.15</v>
          </cell>
          <cell r="V170">
            <v>2.7830000000000004</v>
          </cell>
          <cell r="W170">
            <v>2.8797777773051054</v>
          </cell>
          <cell r="X170">
            <v>2.7000476194527678</v>
          </cell>
          <cell r="Z170">
            <v>0.1225</v>
          </cell>
          <cell r="AA170">
            <v>-0.105</v>
          </cell>
          <cell r="AB170">
            <v>3.522683714105272</v>
          </cell>
          <cell r="AC170">
            <v>3.6451837141052721</v>
          </cell>
          <cell r="AD170">
            <v>3.4176837141052721</v>
          </cell>
          <cell r="AE170">
            <v>2.903</v>
          </cell>
          <cell r="AF170">
            <v>3.3330000000000002</v>
          </cell>
          <cell r="AG170">
            <v>3.1630000000000003</v>
          </cell>
          <cell r="AH170">
            <v>-0.19</v>
          </cell>
          <cell r="AI170">
            <v>1.3354755977970001</v>
          </cell>
          <cell r="AJ170">
            <v>6.3516295312522009E-2</v>
          </cell>
          <cell r="AK170">
            <v>7.1580727846537004E-2</v>
          </cell>
          <cell r="AL170">
            <v>0.47099359409698505</v>
          </cell>
          <cell r="AM170">
            <v>0.42876649736575334</v>
          </cell>
          <cell r="AN170">
            <v>0.16500000000000001</v>
          </cell>
          <cell r="AO170">
            <v>0.12</v>
          </cell>
          <cell r="AQ170">
            <v>-3.493917707506351</v>
          </cell>
          <cell r="AR170">
            <v>-2.9439177075063512</v>
          </cell>
          <cell r="AT170">
            <v>7.4999999999999997E-3</v>
          </cell>
          <cell r="AV170">
            <v>2.5000000000000001E-3</v>
          </cell>
        </row>
        <row r="171">
          <cell r="A171">
            <v>41122</v>
          </cell>
          <cell r="B171">
            <v>3.33</v>
          </cell>
          <cell r="C171">
            <v>-0.55000000000000004</v>
          </cell>
          <cell r="D171">
            <v>-0.45318571129873453</v>
          </cell>
          <cell r="E171">
            <v>-0.63298367602965566</v>
          </cell>
          <cell r="F171">
            <v>0.16500000000000001</v>
          </cell>
          <cell r="G171">
            <v>0.16500000000000001</v>
          </cell>
          <cell r="H171">
            <v>0.185</v>
          </cell>
          <cell r="I171">
            <v>0.16500000000000001</v>
          </cell>
          <cell r="J171">
            <v>0.155</v>
          </cell>
          <cell r="K171">
            <v>0.14499999999999999</v>
          </cell>
          <cell r="L171">
            <v>0.52500000000000002</v>
          </cell>
          <cell r="M171">
            <v>0</v>
          </cell>
          <cell r="N171">
            <v>0.1875</v>
          </cell>
          <cell r="O171">
            <v>-0.17</v>
          </cell>
          <cell r="P171">
            <v>-0.43</v>
          </cell>
          <cell r="Q171">
            <v>0.14249999999999999</v>
          </cell>
          <cell r="R171">
            <v>0.15</v>
          </cell>
          <cell r="S171">
            <v>0.15</v>
          </cell>
          <cell r="T171">
            <v>0.55000000000000004</v>
          </cell>
          <cell r="U171">
            <v>0.15</v>
          </cell>
          <cell r="V171">
            <v>2.7800000000000002</v>
          </cell>
          <cell r="W171">
            <v>2.8768142887012655</v>
          </cell>
          <cell r="X171">
            <v>2.6970163239703444</v>
          </cell>
          <cell r="Z171">
            <v>0.1225</v>
          </cell>
          <cell r="AA171">
            <v>-0.105</v>
          </cell>
          <cell r="AB171">
            <v>3.5175592835352827</v>
          </cell>
          <cell r="AC171">
            <v>3.6400592835352827</v>
          </cell>
          <cell r="AD171">
            <v>3.4125592835352827</v>
          </cell>
          <cell r="AE171">
            <v>2.9</v>
          </cell>
          <cell r="AF171">
            <v>3.33</v>
          </cell>
          <cell r="AG171">
            <v>3.16</v>
          </cell>
          <cell r="AH171">
            <v>-0.19</v>
          </cell>
          <cell r="AI171">
            <v>1.3349719523200003</v>
          </cell>
          <cell r="AJ171">
            <v>6.3543595946644021E-2</v>
          </cell>
          <cell r="AK171">
            <v>7.1583799406617035E-2</v>
          </cell>
          <cell r="AL171">
            <v>0.46835035063756958</v>
          </cell>
          <cell r="AM171">
            <v>0.42619944237250279</v>
          </cell>
          <cell r="AN171">
            <v>0.16500000000000001</v>
          </cell>
          <cell r="AO171">
            <v>0.12</v>
          </cell>
          <cell r="AQ171">
            <v>-3.4909489899076598</v>
          </cell>
          <cell r="AR171">
            <v>-2.9409489899076595</v>
          </cell>
          <cell r="AT171">
            <v>7.4999999999999997E-3</v>
          </cell>
          <cell r="AV171">
            <v>2.5000000000000001E-3</v>
          </cell>
        </row>
        <row r="172">
          <cell r="A172">
            <v>41153</v>
          </cell>
          <cell r="B172">
            <v>3.3060000000000005</v>
          </cell>
          <cell r="C172">
            <v>-0.55000000000000004</v>
          </cell>
          <cell r="D172">
            <v>-0.45314957197410211</v>
          </cell>
          <cell r="E172">
            <v>-0.63301465259362732</v>
          </cell>
          <cell r="F172">
            <v>0.16500000000000001</v>
          </cell>
          <cell r="G172">
            <v>0.16500000000000001</v>
          </cell>
          <cell r="H172">
            <v>0.185</v>
          </cell>
          <cell r="I172">
            <v>0.16500000000000001</v>
          </cell>
          <cell r="J172">
            <v>0.15200000000000002</v>
          </cell>
          <cell r="K172">
            <v>0.14249999999999999</v>
          </cell>
          <cell r="L172">
            <v>0.42499999999999999</v>
          </cell>
          <cell r="M172">
            <v>0</v>
          </cell>
          <cell r="N172">
            <v>0.1875</v>
          </cell>
          <cell r="O172">
            <v>-0.17</v>
          </cell>
          <cell r="P172">
            <v>-0.43</v>
          </cell>
          <cell r="Q172">
            <v>0.14249999999999999</v>
          </cell>
          <cell r="R172">
            <v>0.15</v>
          </cell>
          <cell r="S172">
            <v>0.15</v>
          </cell>
          <cell r="T172">
            <v>0.55000000000000004</v>
          </cell>
          <cell r="U172">
            <v>0.15</v>
          </cell>
          <cell r="V172">
            <v>2.7560000000000002</v>
          </cell>
          <cell r="W172">
            <v>2.8528504280258984</v>
          </cell>
          <cell r="X172">
            <v>2.6729853474063732</v>
          </cell>
          <cell r="Z172">
            <v>0.1225</v>
          </cell>
          <cell r="AA172">
            <v>-0.105</v>
          </cell>
          <cell r="AB172">
            <v>3.4858906344711458</v>
          </cell>
          <cell r="AC172">
            <v>3.6083906344711458</v>
          </cell>
          <cell r="AD172">
            <v>3.3808906344711458</v>
          </cell>
          <cell r="AE172">
            <v>2.8760000000000003</v>
          </cell>
          <cell r="AF172">
            <v>3.3060000000000005</v>
          </cell>
          <cell r="AG172">
            <v>3.1360000000000006</v>
          </cell>
          <cell r="AH172">
            <v>-0.19</v>
          </cell>
          <cell r="AI172">
            <v>1.3344738132230003</v>
          </cell>
          <cell r="AJ172">
            <v>6.3570896581013003E-2</v>
          </cell>
          <cell r="AK172">
            <v>7.1586870966700009E-2</v>
          </cell>
          <cell r="AL172">
            <v>0.46571985140855726</v>
          </cell>
          <cell r="AM172">
            <v>0.42364754328769011</v>
          </cell>
          <cell r="AN172">
            <v>0.16500000000000001</v>
          </cell>
          <cell r="AO172">
            <v>0.124</v>
          </cell>
          <cell r="AQ172">
            <v>-3.4669799535238206</v>
          </cell>
          <cell r="AR172">
            <v>-2.9169799535238203</v>
          </cell>
          <cell r="AT172">
            <v>7.4999999999999997E-3</v>
          </cell>
          <cell r="AV172">
            <v>2.5000000000000001E-3</v>
          </cell>
        </row>
        <row r="173">
          <cell r="A173">
            <v>41183</v>
          </cell>
          <cell r="B173">
            <v>3.3140000000000005</v>
          </cell>
          <cell r="C173">
            <v>-0.55000000000000004</v>
          </cell>
          <cell r="D173">
            <v>-0.45311495308994187</v>
          </cell>
          <cell r="E173">
            <v>-0.63304432592290771</v>
          </cell>
          <cell r="F173">
            <v>0.16500000000000001</v>
          </cell>
          <cell r="G173">
            <v>0.16500000000000001</v>
          </cell>
          <cell r="H173">
            <v>0.185</v>
          </cell>
          <cell r="I173">
            <v>0.16500000000000001</v>
          </cell>
          <cell r="J173">
            <v>0.16800000000000001</v>
          </cell>
          <cell r="K173">
            <v>0.1575</v>
          </cell>
          <cell r="L173">
            <v>0.34499999999999997</v>
          </cell>
          <cell r="M173">
            <v>0</v>
          </cell>
          <cell r="N173">
            <v>0.1875</v>
          </cell>
          <cell r="O173">
            <v>-0.17</v>
          </cell>
          <cell r="P173">
            <v>-0.43</v>
          </cell>
          <cell r="Q173">
            <v>0.14249999999999999</v>
          </cell>
          <cell r="R173">
            <v>0.15</v>
          </cell>
          <cell r="S173">
            <v>0.15</v>
          </cell>
          <cell r="T173">
            <v>0.6</v>
          </cell>
          <cell r="U173">
            <v>0.15</v>
          </cell>
          <cell r="V173">
            <v>2.7640000000000002</v>
          </cell>
          <cell r="W173">
            <v>2.8608850469100586</v>
          </cell>
          <cell r="X173">
            <v>2.6809556740770928</v>
          </cell>
          <cell r="Z173">
            <v>0.1225</v>
          </cell>
          <cell r="AA173">
            <v>-0.105</v>
          </cell>
          <cell r="AB173">
            <v>3.4947601389337555</v>
          </cell>
          <cell r="AC173">
            <v>3.6172601389337555</v>
          </cell>
          <cell r="AD173">
            <v>3.3897601389337555</v>
          </cell>
          <cell r="AE173">
            <v>2.8840000000000003</v>
          </cell>
          <cell r="AF173">
            <v>3.3140000000000005</v>
          </cell>
          <cell r="AG173">
            <v>3.1440000000000006</v>
          </cell>
          <cell r="AH173">
            <v>-0.19</v>
          </cell>
          <cell r="AI173">
            <v>1.3339969801530001</v>
          </cell>
          <cell r="AJ173">
            <v>6.3597316550000005E-2</v>
          </cell>
          <cell r="AK173">
            <v>7.1589843444203022E-2</v>
          </cell>
          <cell r="AL173">
            <v>0.46318629599022215</v>
          </cell>
          <cell r="AM173">
            <v>0.42119231090641152</v>
          </cell>
          <cell r="AN173">
            <v>0.16500000000000001</v>
          </cell>
          <cell r="AO173">
            <v>0.12</v>
          </cell>
          <cell r="AQ173">
            <v>-3.4750096144500264</v>
          </cell>
          <cell r="AR173">
            <v>-2.9250096144500262</v>
          </cell>
          <cell r="AT173">
            <v>7.4999999999999997E-3</v>
          </cell>
          <cell r="AV173">
            <v>2.5000000000000001E-3</v>
          </cell>
        </row>
        <row r="174">
          <cell r="A174">
            <v>41214</v>
          </cell>
          <cell r="B174">
            <v>3.3680000000000003</v>
          </cell>
          <cell r="C174">
            <v>-0.55000000000000004</v>
          </cell>
          <cell r="D174">
            <v>-0.4530795471238247</v>
          </cell>
          <cell r="E174">
            <v>-0.5460440631479111</v>
          </cell>
          <cell r="F174">
            <v>0.28800000000000003</v>
          </cell>
          <cell r="G174">
            <v>0.38300000000000006</v>
          </cell>
          <cell r="H174">
            <v>0.40800000000000003</v>
          </cell>
          <cell r="I174">
            <v>0.50800000000000001</v>
          </cell>
          <cell r="J174">
            <v>0.24</v>
          </cell>
          <cell r="K174">
            <v>0.21249999999999999</v>
          </cell>
          <cell r="L174">
            <v>0.72499999999999998</v>
          </cell>
          <cell r="M174">
            <v>0</v>
          </cell>
          <cell r="N174">
            <v>0.1</v>
          </cell>
          <cell r="O174">
            <v>-0.17</v>
          </cell>
          <cell r="P174">
            <v>-0.14499999999999999</v>
          </cell>
          <cell r="Q174">
            <v>0.14249999999999999</v>
          </cell>
          <cell r="R174">
            <v>0.15</v>
          </cell>
          <cell r="S174">
            <v>0.15</v>
          </cell>
          <cell r="T174">
            <v>0.8</v>
          </cell>
          <cell r="U174">
            <v>0.15</v>
          </cell>
          <cell r="V174">
            <v>2.8180000000000005</v>
          </cell>
          <cell r="W174">
            <v>2.9149204528761756</v>
          </cell>
          <cell r="X174">
            <v>2.8219559368520892</v>
          </cell>
          <cell r="Z174">
            <v>0.1225</v>
          </cell>
          <cell r="AA174">
            <v>5.0000000000000001E-3</v>
          </cell>
          <cell r="AB174">
            <v>3.5617353175292341</v>
          </cell>
          <cell r="AC174">
            <v>3.6842353175292342</v>
          </cell>
          <cell r="AD174">
            <v>3.566735317529234</v>
          </cell>
          <cell r="AE174">
            <v>3.2230000000000003</v>
          </cell>
          <cell r="AF174">
            <v>3.3680000000000003</v>
          </cell>
          <cell r="AG174">
            <v>3.1980000000000004</v>
          </cell>
          <cell r="AH174">
            <v>-0.19</v>
          </cell>
          <cell r="AI174">
            <v>1.3335096583290003</v>
          </cell>
          <cell r="AJ174">
            <v>6.3624617184849019E-2</v>
          </cell>
          <cell r="AK174">
            <v>7.1592915004292018E-2</v>
          </cell>
          <cell r="AL174">
            <v>0.46058073406842137</v>
          </cell>
          <cell r="AM174">
            <v>0.41866997772368975</v>
          </cell>
          <cell r="AN174">
            <v>0.38300000000000006</v>
          </cell>
          <cell r="AO174">
            <v>0.124</v>
          </cell>
          <cell r="AQ174">
            <v>-3.4420457166792424</v>
          </cell>
          <cell r="AR174">
            <v>-2.8920457166792426</v>
          </cell>
          <cell r="AT174">
            <v>7.4999999999999997E-3</v>
          </cell>
          <cell r="AV174">
            <v>8.0000000000000002E-3</v>
          </cell>
        </row>
        <row r="175">
          <cell r="A175">
            <v>41244</v>
          </cell>
          <cell r="B175">
            <v>3.4420000000000002</v>
          </cell>
          <cell r="C175">
            <v>-0.55000000000000004</v>
          </cell>
          <cell r="D175">
            <v>-0.45304563871338299</v>
          </cell>
          <cell r="E175">
            <v>-0.54604267913115878</v>
          </cell>
          <cell r="F175">
            <v>0.308</v>
          </cell>
          <cell r="G175">
            <v>0.40300000000000002</v>
          </cell>
          <cell r="H175">
            <v>0.42800000000000005</v>
          </cell>
          <cell r="I175">
            <v>0.52800000000000002</v>
          </cell>
          <cell r="J175">
            <v>0.28000000000000003</v>
          </cell>
          <cell r="K175">
            <v>0.2525</v>
          </cell>
          <cell r="L175">
            <v>1.0449999999999999</v>
          </cell>
          <cell r="M175">
            <v>0</v>
          </cell>
          <cell r="N175">
            <v>0.1</v>
          </cell>
          <cell r="O175">
            <v>-0.17</v>
          </cell>
          <cell r="P175">
            <v>-7.4999999999999997E-2</v>
          </cell>
          <cell r="Q175">
            <v>0.14249999999999999</v>
          </cell>
          <cell r="R175">
            <v>0.15</v>
          </cell>
          <cell r="S175">
            <v>0.15</v>
          </cell>
          <cell r="T175">
            <v>1</v>
          </cell>
          <cell r="U175">
            <v>0.15</v>
          </cell>
          <cell r="V175">
            <v>2.8920000000000003</v>
          </cell>
          <cell r="W175">
            <v>2.9889543612866172</v>
          </cell>
          <cell r="X175">
            <v>2.8959573208688414</v>
          </cell>
          <cell r="Z175">
            <v>0.1225</v>
          </cell>
          <cell r="AA175">
            <v>5.0000000000000001E-3</v>
          </cell>
          <cell r="AB175">
            <v>3.6539872502765096</v>
          </cell>
          <cell r="AC175">
            <v>3.7764872502765097</v>
          </cell>
          <cell r="AD175">
            <v>3.6589872502765095</v>
          </cell>
          <cell r="AE175">
            <v>3.367</v>
          </cell>
          <cell r="AF175">
            <v>3.4420000000000002</v>
          </cell>
          <cell r="AG175">
            <v>3.2720000000000002</v>
          </cell>
          <cell r="AH175">
            <v>-0.19</v>
          </cell>
          <cell r="AI175">
            <v>1.3330432822710003</v>
          </cell>
          <cell r="AJ175">
            <v>6.3651037154300025E-2</v>
          </cell>
          <cell r="AK175">
            <v>7.1595887481801013E-2</v>
          </cell>
          <cell r="AL175">
            <v>0.45807122187733296</v>
          </cell>
          <cell r="AM175">
            <v>0.41624319367790474</v>
          </cell>
          <cell r="AN175">
            <v>0.40300000000000002</v>
          </cell>
          <cell r="AO175">
            <v>0.12</v>
          </cell>
          <cell r="AQ175">
            <v>-3.5160443332409907</v>
          </cell>
          <cell r="AR175">
            <v>-2.9660443332409905</v>
          </cell>
          <cell r="AT175">
            <v>7.4999999999999997E-3</v>
          </cell>
          <cell r="AV175">
            <v>8.0000000000000002E-3</v>
          </cell>
        </row>
        <row r="176">
          <cell r="A176">
            <v>41275</v>
          </cell>
          <cell r="B176">
            <v>3.6920000000000002</v>
          </cell>
          <cell r="C176">
            <v>-0.55000000000000004</v>
          </cell>
          <cell r="D176">
            <v>-0.45301096769281202</v>
          </cell>
          <cell r="E176">
            <v>-0.54604126398746233</v>
          </cell>
          <cell r="F176">
            <v>0.318</v>
          </cell>
          <cell r="G176">
            <v>0.41300000000000003</v>
          </cell>
          <cell r="H176">
            <v>0.43800000000000006</v>
          </cell>
          <cell r="I176">
            <v>0.53800000000000003</v>
          </cell>
          <cell r="J176">
            <v>0.28999999999999998</v>
          </cell>
          <cell r="K176">
            <v>0.26500000000000001</v>
          </cell>
          <cell r="L176">
            <v>1.52</v>
          </cell>
          <cell r="M176">
            <v>0</v>
          </cell>
          <cell r="N176">
            <v>0.1</v>
          </cell>
          <cell r="O176">
            <v>-0.17</v>
          </cell>
          <cell r="P176">
            <v>-5.5E-2</v>
          </cell>
          <cell r="Q176">
            <v>0.14249999999999999</v>
          </cell>
          <cell r="R176">
            <v>0.15</v>
          </cell>
          <cell r="S176">
            <v>0.15</v>
          </cell>
          <cell r="T176">
            <v>1</v>
          </cell>
          <cell r="U176">
            <v>0.15</v>
          </cell>
          <cell r="V176">
            <v>3.1420000000000003</v>
          </cell>
          <cell r="W176">
            <v>3.2389890323071882</v>
          </cell>
          <cell r="X176">
            <v>3.1459587360125378</v>
          </cell>
          <cell r="Z176">
            <v>0.1225</v>
          </cell>
          <cell r="AA176">
            <v>5.0000000000000001E-3</v>
          </cell>
          <cell r="AB176">
            <v>3.9684383980751781</v>
          </cell>
          <cell r="AC176">
            <v>4.0909383980751777</v>
          </cell>
          <cell r="AD176">
            <v>3.973438398075178</v>
          </cell>
          <cell r="AE176">
            <v>3.637</v>
          </cell>
          <cell r="AF176">
            <v>3.6920000000000002</v>
          </cell>
          <cell r="AG176">
            <v>3.5220000000000002</v>
          </cell>
          <cell r="AH176">
            <v>-0.19</v>
          </cell>
          <cell r="AI176">
            <v>1.3325667544620003</v>
          </cell>
          <cell r="AJ176">
            <v>6.367833778964202E-2</v>
          </cell>
          <cell r="AK176">
            <v>7.1598959041896018E-2</v>
          </cell>
          <cell r="AL176">
            <v>0.45549041217416003</v>
          </cell>
          <cell r="AM176">
            <v>0.41375008877962149</v>
          </cell>
          <cell r="AN176">
            <v>0.41300000000000003</v>
          </cell>
          <cell r="AO176">
            <v>0.12</v>
          </cell>
          <cell r="AQ176">
            <v>-3.7910429186888059</v>
          </cell>
          <cell r="AR176">
            <v>-3.2410429186888061</v>
          </cell>
          <cell r="AT176">
            <v>7.4999999999999997E-3</v>
          </cell>
          <cell r="AV176">
            <v>8.0000000000000002E-3</v>
          </cell>
        </row>
        <row r="177">
          <cell r="A177">
            <v>41306</v>
          </cell>
          <cell r="B177">
            <v>3.6019999999999999</v>
          </cell>
          <cell r="C177">
            <v>-0.55000000000000004</v>
          </cell>
          <cell r="D177">
            <v>-0.4529766707668319</v>
          </cell>
          <cell r="E177">
            <v>-0.54603986411293182</v>
          </cell>
          <cell r="F177">
            <v>0.36300000000000004</v>
          </cell>
          <cell r="G177">
            <v>0.45800000000000007</v>
          </cell>
          <cell r="H177">
            <v>0.48300000000000004</v>
          </cell>
          <cell r="I177">
            <v>0.58300000000000007</v>
          </cell>
          <cell r="J177">
            <v>0.26500000000000001</v>
          </cell>
          <cell r="K177">
            <v>0.24249999999999999</v>
          </cell>
          <cell r="L177">
            <v>1.4</v>
          </cell>
          <cell r="M177">
            <v>0</v>
          </cell>
          <cell r="N177">
            <v>0.1</v>
          </cell>
          <cell r="O177">
            <v>-0.17</v>
          </cell>
          <cell r="P177">
            <v>-7.4999999999999997E-2</v>
          </cell>
          <cell r="Q177">
            <v>0.14249999999999999</v>
          </cell>
          <cell r="R177">
            <v>0.15</v>
          </cell>
          <cell r="S177">
            <v>0.15</v>
          </cell>
          <cell r="T177">
            <v>1</v>
          </cell>
          <cell r="U177">
            <v>0.15</v>
          </cell>
          <cell r="V177">
            <v>3.0519999999999996</v>
          </cell>
          <cell r="W177">
            <v>3.149023329233168</v>
          </cell>
          <cell r="X177">
            <v>3.0559601358870681</v>
          </cell>
          <cell r="Z177">
            <v>0.1225</v>
          </cell>
          <cell r="AA177">
            <v>5.0000000000000001E-3</v>
          </cell>
          <cell r="AB177">
            <v>3.853403124330109</v>
          </cell>
          <cell r="AC177">
            <v>3.9759031243301091</v>
          </cell>
          <cell r="AD177">
            <v>3.8584031243301089</v>
          </cell>
          <cell r="AE177">
            <v>3.5269999999999997</v>
          </cell>
          <cell r="AF177">
            <v>3.6019999999999999</v>
          </cell>
          <cell r="AG177">
            <v>3.4319999999999999</v>
          </cell>
          <cell r="AH177">
            <v>-0.19</v>
          </cell>
          <cell r="AI177">
            <v>1.332095703389</v>
          </cell>
          <cell r="AJ177">
            <v>6.3705638425232011E-2</v>
          </cell>
          <cell r="AK177">
            <v>7.1602030602000002E-2</v>
          </cell>
          <cell r="AL177">
            <v>0.45292211077805666</v>
          </cell>
          <cell r="AM177">
            <v>0.41127170943264862</v>
          </cell>
          <cell r="AN177">
            <v>0.45800000000000007</v>
          </cell>
          <cell r="AO177">
            <v>0.13300000000000001</v>
          </cell>
          <cell r="AQ177">
            <v>-3.7010415193994062</v>
          </cell>
          <cell r="AR177">
            <v>-3.1510415193994064</v>
          </cell>
          <cell r="AT177">
            <v>7.4999999999999997E-3</v>
          </cell>
          <cell r="AV177">
            <v>8.0000000000000002E-3</v>
          </cell>
        </row>
        <row r="178">
          <cell r="A178">
            <v>41334</v>
          </cell>
          <cell r="B178">
            <v>3.4950000000000001</v>
          </cell>
          <cell r="C178">
            <v>-0.55000000000000004</v>
          </cell>
          <cell r="D178">
            <v>-0.45294601477090657</v>
          </cell>
          <cell r="E178">
            <v>-0.54603861284779232</v>
          </cell>
          <cell r="F178">
            <v>0.36300000000000004</v>
          </cell>
          <cell r="G178">
            <v>0.45800000000000007</v>
          </cell>
          <cell r="H178">
            <v>0.48300000000000004</v>
          </cell>
          <cell r="I178">
            <v>0.58300000000000007</v>
          </cell>
          <cell r="J178">
            <v>0.26300000000000001</v>
          </cell>
          <cell r="K178">
            <v>0.24</v>
          </cell>
          <cell r="L178">
            <v>0.88</v>
          </cell>
          <cell r="M178">
            <v>0</v>
          </cell>
          <cell r="N178">
            <v>0.1</v>
          </cell>
          <cell r="O178">
            <v>-0.17</v>
          </cell>
          <cell r="P178">
            <v>-0.24</v>
          </cell>
          <cell r="Q178">
            <v>0.14249999999999999</v>
          </cell>
          <cell r="R178">
            <v>0.15</v>
          </cell>
          <cell r="S178">
            <v>0.15</v>
          </cell>
          <cell r="T178">
            <v>0.75</v>
          </cell>
          <cell r="U178">
            <v>0.15</v>
          </cell>
          <cell r="V178">
            <v>2.9450000000000003</v>
          </cell>
          <cell r="W178">
            <v>3.0420539852290935</v>
          </cell>
          <cell r="X178">
            <v>2.9489613871522078</v>
          </cell>
          <cell r="Z178">
            <v>0.1225</v>
          </cell>
          <cell r="AA178">
            <v>5.0000000000000001E-3</v>
          </cell>
          <cell r="AB178">
            <v>3.7171322655986696</v>
          </cell>
          <cell r="AC178">
            <v>3.8396322655986697</v>
          </cell>
          <cell r="AD178">
            <v>3.7221322655986695</v>
          </cell>
          <cell r="AE178">
            <v>3.2549999999999999</v>
          </cell>
          <cell r="AF178">
            <v>3.4950000000000001</v>
          </cell>
          <cell r="AG178">
            <v>3.3250000000000002</v>
          </cell>
          <cell r="AH178">
            <v>-0.19</v>
          </cell>
          <cell r="AI178">
            <v>1.331674940446</v>
          </cell>
          <cell r="AJ178">
            <v>6.3730297064041028E-2</v>
          </cell>
          <cell r="AK178">
            <v>7.160480491434501E-2</v>
          </cell>
          <cell r="AL178">
            <v>0.45061306631734632</v>
          </cell>
          <cell r="AM178">
            <v>0.40904575886343553</v>
          </cell>
          <cell r="AN178">
            <v>0.45800000000000007</v>
          </cell>
          <cell r="AO178">
            <v>0.12</v>
          </cell>
          <cell r="AQ178">
            <v>-3.5940402686572792</v>
          </cell>
          <cell r="AR178">
            <v>-3.0440402686572794</v>
          </cell>
          <cell r="AT178">
            <v>7.4999999999999997E-3</v>
          </cell>
          <cell r="AV178">
            <v>8.0000000000000002E-3</v>
          </cell>
        </row>
        <row r="179">
          <cell r="A179">
            <v>41365</v>
          </cell>
          <cell r="B179">
            <v>3.3820000000000001</v>
          </cell>
          <cell r="C179">
            <v>-0.55000000000000004</v>
          </cell>
          <cell r="D179">
            <v>-0.45291243092487132</v>
          </cell>
          <cell r="E179">
            <v>-0.6332179163501106</v>
          </cell>
          <cell r="F179">
            <v>0.16500000000000001</v>
          </cell>
          <cell r="G179">
            <v>0.16500000000000001</v>
          </cell>
          <cell r="H179">
            <v>0.185</v>
          </cell>
          <cell r="I179">
            <v>0.16500000000000001</v>
          </cell>
          <cell r="J179">
            <v>0.16800000000000001</v>
          </cell>
          <cell r="K179">
            <v>0.17499999999999999</v>
          </cell>
          <cell r="L179">
            <v>0.54</v>
          </cell>
          <cell r="M179">
            <v>0</v>
          </cell>
          <cell r="N179">
            <v>0.1875</v>
          </cell>
          <cell r="O179">
            <v>-0.17</v>
          </cell>
          <cell r="P179">
            <v>-0.43</v>
          </cell>
          <cell r="Q179">
            <v>0.14249999999999999</v>
          </cell>
          <cell r="R179">
            <v>0.15</v>
          </cell>
          <cell r="S179">
            <v>0.15</v>
          </cell>
          <cell r="T179">
            <v>0.4</v>
          </cell>
          <cell r="U179">
            <v>0.15</v>
          </cell>
          <cell r="V179">
            <v>2.8319999999999999</v>
          </cell>
          <cell r="W179">
            <v>2.9290875690751288</v>
          </cell>
          <cell r="X179">
            <v>2.7487820836498895</v>
          </cell>
          <cell r="Z179">
            <v>0.1225</v>
          </cell>
          <cell r="AA179">
            <v>-0.105</v>
          </cell>
          <cell r="AB179">
            <v>3.5732689911264015</v>
          </cell>
          <cell r="AC179">
            <v>3.6957689911264016</v>
          </cell>
          <cell r="AD179">
            <v>3.4682689911264015</v>
          </cell>
          <cell r="AE179">
            <v>2.952</v>
          </cell>
          <cell r="AF179">
            <v>3.3820000000000001</v>
          </cell>
          <cell r="AG179">
            <v>3.2120000000000002</v>
          </cell>
          <cell r="AH179">
            <v>-0.19</v>
          </cell>
          <cell r="AI179">
            <v>1.3312142968580003</v>
          </cell>
          <cell r="AJ179">
            <v>6.3757597700101004E-2</v>
          </cell>
          <cell r="AK179">
            <v>7.1607876474449009E-2</v>
          </cell>
          <cell r="AL179">
            <v>0.44806843988851885</v>
          </cell>
          <cell r="AM179">
            <v>0.40659516915513266</v>
          </cell>
          <cell r="AN179">
            <v>0.16500000000000001</v>
          </cell>
          <cell r="AO179">
            <v>0.124</v>
          </cell>
          <cell r="AQ179">
            <v>-3.5681831323186368</v>
          </cell>
          <cell r="AR179">
            <v>-3.0181831323186366</v>
          </cell>
          <cell r="AT179">
            <v>7.4999999999999997E-3</v>
          </cell>
          <cell r="AV179">
            <v>2.5000000000000001E-3</v>
          </cell>
        </row>
        <row r="180">
          <cell r="A180">
            <v>41395</v>
          </cell>
          <cell r="B180">
            <v>3.3640000000000003</v>
          </cell>
          <cell r="C180">
            <v>-0.55000000000000004</v>
          </cell>
          <cell r="D180">
            <v>-0.45288028769876165</v>
          </cell>
          <cell r="E180">
            <v>-0.63324546768677648</v>
          </cell>
          <cell r="F180">
            <v>0.16500000000000001</v>
          </cell>
          <cell r="G180">
            <v>0.16500000000000001</v>
          </cell>
          <cell r="H180">
            <v>0.185</v>
          </cell>
          <cell r="I180">
            <v>0.16500000000000001</v>
          </cell>
          <cell r="J180">
            <v>0.16800000000000001</v>
          </cell>
          <cell r="K180">
            <v>0.16500000000000001</v>
          </cell>
          <cell r="L180">
            <v>0.42499999999999999</v>
          </cell>
          <cell r="M180">
            <v>0</v>
          </cell>
          <cell r="N180">
            <v>0.1875</v>
          </cell>
          <cell r="O180">
            <v>-0.17</v>
          </cell>
          <cell r="P180">
            <v>-0.43</v>
          </cell>
          <cell r="Q180">
            <v>0.14249999999999999</v>
          </cell>
          <cell r="R180">
            <v>0.15</v>
          </cell>
          <cell r="S180">
            <v>0.15</v>
          </cell>
          <cell r="T180">
            <v>0.45</v>
          </cell>
          <cell r="U180">
            <v>0.15</v>
          </cell>
          <cell r="V180">
            <v>2.8140000000000001</v>
          </cell>
          <cell r="W180">
            <v>2.9111197123012387</v>
          </cell>
          <cell r="X180">
            <v>2.7307545323132238</v>
          </cell>
          <cell r="Z180">
            <v>0.1225</v>
          </cell>
          <cell r="AA180">
            <v>-0.105</v>
          </cell>
          <cell r="AB180">
            <v>3.5493824253802209</v>
          </cell>
          <cell r="AC180">
            <v>3.6718824253802209</v>
          </cell>
          <cell r="AD180">
            <v>3.4443824253802209</v>
          </cell>
          <cell r="AE180">
            <v>2.9340000000000002</v>
          </cell>
          <cell r="AF180">
            <v>3.3640000000000003</v>
          </cell>
          <cell r="AG180">
            <v>3.1940000000000004</v>
          </cell>
          <cell r="AH180">
            <v>-0.19</v>
          </cell>
          <cell r="AI180">
            <v>1.3307737115110001</v>
          </cell>
          <cell r="AJ180">
            <v>6.3784017670717022E-2</v>
          </cell>
          <cell r="AK180">
            <v>7.1610848951972006E-2</v>
          </cell>
          <cell r="AL180">
            <v>0.44561767718410222</v>
          </cell>
          <cell r="AM180">
            <v>0.40423741661985119</v>
          </cell>
          <cell r="AN180">
            <v>0.16500000000000001</v>
          </cell>
          <cell r="AO180">
            <v>0.12</v>
          </cell>
          <cell r="AQ180">
            <v>-3.5532106721391941</v>
          </cell>
          <cell r="AR180">
            <v>-3.0032106721391942</v>
          </cell>
          <cell r="AT180">
            <v>7.4999999999999997E-3</v>
          </cell>
          <cell r="AV180">
            <v>2.5000000000000001E-3</v>
          </cell>
        </row>
        <row r="181">
          <cell r="A181">
            <v>41426</v>
          </cell>
          <cell r="B181">
            <v>3.3769999999999998</v>
          </cell>
          <cell r="C181">
            <v>-0.55000000000000004</v>
          </cell>
          <cell r="D181">
            <v>-0.45284744258506171</v>
          </cell>
          <cell r="E181">
            <v>-0.6332736206413756</v>
          </cell>
          <cell r="F181">
            <v>0.16500000000000001</v>
          </cell>
          <cell r="G181">
            <v>0.16500000000000001</v>
          </cell>
          <cell r="H181">
            <v>0.185</v>
          </cell>
          <cell r="I181">
            <v>0.16500000000000001</v>
          </cell>
          <cell r="J181">
            <v>0.16300000000000001</v>
          </cell>
          <cell r="K181">
            <v>0.16</v>
          </cell>
          <cell r="L181">
            <v>0.42499999999999999</v>
          </cell>
          <cell r="M181">
            <v>0</v>
          </cell>
          <cell r="N181">
            <v>0.1875</v>
          </cell>
          <cell r="O181">
            <v>-0.17</v>
          </cell>
          <cell r="P181">
            <v>-0.43</v>
          </cell>
          <cell r="Q181">
            <v>0.14249999999999999</v>
          </cell>
          <cell r="R181">
            <v>0.15</v>
          </cell>
          <cell r="S181">
            <v>0.15</v>
          </cell>
          <cell r="T181">
            <v>0.45</v>
          </cell>
          <cell r="U181">
            <v>0.15</v>
          </cell>
          <cell r="V181">
            <v>2.827</v>
          </cell>
          <cell r="W181">
            <v>2.9241525574149381</v>
          </cell>
          <cell r="X181">
            <v>2.7437263793586242</v>
          </cell>
          <cell r="Z181">
            <v>0.1225</v>
          </cell>
          <cell r="AA181">
            <v>-0.105</v>
          </cell>
          <cell r="AB181">
            <v>3.5645742038567394</v>
          </cell>
          <cell r="AC181">
            <v>3.6870742038567395</v>
          </cell>
          <cell r="AD181">
            <v>3.4595742038567394</v>
          </cell>
          <cell r="AE181">
            <v>2.9469999999999996</v>
          </cell>
          <cell r="AF181">
            <v>3.3769999999999998</v>
          </cell>
          <cell r="AG181">
            <v>3.2069999999999999</v>
          </cell>
          <cell r="AH181">
            <v>-0.19</v>
          </cell>
          <cell r="AI181">
            <v>1.3303238065880001</v>
          </cell>
          <cell r="AJ181">
            <v>6.3811318307262999E-2</v>
          </cell>
          <cell r="AK181">
            <v>7.1613920512083012E-2</v>
          </cell>
          <cell r="AL181">
            <v>0.44309734806789253</v>
          </cell>
          <cell r="AM181">
            <v>0.40181523569937422</v>
          </cell>
          <cell r="AN181">
            <v>0.16500000000000001</v>
          </cell>
          <cell r="AO181">
            <v>0.124</v>
          </cell>
          <cell r="AQ181">
            <v>-3.5682388133262162</v>
          </cell>
          <cell r="AR181">
            <v>-3.0182388133262164</v>
          </cell>
          <cell r="AT181">
            <v>7.4999999999999997E-3</v>
          </cell>
          <cell r="AV181">
            <v>2.5000000000000001E-3</v>
          </cell>
        </row>
        <row r="182">
          <cell r="A182">
            <v>41456</v>
          </cell>
          <cell r="B182">
            <v>3.4470000000000001</v>
          </cell>
          <cell r="C182">
            <v>-0.55000000000000004</v>
          </cell>
          <cell r="D182">
            <v>-0.45281601497760171</v>
          </cell>
          <cell r="E182">
            <v>-0.63330055859062684</v>
          </cell>
          <cell r="F182">
            <v>0.16500000000000001</v>
          </cell>
          <cell r="G182">
            <v>0.16500000000000001</v>
          </cell>
          <cell r="H182">
            <v>0.185</v>
          </cell>
          <cell r="I182">
            <v>0.16500000000000001</v>
          </cell>
          <cell r="J182">
            <v>0.15200000000000002</v>
          </cell>
          <cell r="K182">
            <v>0.15</v>
          </cell>
          <cell r="L182">
            <v>0.46</v>
          </cell>
          <cell r="M182">
            <v>0</v>
          </cell>
          <cell r="N182">
            <v>0.1875</v>
          </cell>
          <cell r="O182">
            <v>-0.17</v>
          </cell>
          <cell r="P182">
            <v>-0.43</v>
          </cell>
          <cell r="Q182">
            <v>0.14249999999999999</v>
          </cell>
          <cell r="R182">
            <v>0.15</v>
          </cell>
          <cell r="S182">
            <v>0.15</v>
          </cell>
          <cell r="T182">
            <v>0.5</v>
          </cell>
          <cell r="U182">
            <v>0.15</v>
          </cell>
          <cell r="V182">
            <v>2.8970000000000002</v>
          </cell>
          <cell r="W182">
            <v>2.9941839850223984</v>
          </cell>
          <cell r="X182">
            <v>2.8136994414093732</v>
          </cell>
          <cell r="Z182">
            <v>0.1225</v>
          </cell>
          <cell r="AA182">
            <v>-0.105</v>
          </cell>
          <cell r="AB182">
            <v>3.6516561851030249</v>
          </cell>
          <cell r="AC182">
            <v>3.774156185103025</v>
          </cell>
          <cell r="AD182">
            <v>3.5466561851030249</v>
          </cell>
          <cell r="AE182">
            <v>3.0169999999999999</v>
          </cell>
          <cell r="AF182">
            <v>3.4470000000000001</v>
          </cell>
          <cell r="AG182">
            <v>3.2770000000000001</v>
          </cell>
          <cell r="AH182">
            <v>-0.19</v>
          </cell>
          <cell r="AI182">
            <v>1.3298936030480002</v>
          </cell>
          <cell r="AJ182">
            <v>6.3837738278350001E-2</v>
          </cell>
          <cell r="AK182">
            <v>7.1616892989612005E-2</v>
          </cell>
          <cell r="AL182">
            <v>0.44067001052074883</v>
          </cell>
          <cell r="AM182">
            <v>0.39948481802795005</v>
          </cell>
          <cell r="AN182">
            <v>0.16500000000000001</v>
          </cell>
          <cell r="AO182">
            <v>0.12</v>
          </cell>
          <cell r="AQ182">
            <v>-3.6332657400157471</v>
          </cell>
          <cell r="AR182">
            <v>-3.0832657400157473</v>
          </cell>
          <cell r="AT182">
            <v>7.4999999999999997E-3</v>
          </cell>
          <cell r="AV182">
            <v>2.5000000000000001E-3</v>
          </cell>
        </row>
        <row r="183">
          <cell r="A183">
            <v>41487</v>
          </cell>
          <cell r="B183">
            <v>3.4440000000000004</v>
          </cell>
          <cell r="C183">
            <v>-0.55000000000000004</v>
          </cell>
          <cell r="D183">
            <v>-0.45278391006840302</v>
          </cell>
          <cell r="E183">
            <v>-0.63332807708422667</v>
          </cell>
          <cell r="F183">
            <v>0.16500000000000001</v>
          </cell>
          <cell r="G183">
            <v>0.16500000000000001</v>
          </cell>
          <cell r="H183">
            <v>0.185</v>
          </cell>
          <cell r="I183">
            <v>0.16500000000000001</v>
          </cell>
          <cell r="J183">
            <v>0.15</v>
          </cell>
          <cell r="K183">
            <v>0.14749999999999999</v>
          </cell>
          <cell r="L183">
            <v>0.52500000000000002</v>
          </cell>
          <cell r="M183">
            <v>0</v>
          </cell>
          <cell r="N183">
            <v>0.1875</v>
          </cell>
          <cell r="O183">
            <v>-0.17</v>
          </cell>
          <cell r="P183">
            <v>-0.43</v>
          </cell>
          <cell r="Q183">
            <v>0.14249999999999999</v>
          </cell>
          <cell r="R183">
            <v>0.15</v>
          </cell>
          <cell r="S183">
            <v>0.15</v>
          </cell>
          <cell r="T183">
            <v>0.55000000000000004</v>
          </cell>
          <cell r="U183">
            <v>0.15</v>
          </cell>
          <cell r="V183">
            <v>2.8940000000000001</v>
          </cell>
          <cell r="W183">
            <v>2.9912160899315974</v>
          </cell>
          <cell r="X183">
            <v>2.8106719229157737</v>
          </cell>
          <cell r="Z183">
            <v>0.1225</v>
          </cell>
          <cell r="AA183">
            <v>-0.105</v>
          </cell>
          <cell r="AB183">
            <v>3.6466700136720345</v>
          </cell>
          <cell r="AC183">
            <v>3.7691700136720345</v>
          </cell>
          <cell r="AD183">
            <v>3.5416700136720345</v>
          </cell>
          <cell r="AE183">
            <v>3.0140000000000002</v>
          </cell>
          <cell r="AF183">
            <v>3.4440000000000004</v>
          </cell>
          <cell r="AG183">
            <v>3.2740000000000005</v>
          </cell>
          <cell r="AH183">
            <v>-0.19</v>
          </cell>
          <cell r="AI183">
            <v>1.3294544153229999</v>
          </cell>
          <cell r="AJ183">
            <v>6.3865038915383004E-2</v>
          </cell>
          <cell r="AK183">
            <v>7.1619964549729007E-2</v>
          </cell>
          <cell r="AL183">
            <v>0.43817379627705544</v>
          </cell>
          <cell r="AM183">
            <v>0.39709072129502554</v>
          </cell>
          <cell r="AN183">
            <v>0.16500000000000001</v>
          </cell>
          <cell r="AO183">
            <v>0.12</v>
          </cell>
          <cell r="AQ183">
            <v>-3.630293247006966</v>
          </cell>
          <cell r="AR183">
            <v>-3.0802932470069662</v>
          </cell>
          <cell r="AT183">
            <v>7.4999999999999997E-3</v>
          </cell>
          <cell r="AV183">
            <v>2.5000000000000001E-3</v>
          </cell>
        </row>
        <row r="184">
          <cell r="A184">
            <v>41518</v>
          </cell>
          <cell r="B184">
            <v>3.4190000000000005</v>
          </cell>
          <cell r="C184">
            <v>-0.55000000000000004</v>
          </cell>
          <cell r="D184">
            <v>-0.45275218188221533</v>
          </cell>
          <cell r="E184">
            <v>-0.63335527267238678</v>
          </cell>
          <cell r="F184">
            <v>0.16500000000000001</v>
          </cell>
          <cell r="G184">
            <v>0.16500000000000001</v>
          </cell>
          <cell r="H184">
            <v>0.185</v>
          </cell>
          <cell r="I184">
            <v>0.16500000000000001</v>
          </cell>
          <cell r="J184">
            <v>0.14700000000000002</v>
          </cell>
          <cell r="K184">
            <v>0.14499999999999999</v>
          </cell>
          <cell r="L184">
            <v>0.42499999999999999</v>
          </cell>
          <cell r="M184">
            <v>0</v>
          </cell>
          <cell r="N184">
            <v>0.1875</v>
          </cell>
          <cell r="O184">
            <v>-0.17</v>
          </cell>
          <cell r="P184">
            <v>-0.43</v>
          </cell>
          <cell r="Q184">
            <v>0.14249999999999999</v>
          </cell>
          <cell r="R184">
            <v>0.15</v>
          </cell>
          <cell r="S184">
            <v>0.15</v>
          </cell>
          <cell r="T184">
            <v>0.55000000000000004</v>
          </cell>
          <cell r="U184">
            <v>0.15</v>
          </cell>
          <cell r="V184">
            <v>2.8690000000000007</v>
          </cell>
          <cell r="W184">
            <v>2.9662478181177852</v>
          </cell>
          <cell r="X184">
            <v>2.7856447273276137</v>
          </cell>
          <cell r="Z184">
            <v>0.1225</v>
          </cell>
          <cell r="AA184">
            <v>-0.105</v>
          </cell>
          <cell r="AB184">
            <v>3.6139885377616183</v>
          </cell>
          <cell r="AC184">
            <v>3.7364885377616184</v>
          </cell>
          <cell r="AD184">
            <v>3.5089885377616183</v>
          </cell>
          <cell r="AE184">
            <v>2.9890000000000003</v>
          </cell>
          <cell r="AF184">
            <v>3.4190000000000005</v>
          </cell>
          <cell r="AG184">
            <v>3.2490000000000006</v>
          </cell>
          <cell r="AH184">
            <v>-0.19</v>
          </cell>
          <cell r="AI184">
            <v>1.3290206659800003</v>
          </cell>
          <cell r="AJ184">
            <v>6.3892339552663005E-2</v>
          </cell>
          <cell r="AK184">
            <v>7.1623036109848992E-2</v>
          </cell>
          <cell r="AL184">
            <v>0.43568976746301202</v>
          </cell>
          <cell r="AM184">
            <v>0.39471077362956686</v>
          </cell>
          <cell r="AN184">
            <v>0.16500000000000001</v>
          </cell>
          <cell r="AO184">
            <v>0.124</v>
          </cell>
          <cell r="AQ184">
            <v>-3.6053204312277156</v>
          </cell>
          <cell r="AR184">
            <v>-3.0553204312277158</v>
          </cell>
          <cell r="AT184">
            <v>7.4999999999999997E-3</v>
          </cell>
          <cell r="AV184">
            <v>2.5000000000000001E-3</v>
          </cell>
        </row>
        <row r="185">
          <cell r="A185">
            <v>41548</v>
          </cell>
          <cell r="B185">
            <v>3.4260000000000002</v>
          </cell>
          <cell r="C185">
            <v>-0.55000000000000004</v>
          </cell>
          <cell r="D185">
            <v>-0.45272183622221718</v>
          </cell>
          <cell r="E185">
            <v>-0.63338128323809961</v>
          </cell>
          <cell r="F185">
            <v>0.16500000000000001</v>
          </cell>
          <cell r="G185">
            <v>0.16500000000000001</v>
          </cell>
          <cell r="H185">
            <v>0.185</v>
          </cell>
          <cell r="I185">
            <v>0.16500000000000001</v>
          </cell>
          <cell r="J185">
            <v>0.16300000000000001</v>
          </cell>
          <cell r="K185">
            <v>0.16</v>
          </cell>
          <cell r="L185">
            <v>0.34499999999999997</v>
          </cell>
          <cell r="M185">
            <v>0</v>
          </cell>
          <cell r="N185">
            <v>0.1875</v>
          </cell>
          <cell r="O185">
            <v>-0.17</v>
          </cell>
          <cell r="P185">
            <v>-0.43</v>
          </cell>
          <cell r="Q185">
            <v>0.14249999999999999</v>
          </cell>
          <cell r="R185">
            <v>0.15</v>
          </cell>
          <cell r="S185">
            <v>0.15</v>
          </cell>
          <cell r="T185">
            <v>0.6</v>
          </cell>
          <cell r="U185">
            <v>0.15</v>
          </cell>
          <cell r="V185">
            <v>2.8760000000000003</v>
          </cell>
          <cell r="W185">
            <v>2.973278163777783</v>
          </cell>
          <cell r="X185">
            <v>2.7926187167619005</v>
          </cell>
          <cell r="Z185">
            <v>0.1225</v>
          </cell>
          <cell r="AA185">
            <v>-0.105</v>
          </cell>
          <cell r="AB185">
            <v>3.6216760917157043</v>
          </cell>
          <cell r="AC185">
            <v>3.7441760917157043</v>
          </cell>
          <cell r="AD185">
            <v>3.5166760917157043</v>
          </cell>
          <cell r="AE185">
            <v>2.996</v>
          </cell>
          <cell r="AF185">
            <v>3.4260000000000002</v>
          </cell>
          <cell r="AG185">
            <v>3.2560000000000002</v>
          </cell>
          <cell r="AH185">
            <v>-0.19</v>
          </cell>
          <cell r="AI185">
            <v>1.328606081579</v>
          </cell>
          <cell r="AJ185">
            <v>6.3918759524460009E-2</v>
          </cell>
          <cell r="AK185">
            <v>7.1626008587387033E-2</v>
          </cell>
          <cell r="AL185">
            <v>0.43329742666547855</v>
          </cell>
          <cell r="AM185">
            <v>0.39242099263830105</v>
          </cell>
          <cell r="AN185">
            <v>0.16500000000000001</v>
          </cell>
          <cell r="AO185">
            <v>0.12</v>
          </cell>
          <cell r="AQ185">
            <v>-3.6123464309213431</v>
          </cell>
          <cell r="AR185">
            <v>-3.0623464309213428</v>
          </cell>
          <cell r="AT185">
            <v>7.4999999999999997E-3</v>
          </cell>
          <cell r="AV185">
            <v>2.5000000000000001E-3</v>
          </cell>
        </row>
        <row r="186">
          <cell r="A186">
            <v>41579</v>
          </cell>
          <cell r="B186">
            <v>3.4750000000000001</v>
          </cell>
          <cell r="C186">
            <v>-0.55000000000000004</v>
          </cell>
          <cell r="D186">
            <v>-0.45269085039757906</v>
          </cell>
          <cell r="E186">
            <v>-0.54602819797541136</v>
          </cell>
          <cell r="F186">
            <v>0.28800000000000003</v>
          </cell>
          <cell r="G186">
            <v>0.37800000000000006</v>
          </cell>
          <cell r="H186">
            <v>0.40800000000000003</v>
          </cell>
          <cell r="I186">
            <v>0.50800000000000001</v>
          </cell>
          <cell r="J186">
            <v>0.23499999999999999</v>
          </cell>
          <cell r="K186">
            <v>0.215</v>
          </cell>
          <cell r="L186">
            <v>0.72499999999999998</v>
          </cell>
          <cell r="M186">
            <v>0</v>
          </cell>
          <cell r="N186">
            <v>0.1</v>
          </cell>
          <cell r="O186">
            <v>-0.17</v>
          </cell>
          <cell r="P186">
            <v>-0.14499999999999999</v>
          </cell>
          <cell r="Q186">
            <v>0.14249999999999999</v>
          </cell>
          <cell r="R186">
            <v>0.15</v>
          </cell>
          <cell r="S186">
            <v>0.15</v>
          </cell>
          <cell r="T186">
            <v>0.8</v>
          </cell>
          <cell r="U186">
            <v>0.15</v>
          </cell>
          <cell r="V186">
            <v>2.9249999999999998</v>
          </cell>
          <cell r="W186">
            <v>3.022309149602421</v>
          </cell>
          <cell r="X186">
            <v>2.9289718020245887</v>
          </cell>
          <cell r="Z186">
            <v>0.1225</v>
          </cell>
          <cell r="AA186">
            <v>5.0000000000000001E-3</v>
          </cell>
          <cell r="AB186">
            <v>3.6822077005499483</v>
          </cell>
          <cell r="AC186">
            <v>3.8047077005499483</v>
          </cell>
          <cell r="AD186">
            <v>3.6872077005499482</v>
          </cell>
          <cell r="AE186">
            <v>3.33</v>
          </cell>
          <cell r="AF186">
            <v>3.4750000000000001</v>
          </cell>
          <cell r="AG186">
            <v>3.3050000000000002</v>
          </cell>
          <cell r="AH186">
            <v>-0.19</v>
          </cell>
          <cell r="AI186">
            <v>1.3281830180210004</v>
          </cell>
          <cell r="AJ186">
            <v>6.3946060162226009E-2</v>
          </cell>
          <cell r="AK186">
            <v>7.1629080147513E-2</v>
          </cell>
          <cell r="AL186">
            <v>0.43083723902918664</v>
          </cell>
          <cell r="AM186">
            <v>0.3900686464960581</v>
          </cell>
          <cell r="AN186">
            <v>0.37800000000000006</v>
          </cell>
          <cell r="AO186">
            <v>0.124</v>
          </cell>
          <cell r="AQ186">
            <v>-3.5740298581381831</v>
          </cell>
          <cell r="AR186">
            <v>-3.0240298581381833</v>
          </cell>
          <cell r="AT186">
            <v>7.4999999999999997E-3</v>
          </cell>
          <cell r="AV186">
            <v>8.0000000000000002E-3</v>
          </cell>
        </row>
        <row r="187">
          <cell r="A187">
            <v>41609</v>
          </cell>
          <cell r="B187">
            <v>3.5460000000000003</v>
          </cell>
          <cell r="C187">
            <v>-0.55000000000000004</v>
          </cell>
          <cell r="D187">
            <v>-0.45266122382778384</v>
          </cell>
          <cell r="E187">
            <v>-0.54602698872766453</v>
          </cell>
          <cell r="F187">
            <v>0.308</v>
          </cell>
          <cell r="G187">
            <v>0.39800000000000008</v>
          </cell>
          <cell r="H187">
            <v>0.42800000000000005</v>
          </cell>
          <cell r="I187">
            <v>0.52800000000000002</v>
          </cell>
          <cell r="J187">
            <v>0.27500000000000002</v>
          </cell>
          <cell r="K187">
            <v>0.255</v>
          </cell>
          <cell r="L187">
            <v>1.0449999999999999</v>
          </cell>
          <cell r="M187">
            <v>0</v>
          </cell>
          <cell r="N187">
            <v>0.1</v>
          </cell>
          <cell r="O187">
            <v>-0.17</v>
          </cell>
          <cell r="P187">
            <v>-7.4999999999999997E-2</v>
          </cell>
          <cell r="Q187">
            <v>0.14249999999999999</v>
          </cell>
          <cell r="R187">
            <v>0.15</v>
          </cell>
          <cell r="S187">
            <v>0.15</v>
          </cell>
          <cell r="T187">
            <v>1</v>
          </cell>
          <cell r="U187">
            <v>0.15</v>
          </cell>
          <cell r="V187">
            <v>2.9960000000000004</v>
          </cell>
          <cell r="W187">
            <v>3.0933387761722164</v>
          </cell>
          <cell r="X187">
            <v>2.9999730112723357</v>
          </cell>
          <cell r="Z187">
            <v>0.1225</v>
          </cell>
          <cell r="AA187">
            <v>5.0000000000000001E-3</v>
          </cell>
          <cell r="AB187">
            <v>3.7704398435282278</v>
          </cell>
          <cell r="AC187">
            <v>3.8929398435282279</v>
          </cell>
          <cell r="AD187">
            <v>3.7754398435282277</v>
          </cell>
          <cell r="AE187">
            <v>3.4710000000000001</v>
          </cell>
          <cell r="AF187">
            <v>3.5460000000000003</v>
          </cell>
          <cell r="AG187">
            <v>3.3760000000000003</v>
          </cell>
          <cell r="AH187">
            <v>-0.19</v>
          </cell>
          <cell r="AI187">
            <v>1.3277787648710004</v>
          </cell>
          <cell r="AJ187">
            <v>6.3972480134493998E-2</v>
          </cell>
          <cell r="AK187">
            <v>7.1632052625057008E-2</v>
          </cell>
          <cell r="AL187">
            <v>0.42846788290704158</v>
          </cell>
          <cell r="AM187">
            <v>0.38780542355382996</v>
          </cell>
          <cell r="AN187">
            <v>0.39800000000000008</v>
          </cell>
          <cell r="AO187">
            <v>0.12</v>
          </cell>
          <cell r="AQ187">
            <v>-3.6450286493958868</v>
          </cell>
          <cell r="AR187">
            <v>-3.0950286493958865</v>
          </cell>
          <cell r="AT187">
            <v>7.4999999999999997E-3</v>
          </cell>
          <cell r="AV187">
            <v>8.0000000000000002E-3</v>
          </cell>
        </row>
        <row r="188">
          <cell r="A188">
            <v>41640</v>
          </cell>
          <cell r="B188">
            <v>3.8090000000000006</v>
          </cell>
          <cell r="C188">
            <v>-0.55000000000000004</v>
          </cell>
          <cell r="D188">
            <v>-0.4526309817530132</v>
          </cell>
          <cell r="E188">
            <v>-0.54602575435726619</v>
          </cell>
          <cell r="F188">
            <v>0.318</v>
          </cell>
          <cell r="G188">
            <v>0.40800000000000003</v>
          </cell>
          <cell r="H188">
            <v>0.43800000000000006</v>
          </cell>
          <cell r="I188">
            <v>0.53800000000000003</v>
          </cell>
          <cell r="J188">
            <v>0.28499999999999998</v>
          </cell>
          <cell r="K188">
            <v>0.26750000000000002</v>
          </cell>
          <cell r="L188">
            <v>1.52</v>
          </cell>
          <cell r="M188">
            <v>0</v>
          </cell>
          <cell r="N188">
            <v>0.1</v>
          </cell>
          <cell r="O188">
            <v>-0.17</v>
          </cell>
          <cell r="P188">
            <v>-5.5E-2</v>
          </cell>
          <cell r="Q188">
            <v>0.14249999999999999</v>
          </cell>
          <cell r="R188">
            <v>0.15</v>
          </cell>
          <cell r="S188">
            <v>0.15</v>
          </cell>
          <cell r="T188">
            <v>1</v>
          </cell>
          <cell r="U188">
            <v>0.15</v>
          </cell>
          <cell r="V188">
            <v>3.2590000000000003</v>
          </cell>
          <cell r="W188">
            <v>3.3563690182469874</v>
          </cell>
          <cell r="X188">
            <v>3.2629742456427344</v>
          </cell>
          <cell r="Z188">
            <v>0.1225</v>
          </cell>
          <cell r="AA188">
            <v>5.0000000000000001E-3</v>
          </cell>
          <cell r="AB188">
            <v>4.1001491766848694</v>
          </cell>
          <cell r="AC188">
            <v>4.2226491766848691</v>
          </cell>
          <cell r="AD188">
            <v>4.1051491766848693</v>
          </cell>
          <cell r="AE188">
            <v>3.7540000000000004</v>
          </cell>
          <cell r="AF188">
            <v>3.8090000000000006</v>
          </cell>
          <cell r="AG188">
            <v>3.6390000000000007</v>
          </cell>
          <cell r="AH188">
            <v>-0.19</v>
          </cell>
          <cell r="AI188">
            <v>1.3273663669090001</v>
          </cell>
          <cell r="AJ188">
            <v>6.3999780772746026E-2</v>
          </cell>
          <cell r="AK188">
            <v>7.1635124185189997E-2</v>
          </cell>
          <cell r="AL188">
            <v>0.42603135595146652</v>
          </cell>
          <cell r="AM188">
            <v>0.38548036342101272</v>
          </cell>
          <cell r="AN188">
            <v>0.40800000000000003</v>
          </cell>
          <cell r="AO188">
            <v>0.12</v>
          </cell>
          <cell r="AQ188">
            <v>-3.9280274155414383</v>
          </cell>
          <cell r="AR188">
            <v>-3.378027415541438</v>
          </cell>
          <cell r="AT188">
            <v>7.4999999999999997E-3</v>
          </cell>
          <cell r="AV188">
            <v>8.0000000000000002E-3</v>
          </cell>
        </row>
        <row r="189">
          <cell r="A189">
            <v>41671</v>
          </cell>
          <cell r="B189">
            <v>3.7230000000000003</v>
          </cell>
          <cell r="C189">
            <v>-0.55000000000000004</v>
          </cell>
          <cell r="D189">
            <v>-0.45260111817066973</v>
          </cell>
          <cell r="E189">
            <v>-0.54602453543553775</v>
          </cell>
          <cell r="F189">
            <v>0.36300000000000004</v>
          </cell>
          <cell r="G189">
            <v>0.45300000000000007</v>
          </cell>
          <cell r="H189">
            <v>0.48300000000000004</v>
          </cell>
          <cell r="I189">
            <v>0.58300000000000007</v>
          </cell>
          <cell r="J189">
            <v>0.26</v>
          </cell>
          <cell r="K189">
            <v>0.245</v>
          </cell>
          <cell r="L189">
            <v>1.4</v>
          </cell>
          <cell r="M189">
            <v>0</v>
          </cell>
          <cell r="N189">
            <v>0.1</v>
          </cell>
          <cell r="O189">
            <v>-0.17</v>
          </cell>
          <cell r="P189">
            <v>-7.4999999999999997E-2</v>
          </cell>
          <cell r="Q189">
            <v>0.14249999999999999</v>
          </cell>
          <cell r="R189">
            <v>0.15</v>
          </cell>
          <cell r="S189">
            <v>0.15</v>
          </cell>
          <cell r="T189">
            <v>1</v>
          </cell>
          <cell r="U189">
            <v>0.15</v>
          </cell>
          <cell r="V189">
            <v>3.173</v>
          </cell>
          <cell r="W189">
            <v>3.2703988818293306</v>
          </cell>
          <cell r="X189">
            <v>3.1769754645644626</v>
          </cell>
          <cell r="Z189">
            <v>0.1225</v>
          </cell>
          <cell r="AA189">
            <v>5.0000000000000001E-3</v>
          </cell>
          <cell r="AB189">
            <v>3.9907285658689369</v>
          </cell>
          <cell r="AC189">
            <v>4.1132285658689369</v>
          </cell>
          <cell r="AD189">
            <v>3.9957285658689368</v>
          </cell>
          <cell r="AE189">
            <v>3.6480000000000001</v>
          </cell>
          <cell r="AF189">
            <v>3.7230000000000003</v>
          </cell>
          <cell r="AG189">
            <v>3.5530000000000004</v>
          </cell>
          <cell r="AH189">
            <v>-0.19</v>
          </cell>
          <cell r="AI189">
            <v>1.3269593815920002</v>
          </cell>
          <cell r="AJ189">
            <v>6.4027081411246009E-2</v>
          </cell>
          <cell r="AK189">
            <v>7.1638195745324998E-2</v>
          </cell>
          <cell r="AL189">
            <v>0.42360678435459953</v>
          </cell>
          <cell r="AM189">
            <v>0.38316905017408542</v>
          </cell>
          <cell r="AN189">
            <v>0.45300000000000007</v>
          </cell>
          <cell r="AO189">
            <v>0.13300000000000001</v>
          </cell>
          <cell r="AQ189">
            <v>-3.8420261971292047</v>
          </cell>
          <cell r="AR189">
            <v>-3.2920261971292044</v>
          </cell>
          <cell r="AT189">
            <v>7.4999999999999997E-3</v>
          </cell>
          <cell r="AV189">
            <v>8.0000000000000002E-3</v>
          </cell>
        </row>
        <row r="190">
          <cell r="A190">
            <v>41699</v>
          </cell>
          <cell r="B190">
            <v>3.6190000000000002</v>
          </cell>
          <cell r="C190">
            <v>-0.55000000000000004</v>
          </cell>
          <cell r="D190">
            <v>-0.4525744702221508</v>
          </cell>
          <cell r="E190">
            <v>-0.54602344776417011</v>
          </cell>
          <cell r="F190">
            <v>0.36300000000000004</v>
          </cell>
          <cell r="G190">
            <v>0.45300000000000007</v>
          </cell>
          <cell r="H190">
            <v>0.48300000000000004</v>
          </cell>
          <cell r="I190">
            <v>0.58300000000000007</v>
          </cell>
          <cell r="J190">
            <v>0.25800000000000001</v>
          </cell>
          <cell r="K190">
            <v>0.24249999999999999</v>
          </cell>
          <cell r="L190">
            <v>0.88</v>
          </cell>
          <cell r="M190">
            <v>0</v>
          </cell>
          <cell r="N190">
            <v>0.1</v>
          </cell>
          <cell r="O190">
            <v>-0.17</v>
          </cell>
          <cell r="P190">
            <v>-0.24</v>
          </cell>
          <cell r="Q190">
            <v>0.14249999999999999</v>
          </cell>
          <cell r="R190">
            <v>0.15</v>
          </cell>
          <cell r="S190">
            <v>0.15</v>
          </cell>
          <cell r="T190">
            <v>0.75</v>
          </cell>
          <cell r="U190">
            <v>0.15</v>
          </cell>
          <cell r="V190">
            <v>3.069</v>
          </cell>
          <cell r="W190">
            <v>3.1664255297778494</v>
          </cell>
          <cell r="X190">
            <v>3.0729765522358301</v>
          </cell>
          <cell r="Z190">
            <v>0.1225</v>
          </cell>
          <cell r="AA190">
            <v>5.0000000000000001E-3</v>
          </cell>
          <cell r="AB190">
            <v>3.858870471192184</v>
          </cell>
          <cell r="AC190">
            <v>3.981370471192184</v>
          </cell>
          <cell r="AD190">
            <v>3.8638704711921839</v>
          </cell>
          <cell r="AE190">
            <v>3.3790000000000004</v>
          </cell>
          <cell r="AF190">
            <v>3.6190000000000002</v>
          </cell>
          <cell r="AG190">
            <v>3.4490000000000003</v>
          </cell>
          <cell r="AH190">
            <v>-0.19</v>
          </cell>
          <cell r="AI190">
            <v>1.3265964300600004</v>
          </cell>
          <cell r="AJ190">
            <v>6.4051740052685005E-2</v>
          </cell>
          <cell r="AK190">
            <v>7.1640970057707989E-2</v>
          </cell>
          <cell r="AL190">
            <v>0.42142708608115304</v>
          </cell>
          <cell r="AM190">
            <v>0.38109316150385131</v>
          </cell>
          <cell r="AN190">
            <v>0.45300000000000007</v>
          </cell>
          <cell r="AO190">
            <v>0.12</v>
          </cell>
          <cell r="AQ190">
            <v>-3.7380251099124688</v>
          </cell>
          <cell r="AR190">
            <v>-3.188025109912469</v>
          </cell>
          <cell r="AT190">
            <v>7.4999999999999997E-3</v>
          </cell>
          <cell r="AV190">
            <v>8.0000000000000002E-3</v>
          </cell>
        </row>
        <row r="191">
          <cell r="A191">
            <v>41730</v>
          </cell>
          <cell r="B191">
            <v>3.5090000000000003</v>
          </cell>
          <cell r="C191">
            <v>-0.55000000000000004</v>
          </cell>
          <cell r="D191">
            <v>-0.4525453279471181</v>
          </cell>
          <cell r="E191">
            <v>-0.63353257604532631</v>
          </cell>
          <cell r="F191">
            <v>0.16500000000000001</v>
          </cell>
          <cell r="G191">
            <v>0.16500000000000001</v>
          </cell>
          <cell r="H191">
            <v>0.185</v>
          </cell>
          <cell r="I191">
            <v>0.16500000000000001</v>
          </cell>
          <cell r="J191">
            <v>0.16300000000000001</v>
          </cell>
          <cell r="K191">
            <v>0.17749999999999999</v>
          </cell>
          <cell r="L191">
            <v>0.54</v>
          </cell>
          <cell r="M191">
            <v>0</v>
          </cell>
          <cell r="N191">
            <v>0.1875</v>
          </cell>
          <cell r="O191">
            <v>-0.17</v>
          </cell>
          <cell r="P191">
            <v>-0.43</v>
          </cell>
          <cell r="Q191">
            <v>0.14249999999999999</v>
          </cell>
          <cell r="R191">
            <v>0.15</v>
          </cell>
          <cell r="S191">
            <v>0.15</v>
          </cell>
          <cell r="T191">
            <v>0.4</v>
          </cell>
          <cell r="U191">
            <v>0.15</v>
          </cell>
          <cell r="V191">
            <v>2.9590000000000005</v>
          </cell>
          <cell r="W191">
            <v>3.0564546720528822</v>
          </cell>
          <cell r="X191">
            <v>2.875467423954674</v>
          </cell>
          <cell r="Z191">
            <v>0.1225</v>
          </cell>
          <cell r="AA191">
            <v>-0.105</v>
          </cell>
          <cell r="AB191">
            <v>3.7194471272071032</v>
          </cell>
          <cell r="AC191">
            <v>3.8419471272071033</v>
          </cell>
          <cell r="AD191">
            <v>3.6144471272071033</v>
          </cell>
          <cell r="AE191">
            <v>3.0790000000000002</v>
          </cell>
          <cell r="AF191">
            <v>3.5090000000000003</v>
          </cell>
          <cell r="AG191">
            <v>3.3390000000000004</v>
          </cell>
          <cell r="AH191">
            <v>-0.19</v>
          </cell>
          <cell r="AI191">
            <v>1.3261997324240002</v>
          </cell>
          <cell r="AJ191">
            <v>6.4079040691654016E-2</v>
          </cell>
          <cell r="AK191">
            <v>7.1644041617849027E-2</v>
          </cell>
          <cell r="AL191">
            <v>0.41902514037151695</v>
          </cell>
          <cell r="AM191">
            <v>0.37880779075653254</v>
          </cell>
          <cell r="AN191">
            <v>0.16500000000000001</v>
          </cell>
          <cell r="AO191">
            <v>0.124</v>
          </cell>
          <cell r="AQ191">
            <v>-3.7154976604900996</v>
          </cell>
          <cell r="AR191">
            <v>-3.1654976604900993</v>
          </cell>
          <cell r="AT191">
            <v>7.4999999999999997E-3</v>
          </cell>
          <cell r="AV191">
            <v>2.5000000000000001E-3</v>
          </cell>
        </row>
        <row r="192">
          <cell r="A192">
            <v>41760</v>
          </cell>
          <cell r="B192">
            <v>3.492</v>
          </cell>
          <cell r="C192">
            <v>-0.55000000000000004</v>
          </cell>
          <cell r="D192">
            <v>-0.45251748706047046</v>
          </cell>
          <cell r="E192">
            <v>-0.63355643966245356</v>
          </cell>
          <cell r="F192">
            <v>0.16500000000000001</v>
          </cell>
          <cell r="G192">
            <v>0.16500000000000001</v>
          </cell>
          <cell r="H192">
            <v>0.185</v>
          </cell>
          <cell r="I192">
            <v>0.16500000000000001</v>
          </cell>
          <cell r="J192">
            <v>0.16300000000000001</v>
          </cell>
          <cell r="K192">
            <v>0.16750000000000001</v>
          </cell>
          <cell r="L192">
            <v>0.42499999999999999</v>
          </cell>
          <cell r="M192">
            <v>0</v>
          </cell>
          <cell r="N192">
            <v>0.1875</v>
          </cell>
          <cell r="O192">
            <v>-0.17</v>
          </cell>
          <cell r="P192">
            <v>-0.43</v>
          </cell>
          <cell r="Q192">
            <v>0.14249999999999999</v>
          </cell>
          <cell r="R192">
            <v>0.15</v>
          </cell>
          <cell r="S192">
            <v>0.15</v>
          </cell>
          <cell r="T192">
            <v>0.45</v>
          </cell>
          <cell r="U192">
            <v>0.15</v>
          </cell>
          <cell r="V192">
            <v>2.9420000000000002</v>
          </cell>
          <cell r="W192">
            <v>3.0394825129395295</v>
          </cell>
          <cell r="X192">
            <v>2.8584435603375464</v>
          </cell>
          <cell r="Z192">
            <v>0.1225</v>
          </cell>
          <cell r="AA192">
            <v>-0.105</v>
          </cell>
          <cell r="AB192">
            <v>3.6970220517762091</v>
          </cell>
          <cell r="AC192">
            <v>3.8195220517762092</v>
          </cell>
          <cell r="AD192">
            <v>3.5920220517762091</v>
          </cell>
          <cell r="AE192">
            <v>3.0619999999999998</v>
          </cell>
          <cell r="AF192">
            <v>3.492</v>
          </cell>
          <cell r="AG192">
            <v>3.3220000000000001</v>
          </cell>
          <cell r="AH192">
            <v>-0.19</v>
          </cell>
          <cell r="AI192">
            <v>1.3258209714</v>
          </cell>
          <cell r="AJ192">
            <v>6.4105460665087016E-2</v>
          </cell>
          <cell r="AK192">
            <v>7.1647014095408024E-2</v>
          </cell>
          <cell r="AL192">
            <v>0.41671193260264472</v>
          </cell>
          <cell r="AM192">
            <v>0.37660901109579437</v>
          </cell>
          <cell r="AN192">
            <v>0.16500000000000001</v>
          </cell>
          <cell r="AO192">
            <v>0.12</v>
          </cell>
          <cell r="AQ192">
            <v>-3.7015215141325379</v>
          </cell>
          <cell r="AR192">
            <v>-3.1515215141325381</v>
          </cell>
          <cell r="AT192">
            <v>7.4999999999999997E-3</v>
          </cell>
          <cell r="AV192">
            <v>2.5000000000000001E-3</v>
          </cell>
        </row>
        <row r="193">
          <cell r="A193">
            <v>41791</v>
          </cell>
          <cell r="B193">
            <v>3.5060000000000002</v>
          </cell>
          <cell r="C193">
            <v>-0.55000000000000004</v>
          </cell>
          <cell r="D193">
            <v>-0.45248909182692776</v>
          </cell>
          <cell r="E193">
            <v>-0.63358077843406102</v>
          </cell>
          <cell r="F193">
            <v>0.16500000000000001</v>
          </cell>
          <cell r="G193">
            <v>0.16500000000000001</v>
          </cell>
          <cell r="H193">
            <v>0.185</v>
          </cell>
          <cell r="I193">
            <v>0.16500000000000001</v>
          </cell>
          <cell r="J193">
            <v>0.158</v>
          </cell>
          <cell r="K193">
            <v>0.16250000000000001</v>
          </cell>
          <cell r="L193">
            <v>0.42499999999999999</v>
          </cell>
          <cell r="M193">
            <v>0</v>
          </cell>
          <cell r="N193">
            <v>0.1875</v>
          </cell>
          <cell r="O193">
            <v>-0.17</v>
          </cell>
          <cell r="P193">
            <v>-0.43</v>
          </cell>
          <cell r="Q193">
            <v>0.14249999999999999</v>
          </cell>
          <cell r="R193">
            <v>0.15</v>
          </cell>
          <cell r="S193">
            <v>0.15</v>
          </cell>
          <cell r="T193">
            <v>0.45</v>
          </cell>
          <cell r="U193">
            <v>0.15</v>
          </cell>
          <cell r="V193">
            <v>2.9560000000000004</v>
          </cell>
          <cell r="W193">
            <v>3.0535109081730725</v>
          </cell>
          <cell r="X193">
            <v>2.8724192215659392</v>
          </cell>
          <cell r="Z193">
            <v>0.1225</v>
          </cell>
          <cell r="AA193">
            <v>-0.105</v>
          </cell>
          <cell r="AB193">
            <v>3.7135332526827893</v>
          </cell>
          <cell r="AC193">
            <v>3.8360332526827894</v>
          </cell>
          <cell r="AD193">
            <v>3.6085332526827893</v>
          </cell>
          <cell r="AE193">
            <v>3.0760000000000001</v>
          </cell>
          <cell r="AF193">
            <v>3.5060000000000002</v>
          </cell>
          <cell r="AG193">
            <v>3.3360000000000003</v>
          </cell>
          <cell r="AH193">
            <v>-0.19</v>
          </cell>
          <cell r="AI193">
            <v>1.325434891557</v>
          </cell>
          <cell r="AJ193">
            <v>6.4132761304543012E-2</v>
          </cell>
          <cell r="AK193">
            <v>7.1650085655555029E-2</v>
          </cell>
          <cell r="AL193">
            <v>0.41433320413976638</v>
          </cell>
          <cell r="AM193">
            <v>0.37435016053005593</v>
          </cell>
          <cell r="AN193">
            <v>0.16500000000000001</v>
          </cell>
          <cell r="AO193">
            <v>0.124</v>
          </cell>
          <cell r="AQ193">
            <v>-3.7175458427308485</v>
          </cell>
          <cell r="AR193">
            <v>-3.1675458427308483</v>
          </cell>
          <cell r="AT193">
            <v>7.4999999999999997E-3</v>
          </cell>
          <cell r="AV193">
            <v>2.5000000000000001E-3</v>
          </cell>
        </row>
        <row r="194">
          <cell r="A194">
            <v>41821</v>
          </cell>
          <cell r="B194">
            <v>3.5760000000000005</v>
          </cell>
          <cell r="C194">
            <v>-0.55000000000000004</v>
          </cell>
          <cell r="D194">
            <v>-0.45246197450278114</v>
          </cell>
          <cell r="E194">
            <v>-0.63360402185475895</v>
          </cell>
          <cell r="F194">
            <v>0.16500000000000001</v>
          </cell>
          <cell r="G194">
            <v>0.16500000000000001</v>
          </cell>
          <cell r="H194">
            <v>0.185</v>
          </cell>
          <cell r="I194">
            <v>0.16500000000000001</v>
          </cell>
          <cell r="J194">
            <v>0.14700000000000002</v>
          </cell>
          <cell r="K194">
            <v>0.1525</v>
          </cell>
          <cell r="L194">
            <v>0.46</v>
          </cell>
          <cell r="M194">
            <v>0</v>
          </cell>
          <cell r="N194">
            <v>0.1875</v>
          </cell>
          <cell r="O194">
            <v>-0.17</v>
          </cell>
          <cell r="P194">
            <v>-0.43</v>
          </cell>
          <cell r="Q194">
            <v>0.14249999999999999</v>
          </cell>
          <cell r="R194">
            <v>0.15</v>
          </cell>
          <cell r="S194">
            <v>0.15</v>
          </cell>
          <cell r="T194">
            <v>0.5</v>
          </cell>
          <cell r="U194">
            <v>0.15</v>
          </cell>
          <cell r="V194">
            <v>3.0260000000000007</v>
          </cell>
          <cell r="W194">
            <v>3.1235380254972194</v>
          </cell>
          <cell r="X194">
            <v>2.9423959781452416</v>
          </cell>
          <cell r="Z194">
            <v>0.1225</v>
          </cell>
          <cell r="AA194">
            <v>-0.105</v>
          </cell>
          <cell r="AB194">
            <v>3.8004152545672558</v>
          </cell>
          <cell r="AC194">
            <v>3.9229152545672559</v>
          </cell>
          <cell r="AD194">
            <v>3.6954152545672558</v>
          </cell>
          <cell r="AE194">
            <v>3.1460000000000004</v>
          </cell>
          <cell r="AF194">
            <v>3.5760000000000005</v>
          </cell>
          <cell r="AG194">
            <v>3.4060000000000006</v>
          </cell>
          <cell r="AH194">
            <v>-0.19</v>
          </cell>
          <cell r="AI194">
            <v>1.325066396835</v>
          </cell>
          <cell r="AJ194">
            <v>6.4159181278446012E-2</v>
          </cell>
          <cell r="AK194">
            <v>7.1653058133120007E-2</v>
          </cell>
          <cell r="AL194">
            <v>0.41204237856273351</v>
          </cell>
          <cell r="AM194">
            <v>0.37217689836779577</v>
          </cell>
          <cell r="AN194">
            <v>0.16500000000000001</v>
          </cell>
          <cell r="AO194">
            <v>0.12</v>
          </cell>
          <cell r="AQ194">
            <v>-3.7825690764360913</v>
          </cell>
          <cell r="AR194">
            <v>-3.232569076436091</v>
          </cell>
          <cell r="AT194">
            <v>7.4999999999999997E-3</v>
          </cell>
          <cell r="AV194">
            <v>2.5000000000000001E-3</v>
          </cell>
        </row>
        <row r="195">
          <cell r="A195">
            <v>41852</v>
          </cell>
          <cell r="B195">
            <v>3.5730000000000004</v>
          </cell>
          <cell r="C195">
            <v>-0.55000000000000004</v>
          </cell>
          <cell r="D195">
            <v>-0.4524343275816296</v>
          </cell>
          <cell r="E195">
            <v>-0.63362771921574668</v>
          </cell>
          <cell r="F195">
            <v>0.16500000000000001</v>
          </cell>
          <cell r="G195">
            <v>0.16500000000000001</v>
          </cell>
          <cell r="H195">
            <v>0.185</v>
          </cell>
          <cell r="I195">
            <v>0.16500000000000001</v>
          </cell>
          <cell r="J195">
            <v>0.14499999999999999</v>
          </cell>
          <cell r="K195">
            <v>0.15</v>
          </cell>
          <cell r="L195">
            <v>0.52500000000000002</v>
          </cell>
          <cell r="M195">
            <v>0</v>
          </cell>
          <cell r="N195">
            <v>0.1875</v>
          </cell>
          <cell r="O195">
            <v>-0.17</v>
          </cell>
          <cell r="P195">
            <v>-0.43</v>
          </cell>
          <cell r="Q195">
            <v>0.14249999999999999</v>
          </cell>
          <cell r="R195">
            <v>0.15</v>
          </cell>
          <cell r="S195">
            <v>0.15</v>
          </cell>
          <cell r="T195">
            <v>0.55000000000000004</v>
          </cell>
          <cell r="U195">
            <v>0.15</v>
          </cell>
          <cell r="V195">
            <v>3.0230000000000006</v>
          </cell>
          <cell r="W195">
            <v>3.1205656724183708</v>
          </cell>
          <cell r="X195">
            <v>2.9393722807842537</v>
          </cell>
          <cell r="Z195">
            <v>0.1225</v>
          </cell>
          <cell r="AA195">
            <v>-0.105</v>
          </cell>
          <cell r="AB195">
            <v>3.7955716474954926</v>
          </cell>
          <cell r="AC195">
            <v>3.9180716474954926</v>
          </cell>
          <cell r="AD195">
            <v>3.6905716474954926</v>
          </cell>
          <cell r="AE195">
            <v>3.1430000000000002</v>
          </cell>
          <cell r="AF195">
            <v>3.5730000000000004</v>
          </cell>
          <cell r="AG195">
            <v>3.4030000000000005</v>
          </cell>
          <cell r="AH195">
            <v>-0.19</v>
          </cell>
          <cell r="AI195">
            <v>1.3246909163480001</v>
          </cell>
          <cell r="AJ195">
            <v>6.4186481918390006E-2</v>
          </cell>
          <cell r="AK195">
            <v>7.1656129693273021E-2</v>
          </cell>
          <cell r="AL195">
            <v>0.40968668958211191</v>
          </cell>
          <cell r="AM195">
            <v>0.36994426464784969</v>
          </cell>
          <cell r="AN195">
            <v>0.16500000000000001</v>
          </cell>
          <cell r="AO195">
            <v>0.12</v>
          </cell>
          <cell r="AQ195">
            <v>-3.7795927638918827</v>
          </cell>
          <cell r="AR195">
            <v>-3.2295927638918824</v>
          </cell>
          <cell r="AT195">
            <v>7.4999999999999997E-3</v>
          </cell>
          <cell r="AV195">
            <v>2.5000000000000001E-3</v>
          </cell>
        </row>
        <row r="196">
          <cell r="A196">
            <v>41883</v>
          </cell>
          <cell r="B196">
            <v>3.5470000000000002</v>
          </cell>
          <cell r="C196">
            <v>-0.55000000000000004</v>
          </cell>
          <cell r="D196">
            <v>-0.4524070614266229</v>
          </cell>
          <cell r="E196">
            <v>-0.63365109020575217</v>
          </cell>
          <cell r="F196">
            <v>0.16500000000000001</v>
          </cell>
          <cell r="G196">
            <v>0.16500000000000001</v>
          </cell>
          <cell r="H196">
            <v>0.185</v>
          </cell>
          <cell r="I196">
            <v>0.16500000000000001</v>
          </cell>
          <cell r="J196">
            <v>0.14200000000000002</v>
          </cell>
          <cell r="K196">
            <v>0.14749999999999999</v>
          </cell>
          <cell r="L196">
            <v>0.42499999999999999</v>
          </cell>
          <cell r="M196">
            <v>0</v>
          </cell>
          <cell r="N196">
            <v>0.1875</v>
          </cell>
          <cell r="O196">
            <v>-0.17</v>
          </cell>
          <cell r="P196">
            <v>-0.43</v>
          </cell>
          <cell r="Q196">
            <v>0.14249999999999999</v>
          </cell>
          <cell r="R196">
            <v>0.15</v>
          </cell>
          <cell r="S196">
            <v>0.15</v>
          </cell>
          <cell r="T196">
            <v>0.55000000000000004</v>
          </cell>
          <cell r="U196">
            <v>0.15</v>
          </cell>
          <cell r="V196">
            <v>2.9969999999999999</v>
          </cell>
          <cell r="W196">
            <v>3.0945929385733772</v>
          </cell>
          <cell r="X196">
            <v>2.913348909794248</v>
          </cell>
          <cell r="Z196">
            <v>0.1225</v>
          </cell>
          <cell r="AA196">
            <v>-0.105</v>
          </cell>
          <cell r="AB196">
            <v>3.7618756578783072</v>
          </cell>
          <cell r="AC196">
            <v>3.8843756578783073</v>
          </cell>
          <cell r="AD196">
            <v>3.6568756578783073</v>
          </cell>
          <cell r="AE196">
            <v>3.117</v>
          </cell>
          <cell r="AF196">
            <v>3.5470000000000002</v>
          </cell>
          <cell r="AG196">
            <v>3.3770000000000002</v>
          </cell>
          <cell r="AH196">
            <v>-0.19</v>
          </cell>
          <cell r="AI196">
            <v>1.3243208155150001</v>
          </cell>
          <cell r="AJ196">
            <v>6.4213782558579999E-2</v>
          </cell>
          <cell r="AK196">
            <v>7.1659201253430019E-2</v>
          </cell>
          <cell r="AL196">
            <v>0.40734264132047182</v>
          </cell>
          <cell r="AM196">
            <v>0.36772483909199527</v>
          </cell>
          <cell r="AN196">
            <v>0.16500000000000001</v>
          </cell>
          <cell r="AO196">
            <v>0.124</v>
          </cell>
          <cell r="AQ196">
            <v>-3.7536161251131115</v>
          </cell>
          <cell r="AR196">
            <v>-3.2036161251131112</v>
          </cell>
          <cell r="AT196">
            <v>7.4999999999999997E-3</v>
          </cell>
          <cell r="AV196">
            <v>2.5000000000000001E-3</v>
          </cell>
        </row>
        <row r="197">
          <cell r="A197">
            <v>41913</v>
          </cell>
          <cell r="B197">
            <v>3.5530000000000004</v>
          </cell>
          <cell r="C197">
            <v>-0.55000000000000004</v>
          </cell>
          <cell r="D197">
            <v>-0.45238103766188242</v>
          </cell>
          <cell r="E197">
            <v>-0.633673396289816</v>
          </cell>
          <cell r="F197">
            <v>0.16500000000000001</v>
          </cell>
          <cell r="G197">
            <v>0.16500000000000001</v>
          </cell>
          <cell r="H197">
            <v>0.185</v>
          </cell>
          <cell r="I197">
            <v>0.16500000000000001</v>
          </cell>
          <cell r="J197">
            <v>0.158</v>
          </cell>
          <cell r="K197">
            <v>0.16250000000000001</v>
          </cell>
          <cell r="L197">
            <v>0.34499999999999997</v>
          </cell>
          <cell r="M197">
            <v>0</v>
          </cell>
          <cell r="N197">
            <v>0.1875</v>
          </cell>
          <cell r="O197">
            <v>-0.17</v>
          </cell>
          <cell r="P197">
            <v>-0.43</v>
          </cell>
          <cell r="Q197">
            <v>0.14249999999999999</v>
          </cell>
          <cell r="R197">
            <v>0.15</v>
          </cell>
          <cell r="S197">
            <v>0.15</v>
          </cell>
          <cell r="T197">
            <v>0.6</v>
          </cell>
          <cell r="U197">
            <v>0.15</v>
          </cell>
          <cell r="V197">
            <v>3.0030000000000001</v>
          </cell>
          <cell r="W197">
            <v>3.100618962338118</v>
          </cell>
          <cell r="X197">
            <v>2.9193266037101844</v>
          </cell>
          <cell r="Z197">
            <v>0.1225</v>
          </cell>
          <cell r="AA197">
            <v>-0.105</v>
          </cell>
          <cell r="AB197">
            <v>3.7684020725997427</v>
          </cell>
          <cell r="AC197">
            <v>3.8909020725997427</v>
          </cell>
          <cell r="AD197">
            <v>3.6634020725997427</v>
          </cell>
          <cell r="AE197">
            <v>3.1230000000000002</v>
          </cell>
          <cell r="AF197">
            <v>3.5530000000000004</v>
          </cell>
          <cell r="AG197">
            <v>3.3830000000000005</v>
          </cell>
          <cell r="AH197">
            <v>-0.19</v>
          </cell>
          <cell r="AI197">
            <v>1.3239677712649998</v>
          </cell>
          <cell r="AJ197">
            <v>6.4240202533193014E-2</v>
          </cell>
          <cell r="AK197">
            <v>7.1662173731004017E-2</v>
          </cell>
          <cell r="AL197">
            <v>0.40508524808216662</v>
          </cell>
          <cell r="AM197">
            <v>0.36558951129915368</v>
          </cell>
          <cell r="AN197">
            <v>0.16500000000000001</v>
          </cell>
          <cell r="AO197">
            <v>0.12</v>
          </cell>
          <cell r="AQ197">
            <v>-3.7596384218735155</v>
          </cell>
          <cell r="AR197">
            <v>-3.2096384218735157</v>
          </cell>
          <cell r="AT197">
            <v>7.4999999999999997E-3</v>
          </cell>
          <cell r="AV197">
            <v>2.5000000000000001E-3</v>
          </cell>
        </row>
        <row r="198">
          <cell r="A198">
            <v>41944</v>
          </cell>
          <cell r="B198">
            <v>3.597</v>
          </cell>
          <cell r="C198">
            <v>-0.55000000000000004</v>
          </cell>
          <cell r="D198">
            <v>-0.45235452167198398</v>
          </cell>
          <cell r="E198">
            <v>-0.54601447027232641</v>
          </cell>
          <cell r="F198">
            <v>0.16500000000000001</v>
          </cell>
          <cell r="G198">
            <v>0.16500000000000001</v>
          </cell>
          <cell r="H198">
            <v>0.185</v>
          </cell>
          <cell r="I198">
            <v>0.16500000000000001</v>
          </cell>
          <cell r="J198">
            <v>0.23</v>
          </cell>
          <cell r="K198">
            <v>0.2175</v>
          </cell>
          <cell r="L198">
            <v>0.72499999999999998</v>
          </cell>
          <cell r="M198">
            <v>0</v>
          </cell>
          <cell r="N198">
            <v>0.1</v>
          </cell>
          <cell r="O198">
            <v>-0.17</v>
          </cell>
          <cell r="P198">
            <v>-0.14499999999999999</v>
          </cell>
          <cell r="Q198">
            <v>0.14249999999999999</v>
          </cell>
          <cell r="R198">
            <v>0.15</v>
          </cell>
          <cell r="S198">
            <v>0.15</v>
          </cell>
          <cell r="T198">
            <v>0.8</v>
          </cell>
          <cell r="U198">
            <v>0.15</v>
          </cell>
          <cell r="V198">
            <v>3.0469999999999997</v>
          </cell>
          <cell r="W198">
            <v>3.144645478328016</v>
          </cell>
          <cell r="X198">
            <v>3.0509855297276736</v>
          </cell>
          <cell r="Z198">
            <v>0.1225</v>
          </cell>
          <cell r="AA198">
            <v>5.0000000000000001E-3</v>
          </cell>
          <cell r="AB198">
            <v>3.8225784377452992</v>
          </cell>
          <cell r="AC198">
            <v>3.9450784377452992</v>
          </cell>
          <cell r="AD198">
            <v>3.827578437745299</v>
          </cell>
          <cell r="AE198">
            <v>3.452</v>
          </cell>
          <cell r="AF198">
            <v>3.597</v>
          </cell>
          <cell r="AG198">
            <v>3.427</v>
          </cell>
          <cell r="AH198">
            <v>-0.19</v>
          </cell>
          <cell r="AI198">
            <v>1.3236082429320002</v>
          </cell>
          <cell r="AJ198">
            <v>6.4267503173869006E-2</v>
          </cell>
          <cell r="AK198">
            <v>7.166524529116701E-2</v>
          </cell>
          <cell r="AL198">
            <v>0.40276397270246561</v>
          </cell>
          <cell r="AM198">
            <v>0.36339585155088538</v>
          </cell>
          <cell r="AN198">
            <v>0.16500000000000001</v>
          </cell>
          <cell r="AO198">
            <v>0.124</v>
          </cell>
          <cell r="AQ198">
            <v>-3.7160161361731028</v>
          </cell>
          <cell r="AR198">
            <v>-3.166016136173103</v>
          </cell>
          <cell r="AT198">
            <v>7.4999999999999997E-3</v>
          </cell>
          <cell r="AV198">
            <v>8.0000000000000002E-3</v>
          </cell>
        </row>
        <row r="199">
          <cell r="A199">
            <v>41974</v>
          </cell>
          <cell r="B199">
            <v>3.665</v>
          </cell>
          <cell r="C199">
            <v>-0.55000000000000004</v>
          </cell>
          <cell r="D199">
            <v>-0.45232922445121115</v>
          </cell>
          <cell r="E199">
            <v>-0.54601343773270283</v>
          </cell>
          <cell r="F199">
            <v>0.16500000000000001</v>
          </cell>
          <cell r="G199">
            <v>0.16500000000000001</v>
          </cell>
          <cell r="H199">
            <v>0.185</v>
          </cell>
          <cell r="I199">
            <v>0.16500000000000001</v>
          </cell>
          <cell r="J199">
            <v>0.27</v>
          </cell>
          <cell r="K199">
            <v>0.25750000000000001</v>
          </cell>
          <cell r="L199">
            <v>1.0449999999999999</v>
          </cell>
          <cell r="M199">
            <v>0</v>
          </cell>
          <cell r="N199">
            <v>0.1</v>
          </cell>
          <cell r="O199">
            <v>-0.17</v>
          </cell>
          <cell r="P199">
            <v>-7.4999999999999997E-2</v>
          </cell>
          <cell r="Q199">
            <v>0.14249999999999999</v>
          </cell>
          <cell r="R199">
            <v>0.15</v>
          </cell>
          <cell r="S199">
            <v>0.15</v>
          </cell>
          <cell r="T199">
            <v>1</v>
          </cell>
          <cell r="U199">
            <v>0.15</v>
          </cell>
          <cell r="V199">
            <v>3.1150000000000002</v>
          </cell>
          <cell r="W199">
            <v>3.2126707755487889</v>
          </cell>
          <cell r="X199">
            <v>3.1189865622672972</v>
          </cell>
          <cell r="Z199">
            <v>0.1225</v>
          </cell>
          <cell r="AA199">
            <v>5.0000000000000001E-3</v>
          </cell>
          <cell r="AB199">
            <v>3.9068748851019945</v>
          </cell>
          <cell r="AC199">
            <v>4.0293748851019942</v>
          </cell>
          <cell r="AD199">
            <v>3.9118748851019944</v>
          </cell>
          <cell r="AE199">
            <v>3.59</v>
          </cell>
          <cell r="AF199">
            <v>3.665</v>
          </cell>
          <cell r="AG199">
            <v>3.4950000000000001</v>
          </cell>
          <cell r="AH199">
            <v>-0.19</v>
          </cell>
          <cell r="AI199">
            <v>1.323265421758</v>
          </cell>
          <cell r="AJ199">
            <v>6.4293923148953019E-2</v>
          </cell>
          <cell r="AK199">
            <v>7.1668217768746018E-2</v>
          </cell>
          <cell r="AL199">
            <v>0.40052853259161558</v>
          </cell>
          <cell r="AM199">
            <v>0.36128531534174191</v>
          </cell>
          <cell r="AN199">
            <v>0.16500000000000001</v>
          </cell>
          <cell r="AO199">
            <v>0.12</v>
          </cell>
          <cell r="AQ199">
            <v>-3.7840151040650678</v>
          </cell>
          <cell r="AR199">
            <v>-3.234015104065068</v>
          </cell>
          <cell r="AT199">
            <v>7.4999999999999997E-3</v>
          </cell>
          <cell r="AV199">
            <v>8.0000000000000002E-3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 refreshError="1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Houston "/>
      <sheetName val="Summary"/>
      <sheetName val="EOLdat"/>
      <sheetName val="EOL"/>
      <sheetName val="EolIndex"/>
      <sheetName val="EolIndexDat"/>
      <sheetName val="OP Options"/>
      <sheetName val="OpOptDat"/>
      <sheetName val="Prop Swaps"/>
      <sheetName val="PropSwpDat"/>
      <sheetName val="Prop Opts"/>
      <sheetName val="PropOpDat"/>
      <sheetName val="OP Swaps"/>
      <sheetName val="OpSwa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3">
          <cell r="BL13" t="str">
            <v>IF-NTHWST/CANBR IDX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POS"/>
      <sheetName val="EOL Pos"/>
      <sheetName val="SmallPOS"/>
      <sheetName val="Compare"/>
      <sheetName val="POS YESTERDAY"/>
      <sheetName val="POS CHANGE"/>
      <sheetName val="POS"/>
      <sheetName val="Index-Tolls Positions"/>
      <sheetName val="Spreads"/>
      <sheetName val="Swaps"/>
      <sheetName val="EOL Hedges"/>
      <sheetName val="p0"/>
      <sheetName val="p1"/>
      <sheetName val="pl_eol"/>
      <sheetName val="pl"/>
      <sheetName val="m0"/>
      <sheetName val="m1"/>
      <sheetName val="m_chg"/>
      <sheetName val="Input"/>
      <sheetName val="index_upload"/>
      <sheetName val="basis_upload"/>
      <sheetName val="tolls_upload"/>
      <sheetName val="Curve"/>
      <sheetName val="Codes"/>
      <sheetName val="Tables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dat0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Date</v>
          </cell>
          <cell r="B2" t="str">
            <v>CGPR-AECO/BASIS</v>
          </cell>
          <cell r="C2" t="str">
            <v xml:space="preserve"> CGPR-CHIPPAWA </v>
          </cell>
          <cell r="D2" t="str">
            <v xml:space="preserve">   CGPR-DAWN   </v>
          </cell>
          <cell r="E2" t="str">
            <v xml:space="preserve"> CGPR-NIAGARA  </v>
          </cell>
          <cell r="F2" t="str">
            <v xml:space="preserve"> CGPR-PARKWAY  </v>
          </cell>
          <cell r="G2" t="str">
            <v xml:space="preserve"> CGPR-ST.CLAIR </v>
          </cell>
          <cell r="H2" t="str">
            <v xml:space="preserve">   CGPR-STN2   </v>
          </cell>
          <cell r="I2" t="str">
            <v xml:space="preserve"> CGPR-WADDING  </v>
          </cell>
          <cell r="J2" t="str">
            <v xml:space="preserve"> CONSUMERS_CDA </v>
          </cell>
          <cell r="K2" t="str">
            <v>GD-LOW_IROQUOIS</v>
          </cell>
          <cell r="L2" t="str">
            <v xml:space="preserve">  GDM-NIAGARA  </v>
          </cell>
          <cell r="M2" t="str">
            <v xml:space="preserve">GDM-WADDINGTON </v>
          </cell>
          <cell r="N2" t="str">
            <v xml:space="preserve">   IF-MONCHY   </v>
          </cell>
          <cell r="O2" t="str">
            <v xml:space="preserve">  IF-NNG/VENT  </v>
          </cell>
          <cell r="P2" t="str">
            <v>IF-NTHWST/CANBR</v>
          </cell>
          <cell r="Q2" t="str">
            <v>IF-NWPL_ROCKY_M</v>
          </cell>
          <cell r="R2" t="str">
            <v xml:space="preserve">  IF-TETCO/M3  </v>
          </cell>
          <cell r="S2" t="str">
            <v xml:space="preserve"> IF-TRANSCO/Z3 </v>
          </cell>
          <cell r="T2" t="str">
            <v xml:space="preserve"> IF-TRANSCO/Z6 </v>
          </cell>
          <cell r="U2" t="str">
            <v xml:space="preserve">  MICH_CG-GD   </v>
          </cell>
          <cell r="V2" t="str">
            <v xml:space="preserve">      NG       </v>
          </cell>
          <cell r="W2" t="str">
            <v xml:space="preserve">   NGI-MALIN   </v>
          </cell>
          <cell r="X2" t="str">
            <v xml:space="preserve">   NGI-SOCAL   </v>
          </cell>
          <cell r="Y2" t="str">
            <v xml:space="preserve"> NGI/CHI. GATE </v>
          </cell>
          <cell r="Z2" t="str">
            <v xml:space="preserve"> PREPAY INDEX  </v>
          </cell>
          <cell r="AA2" t="str">
            <v xml:space="preserve">  NGMR-AECO/C  </v>
          </cell>
          <cell r="AB2" t="str">
            <v xml:space="preserve"> TOLL:ABC/KING </v>
          </cell>
          <cell r="AC2" t="str">
            <v xml:space="preserve"> TOLL:AECO/ABC </v>
          </cell>
          <cell r="AD2" t="str">
            <v xml:space="preserve"> TOLL:AECO/EMP </v>
          </cell>
          <cell r="AE2" t="str">
            <v xml:space="preserve"> TOLL:AECO/EXP </v>
          </cell>
          <cell r="AF2" t="str">
            <v xml:space="preserve">TOLL:AECO/MCNL </v>
          </cell>
          <cell r="AG2" t="str">
            <v>TOLL:EMER/ST.CL</v>
          </cell>
          <cell r="AH2" t="str">
            <v>TOLL:EMP/EAST.Z</v>
          </cell>
          <cell r="AI2" t="str">
            <v xml:space="preserve"> TOLL:EMP/EMER </v>
          </cell>
          <cell r="AJ2" t="str">
            <v xml:space="preserve"> TOLL:EMP/WADD </v>
          </cell>
          <cell r="AK2" t="str">
            <v>TOLL:KING/MAL-2</v>
          </cell>
          <cell r="AL2" t="str">
            <v>TOLL:KING/MALIN</v>
          </cell>
          <cell r="AM2" t="str">
            <v>TOLL:MCNEIL/MON</v>
          </cell>
          <cell r="AN2" t="str">
            <v xml:space="preserve">TOLL:MONCH/CHI </v>
          </cell>
          <cell r="AO2" t="str">
            <v xml:space="preserve">TOLL:MONCH/VEN </v>
          </cell>
          <cell r="AP2" t="str">
            <v xml:space="preserve"> TOLL:WADD/BOS </v>
          </cell>
          <cell r="AQ2" t="str">
            <v xml:space="preserve">TRANS:AECO/EMP </v>
          </cell>
          <cell r="AR2" t="str">
            <v xml:space="preserve">     Total     </v>
          </cell>
          <cell r="AS2" t="str">
            <v xml:space="preserve">      CAD      </v>
          </cell>
          <cell r="AT2" t="str">
            <v xml:space="preserve">      USD      </v>
          </cell>
          <cell r="AU2" t="str">
            <v>Hedges</v>
          </cell>
          <cell r="AV2" t="str">
            <v xml:space="preserve">  ABC/C$/IDX   </v>
          </cell>
          <cell r="AW2" t="str">
            <v>CGPR-AECO/DYIDX</v>
          </cell>
          <cell r="AX2" t="str">
            <v>CGPR-CHIP-TRANS</v>
          </cell>
          <cell r="AY2" t="str">
            <v xml:space="preserve"> CGPR-CHIPPAWA </v>
          </cell>
          <cell r="AZ2" t="str">
            <v xml:space="preserve">   CGPR-DAWN   </v>
          </cell>
          <cell r="BA2" t="str">
            <v>CGPR-EMPRESS-US</v>
          </cell>
          <cell r="BB2" t="str">
            <v xml:space="preserve"> CGPR-NIAGARA  </v>
          </cell>
          <cell r="BC2" t="str">
            <v xml:space="preserve"> CGPR-PARKWAY  </v>
          </cell>
          <cell r="BD2" t="str">
            <v xml:space="preserve"> CGPR-ST.CLAIR </v>
          </cell>
          <cell r="BE2" t="str">
            <v xml:space="preserve"> CGPR-STN2/IDX </v>
          </cell>
          <cell r="BF2" t="str">
            <v xml:space="preserve"> CGPR-WADDING  </v>
          </cell>
          <cell r="BG2" t="str">
            <v>CONSUMERS_CDA/I</v>
          </cell>
          <cell r="BH2" t="str">
            <v xml:space="preserve"> IF-MONCHY/IDX </v>
          </cell>
          <cell r="BI2" t="str">
            <v xml:space="preserve">  IF-NNG/VENT  </v>
          </cell>
          <cell r="BJ2" t="str">
            <v>IF-NTHWST/CANBR IDX</v>
          </cell>
          <cell r="BK2" t="str">
            <v xml:space="preserve">  IF-TETCO/M3  </v>
          </cell>
          <cell r="BL2" t="str">
            <v xml:space="preserve">  KING/C$/IDX  </v>
          </cell>
          <cell r="BM2" t="str">
            <v xml:space="preserve">  MICH_CG-GD   </v>
          </cell>
          <cell r="BN2" t="str">
            <v xml:space="preserve">   NGI-MALIN   </v>
          </cell>
          <cell r="BO2" t="str">
            <v xml:space="preserve"> NGI/CHI. GATE </v>
          </cell>
          <cell r="BP2" t="str">
            <v xml:space="preserve"> NGMR-AECO/IDX </v>
          </cell>
          <cell r="BQ2" t="str">
            <v xml:space="preserve">NGMR-ALBDR/IDX </v>
          </cell>
          <cell r="BR2" t="str">
            <v>NIAGARA-GDM/IDX</v>
          </cell>
          <cell r="BS2" t="str">
            <v xml:space="preserve">      USD      </v>
          </cell>
          <cell r="BT2" t="str">
            <v xml:space="preserve">      CAD      </v>
          </cell>
        </row>
        <row r="3">
          <cell r="A3">
            <v>36861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213.11</v>
          </cell>
          <cell r="AT3">
            <v>-71.53</v>
          </cell>
          <cell r="AU3">
            <v>-2440994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2.21</v>
          </cell>
          <cell r="BT3">
            <v>0.94</v>
          </cell>
        </row>
        <row r="4">
          <cell r="A4">
            <v>36892</v>
          </cell>
          <cell r="B4">
            <v>0.21</v>
          </cell>
          <cell r="C4">
            <v>0</v>
          </cell>
          <cell r="D4">
            <v>-0.01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-0.02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-18.7</v>
          </cell>
          <cell r="Q4">
            <v>142.16999999999999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-3.75</v>
          </cell>
          <cell r="W4">
            <v>135.99</v>
          </cell>
          <cell r="X4">
            <v>0</v>
          </cell>
          <cell r="Y4">
            <v>-4.0199999999999996</v>
          </cell>
          <cell r="Z4">
            <v>0</v>
          </cell>
          <cell r="AA4">
            <v>0</v>
          </cell>
          <cell r="AB4">
            <v>-20.68</v>
          </cell>
          <cell r="AC4">
            <v>-20.89</v>
          </cell>
          <cell r="AD4">
            <v>81.17</v>
          </cell>
          <cell r="AE4">
            <v>0</v>
          </cell>
          <cell r="AF4">
            <v>-48.67</v>
          </cell>
          <cell r="AG4">
            <v>0</v>
          </cell>
          <cell r="AH4">
            <v>32.65</v>
          </cell>
          <cell r="AI4">
            <v>0</v>
          </cell>
          <cell r="AJ4">
            <v>40.159999999999997</v>
          </cell>
          <cell r="AK4">
            <v>-20.09</v>
          </cell>
          <cell r="AL4">
            <v>0</v>
          </cell>
          <cell r="AM4">
            <v>-48.21</v>
          </cell>
          <cell r="AN4">
            <v>0</v>
          </cell>
          <cell r="AO4">
            <v>0</v>
          </cell>
          <cell r="AP4">
            <v>0</v>
          </cell>
          <cell r="AQ4">
            <v>19.04</v>
          </cell>
          <cell r="AR4">
            <v>266.37</v>
          </cell>
          <cell r="AS4">
            <v>-345.39</v>
          </cell>
          <cell r="AT4">
            <v>303.16000000000003</v>
          </cell>
          <cell r="AU4">
            <v>-17688685.094998583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2.2200000000000002</v>
          </cell>
          <cell r="BT4">
            <v>1.06</v>
          </cell>
        </row>
        <row r="5">
          <cell r="A5">
            <v>36923</v>
          </cell>
          <cell r="B5">
            <v>25.51</v>
          </cell>
          <cell r="C5">
            <v>0</v>
          </cell>
          <cell r="D5">
            <v>-0.01</v>
          </cell>
          <cell r="E5">
            <v>0</v>
          </cell>
          <cell r="F5">
            <v>0</v>
          </cell>
          <cell r="G5">
            <v>0</v>
          </cell>
          <cell r="H5">
            <v>-13.17</v>
          </cell>
          <cell r="I5">
            <v>0</v>
          </cell>
          <cell r="J5">
            <v>-0.01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84.56</v>
          </cell>
          <cell r="Q5">
            <v>30.56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6.39</v>
          </cell>
          <cell r="W5">
            <v>103.38</v>
          </cell>
          <cell r="X5">
            <v>0</v>
          </cell>
          <cell r="Y5">
            <v>-3.61</v>
          </cell>
          <cell r="Z5">
            <v>0</v>
          </cell>
          <cell r="AA5">
            <v>0.02</v>
          </cell>
          <cell r="AB5">
            <v>-18.579999999999998</v>
          </cell>
          <cell r="AC5">
            <v>-18.77</v>
          </cell>
          <cell r="AD5">
            <v>72.95</v>
          </cell>
          <cell r="AE5">
            <v>0</v>
          </cell>
          <cell r="AF5">
            <v>-43.75</v>
          </cell>
          <cell r="AG5">
            <v>0</v>
          </cell>
          <cell r="AH5">
            <v>29.35</v>
          </cell>
          <cell r="AI5">
            <v>0</v>
          </cell>
          <cell r="AJ5">
            <v>36.1</v>
          </cell>
          <cell r="AK5">
            <v>-18.059999999999999</v>
          </cell>
          <cell r="AL5">
            <v>0</v>
          </cell>
          <cell r="AM5">
            <v>-43.33</v>
          </cell>
          <cell r="AN5">
            <v>0</v>
          </cell>
          <cell r="AO5">
            <v>0</v>
          </cell>
          <cell r="AP5">
            <v>0</v>
          </cell>
          <cell r="AQ5">
            <v>17.21</v>
          </cell>
          <cell r="AR5">
            <v>246.7</v>
          </cell>
          <cell r="AS5">
            <v>-253.41</v>
          </cell>
          <cell r="AT5">
            <v>146.94999999999999</v>
          </cell>
          <cell r="AU5">
            <v>-14968316.400220774</v>
          </cell>
          <cell r="AV5">
            <v>0</v>
          </cell>
          <cell r="AW5">
            <v>1.05</v>
          </cell>
          <cell r="AX5">
            <v>0</v>
          </cell>
          <cell r="AY5">
            <v>0</v>
          </cell>
          <cell r="AZ5">
            <v>-0.01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-13.17</v>
          </cell>
          <cell r="BF5">
            <v>0</v>
          </cell>
          <cell r="BG5">
            <v>-0.01</v>
          </cell>
          <cell r="BH5">
            <v>0</v>
          </cell>
          <cell r="BI5">
            <v>0</v>
          </cell>
          <cell r="BJ5">
            <v>-5.32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40.83</v>
          </cell>
          <cell r="BQ5">
            <v>170.04</v>
          </cell>
          <cell r="BR5">
            <v>0</v>
          </cell>
          <cell r="BS5">
            <v>2</v>
          </cell>
          <cell r="BT5">
            <v>0.86</v>
          </cell>
        </row>
        <row r="6">
          <cell r="A6">
            <v>36951</v>
          </cell>
          <cell r="B6">
            <v>57.32</v>
          </cell>
          <cell r="C6">
            <v>0</v>
          </cell>
          <cell r="D6">
            <v>-0.01</v>
          </cell>
          <cell r="E6">
            <v>0</v>
          </cell>
          <cell r="F6">
            <v>0</v>
          </cell>
          <cell r="G6">
            <v>0</v>
          </cell>
          <cell r="H6">
            <v>-14.51</v>
          </cell>
          <cell r="I6">
            <v>0</v>
          </cell>
          <cell r="J6">
            <v>-0.02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-0.4</v>
          </cell>
          <cell r="Q6">
            <v>33.68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-3.9099999999999997</v>
          </cell>
          <cell r="W6">
            <v>83.86</v>
          </cell>
          <cell r="X6">
            <v>0</v>
          </cell>
          <cell r="Y6">
            <v>4.59</v>
          </cell>
          <cell r="Z6">
            <v>0</v>
          </cell>
          <cell r="AA6">
            <v>0.15</v>
          </cell>
          <cell r="AB6">
            <v>-20.49</v>
          </cell>
          <cell r="AC6">
            <v>-20.69</v>
          </cell>
          <cell r="AD6">
            <v>80.42</v>
          </cell>
          <cell r="AE6">
            <v>0</v>
          </cell>
          <cell r="AF6">
            <v>-48.22</v>
          </cell>
          <cell r="AG6">
            <v>0</v>
          </cell>
          <cell r="AH6">
            <v>32.35</v>
          </cell>
          <cell r="AI6">
            <v>0</v>
          </cell>
          <cell r="AJ6">
            <v>39.79</v>
          </cell>
          <cell r="AK6">
            <v>-19.899999999999999</v>
          </cell>
          <cell r="AL6">
            <v>0</v>
          </cell>
          <cell r="AM6">
            <v>-47.76</v>
          </cell>
          <cell r="AN6">
            <v>0</v>
          </cell>
          <cell r="AO6">
            <v>0</v>
          </cell>
          <cell r="AP6">
            <v>0</v>
          </cell>
          <cell r="AQ6">
            <v>77.87</v>
          </cell>
          <cell r="AR6">
            <v>233.82</v>
          </cell>
          <cell r="AS6">
            <v>-64.7</v>
          </cell>
          <cell r="AT6">
            <v>125.34</v>
          </cell>
          <cell r="AU6">
            <v>-7118553.7586451769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-0.01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-14.51</v>
          </cell>
          <cell r="BF6">
            <v>0</v>
          </cell>
          <cell r="BG6">
            <v>-0.02</v>
          </cell>
          <cell r="BH6">
            <v>0</v>
          </cell>
          <cell r="BI6">
            <v>0</v>
          </cell>
          <cell r="BJ6">
            <v>-7.84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235.32</v>
          </cell>
          <cell r="BQ6">
            <v>245.48</v>
          </cell>
          <cell r="BR6">
            <v>0</v>
          </cell>
          <cell r="BS6">
            <v>2.2200000000000002</v>
          </cell>
          <cell r="BT6">
            <v>1.2</v>
          </cell>
        </row>
        <row r="7">
          <cell r="A7">
            <v>36982</v>
          </cell>
          <cell r="B7">
            <v>661.06</v>
          </cell>
          <cell r="C7">
            <v>0</v>
          </cell>
          <cell r="D7">
            <v>-0.01</v>
          </cell>
          <cell r="E7">
            <v>0</v>
          </cell>
          <cell r="F7">
            <v>0</v>
          </cell>
          <cell r="G7">
            <v>0</v>
          </cell>
          <cell r="H7">
            <v>-125.79</v>
          </cell>
          <cell r="I7">
            <v>0</v>
          </cell>
          <cell r="J7">
            <v>-0.01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-384.52</v>
          </cell>
          <cell r="Q7">
            <v>265.02999999999997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18.45</v>
          </cell>
          <cell r="W7">
            <v>4.42</v>
          </cell>
          <cell r="X7">
            <v>0</v>
          </cell>
          <cell r="Y7">
            <v>48.66</v>
          </cell>
          <cell r="Z7">
            <v>0</v>
          </cell>
          <cell r="AA7">
            <v>0.39</v>
          </cell>
          <cell r="AB7">
            <v>-19.73</v>
          </cell>
          <cell r="AC7">
            <v>-19.93</v>
          </cell>
          <cell r="AD7">
            <v>77.45</v>
          </cell>
          <cell r="AE7">
            <v>0</v>
          </cell>
          <cell r="AF7">
            <v>-46.44</v>
          </cell>
          <cell r="AG7">
            <v>0</v>
          </cell>
          <cell r="AH7">
            <v>31.16</v>
          </cell>
          <cell r="AI7">
            <v>0</v>
          </cell>
          <cell r="AJ7">
            <v>38.32</v>
          </cell>
          <cell r="AK7">
            <v>-19.170000000000002</v>
          </cell>
          <cell r="AL7">
            <v>0</v>
          </cell>
          <cell r="AM7">
            <v>-46</v>
          </cell>
          <cell r="AN7">
            <v>0</v>
          </cell>
          <cell r="AO7">
            <v>0</v>
          </cell>
          <cell r="AP7">
            <v>0</v>
          </cell>
          <cell r="AQ7">
            <v>15.12</v>
          </cell>
          <cell r="AR7">
            <v>497.68</v>
          </cell>
          <cell r="AS7">
            <v>-42.97</v>
          </cell>
          <cell r="AT7">
            <v>97.54</v>
          </cell>
          <cell r="AU7">
            <v>-1427435.4864245625</v>
          </cell>
          <cell r="AV7">
            <v>-13.98</v>
          </cell>
          <cell r="AW7">
            <v>0</v>
          </cell>
          <cell r="AX7">
            <v>0</v>
          </cell>
          <cell r="AY7">
            <v>0</v>
          </cell>
          <cell r="AZ7">
            <v>-0.01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-125.79</v>
          </cell>
          <cell r="BF7">
            <v>0</v>
          </cell>
          <cell r="BG7">
            <v>-0.01</v>
          </cell>
          <cell r="BH7">
            <v>0</v>
          </cell>
          <cell r="BI7">
            <v>0</v>
          </cell>
          <cell r="BJ7">
            <v>-19.22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-478.55</v>
          </cell>
          <cell r="BQ7">
            <v>139.44999999999999</v>
          </cell>
          <cell r="BR7">
            <v>0</v>
          </cell>
          <cell r="BS7">
            <v>3.47</v>
          </cell>
          <cell r="BT7">
            <v>0.01</v>
          </cell>
        </row>
        <row r="8">
          <cell r="A8">
            <v>37012</v>
          </cell>
          <cell r="B8">
            <v>625.08000000000004</v>
          </cell>
          <cell r="C8">
            <v>0</v>
          </cell>
          <cell r="D8">
            <v>-0.01</v>
          </cell>
          <cell r="E8">
            <v>0</v>
          </cell>
          <cell r="F8">
            <v>0</v>
          </cell>
          <cell r="G8">
            <v>0</v>
          </cell>
          <cell r="H8">
            <v>-129.38999999999999</v>
          </cell>
          <cell r="I8">
            <v>0</v>
          </cell>
          <cell r="J8">
            <v>-0.02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-391.81</v>
          </cell>
          <cell r="Q8">
            <v>272.61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4.67</v>
          </cell>
          <cell r="W8">
            <v>4.55</v>
          </cell>
          <cell r="X8">
            <v>0</v>
          </cell>
          <cell r="Y8">
            <v>50.05</v>
          </cell>
          <cell r="Z8">
            <v>0</v>
          </cell>
          <cell r="AA8">
            <v>0</v>
          </cell>
          <cell r="AB8">
            <v>-20.29</v>
          </cell>
          <cell r="AC8">
            <v>-20.5</v>
          </cell>
          <cell r="AD8">
            <v>79.67</v>
          </cell>
          <cell r="AE8">
            <v>0</v>
          </cell>
          <cell r="AF8">
            <v>-47.77</v>
          </cell>
          <cell r="AG8">
            <v>0</v>
          </cell>
          <cell r="AH8">
            <v>32.049999999999997</v>
          </cell>
          <cell r="AI8">
            <v>0</v>
          </cell>
          <cell r="AJ8">
            <v>39.42</v>
          </cell>
          <cell r="AK8">
            <v>-19.72</v>
          </cell>
          <cell r="AL8">
            <v>0</v>
          </cell>
          <cell r="AM8">
            <v>-47.32</v>
          </cell>
          <cell r="AN8">
            <v>0</v>
          </cell>
          <cell r="AO8">
            <v>0</v>
          </cell>
          <cell r="AP8">
            <v>0</v>
          </cell>
          <cell r="AQ8">
            <v>-22.61</v>
          </cell>
          <cell r="AR8">
            <v>408.66</v>
          </cell>
          <cell r="AS8">
            <v>-23.17</v>
          </cell>
          <cell r="AT8">
            <v>69.010000000000005</v>
          </cell>
          <cell r="AU8">
            <v>-14478807.580579301</v>
          </cell>
          <cell r="AV8">
            <v>-14.38</v>
          </cell>
          <cell r="AW8">
            <v>0</v>
          </cell>
          <cell r="AX8">
            <v>0</v>
          </cell>
          <cell r="AY8">
            <v>0</v>
          </cell>
          <cell r="AZ8">
            <v>-0.01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-129.38999999999999</v>
          </cell>
          <cell r="BF8">
            <v>0</v>
          </cell>
          <cell r="BG8">
            <v>-0.02</v>
          </cell>
          <cell r="BH8">
            <v>0</v>
          </cell>
          <cell r="BI8">
            <v>0</v>
          </cell>
          <cell r="BJ8">
            <v>-19.239999999999998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-477.86</v>
          </cell>
          <cell r="BQ8">
            <v>143.44</v>
          </cell>
          <cell r="BR8">
            <v>0</v>
          </cell>
          <cell r="BS8">
            <v>3.58</v>
          </cell>
          <cell r="BT8">
            <v>0.01</v>
          </cell>
        </row>
        <row r="9">
          <cell r="A9">
            <v>37043</v>
          </cell>
          <cell r="B9">
            <v>543.4</v>
          </cell>
          <cell r="C9">
            <v>0</v>
          </cell>
          <cell r="D9">
            <v>-0.01</v>
          </cell>
          <cell r="E9">
            <v>0</v>
          </cell>
          <cell r="F9">
            <v>0</v>
          </cell>
          <cell r="G9">
            <v>0</v>
          </cell>
          <cell r="H9">
            <v>-124.63</v>
          </cell>
          <cell r="I9">
            <v>0</v>
          </cell>
          <cell r="J9">
            <v>-0.01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-376.25</v>
          </cell>
          <cell r="Q9">
            <v>262.58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5.46</v>
          </cell>
          <cell r="W9">
            <v>4.38</v>
          </cell>
          <cell r="X9">
            <v>0</v>
          </cell>
          <cell r="Y9">
            <v>48.21</v>
          </cell>
          <cell r="Z9">
            <v>0</v>
          </cell>
          <cell r="AA9">
            <v>0</v>
          </cell>
          <cell r="AB9">
            <v>-19.55</v>
          </cell>
          <cell r="AC9">
            <v>-19.75</v>
          </cell>
          <cell r="AD9">
            <v>76.739999999999995</v>
          </cell>
          <cell r="AE9">
            <v>0</v>
          </cell>
          <cell r="AF9">
            <v>-46.01</v>
          </cell>
          <cell r="AG9">
            <v>0</v>
          </cell>
          <cell r="AH9">
            <v>30.87</v>
          </cell>
          <cell r="AI9">
            <v>0</v>
          </cell>
          <cell r="AJ9">
            <v>37.97</v>
          </cell>
          <cell r="AK9">
            <v>-18.989999999999998</v>
          </cell>
          <cell r="AL9">
            <v>0</v>
          </cell>
          <cell r="AM9">
            <v>-45.58</v>
          </cell>
          <cell r="AN9">
            <v>0</v>
          </cell>
          <cell r="AO9">
            <v>0</v>
          </cell>
          <cell r="AP9">
            <v>0</v>
          </cell>
          <cell r="AQ9">
            <v>-22.03</v>
          </cell>
          <cell r="AR9">
            <v>336.8</v>
          </cell>
          <cell r="AS9">
            <v>-22.41</v>
          </cell>
          <cell r="AT9">
            <v>65.55</v>
          </cell>
          <cell r="AU9">
            <v>3071998.5800486989</v>
          </cell>
          <cell r="AV9">
            <v>-13.85</v>
          </cell>
          <cell r="AW9">
            <v>0</v>
          </cell>
          <cell r="AX9">
            <v>0</v>
          </cell>
          <cell r="AY9">
            <v>0</v>
          </cell>
          <cell r="AZ9">
            <v>-0.01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-124.63</v>
          </cell>
          <cell r="BF9">
            <v>0</v>
          </cell>
          <cell r="BG9">
            <v>-0.01</v>
          </cell>
          <cell r="BH9">
            <v>0</v>
          </cell>
          <cell r="BI9">
            <v>0</v>
          </cell>
          <cell r="BJ9">
            <v>-17.29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-460.28</v>
          </cell>
          <cell r="BQ9">
            <v>138.16</v>
          </cell>
          <cell r="BR9">
            <v>0</v>
          </cell>
          <cell r="BS9">
            <v>3.47</v>
          </cell>
          <cell r="BT9">
            <v>0.01</v>
          </cell>
        </row>
        <row r="10">
          <cell r="A10">
            <v>37073</v>
          </cell>
          <cell r="B10">
            <v>634.87</v>
          </cell>
          <cell r="C10">
            <v>0</v>
          </cell>
          <cell r="D10">
            <v>-0.01</v>
          </cell>
          <cell r="E10">
            <v>0</v>
          </cell>
          <cell r="F10">
            <v>0</v>
          </cell>
          <cell r="G10">
            <v>0</v>
          </cell>
          <cell r="H10">
            <v>-128.19999999999999</v>
          </cell>
          <cell r="I10">
            <v>0</v>
          </cell>
          <cell r="J10">
            <v>-0.02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-388.66</v>
          </cell>
          <cell r="Q10">
            <v>270.12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-0.03</v>
          </cell>
          <cell r="W10">
            <v>4.51</v>
          </cell>
          <cell r="X10">
            <v>0</v>
          </cell>
          <cell r="Y10">
            <v>49.6</v>
          </cell>
          <cell r="Z10">
            <v>0</v>
          </cell>
          <cell r="AA10">
            <v>0</v>
          </cell>
          <cell r="AB10">
            <v>-20.11</v>
          </cell>
          <cell r="AC10">
            <v>-20.309999999999999</v>
          </cell>
          <cell r="AD10">
            <v>78.94</v>
          </cell>
          <cell r="AE10">
            <v>0</v>
          </cell>
          <cell r="AF10">
            <v>-47.33</v>
          </cell>
          <cell r="AG10">
            <v>0</v>
          </cell>
          <cell r="AH10">
            <v>31.75</v>
          </cell>
          <cell r="AI10">
            <v>0</v>
          </cell>
          <cell r="AJ10">
            <v>39.06</v>
          </cell>
          <cell r="AK10">
            <v>-19.54</v>
          </cell>
          <cell r="AL10">
            <v>0</v>
          </cell>
          <cell r="AM10">
            <v>-46.89</v>
          </cell>
          <cell r="AN10">
            <v>0</v>
          </cell>
          <cell r="AO10">
            <v>0</v>
          </cell>
          <cell r="AP10">
            <v>0</v>
          </cell>
          <cell r="AQ10">
            <v>-27.25</v>
          </cell>
          <cell r="AR10">
            <v>410.51</v>
          </cell>
          <cell r="AS10">
            <v>-71.010000000000005</v>
          </cell>
          <cell r="AT10">
            <v>97.16</v>
          </cell>
          <cell r="AU10">
            <v>-6440208.9824795518</v>
          </cell>
          <cell r="AV10">
            <v>-14.24</v>
          </cell>
          <cell r="AW10">
            <v>0</v>
          </cell>
          <cell r="AX10">
            <v>0</v>
          </cell>
          <cell r="AY10">
            <v>0</v>
          </cell>
          <cell r="AZ10">
            <v>-0.01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-128.19999999999999</v>
          </cell>
          <cell r="BF10">
            <v>0</v>
          </cell>
          <cell r="BG10">
            <v>-0.02</v>
          </cell>
          <cell r="BH10">
            <v>0</v>
          </cell>
          <cell r="BI10">
            <v>0</v>
          </cell>
          <cell r="BJ10">
            <v>-47.84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-474.84</v>
          </cell>
          <cell r="BQ10">
            <v>142.13</v>
          </cell>
          <cell r="BR10">
            <v>0</v>
          </cell>
          <cell r="BS10">
            <v>3.7</v>
          </cell>
          <cell r="BT10">
            <v>0</v>
          </cell>
        </row>
        <row r="11">
          <cell r="A11">
            <v>37104</v>
          </cell>
          <cell r="B11">
            <v>635.29</v>
          </cell>
          <cell r="C11">
            <v>0</v>
          </cell>
          <cell r="D11">
            <v>-0.01</v>
          </cell>
          <cell r="E11">
            <v>0</v>
          </cell>
          <cell r="F11">
            <v>0</v>
          </cell>
          <cell r="G11">
            <v>0</v>
          </cell>
          <cell r="H11">
            <v>-127.62</v>
          </cell>
          <cell r="I11">
            <v>0</v>
          </cell>
          <cell r="J11">
            <v>-0.01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-386.87</v>
          </cell>
          <cell r="Q11">
            <v>268.88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-0.71</v>
          </cell>
          <cell r="W11">
            <v>4.49</v>
          </cell>
          <cell r="X11">
            <v>0</v>
          </cell>
          <cell r="Y11">
            <v>49.37</v>
          </cell>
          <cell r="Z11">
            <v>0</v>
          </cell>
          <cell r="AA11">
            <v>0</v>
          </cell>
          <cell r="AB11">
            <v>-20.02</v>
          </cell>
          <cell r="AC11">
            <v>-20.22</v>
          </cell>
          <cell r="AD11">
            <v>78.569999999999993</v>
          </cell>
          <cell r="AE11">
            <v>0</v>
          </cell>
          <cell r="AF11">
            <v>-47.12</v>
          </cell>
          <cell r="AG11">
            <v>0</v>
          </cell>
          <cell r="AH11">
            <v>31.61</v>
          </cell>
          <cell r="AI11">
            <v>0</v>
          </cell>
          <cell r="AJ11">
            <v>38.880000000000003</v>
          </cell>
          <cell r="AK11">
            <v>-19.45</v>
          </cell>
          <cell r="AL11">
            <v>0</v>
          </cell>
          <cell r="AM11">
            <v>-46.67</v>
          </cell>
          <cell r="AN11">
            <v>0</v>
          </cell>
          <cell r="AO11">
            <v>0</v>
          </cell>
          <cell r="AP11">
            <v>0</v>
          </cell>
          <cell r="AQ11">
            <v>-27.13</v>
          </cell>
          <cell r="AR11">
            <v>411.27</v>
          </cell>
          <cell r="AS11">
            <v>-73.069999999999993</v>
          </cell>
          <cell r="AT11">
            <v>98.58</v>
          </cell>
          <cell r="AU11">
            <v>-6237158.9784032721</v>
          </cell>
          <cell r="AV11">
            <v>-14.18</v>
          </cell>
          <cell r="AW11">
            <v>0</v>
          </cell>
          <cell r="AX11">
            <v>0</v>
          </cell>
          <cell r="AY11">
            <v>0</v>
          </cell>
          <cell r="AZ11">
            <v>-0.01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-127.62</v>
          </cell>
          <cell r="BF11">
            <v>0</v>
          </cell>
          <cell r="BG11">
            <v>-0.01</v>
          </cell>
          <cell r="BH11">
            <v>0</v>
          </cell>
          <cell r="BI11">
            <v>0</v>
          </cell>
          <cell r="BJ11">
            <v>-47.62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-472.66</v>
          </cell>
          <cell r="BQ11">
            <v>141.47999999999999</v>
          </cell>
          <cell r="BR11">
            <v>0</v>
          </cell>
          <cell r="BS11">
            <v>3.7</v>
          </cell>
          <cell r="BT11">
            <v>0</v>
          </cell>
        </row>
        <row r="12">
          <cell r="A12">
            <v>37135</v>
          </cell>
          <cell r="B12">
            <v>712.33</v>
          </cell>
          <cell r="C12">
            <v>0</v>
          </cell>
          <cell r="D12">
            <v>-0.01</v>
          </cell>
          <cell r="E12">
            <v>0</v>
          </cell>
          <cell r="F12">
            <v>0</v>
          </cell>
          <cell r="G12">
            <v>0</v>
          </cell>
          <cell r="H12">
            <v>-122.94</v>
          </cell>
          <cell r="I12">
            <v>0</v>
          </cell>
          <cell r="J12">
            <v>-0.01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-372.78</v>
          </cell>
          <cell r="Q12">
            <v>259.02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-16.13</v>
          </cell>
          <cell r="W12">
            <v>4.32</v>
          </cell>
          <cell r="X12">
            <v>0</v>
          </cell>
          <cell r="Y12">
            <v>47.56</v>
          </cell>
          <cell r="Z12">
            <v>0</v>
          </cell>
          <cell r="AA12">
            <v>0</v>
          </cell>
          <cell r="AB12">
            <v>-19.28</v>
          </cell>
          <cell r="AC12">
            <v>-19.48</v>
          </cell>
          <cell r="AD12">
            <v>75.69</v>
          </cell>
          <cell r="AE12">
            <v>0</v>
          </cell>
          <cell r="AF12">
            <v>-45.39</v>
          </cell>
          <cell r="AG12">
            <v>0</v>
          </cell>
          <cell r="AH12">
            <v>30.45</v>
          </cell>
          <cell r="AI12">
            <v>0</v>
          </cell>
          <cell r="AJ12">
            <v>37.450000000000003</v>
          </cell>
          <cell r="AK12">
            <v>-18.739999999999998</v>
          </cell>
          <cell r="AL12">
            <v>0</v>
          </cell>
          <cell r="AM12">
            <v>-44.96</v>
          </cell>
          <cell r="AN12">
            <v>0</v>
          </cell>
          <cell r="AO12">
            <v>0</v>
          </cell>
          <cell r="AP12">
            <v>0</v>
          </cell>
          <cell r="AQ12">
            <v>16.25</v>
          </cell>
          <cell r="AR12">
            <v>523.36</v>
          </cell>
          <cell r="AS12">
            <v>-91.76</v>
          </cell>
          <cell r="AT12">
            <v>109.41</v>
          </cell>
          <cell r="AU12">
            <v>-4388538.6740500014</v>
          </cell>
          <cell r="AV12">
            <v>-13.66</v>
          </cell>
          <cell r="AW12">
            <v>0</v>
          </cell>
          <cell r="AX12">
            <v>0</v>
          </cell>
          <cell r="AY12">
            <v>0</v>
          </cell>
          <cell r="AZ12">
            <v>-0.01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-122.94</v>
          </cell>
          <cell r="BF12">
            <v>0</v>
          </cell>
          <cell r="BG12">
            <v>-0.01</v>
          </cell>
          <cell r="BH12">
            <v>0</v>
          </cell>
          <cell r="BI12">
            <v>0</v>
          </cell>
          <cell r="BJ12">
            <v>-45.88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-455.33</v>
          </cell>
          <cell r="BQ12">
            <v>137.76</v>
          </cell>
          <cell r="BR12">
            <v>0</v>
          </cell>
          <cell r="BS12">
            <v>3.58</v>
          </cell>
          <cell r="BT12">
            <v>0</v>
          </cell>
        </row>
        <row r="13">
          <cell r="A13">
            <v>37165</v>
          </cell>
          <cell r="B13">
            <v>736.35</v>
          </cell>
          <cell r="C13">
            <v>0</v>
          </cell>
          <cell r="D13">
            <v>-0.01</v>
          </cell>
          <cell r="E13">
            <v>0</v>
          </cell>
          <cell r="F13">
            <v>0</v>
          </cell>
          <cell r="G13">
            <v>0</v>
          </cell>
          <cell r="H13">
            <v>-126.48</v>
          </cell>
          <cell r="I13">
            <v>0</v>
          </cell>
          <cell r="J13">
            <v>-0.01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-383.42</v>
          </cell>
          <cell r="Q13">
            <v>266.48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-17.03</v>
          </cell>
          <cell r="W13">
            <v>4.45</v>
          </cell>
          <cell r="X13">
            <v>0</v>
          </cell>
          <cell r="Y13">
            <v>48.93</v>
          </cell>
          <cell r="Z13">
            <v>0</v>
          </cell>
          <cell r="AA13">
            <v>0</v>
          </cell>
          <cell r="AB13">
            <v>-19.84</v>
          </cell>
          <cell r="AC13">
            <v>-20.04</v>
          </cell>
          <cell r="AD13">
            <v>77.87</v>
          </cell>
          <cell r="AE13">
            <v>0</v>
          </cell>
          <cell r="AF13">
            <v>-46.7</v>
          </cell>
          <cell r="AG13">
            <v>0</v>
          </cell>
          <cell r="AH13">
            <v>31.33</v>
          </cell>
          <cell r="AI13">
            <v>0</v>
          </cell>
          <cell r="AJ13">
            <v>38.53</v>
          </cell>
          <cell r="AK13">
            <v>-19.27</v>
          </cell>
          <cell r="AL13">
            <v>0</v>
          </cell>
          <cell r="AM13">
            <v>-46.25</v>
          </cell>
          <cell r="AN13">
            <v>0</v>
          </cell>
          <cell r="AO13">
            <v>0</v>
          </cell>
          <cell r="AP13">
            <v>0</v>
          </cell>
          <cell r="AQ13">
            <v>16.72</v>
          </cell>
          <cell r="AR13">
            <v>541.6</v>
          </cell>
          <cell r="AS13">
            <v>-96.86</v>
          </cell>
          <cell r="AT13">
            <v>116.23</v>
          </cell>
          <cell r="AU13">
            <v>-2435683.4481130317</v>
          </cell>
          <cell r="AV13">
            <v>-14.05</v>
          </cell>
          <cell r="AW13">
            <v>0</v>
          </cell>
          <cell r="AX13">
            <v>0</v>
          </cell>
          <cell r="AY13">
            <v>0</v>
          </cell>
          <cell r="AZ13">
            <v>-0.01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-126.48</v>
          </cell>
          <cell r="BF13">
            <v>0</v>
          </cell>
          <cell r="BG13">
            <v>-0.01</v>
          </cell>
          <cell r="BH13">
            <v>0</v>
          </cell>
          <cell r="BI13">
            <v>0</v>
          </cell>
          <cell r="BJ13">
            <v>-47.2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-468.45</v>
          </cell>
          <cell r="BQ13">
            <v>141.72999999999999</v>
          </cell>
          <cell r="BR13">
            <v>0</v>
          </cell>
          <cell r="BS13">
            <v>3.7</v>
          </cell>
          <cell r="BT13">
            <v>0</v>
          </cell>
        </row>
        <row r="14">
          <cell r="A14">
            <v>37196</v>
          </cell>
          <cell r="B14">
            <v>135.13</v>
          </cell>
          <cell r="C14">
            <v>0</v>
          </cell>
          <cell r="D14">
            <v>-0.01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-0.01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-256.7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-1.31</v>
          </cell>
          <cell r="W14">
            <v>8.57</v>
          </cell>
          <cell r="X14">
            <v>0</v>
          </cell>
          <cell r="Y14">
            <v>14.28</v>
          </cell>
          <cell r="Z14">
            <v>0</v>
          </cell>
          <cell r="AA14">
            <v>0</v>
          </cell>
          <cell r="AB14">
            <v>-23.52</v>
          </cell>
          <cell r="AC14">
            <v>-23.76</v>
          </cell>
          <cell r="AD14">
            <v>96.4</v>
          </cell>
          <cell r="AE14">
            <v>0</v>
          </cell>
          <cell r="AF14">
            <v>-44.98</v>
          </cell>
          <cell r="AG14">
            <v>0</v>
          </cell>
          <cell r="AH14">
            <v>30.18</v>
          </cell>
          <cell r="AI14">
            <v>0</v>
          </cell>
          <cell r="AJ14">
            <v>37.119999999999997</v>
          </cell>
          <cell r="AK14">
            <v>-22.85</v>
          </cell>
          <cell r="AL14">
            <v>0</v>
          </cell>
          <cell r="AM14">
            <v>-44.56</v>
          </cell>
          <cell r="AN14">
            <v>0</v>
          </cell>
          <cell r="AO14">
            <v>0</v>
          </cell>
          <cell r="AP14">
            <v>0</v>
          </cell>
          <cell r="AQ14">
            <v>177.39</v>
          </cell>
          <cell r="AR14">
            <v>81.37</v>
          </cell>
          <cell r="AS14">
            <v>200.01</v>
          </cell>
          <cell r="AT14">
            <v>-144.65</v>
          </cell>
          <cell r="AU14">
            <v>12157873.91159041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-0.01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-0.01</v>
          </cell>
          <cell r="BH14">
            <v>0</v>
          </cell>
          <cell r="BI14">
            <v>0</v>
          </cell>
          <cell r="BJ14">
            <v>-47.31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-186.37</v>
          </cell>
          <cell r="BQ14">
            <v>192.73</v>
          </cell>
          <cell r="BR14">
            <v>0</v>
          </cell>
          <cell r="BS14">
            <v>3.34</v>
          </cell>
          <cell r="BT14">
            <v>0.16</v>
          </cell>
        </row>
        <row r="15">
          <cell r="A15">
            <v>37226</v>
          </cell>
          <cell r="B15">
            <v>140.82</v>
          </cell>
          <cell r="C15">
            <v>0</v>
          </cell>
          <cell r="D15">
            <v>-0.01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-0.01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-264.10000000000002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-0.99</v>
          </cell>
          <cell r="W15">
            <v>8.82</v>
          </cell>
          <cell r="X15">
            <v>0</v>
          </cell>
          <cell r="Y15">
            <v>16.12</v>
          </cell>
          <cell r="Z15">
            <v>0</v>
          </cell>
          <cell r="AA15">
            <v>0</v>
          </cell>
          <cell r="AB15">
            <v>-24.2</v>
          </cell>
          <cell r="AC15">
            <v>-24.44</v>
          </cell>
          <cell r="AD15">
            <v>99.18</v>
          </cell>
          <cell r="AE15">
            <v>0</v>
          </cell>
          <cell r="AF15">
            <v>-47.78</v>
          </cell>
          <cell r="AG15">
            <v>0</v>
          </cell>
          <cell r="AH15">
            <v>31.05</v>
          </cell>
          <cell r="AI15">
            <v>0</v>
          </cell>
          <cell r="AJ15">
            <v>38.19</v>
          </cell>
          <cell r="AK15">
            <v>-23.51</v>
          </cell>
          <cell r="AL15">
            <v>0</v>
          </cell>
          <cell r="AM15">
            <v>-47.33</v>
          </cell>
          <cell r="AN15">
            <v>-1.42</v>
          </cell>
          <cell r="AO15">
            <v>0</v>
          </cell>
          <cell r="AP15">
            <v>0</v>
          </cell>
          <cell r="AQ15">
            <v>182.78</v>
          </cell>
          <cell r="AR15">
            <v>83.16</v>
          </cell>
          <cell r="AS15">
            <v>204.46</v>
          </cell>
          <cell r="AT15">
            <v>-152</v>
          </cell>
          <cell r="AU15">
            <v>15085487.17880962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-0.01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-0.01</v>
          </cell>
          <cell r="BH15">
            <v>0</v>
          </cell>
          <cell r="BI15">
            <v>0</v>
          </cell>
          <cell r="BJ15">
            <v>-48.67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-193.24</v>
          </cell>
          <cell r="BQ15">
            <v>198.56</v>
          </cell>
          <cell r="BR15">
            <v>0</v>
          </cell>
          <cell r="BS15">
            <v>3.46</v>
          </cell>
          <cell r="BT15">
            <v>0.16</v>
          </cell>
        </row>
        <row r="16">
          <cell r="A16">
            <v>37257</v>
          </cell>
          <cell r="B16">
            <v>89.4</v>
          </cell>
          <cell r="C16">
            <v>0</v>
          </cell>
          <cell r="D16">
            <v>-0.01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-0.01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-257.35000000000002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8.31</v>
          </cell>
          <cell r="W16">
            <v>8.7799999999999994</v>
          </cell>
          <cell r="X16">
            <v>0</v>
          </cell>
          <cell r="Y16">
            <v>14.63</v>
          </cell>
          <cell r="Z16">
            <v>0</v>
          </cell>
          <cell r="AA16">
            <v>0</v>
          </cell>
          <cell r="AB16">
            <v>-24.09</v>
          </cell>
          <cell r="AC16">
            <v>-24.33</v>
          </cell>
          <cell r="AD16">
            <v>98.73</v>
          </cell>
          <cell r="AE16">
            <v>0</v>
          </cell>
          <cell r="AF16">
            <v>-46.05</v>
          </cell>
          <cell r="AG16">
            <v>0</v>
          </cell>
          <cell r="AH16">
            <v>30.91</v>
          </cell>
          <cell r="AI16">
            <v>0</v>
          </cell>
          <cell r="AJ16">
            <v>38.020000000000003</v>
          </cell>
          <cell r="AK16">
            <v>-23.4</v>
          </cell>
          <cell r="AL16">
            <v>0</v>
          </cell>
          <cell r="AM16">
            <v>-45.64</v>
          </cell>
          <cell r="AN16">
            <v>0</v>
          </cell>
          <cell r="AO16">
            <v>0</v>
          </cell>
          <cell r="AP16">
            <v>0</v>
          </cell>
          <cell r="AQ16">
            <v>181.95</v>
          </cell>
          <cell r="AR16">
            <v>49.81</v>
          </cell>
          <cell r="AS16">
            <v>224.29</v>
          </cell>
          <cell r="AT16">
            <v>-158.31</v>
          </cell>
          <cell r="AU16">
            <v>5538505.0456390381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-0.01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-0.01</v>
          </cell>
          <cell r="BH16">
            <v>0</v>
          </cell>
          <cell r="BI16">
            <v>0</v>
          </cell>
          <cell r="BJ16">
            <v>-42.9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-226.91</v>
          </cell>
          <cell r="BQ16">
            <v>197.65</v>
          </cell>
          <cell r="BR16">
            <v>0</v>
          </cell>
          <cell r="BS16">
            <v>3.47</v>
          </cell>
          <cell r="BT16">
            <v>0.14000000000000001</v>
          </cell>
        </row>
        <row r="17">
          <cell r="A17">
            <v>37288</v>
          </cell>
          <cell r="B17">
            <v>82.17</v>
          </cell>
          <cell r="C17">
            <v>0</v>
          </cell>
          <cell r="D17">
            <v>-0.01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-0.01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-231.37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7.8</v>
          </cell>
          <cell r="W17">
            <v>7.89</v>
          </cell>
          <cell r="X17">
            <v>0</v>
          </cell>
          <cell r="Y17">
            <v>13.15</v>
          </cell>
          <cell r="Z17">
            <v>0</v>
          </cell>
          <cell r="AA17">
            <v>0</v>
          </cell>
          <cell r="AB17">
            <v>-21.66</v>
          </cell>
          <cell r="AC17">
            <v>-21.88</v>
          </cell>
          <cell r="AD17">
            <v>88.76</v>
          </cell>
          <cell r="AE17">
            <v>0</v>
          </cell>
          <cell r="AF17">
            <v>-41.41</v>
          </cell>
          <cell r="AG17">
            <v>0</v>
          </cell>
          <cell r="AH17">
            <v>27.79</v>
          </cell>
          <cell r="AI17">
            <v>0</v>
          </cell>
          <cell r="AJ17">
            <v>34.18</v>
          </cell>
          <cell r="AK17">
            <v>-21.04</v>
          </cell>
          <cell r="AL17">
            <v>0</v>
          </cell>
          <cell r="AM17">
            <v>-41.03</v>
          </cell>
          <cell r="AN17">
            <v>0</v>
          </cell>
          <cell r="AO17">
            <v>0</v>
          </cell>
          <cell r="AP17">
            <v>0</v>
          </cell>
          <cell r="AQ17">
            <v>163.58000000000001</v>
          </cell>
          <cell r="AR17">
            <v>46.91</v>
          </cell>
          <cell r="AS17">
            <v>201.44</v>
          </cell>
          <cell r="AT17">
            <v>-139.65</v>
          </cell>
          <cell r="AU17">
            <v>3741274.906507045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-0.01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-0.01</v>
          </cell>
          <cell r="BH17">
            <v>0</v>
          </cell>
          <cell r="BI17">
            <v>0</v>
          </cell>
          <cell r="BJ17">
            <v>-38.57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-204.01</v>
          </cell>
          <cell r="BQ17">
            <v>177.7</v>
          </cell>
          <cell r="BR17">
            <v>0</v>
          </cell>
          <cell r="BS17">
            <v>3.14</v>
          </cell>
          <cell r="BT17">
            <v>0.13</v>
          </cell>
        </row>
        <row r="18">
          <cell r="A18">
            <v>37316</v>
          </cell>
          <cell r="B18">
            <v>91.09</v>
          </cell>
          <cell r="C18">
            <v>0</v>
          </cell>
          <cell r="D18">
            <v>-0.01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-0.01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-255.1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8.4600000000000009</v>
          </cell>
          <cell r="W18">
            <v>8.6999999999999993</v>
          </cell>
          <cell r="X18">
            <v>0</v>
          </cell>
          <cell r="Y18">
            <v>14.5</v>
          </cell>
          <cell r="Z18">
            <v>0</v>
          </cell>
          <cell r="AA18">
            <v>0</v>
          </cell>
          <cell r="AB18">
            <v>-23.88</v>
          </cell>
          <cell r="AC18">
            <v>-24.12</v>
          </cell>
          <cell r="AD18">
            <v>97.86</v>
          </cell>
          <cell r="AE18">
            <v>0</v>
          </cell>
          <cell r="AF18">
            <v>-45.65</v>
          </cell>
          <cell r="AG18">
            <v>0</v>
          </cell>
          <cell r="AH18">
            <v>30.64</v>
          </cell>
          <cell r="AI18">
            <v>0</v>
          </cell>
          <cell r="AJ18">
            <v>37.68</v>
          </cell>
          <cell r="AK18">
            <v>-23.2</v>
          </cell>
          <cell r="AL18">
            <v>0</v>
          </cell>
          <cell r="AM18">
            <v>-45.24</v>
          </cell>
          <cell r="AN18">
            <v>0</v>
          </cell>
          <cell r="AO18">
            <v>0</v>
          </cell>
          <cell r="AP18">
            <v>0</v>
          </cell>
          <cell r="AQ18">
            <v>180.36</v>
          </cell>
          <cell r="AR18">
            <v>52.08</v>
          </cell>
          <cell r="AS18">
            <v>222.64</v>
          </cell>
          <cell r="AT18">
            <v>-148.4</v>
          </cell>
          <cell r="AU18">
            <v>9985767.6946118865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-0.01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-0.01</v>
          </cell>
          <cell r="BH18">
            <v>0</v>
          </cell>
          <cell r="BI18">
            <v>0</v>
          </cell>
          <cell r="BJ18">
            <v>-42.53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-224.93</v>
          </cell>
          <cell r="BQ18">
            <v>195.92</v>
          </cell>
          <cell r="BR18">
            <v>0</v>
          </cell>
          <cell r="BS18">
            <v>3.47</v>
          </cell>
          <cell r="BT18">
            <v>0.14000000000000001</v>
          </cell>
        </row>
        <row r="19">
          <cell r="A19">
            <v>37347</v>
          </cell>
          <cell r="B19">
            <v>-551.91999999999996</v>
          </cell>
          <cell r="C19">
            <v>0</v>
          </cell>
          <cell r="D19">
            <v>-0.01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-0.01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-19.309999999999999</v>
          </cell>
          <cell r="Q19">
            <v>27.94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-2.37</v>
          </cell>
          <cell r="W19">
            <v>8.3800000000000008</v>
          </cell>
          <cell r="X19">
            <v>0</v>
          </cell>
          <cell r="Y19">
            <v>13.97</v>
          </cell>
          <cell r="Z19">
            <v>0</v>
          </cell>
          <cell r="AA19">
            <v>0</v>
          </cell>
          <cell r="AB19">
            <v>-23</v>
          </cell>
          <cell r="AC19">
            <v>-23.23</v>
          </cell>
          <cell r="AD19">
            <v>94.27</v>
          </cell>
          <cell r="AE19">
            <v>0</v>
          </cell>
          <cell r="AF19">
            <v>-43.98</v>
          </cell>
          <cell r="AG19">
            <v>0</v>
          </cell>
          <cell r="AH19">
            <v>29.51</v>
          </cell>
          <cell r="AI19">
            <v>0</v>
          </cell>
          <cell r="AJ19">
            <v>36.299999999999997</v>
          </cell>
          <cell r="AK19">
            <v>-22.35</v>
          </cell>
          <cell r="AL19">
            <v>0</v>
          </cell>
          <cell r="AM19">
            <v>-43.58</v>
          </cell>
          <cell r="AN19">
            <v>0</v>
          </cell>
          <cell r="AO19">
            <v>0</v>
          </cell>
          <cell r="AP19">
            <v>0</v>
          </cell>
          <cell r="AQ19">
            <v>173.74</v>
          </cell>
          <cell r="AR19">
            <v>-345.65</v>
          </cell>
          <cell r="AS19">
            <v>175.15</v>
          </cell>
          <cell r="AT19">
            <v>-102.13</v>
          </cell>
          <cell r="AU19">
            <v>5001882.9806653652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-0.01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-0.01</v>
          </cell>
          <cell r="BH19">
            <v>0</v>
          </cell>
          <cell r="BI19">
            <v>0</v>
          </cell>
          <cell r="BJ19">
            <v>-3.11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-250.86</v>
          </cell>
          <cell r="BQ19">
            <v>188.73</v>
          </cell>
          <cell r="BR19">
            <v>0</v>
          </cell>
          <cell r="BS19">
            <v>3.35</v>
          </cell>
          <cell r="BT19">
            <v>0.17</v>
          </cell>
        </row>
        <row r="20">
          <cell r="A20">
            <v>37377</v>
          </cell>
          <cell r="B20">
            <v>-566.88</v>
          </cell>
          <cell r="C20">
            <v>0</v>
          </cell>
          <cell r="D20">
            <v>-0.01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-0.01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-19.86</v>
          </cell>
          <cell r="Q20">
            <v>28.74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-2.19</v>
          </cell>
          <cell r="W20">
            <v>8.6199999999999992</v>
          </cell>
          <cell r="X20">
            <v>0</v>
          </cell>
          <cell r="Y20">
            <v>14.37</v>
          </cell>
          <cell r="Z20">
            <v>0</v>
          </cell>
          <cell r="AA20">
            <v>0</v>
          </cell>
          <cell r="AB20">
            <v>-23.66</v>
          </cell>
          <cell r="AC20">
            <v>-23.9</v>
          </cell>
          <cell r="AD20">
            <v>96.98</v>
          </cell>
          <cell r="AE20">
            <v>0</v>
          </cell>
          <cell r="AF20">
            <v>-45.24</v>
          </cell>
          <cell r="AG20">
            <v>0</v>
          </cell>
          <cell r="AH20">
            <v>30.36</v>
          </cell>
          <cell r="AI20">
            <v>0</v>
          </cell>
          <cell r="AJ20">
            <v>37.340000000000003</v>
          </cell>
          <cell r="AK20">
            <v>-22.99</v>
          </cell>
          <cell r="AL20">
            <v>0</v>
          </cell>
          <cell r="AM20">
            <v>-44.83</v>
          </cell>
          <cell r="AN20">
            <v>0</v>
          </cell>
          <cell r="AO20">
            <v>0</v>
          </cell>
          <cell r="AP20">
            <v>0</v>
          </cell>
          <cell r="AQ20">
            <v>178.73</v>
          </cell>
          <cell r="AR20">
            <v>-354.44</v>
          </cell>
          <cell r="AS20">
            <v>180.47</v>
          </cell>
          <cell r="AT20">
            <v>-104.98</v>
          </cell>
          <cell r="AU20">
            <v>4924845.2968646782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-0.01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-0.01</v>
          </cell>
          <cell r="BH20">
            <v>0</v>
          </cell>
          <cell r="BI20">
            <v>0</v>
          </cell>
          <cell r="BJ20">
            <v>-3.2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-258.07</v>
          </cell>
          <cell r="BQ20">
            <v>194.16</v>
          </cell>
          <cell r="BR20">
            <v>0</v>
          </cell>
          <cell r="BS20">
            <v>3.46</v>
          </cell>
          <cell r="BT20">
            <v>0.17</v>
          </cell>
        </row>
        <row r="21">
          <cell r="A21">
            <v>37408</v>
          </cell>
          <cell r="B21">
            <v>-570.95000000000005</v>
          </cell>
          <cell r="C21">
            <v>0</v>
          </cell>
          <cell r="D21">
            <v>-0.01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-0.01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-19.14</v>
          </cell>
          <cell r="Q21">
            <v>27.68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-3.13</v>
          </cell>
          <cell r="W21">
            <v>8.31</v>
          </cell>
          <cell r="X21">
            <v>0</v>
          </cell>
          <cell r="Y21">
            <v>13.84</v>
          </cell>
          <cell r="Z21">
            <v>0</v>
          </cell>
          <cell r="AA21">
            <v>0</v>
          </cell>
          <cell r="AB21">
            <v>-22.79</v>
          </cell>
          <cell r="AC21">
            <v>-23.02</v>
          </cell>
          <cell r="AD21">
            <v>93.42</v>
          </cell>
          <cell r="AE21">
            <v>0</v>
          </cell>
          <cell r="AF21">
            <v>-43.58</v>
          </cell>
          <cell r="AG21">
            <v>0</v>
          </cell>
          <cell r="AH21">
            <v>29.25</v>
          </cell>
          <cell r="AI21">
            <v>0</v>
          </cell>
          <cell r="AJ21">
            <v>35.97</v>
          </cell>
          <cell r="AK21">
            <v>-22.15</v>
          </cell>
          <cell r="AL21">
            <v>0</v>
          </cell>
          <cell r="AM21">
            <v>-43.19</v>
          </cell>
          <cell r="AN21">
            <v>0</v>
          </cell>
          <cell r="AO21">
            <v>0</v>
          </cell>
          <cell r="AP21">
            <v>0</v>
          </cell>
          <cell r="AQ21">
            <v>172.17</v>
          </cell>
          <cell r="AR21">
            <v>-367.32</v>
          </cell>
          <cell r="AS21">
            <v>173.11</v>
          </cell>
          <cell r="AT21">
            <v>-100.23</v>
          </cell>
          <cell r="AU21">
            <v>5001887.8076465549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-0.01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-0.01</v>
          </cell>
          <cell r="BH21">
            <v>0</v>
          </cell>
          <cell r="BI21">
            <v>0</v>
          </cell>
          <cell r="BJ21">
            <v>-3.08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-248.6</v>
          </cell>
          <cell r="BQ21">
            <v>187.03</v>
          </cell>
          <cell r="BR21">
            <v>0</v>
          </cell>
          <cell r="BS21">
            <v>3.35</v>
          </cell>
          <cell r="BT21">
            <v>0.17</v>
          </cell>
        </row>
        <row r="22">
          <cell r="A22">
            <v>37438</v>
          </cell>
          <cell r="B22">
            <v>-583.58000000000004</v>
          </cell>
          <cell r="C22">
            <v>0</v>
          </cell>
          <cell r="D22">
            <v>-0.01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-0.01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-19.690000000000001</v>
          </cell>
          <cell r="Q22">
            <v>28.48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-2.19</v>
          </cell>
          <cell r="W22">
            <v>8.5399999999999991</v>
          </cell>
          <cell r="X22">
            <v>0</v>
          </cell>
          <cell r="Y22">
            <v>14.24</v>
          </cell>
          <cell r="Z22">
            <v>0</v>
          </cell>
          <cell r="AA22">
            <v>0</v>
          </cell>
          <cell r="AB22">
            <v>-23.45</v>
          </cell>
          <cell r="AC22">
            <v>-23.69</v>
          </cell>
          <cell r="AD22">
            <v>96.11</v>
          </cell>
          <cell r="AE22">
            <v>0</v>
          </cell>
          <cell r="AF22">
            <v>-44.83</v>
          </cell>
          <cell r="AG22">
            <v>0</v>
          </cell>
          <cell r="AH22">
            <v>30.09</v>
          </cell>
          <cell r="AI22">
            <v>0</v>
          </cell>
          <cell r="AJ22">
            <v>37.01</v>
          </cell>
          <cell r="AK22">
            <v>-22.78</v>
          </cell>
          <cell r="AL22">
            <v>0</v>
          </cell>
          <cell r="AM22">
            <v>-44.43</v>
          </cell>
          <cell r="AN22">
            <v>0</v>
          </cell>
          <cell r="AO22">
            <v>0</v>
          </cell>
          <cell r="AP22">
            <v>0</v>
          </cell>
          <cell r="AQ22">
            <v>177.12</v>
          </cell>
          <cell r="AR22">
            <v>-373.07</v>
          </cell>
          <cell r="AS22">
            <v>176.76</v>
          </cell>
          <cell r="AT22">
            <v>-102.16</v>
          </cell>
          <cell r="AU22">
            <v>4925196.3140329681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-0.01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-0.01</v>
          </cell>
          <cell r="BH22">
            <v>0</v>
          </cell>
          <cell r="BI22">
            <v>0</v>
          </cell>
          <cell r="BJ22">
            <v>-31.65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-255.75</v>
          </cell>
          <cell r="BQ22">
            <v>192.41</v>
          </cell>
          <cell r="BR22">
            <v>0</v>
          </cell>
          <cell r="BS22">
            <v>3.58</v>
          </cell>
          <cell r="BT22">
            <v>0.17</v>
          </cell>
        </row>
        <row r="23">
          <cell r="A23">
            <v>37469</v>
          </cell>
          <cell r="B23">
            <v>-572.91999999999996</v>
          </cell>
          <cell r="C23">
            <v>0</v>
          </cell>
          <cell r="D23">
            <v>-0.01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-0.01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-19.600000000000001</v>
          </cell>
          <cell r="Q23">
            <v>28.35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-3.36</v>
          </cell>
          <cell r="W23">
            <v>8.51</v>
          </cell>
          <cell r="X23">
            <v>0</v>
          </cell>
          <cell r="Y23">
            <v>14.18</v>
          </cell>
          <cell r="Z23">
            <v>0</v>
          </cell>
          <cell r="AA23">
            <v>0</v>
          </cell>
          <cell r="AB23">
            <v>-23.34</v>
          </cell>
          <cell r="AC23">
            <v>-23.58</v>
          </cell>
          <cell r="AD23">
            <v>95.67</v>
          </cell>
          <cell r="AE23">
            <v>0</v>
          </cell>
          <cell r="AF23">
            <v>-44.63</v>
          </cell>
          <cell r="AG23">
            <v>0</v>
          </cell>
          <cell r="AH23">
            <v>29.95</v>
          </cell>
          <cell r="AI23">
            <v>0</v>
          </cell>
          <cell r="AJ23">
            <v>36.840000000000003</v>
          </cell>
          <cell r="AK23">
            <v>-22.68</v>
          </cell>
          <cell r="AL23">
            <v>0</v>
          </cell>
          <cell r="AM23">
            <v>-44.23</v>
          </cell>
          <cell r="AN23">
            <v>0</v>
          </cell>
          <cell r="AO23">
            <v>0</v>
          </cell>
          <cell r="AP23">
            <v>0</v>
          </cell>
          <cell r="AQ23">
            <v>176.31</v>
          </cell>
          <cell r="AR23">
            <v>-364.55</v>
          </cell>
          <cell r="AS23">
            <v>172.3</v>
          </cell>
          <cell r="AT23">
            <v>-99.01</v>
          </cell>
          <cell r="AU23">
            <v>4927198.9743787088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-0.01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-0.01</v>
          </cell>
          <cell r="BH23">
            <v>0</v>
          </cell>
          <cell r="BI23">
            <v>0</v>
          </cell>
          <cell r="BJ23">
            <v>-31.5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-254.58</v>
          </cell>
          <cell r="BQ23">
            <v>191.53</v>
          </cell>
          <cell r="BR23">
            <v>0</v>
          </cell>
          <cell r="BS23">
            <v>3.58</v>
          </cell>
          <cell r="BT23">
            <v>0.17</v>
          </cell>
        </row>
        <row r="24">
          <cell r="A24">
            <v>37500</v>
          </cell>
          <cell r="B24">
            <v>-547.53</v>
          </cell>
          <cell r="C24">
            <v>0</v>
          </cell>
          <cell r="D24">
            <v>-0.01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-0.01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-18.88</v>
          </cell>
          <cell r="Q24">
            <v>27.31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-3.46</v>
          </cell>
          <cell r="W24">
            <v>8.19</v>
          </cell>
          <cell r="X24">
            <v>0</v>
          </cell>
          <cell r="Y24">
            <v>13.66</v>
          </cell>
          <cell r="Z24">
            <v>0</v>
          </cell>
          <cell r="AA24">
            <v>0</v>
          </cell>
          <cell r="AB24">
            <v>-22.49</v>
          </cell>
          <cell r="AC24">
            <v>-22.71</v>
          </cell>
          <cell r="AD24">
            <v>92.16</v>
          </cell>
          <cell r="AE24">
            <v>0</v>
          </cell>
          <cell r="AF24">
            <v>-42.99</v>
          </cell>
          <cell r="AG24">
            <v>0</v>
          </cell>
          <cell r="AH24">
            <v>28.85</v>
          </cell>
          <cell r="AI24">
            <v>0</v>
          </cell>
          <cell r="AJ24">
            <v>35.49</v>
          </cell>
          <cell r="AK24">
            <v>-21.85</v>
          </cell>
          <cell r="AL24">
            <v>0</v>
          </cell>
          <cell r="AM24">
            <v>-42.6</v>
          </cell>
          <cell r="AN24">
            <v>0</v>
          </cell>
          <cell r="AO24">
            <v>0</v>
          </cell>
          <cell r="AP24">
            <v>0</v>
          </cell>
          <cell r="AQ24">
            <v>169.85</v>
          </cell>
          <cell r="AR24">
            <v>-347.02</v>
          </cell>
          <cell r="AS24">
            <v>164.3</v>
          </cell>
          <cell r="AT24">
            <v>-93.9</v>
          </cell>
          <cell r="AU24">
            <v>15002350.908847995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-0.01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-0.01</v>
          </cell>
          <cell r="BH24">
            <v>0</v>
          </cell>
          <cell r="BI24">
            <v>0</v>
          </cell>
          <cell r="BJ24">
            <v>-30.35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-245.25</v>
          </cell>
          <cell r="BQ24">
            <v>184.51</v>
          </cell>
          <cell r="BR24">
            <v>0</v>
          </cell>
          <cell r="BS24">
            <v>3.46</v>
          </cell>
          <cell r="BT24">
            <v>0.17</v>
          </cell>
        </row>
        <row r="25">
          <cell r="A25">
            <v>37530</v>
          </cell>
          <cell r="B25">
            <v>-573.46</v>
          </cell>
          <cell r="C25">
            <v>0</v>
          </cell>
          <cell r="D25">
            <v>-0.01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-0.01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-19.420000000000002</v>
          </cell>
          <cell r="Q25">
            <v>28.1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-3.28</v>
          </cell>
          <cell r="W25">
            <v>8.43</v>
          </cell>
          <cell r="X25">
            <v>0</v>
          </cell>
          <cell r="Y25">
            <v>14.05</v>
          </cell>
          <cell r="Z25">
            <v>0</v>
          </cell>
          <cell r="AA25">
            <v>0</v>
          </cell>
          <cell r="AB25">
            <v>-23.13</v>
          </cell>
          <cell r="AC25">
            <v>-23.37</v>
          </cell>
          <cell r="AD25">
            <v>94.81</v>
          </cell>
          <cell r="AE25">
            <v>0</v>
          </cell>
          <cell r="AF25">
            <v>-44.23</v>
          </cell>
          <cell r="AG25">
            <v>0</v>
          </cell>
          <cell r="AH25">
            <v>29.68</v>
          </cell>
          <cell r="AI25">
            <v>0</v>
          </cell>
          <cell r="AJ25">
            <v>36.51</v>
          </cell>
          <cell r="AK25">
            <v>-22.48</v>
          </cell>
          <cell r="AL25">
            <v>0</v>
          </cell>
          <cell r="AM25">
            <v>-43.83</v>
          </cell>
          <cell r="AN25">
            <v>0</v>
          </cell>
          <cell r="AO25">
            <v>0</v>
          </cell>
          <cell r="AP25">
            <v>0</v>
          </cell>
          <cell r="AQ25">
            <v>174.74</v>
          </cell>
          <cell r="AR25">
            <v>-366.9</v>
          </cell>
          <cell r="AS25">
            <v>175.3</v>
          </cell>
          <cell r="AT25">
            <v>-100.88</v>
          </cell>
          <cell r="AU25">
            <v>9924867.4561357182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-0.01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-0.01</v>
          </cell>
          <cell r="BH25">
            <v>0</v>
          </cell>
          <cell r="BI25">
            <v>0</v>
          </cell>
          <cell r="BJ25">
            <v>-31.22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-263.12</v>
          </cell>
          <cell r="BQ25">
            <v>189.82</v>
          </cell>
          <cell r="BR25">
            <v>0</v>
          </cell>
          <cell r="BS25">
            <v>3.58</v>
          </cell>
          <cell r="BT25">
            <v>0.17</v>
          </cell>
        </row>
        <row r="26">
          <cell r="A26">
            <v>37561</v>
          </cell>
          <cell r="B26">
            <v>-19.260000000000002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-12.6</v>
          </cell>
          <cell r="Q26">
            <v>40.6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-5.99</v>
          </cell>
          <cell r="W26">
            <v>8.1199999999999992</v>
          </cell>
          <cell r="X26">
            <v>0</v>
          </cell>
          <cell r="Y26">
            <v>13.53</v>
          </cell>
          <cell r="Z26">
            <v>0</v>
          </cell>
          <cell r="AA26">
            <v>0</v>
          </cell>
          <cell r="AB26">
            <v>-22.29</v>
          </cell>
          <cell r="AC26">
            <v>-22.51</v>
          </cell>
          <cell r="AD26">
            <v>91.31</v>
          </cell>
          <cell r="AE26">
            <v>0</v>
          </cell>
          <cell r="AF26">
            <v>-42.61</v>
          </cell>
          <cell r="AG26">
            <v>0</v>
          </cell>
          <cell r="AH26">
            <v>28.59</v>
          </cell>
          <cell r="AI26">
            <v>0</v>
          </cell>
          <cell r="AJ26">
            <v>35.17</v>
          </cell>
          <cell r="AK26">
            <v>-21.65</v>
          </cell>
          <cell r="AL26">
            <v>0</v>
          </cell>
          <cell r="AM26">
            <v>-42.22</v>
          </cell>
          <cell r="AN26">
            <v>0</v>
          </cell>
          <cell r="AO26">
            <v>0</v>
          </cell>
          <cell r="AP26">
            <v>0</v>
          </cell>
          <cell r="AQ26">
            <v>105.51</v>
          </cell>
          <cell r="AR26">
            <v>133.69999999999999</v>
          </cell>
          <cell r="AS26">
            <v>82.7</v>
          </cell>
          <cell r="AT26">
            <v>-47.93</v>
          </cell>
          <cell r="AU26">
            <v>11212576.659913216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-34.79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-151.51</v>
          </cell>
          <cell r="BQ26">
            <v>120.04</v>
          </cell>
          <cell r="BR26">
            <v>0</v>
          </cell>
          <cell r="BS26">
            <v>3.32</v>
          </cell>
          <cell r="BT26">
            <v>0.08</v>
          </cell>
        </row>
        <row r="27">
          <cell r="A27">
            <v>37591</v>
          </cell>
          <cell r="B27">
            <v>-3.83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-12.96</v>
          </cell>
          <cell r="Q27">
            <v>41.77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-2.02</v>
          </cell>
          <cell r="W27">
            <v>8.35</v>
          </cell>
          <cell r="X27">
            <v>0</v>
          </cell>
          <cell r="Y27">
            <v>13.92</v>
          </cell>
          <cell r="Z27">
            <v>0</v>
          </cell>
          <cell r="AA27">
            <v>0</v>
          </cell>
          <cell r="AB27">
            <v>-22.93</v>
          </cell>
          <cell r="AC27">
            <v>-23.16</v>
          </cell>
          <cell r="AD27">
            <v>93.94</v>
          </cell>
          <cell r="AE27">
            <v>0</v>
          </cell>
          <cell r="AF27">
            <v>-43.84</v>
          </cell>
          <cell r="AG27">
            <v>0</v>
          </cell>
          <cell r="AH27">
            <v>29.42</v>
          </cell>
          <cell r="AI27">
            <v>0</v>
          </cell>
          <cell r="AJ27">
            <v>36.19</v>
          </cell>
          <cell r="AK27">
            <v>-22.28</v>
          </cell>
          <cell r="AL27">
            <v>0</v>
          </cell>
          <cell r="AM27">
            <v>-43.44</v>
          </cell>
          <cell r="AN27">
            <v>0</v>
          </cell>
          <cell r="AO27">
            <v>0</v>
          </cell>
          <cell r="AP27">
            <v>0</v>
          </cell>
          <cell r="AQ27">
            <v>108.54</v>
          </cell>
          <cell r="AR27">
            <v>157.68</v>
          </cell>
          <cell r="AS27">
            <v>76.27</v>
          </cell>
          <cell r="AT27">
            <v>-43.67</v>
          </cell>
          <cell r="AU27">
            <v>-3863040.5225193314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-35.799999999999997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-143.19</v>
          </cell>
          <cell r="BQ27">
            <v>123.49</v>
          </cell>
          <cell r="BR27">
            <v>0</v>
          </cell>
          <cell r="BS27">
            <v>3.43</v>
          </cell>
          <cell r="BT27">
            <v>0.09</v>
          </cell>
        </row>
        <row r="28">
          <cell r="A28">
            <v>37622</v>
          </cell>
          <cell r="B28">
            <v>9.42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-40.619999999999997</v>
          </cell>
          <cell r="Q28">
            <v>41.58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2.57</v>
          </cell>
          <cell r="W28">
            <v>8.32</v>
          </cell>
          <cell r="X28">
            <v>0</v>
          </cell>
          <cell r="Y28">
            <v>13.86</v>
          </cell>
          <cell r="Z28">
            <v>0</v>
          </cell>
          <cell r="AA28">
            <v>0</v>
          </cell>
          <cell r="AB28">
            <v>-22.82</v>
          </cell>
          <cell r="AC28">
            <v>-23.05</v>
          </cell>
          <cell r="AD28">
            <v>93.51</v>
          </cell>
          <cell r="AE28">
            <v>0</v>
          </cell>
          <cell r="AF28">
            <v>-43.63</v>
          </cell>
          <cell r="AG28">
            <v>0</v>
          </cell>
          <cell r="AH28">
            <v>29.28</v>
          </cell>
          <cell r="AI28">
            <v>0</v>
          </cell>
          <cell r="AJ28">
            <v>36.020000000000003</v>
          </cell>
          <cell r="AK28">
            <v>-22.17</v>
          </cell>
          <cell r="AL28">
            <v>0</v>
          </cell>
          <cell r="AM28">
            <v>-43.24</v>
          </cell>
          <cell r="AN28">
            <v>0</v>
          </cell>
          <cell r="AO28">
            <v>0</v>
          </cell>
          <cell r="AP28">
            <v>0</v>
          </cell>
          <cell r="AQ28">
            <v>108.04</v>
          </cell>
          <cell r="AR28">
            <v>147.05000000000001</v>
          </cell>
          <cell r="AS28">
            <v>68.8</v>
          </cell>
          <cell r="AT28">
            <v>-40.799999999999997</v>
          </cell>
          <cell r="AU28">
            <v>43095285.869187638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-35.630000000000003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-130.68</v>
          </cell>
          <cell r="BQ28">
            <v>122.92</v>
          </cell>
          <cell r="BR28">
            <v>0</v>
          </cell>
          <cell r="BS28">
            <v>3.43</v>
          </cell>
          <cell r="BT28">
            <v>0.1</v>
          </cell>
        </row>
        <row r="29">
          <cell r="A29">
            <v>37653</v>
          </cell>
          <cell r="B29">
            <v>11.5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-36.520000000000003</v>
          </cell>
          <cell r="Q29">
            <v>37.380000000000003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0.88</v>
          </cell>
          <cell r="W29">
            <v>7.48</v>
          </cell>
          <cell r="X29">
            <v>0</v>
          </cell>
          <cell r="Y29">
            <v>12.46</v>
          </cell>
          <cell r="Z29">
            <v>0</v>
          </cell>
          <cell r="AA29">
            <v>0</v>
          </cell>
          <cell r="AB29">
            <v>-20.52</v>
          </cell>
          <cell r="AC29">
            <v>-20.72</v>
          </cell>
          <cell r="AD29">
            <v>84.06</v>
          </cell>
          <cell r="AE29">
            <v>0</v>
          </cell>
          <cell r="AF29">
            <v>-39.22</v>
          </cell>
          <cell r="AG29">
            <v>0</v>
          </cell>
          <cell r="AH29">
            <v>26.32</v>
          </cell>
          <cell r="AI29">
            <v>0</v>
          </cell>
          <cell r="AJ29">
            <v>32.380000000000003</v>
          </cell>
          <cell r="AK29">
            <v>-19.93</v>
          </cell>
          <cell r="AL29">
            <v>0</v>
          </cell>
          <cell r="AM29">
            <v>-38.869999999999997</v>
          </cell>
          <cell r="AN29">
            <v>0</v>
          </cell>
          <cell r="AO29">
            <v>0</v>
          </cell>
          <cell r="AP29">
            <v>0</v>
          </cell>
          <cell r="AQ29">
            <v>97.13</v>
          </cell>
          <cell r="AR29">
            <v>133.79</v>
          </cell>
          <cell r="AS29">
            <v>60.46</v>
          </cell>
          <cell r="AT29">
            <v>-34.67</v>
          </cell>
          <cell r="AU29">
            <v>-3693396.6612858828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-32.03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-115.73</v>
          </cell>
          <cell r="BQ29">
            <v>110.5</v>
          </cell>
          <cell r="BR29">
            <v>0</v>
          </cell>
          <cell r="BS29">
            <v>3.1</v>
          </cell>
          <cell r="BT29">
            <v>0.09</v>
          </cell>
        </row>
        <row r="30">
          <cell r="A30">
            <v>37681</v>
          </cell>
          <cell r="B30">
            <v>15.55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-40.26</v>
          </cell>
          <cell r="Q30">
            <v>41.2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1.85</v>
          </cell>
          <cell r="W30">
            <v>8.24</v>
          </cell>
          <cell r="X30">
            <v>0</v>
          </cell>
          <cell r="Y30">
            <v>13.73</v>
          </cell>
          <cell r="Z30">
            <v>0</v>
          </cell>
          <cell r="AA30">
            <v>0</v>
          </cell>
          <cell r="AB30">
            <v>-22.62</v>
          </cell>
          <cell r="AC30">
            <v>-22.85</v>
          </cell>
          <cell r="AD30">
            <v>92.67</v>
          </cell>
          <cell r="AE30">
            <v>0</v>
          </cell>
          <cell r="AF30">
            <v>-43.24</v>
          </cell>
          <cell r="AG30">
            <v>0</v>
          </cell>
          <cell r="AH30">
            <v>29.02</v>
          </cell>
          <cell r="AI30">
            <v>0</v>
          </cell>
          <cell r="AJ30">
            <v>35.700000000000003</v>
          </cell>
          <cell r="AK30">
            <v>-21.98</v>
          </cell>
          <cell r="AL30">
            <v>0</v>
          </cell>
          <cell r="AM30">
            <v>-42.85</v>
          </cell>
          <cell r="AN30">
            <v>0</v>
          </cell>
          <cell r="AO30">
            <v>0</v>
          </cell>
          <cell r="AP30">
            <v>0</v>
          </cell>
          <cell r="AQ30">
            <v>107.08</v>
          </cell>
          <cell r="AR30">
            <v>151.25</v>
          </cell>
          <cell r="AS30">
            <v>65.23</v>
          </cell>
          <cell r="AT30">
            <v>-35.700000000000003</v>
          </cell>
          <cell r="AU30">
            <v>1576408.9053297834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-35.31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-126.42</v>
          </cell>
          <cell r="BQ30">
            <v>121.82</v>
          </cell>
          <cell r="BR30">
            <v>0</v>
          </cell>
          <cell r="BS30">
            <v>3.43</v>
          </cell>
          <cell r="BT30">
            <v>0.1</v>
          </cell>
        </row>
        <row r="31">
          <cell r="A31">
            <v>37712</v>
          </cell>
          <cell r="B31">
            <v>17.510000000000002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-38.43</v>
          </cell>
          <cell r="Q31">
            <v>39.69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2.04</v>
          </cell>
          <cell r="W31">
            <v>7.94</v>
          </cell>
          <cell r="X31">
            <v>0</v>
          </cell>
          <cell r="Y31">
            <v>13.23</v>
          </cell>
          <cell r="Z31">
            <v>0</v>
          </cell>
          <cell r="AA31">
            <v>0</v>
          </cell>
          <cell r="AB31">
            <v>-21.79</v>
          </cell>
          <cell r="AC31">
            <v>-22.01</v>
          </cell>
          <cell r="AD31">
            <v>89.26</v>
          </cell>
          <cell r="AE31">
            <v>0</v>
          </cell>
          <cell r="AF31">
            <v>-41.65</v>
          </cell>
          <cell r="AG31">
            <v>0</v>
          </cell>
          <cell r="AH31">
            <v>27.95</v>
          </cell>
          <cell r="AI31">
            <v>0</v>
          </cell>
          <cell r="AJ31">
            <v>34.380000000000003</v>
          </cell>
          <cell r="AK31">
            <v>-21.17</v>
          </cell>
          <cell r="AL31">
            <v>0</v>
          </cell>
          <cell r="AM31">
            <v>-41.28</v>
          </cell>
          <cell r="AN31">
            <v>0</v>
          </cell>
          <cell r="AO31">
            <v>0</v>
          </cell>
          <cell r="AP31">
            <v>0</v>
          </cell>
          <cell r="AQ31">
            <v>103.13</v>
          </cell>
          <cell r="AR31">
            <v>148.82</v>
          </cell>
          <cell r="AS31">
            <v>65.69</v>
          </cell>
          <cell r="AT31">
            <v>-33.299999999999997</v>
          </cell>
          <cell r="AU31">
            <v>-3905708.3575377036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-7.2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-120.53</v>
          </cell>
          <cell r="BQ31">
            <v>117.34</v>
          </cell>
          <cell r="BR31">
            <v>0</v>
          </cell>
          <cell r="BS31">
            <v>3.28</v>
          </cell>
          <cell r="BT31">
            <v>0.18</v>
          </cell>
        </row>
        <row r="32">
          <cell r="A32">
            <v>37742</v>
          </cell>
          <cell r="B32">
            <v>18.8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-39.53</v>
          </cell>
          <cell r="Q32">
            <v>40.82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2.44</v>
          </cell>
          <cell r="W32">
            <v>8.16</v>
          </cell>
          <cell r="X32">
            <v>0</v>
          </cell>
          <cell r="Y32">
            <v>13.61</v>
          </cell>
          <cell r="Z32">
            <v>0</v>
          </cell>
          <cell r="AA32">
            <v>0</v>
          </cell>
          <cell r="AB32">
            <v>-22.41</v>
          </cell>
          <cell r="AC32">
            <v>-22.64</v>
          </cell>
          <cell r="AD32">
            <v>91.82</v>
          </cell>
          <cell r="AE32">
            <v>0</v>
          </cell>
          <cell r="AF32">
            <v>-42.84</v>
          </cell>
          <cell r="AG32">
            <v>0</v>
          </cell>
          <cell r="AH32">
            <v>28.75</v>
          </cell>
          <cell r="AI32">
            <v>0</v>
          </cell>
          <cell r="AJ32">
            <v>35.369999999999997</v>
          </cell>
          <cell r="AK32">
            <v>-21.77</v>
          </cell>
          <cell r="AL32">
            <v>0</v>
          </cell>
          <cell r="AM32">
            <v>-42.46</v>
          </cell>
          <cell r="AN32">
            <v>0</v>
          </cell>
          <cell r="AO32">
            <v>0</v>
          </cell>
          <cell r="AP32">
            <v>0</v>
          </cell>
          <cell r="AQ32">
            <v>106.09</v>
          </cell>
          <cell r="AR32">
            <v>154.21</v>
          </cell>
          <cell r="AS32">
            <v>67.47</v>
          </cell>
          <cell r="AT32">
            <v>-34.04</v>
          </cell>
          <cell r="AU32">
            <v>15374.413617866114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-7.41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-123.98</v>
          </cell>
          <cell r="BQ32">
            <v>120.7</v>
          </cell>
          <cell r="BR32">
            <v>0</v>
          </cell>
          <cell r="BS32">
            <v>3.39</v>
          </cell>
          <cell r="BT32">
            <v>0.19</v>
          </cell>
        </row>
        <row r="33">
          <cell r="A33">
            <v>37773</v>
          </cell>
          <cell r="B33">
            <v>21.57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-38.07</v>
          </cell>
          <cell r="Q33">
            <v>39.32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2.29</v>
          </cell>
          <cell r="W33">
            <v>7.86</v>
          </cell>
          <cell r="X33">
            <v>0</v>
          </cell>
          <cell r="Y33">
            <v>13.11</v>
          </cell>
          <cell r="Z33">
            <v>0</v>
          </cell>
          <cell r="AA33">
            <v>0</v>
          </cell>
          <cell r="AB33">
            <v>-21.58</v>
          </cell>
          <cell r="AC33">
            <v>-21.8</v>
          </cell>
          <cell r="AD33">
            <v>88.43</v>
          </cell>
          <cell r="AE33">
            <v>0</v>
          </cell>
          <cell r="AF33">
            <v>-41.26</v>
          </cell>
          <cell r="AG33">
            <v>0</v>
          </cell>
          <cell r="AH33">
            <v>27.69</v>
          </cell>
          <cell r="AI33">
            <v>0</v>
          </cell>
          <cell r="AJ33">
            <v>34.06</v>
          </cell>
          <cell r="AK33">
            <v>-20.97</v>
          </cell>
          <cell r="AL33">
            <v>0</v>
          </cell>
          <cell r="AM33">
            <v>-40.89</v>
          </cell>
          <cell r="AN33">
            <v>0</v>
          </cell>
          <cell r="AO33">
            <v>0</v>
          </cell>
          <cell r="AP33">
            <v>0</v>
          </cell>
          <cell r="AQ33">
            <v>102.18</v>
          </cell>
          <cell r="AR33">
            <v>151.93</v>
          </cell>
          <cell r="AS33">
            <v>63.4</v>
          </cell>
          <cell r="AT33">
            <v>-31.64</v>
          </cell>
          <cell r="AU33">
            <v>16094589.011580229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-7.14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-116.74</v>
          </cell>
          <cell r="BQ33">
            <v>116.25</v>
          </cell>
          <cell r="BR33">
            <v>0</v>
          </cell>
          <cell r="BS33">
            <v>3.28</v>
          </cell>
          <cell r="BT33">
            <v>0.18</v>
          </cell>
        </row>
        <row r="34">
          <cell r="A34">
            <v>37803</v>
          </cell>
          <cell r="B34">
            <v>28.45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-39.159999999999997</v>
          </cell>
          <cell r="Q34">
            <v>40.44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1.51</v>
          </cell>
          <cell r="W34">
            <v>8.09</v>
          </cell>
          <cell r="X34">
            <v>0</v>
          </cell>
          <cell r="Y34">
            <v>13.48</v>
          </cell>
          <cell r="Z34">
            <v>0</v>
          </cell>
          <cell r="AA34">
            <v>0</v>
          </cell>
          <cell r="AB34">
            <v>-22.2</v>
          </cell>
          <cell r="AC34">
            <v>-22.43</v>
          </cell>
          <cell r="AD34">
            <v>90.96</v>
          </cell>
          <cell r="AE34">
            <v>0</v>
          </cell>
          <cell r="AF34">
            <v>-42.45</v>
          </cell>
          <cell r="AG34">
            <v>0</v>
          </cell>
          <cell r="AH34">
            <v>28.48</v>
          </cell>
          <cell r="AI34">
            <v>0</v>
          </cell>
          <cell r="AJ34">
            <v>35.04</v>
          </cell>
          <cell r="AK34">
            <v>-21.57</v>
          </cell>
          <cell r="AL34">
            <v>0</v>
          </cell>
          <cell r="AM34">
            <v>-42.06</v>
          </cell>
          <cell r="AN34">
            <v>0</v>
          </cell>
          <cell r="AO34">
            <v>0</v>
          </cell>
          <cell r="AP34">
            <v>0</v>
          </cell>
          <cell r="AQ34">
            <v>105.1</v>
          </cell>
          <cell r="AR34">
            <v>161.69999999999999</v>
          </cell>
          <cell r="AS34">
            <v>62.36</v>
          </cell>
          <cell r="AT34">
            <v>-30.82</v>
          </cell>
          <cell r="AU34">
            <v>-3983927.7798989341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-34.31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-120.06</v>
          </cell>
          <cell r="BQ34">
            <v>119.58</v>
          </cell>
          <cell r="BR34">
            <v>0</v>
          </cell>
          <cell r="BS34">
            <v>3.51</v>
          </cell>
          <cell r="BT34">
            <v>0.19</v>
          </cell>
        </row>
        <row r="35">
          <cell r="A35">
            <v>37834</v>
          </cell>
          <cell r="B35">
            <v>29.31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-38.97</v>
          </cell>
          <cell r="Q35">
            <v>40.25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1.68</v>
          </cell>
          <cell r="W35">
            <v>8.0500000000000007</v>
          </cell>
          <cell r="X35">
            <v>0</v>
          </cell>
          <cell r="Y35">
            <v>13.42</v>
          </cell>
          <cell r="Z35">
            <v>0</v>
          </cell>
          <cell r="AA35">
            <v>0</v>
          </cell>
          <cell r="AB35">
            <v>-22.1</v>
          </cell>
          <cell r="AC35">
            <v>-22.32</v>
          </cell>
          <cell r="AD35">
            <v>90.53</v>
          </cell>
          <cell r="AE35">
            <v>0</v>
          </cell>
          <cell r="AF35">
            <v>-42.24</v>
          </cell>
          <cell r="AG35">
            <v>0</v>
          </cell>
          <cell r="AH35">
            <v>28.35</v>
          </cell>
          <cell r="AI35">
            <v>0</v>
          </cell>
          <cell r="AJ35">
            <v>34.869999999999997</v>
          </cell>
          <cell r="AK35">
            <v>-21.47</v>
          </cell>
          <cell r="AL35">
            <v>0</v>
          </cell>
          <cell r="AM35">
            <v>-41.86</v>
          </cell>
          <cell r="AN35">
            <v>0</v>
          </cell>
          <cell r="AO35">
            <v>0</v>
          </cell>
          <cell r="AP35">
            <v>0</v>
          </cell>
          <cell r="AQ35">
            <v>104.6</v>
          </cell>
          <cell r="AR35">
            <v>162.11000000000001</v>
          </cell>
          <cell r="AS35">
            <v>61.79</v>
          </cell>
          <cell r="AT35">
            <v>-30.41</v>
          </cell>
          <cell r="AU35">
            <v>-3982575.6099716797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-34.14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-118.5</v>
          </cell>
          <cell r="BQ35">
            <v>119.01</v>
          </cell>
          <cell r="BR35">
            <v>0</v>
          </cell>
          <cell r="BS35">
            <v>3.51</v>
          </cell>
          <cell r="BT35">
            <v>0.19</v>
          </cell>
        </row>
        <row r="36">
          <cell r="A36">
            <v>37865</v>
          </cell>
          <cell r="B36">
            <v>34.6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-37.54</v>
          </cell>
          <cell r="Q36">
            <v>38.770000000000003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1.27</v>
          </cell>
          <cell r="W36">
            <v>7.75</v>
          </cell>
          <cell r="X36">
            <v>0</v>
          </cell>
          <cell r="Y36">
            <v>12.92</v>
          </cell>
          <cell r="Z36">
            <v>0</v>
          </cell>
          <cell r="AA36">
            <v>0</v>
          </cell>
          <cell r="AB36">
            <v>-21.28</v>
          </cell>
          <cell r="AC36">
            <v>-21.5</v>
          </cell>
          <cell r="AD36">
            <v>87.2</v>
          </cell>
          <cell r="AE36">
            <v>0</v>
          </cell>
          <cell r="AF36">
            <v>-40.69</v>
          </cell>
          <cell r="AG36">
            <v>0</v>
          </cell>
          <cell r="AH36">
            <v>27.31</v>
          </cell>
          <cell r="AI36">
            <v>0</v>
          </cell>
          <cell r="AJ36">
            <v>33.590000000000003</v>
          </cell>
          <cell r="AK36">
            <v>-20.68</v>
          </cell>
          <cell r="AL36">
            <v>0</v>
          </cell>
          <cell r="AM36">
            <v>-40.32</v>
          </cell>
          <cell r="AN36">
            <v>0</v>
          </cell>
          <cell r="AO36">
            <v>0</v>
          </cell>
          <cell r="AP36">
            <v>0</v>
          </cell>
          <cell r="AQ36">
            <v>100.75</v>
          </cell>
          <cell r="AR36">
            <v>162.16</v>
          </cell>
          <cell r="AS36">
            <v>56.53</v>
          </cell>
          <cell r="AT36">
            <v>-26.97</v>
          </cell>
          <cell r="AU36">
            <v>-3905611.4511617739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-32.880000000000003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-113.24</v>
          </cell>
          <cell r="BQ36">
            <v>114.62</v>
          </cell>
          <cell r="BR36">
            <v>0</v>
          </cell>
          <cell r="BS36">
            <v>3.4</v>
          </cell>
          <cell r="BT36">
            <v>0.18</v>
          </cell>
        </row>
        <row r="37">
          <cell r="A37">
            <v>37895</v>
          </cell>
          <cell r="B37">
            <v>37.630000000000003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-38.61</v>
          </cell>
          <cell r="Q37">
            <v>39.880000000000003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1.6</v>
          </cell>
          <cell r="W37">
            <v>7.98</v>
          </cell>
          <cell r="X37">
            <v>0</v>
          </cell>
          <cell r="Y37">
            <v>13.29</v>
          </cell>
          <cell r="Z37">
            <v>0</v>
          </cell>
          <cell r="AA37">
            <v>0</v>
          </cell>
          <cell r="AB37">
            <v>-21.89</v>
          </cell>
          <cell r="AC37">
            <v>-22.11</v>
          </cell>
          <cell r="AD37">
            <v>89.69</v>
          </cell>
          <cell r="AE37">
            <v>0</v>
          </cell>
          <cell r="AF37">
            <v>-41.85</v>
          </cell>
          <cell r="AG37">
            <v>0</v>
          </cell>
          <cell r="AH37">
            <v>28.09</v>
          </cell>
          <cell r="AI37">
            <v>0</v>
          </cell>
          <cell r="AJ37">
            <v>34.549999999999997</v>
          </cell>
          <cell r="AK37">
            <v>-21.27</v>
          </cell>
          <cell r="AL37">
            <v>0</v>
          </cell>
          <cell r="AM37">
            <v>-41.47</v>
          </cell>
          <cell r="AN37">
            <v>0</v>
          </cell>
          <cell r="AO37">
            <v>0</v>
          </cell>
          <cell r="AP37">
            <v>0</v>
          </cell>
          <cell r="AQ37">
            <v>103.63</v>
          </cell>
          <cell r="AR37">
            <v>169.13</v>
          </cell>
          <cell r="AS37">
            <v>57.34</v>
          </cell>
          <cell r="AT37">
            <v>-27.16</v>
          </cell>
          <cell r="AU37">
            <v>-3783593.6018080339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-33.82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-116.19</v>
          </cell>
          <cell r="BQ37">
            <v>117.9</v>
          </cell>
          <cell r="BR37">
            <v>0</v>
          </cell>
          <cell r="BS37">
            <v>3.51</v>
          </cell>
          <cell r="BT37">
            <v>0.19</v>
          </cell>
        </row>
        <row r="38">
          <cell r="A38">
            <v>37926</v>
          </cell>
          <cell r="B38">
            <v>-129.94999999999999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-25.09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5.16</v>
          </cell>
          <cell r="W38">
            <v>-5.12</v>
          </cell>
          <cell r="X38">
            <v>0</v>
          </cell>
          <cell r="Y38">
            <v>12.8</v>
          </cell>
          <cell r="Z38">
            <v>0</v>
          </cell>
          <cell r="AA38">
            <v>0</v>
          </cell>
          <cell r="AB38">
            <v>-21.08</v>
          </cell>
          <cell r="AC38">
            <v>-21.3</v>
          </cell>
          <cell r="AD38">
            <v>53.11</v>
          </cell>
          <cell r="AE38">
            <v>0</v>
          </cell>
          <cell r="AF38">
            <v>-40.31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-20.48</v>
          </cell>
          <cell r="AL38">
            <v>0</v>
          </cell>
          <cell r="AM38">
            <v>-39.94</v>
          </cell>
          <cell r="AN38">
            <v>0</v>
          </cell>
          <cell r="AO38">
            <v>0</v>
          </cell>
          <cell r="AP38">
            <v>0</v>
          </cell>
          <cell r="AQ38">
            <v>34.46</v>
          </cell>
          <cell r="AR38">
            <v>-197.75</v>
          </cell>
          <cell r="AS38">
            <v>15.21</v>
          </cell>
          <cell r="AT38">
            <v>-5.38</v>
          </cell>
          <cell r="AU38">
            <v>-2452874.3372162939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-38.409999999999997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96.03</v>
          </cell>
          <cell r="BQ38">
            <v>48.2</v>
          </cell>
          <cell r="BR38">
            <v>0</v>
          </cell>
          <cell r="BS38">
            <v>3.12</v>
          </cell>
          <cell r="BT38">
            <v>0.16</v>
          </cell>
        </row>
        <row r="39">
          <cell r="A39">
            <v>37956</v>
          </cell>
          <cell r="B39">
            <v>-130.57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-25.81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4.95</v>
          </cell>
          <cell r="W39">
            <v>-5.27</v>
          </cell>
          <cell r="X39">
            <v>0</v>
          </cell>
          <cell r="Y39">
            <v>13.17</v>
          </cell>
          <cell r="Z39">
            <v>0</v>
          </cell>
          <cell r="AA39">
            <v>0</v>
          </cell>
          <cell r="AB39">
            <v>-21.69</v>
          </cell>
          <cell r="AC39">
            <v>-21.9</v>
          </cell>
          <cell r="AD39">
            <v>54.63</v>
          </cell>
          <cell r="AE39">
            <v>0</v>
          </cell>
          <cell r="AF39">
            <v>-41.46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-21.07</v>
          </cell>
          <cell r="AL39">
            <v>0</v>
          </cell>
          <cell r="AM39">
            <v>-41.09</v>
          </cell>
          <cell r="AN39">
            <v>0</v>
          </cell>
          <cell r="AO39">
            <v>0</v>
          </cell>
          <cell r="AP39">
            <v>0</v>
          </cell>
          <cell r="AQ39">
            <v>35.44</v>
          </cell>
          <cell r="AR39">
            <v>-200.67</v>
          </cell>
          <cell r="AS39">
            <v>13.95</v>
          </cell>
          <cell r="AT39">
            <v>-4.16</v>
          </cell>
          <cell r="AU39">
            <v>28546064.232810758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-39.51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98.9</v>
          </cell>
          <cell r="BQ39">
            <v>49.58</v>
          </cell>
          <cell r="BR39">
            <v>0</v>
          </cell>
          <cell r="BS39">
            <v>3.22</v>
          </cell>
          <cell r="BT39">
            <v>0.16</v>
          </cell>
        </row>
        <row r="40">
          <cell r="A40">
            <v>37987</v>
          </cell>
          <cell r="B40">
            <v>-133.76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0.52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0.75</v>
          </cell>
          <cell r="W40">
            <v>-5.24</v>
          </cell>
          <cell r="X40">
            <v>0</v>
          </cell>
          <cell r="Y40">
            <v>13.11</v>
          </cell>
          <cell r="Z40">
            <v>0</v>
          </cell>
          <cell r="AA40">
            <v>0</v>
          </cell>
          <cell r="AB40">
            <v>-21.58</v>
          </cell>
          <cell r="AC40">
            <v>-21.8</v>
          </cell>
          <cell r="AD40">
            <v>54.37</v>
          </cell>
          <cell r="AE40">
            <v>0</v>
          </cell>
          <cell r="AF40">
            <v>-41.26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-20.97</v>
          </cell>
          <cell r="AL40">
            <v>0</v>
          </cell>
          <cell r="AM40">
            <v>-40.89</v>
          </cell>
          <cell r="AN40">
            <v>0</v>
          </cell>
          <cell r="AO40">
            <v>0</v>
          </cell>
          <cell r="AP40">
            <v>0</v>
          </cell>
          <cell r="AQ40">
            <v>35.270000000000003</v>
          </cell>
          <cell r="AR40">
            <v>-181.49</v>
          </cell>
          <cell r="AS40">
            <v>16.29</v>
          </cell>
          <cell r="AT40">
            <v>-3.19</v>
          </cell>
          <cell r="AU40">
            <v>-4538571.7484957296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-39.32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94.6</v>
          </cell>
          <cell r="BQ40">
            <v>49.34</v>
          </cell>
          <cell r="BR40">
            <v>0</v>
          </cell>
          <cell r="BS40">
            <v>3.22</v>
          </cell>
          <cell r="BT40">
            <v>0.16</v>
          </cell>
        </row>
        <row r="41">
          <cell r="A41">
            <v>38018</v>
          </cell>
          <cell r="B41">
            <v>-123.98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0.49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0.39</v>
          </cell>
          <cell r="W41">
            <v>-4.88</v>
          </cell>
          <cell r="X41">
            <v>0</v>
          </cell>
          <cell r="Y41">
            <v>12.2</v>
          </cell>
          <cell r="Z41">
            <v>0</v>
          </cell>
          <cell r="AA41">
            <v>0</v>
          </cell>
          <cell r="AB41">
            <v>-20.09</v>
          </cell>
          <cell r="AC41">
            <v>-20.3</v>
          </cell>
          <cell r="AD41">
            <v>50.62</v>
          </cell>
          <cell r="AE41">
            <v>0</v>
          </cell>
          <cell r="AF41">
            <v>-38.42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-19.52</v>
          </cell>
          <cell r="AL41">
            <v>0</v>
          </cell>
          <cell r="AM41">
            <v>-38.07</v>
          </cell>
          <cell r="AN41">
            <v>0</v>
          </cell>
          <cell r="AO41">
            <v>0</v>
          </cell>
          <cell r="AP41">
            <v>0</v>
          </cell>
          <cell r="AQ41">
            <v>32.840000000000003</v>
          </cell>
          <cell r="AR41">
            <v>-168.73</v>
          </cell>
          <cell r="AS41">
            <v>14.9</v>
          </cell>
          <cell r="AT41">
            <v>-2.4500000000000002</v>
          </cell>
          <cell r="AU41">
            <v>-2410055.9619037462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-36.61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88.64</v>
          </cell>
          <cell r="BQ41">
            <v>45.94</v>
          </cell>
          <cell r="BR41">
            <v>0</v>
          </cell>
          <cell r="BS41">
            <v>3.01</v>
          </cell>
          <cell r="BT41">
            <v>0.15</v>
          </cell>
        </row>
        <row r="42">
          <cell r="A42">
            <v>38047</v>
          </cell>
          <cell r="B42">
            <v>-131.87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0.52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0.85</v>
          </cell>
          <cell r="W42">
            <v>-5.19</v>
          </cell>
          <cell r="X42">
            <v>0</v>
          </cell>
          <cell r="Y42">
            <v>12.98</v>
          </cell>
          <cell r="Z42">
            <v>0</v>
          </cell>
          <cell r="AA42">
            <v>0</v>
          </cell>
          <cell r="AB42">
            <v>-21.38</v>
          </cell>
          <cell r="AC42">
            <v>-21.6</v>
          </cell>
          <cell r="AD42">
            <v>53.87</v>
          </cell>
          <cell r="AE42">
            <v>0</v>
          </cell>
          <cell r="AF42">
            <v>-40.880000000000003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-20.78</v>
          </cell>
          <cell r="AL42">
            <v>0</v>
          </cell>
          <cell r="AM42">
            <v>-40.51</v>
          </cell>
          <cell r="AN42">
            <v>0</v>
          </cell>
          <cell r="AO42">
            <v>0</v>
          </cell>
          <cell r="AP42">
            <v>0</v>
          </cell>
          <cell r="AQ42">
            <v>34.950000000000003</v>
          </cell>
          <cell r="AR42">
            <v>-179.06</v>
          </cell>
          <cell r="AS42">
            <v>15.9</v>
          </cell>
          <cell r="AT42">
            <v>-2.7</v>
          </cell>
          <cell r="AU42">
            <v>-1515199.8522772319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-38.950000000000003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94.39</v>
          </cell>
          <cell r="BQ42">
            <v>48.89</v>
          </cell>
          <cell r="BR42">
            <v>0</v>
          </cell>
          <cell r="BS42">
            <v>3.22</v>
          </cell>
          <cell r="BT42">
            <v>0.16</v>
          </cell>
        </row>
        <row r="43">
          <cell r="A43">
            <v>38078</v>
          </cell>
          <cell r="B43">
            <v>-126.78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0.5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0.27</v>
          </cell>
          <cell r="W43">
            <v>-5</v>
          </cell>
          <cell r="X43">
            <v>0</v>
          </cell>
          <cell r="Y43">
            <v>12.51</v>
          </cell>
          <cell r="Z43">
            <v>0</v>
          </cell>
          <cell r="AA43">
            <v>0</v>
          </cell>
          <cell r="AB43">
            <v>-20.59</v>
          </cell>
          <cell r="AC43">
            <v>-20.8</v>
          </cell>
          <cell r="AD43">
            <v>51.88</v>
          </cell>
          <cell r="AE43">
            <v>0</v>
          </cell>
          <cell r="AF43">
            <v>-39.369999999999997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-20.010000000000002</v>
          </cell>
          <cell r="AL43">
            <v>0</v>
          </cell>
          <cell r="AM43">
            <v>-39.020000000000003</v>
          </cell>
          <cell r="AN43">
            <v>0</v>
          </cell>
          <cell r="AO43">
            <v>0</v>
          </cell>
          <cell r="AP43">
            <v>0</v>
          </cell>
          <cell r="AQ43">
            <v>33.659999999999997</v>
          </cell>
          <cell r="AR43">
            <v>-172.77</v>
          </cell>
          <cell r="AS43">
            <v>15.25</v>
          </cell>
          <cell r="AT43">
            <v>-1.23</v>
          </cell>
          <cell r="AU43">
            <v>-2033073.7424100577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-12.51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91.13</v>
          </cell>
          <cell r="BQ43">
            <v>47.08</v>
          </cell>
          <cell r="BR43">
            <v>0</v>
          </cell>
          <cell r="BS43">
            <v>1.63</v>
          </cell>
          <cell r="BT43">
            <v>0.09</v>
          </cell>
        </row>
        <row r="44">
          <cell r="A44">
            <v>38108</v>
          </cell>
          <cell r="B44">
            <v>-130.33000000000001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0.51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0.94</v>
          </cell>
          <cell r="W44">
            <v>-5.15</v>
          </cell>
          <cell r="X44">
            <v>0</v>
          </cell>
          <cell r="Y44">
            <v>12.86</v>
          </cell>
          <cell r="Z44">
            <v>0</v>
          </cell>
          <cell r="AA44">
            <v>0</v>
          </cell>
          <cell r="AB44">
            <v>-21.18</v>
          </cell>
          <cell r="AC44">
            <v>-21.4</v>
          </cell>
          <cell r="AD44">
            <v>53.36</v>
          </cell>
          <cell r="AE44">
            <v>0</v>
          </cell>
          <cell r="AF44">
            <v>-40.5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-20.58</v>
          </cell>
          <cell r="AL44">
            <v>0</v>
          </cell>
          <cell r="AM44">
            <v>-40.130000000000003</v>
          </cell>
          <cell r="AN44">
            <v>0</v>
          </cell>
          <cell r="AO44">
            <v>0</v>
          </cell>
          <cell r="AP44">
            <v>0</v>
          </cell>
          <cell r="AQ44">
            <v>34.619999999999997</v>
          </cell>
          <cell r="AR44">
            <v>-176.98</v>
          </cell>
          <cell r="AS44">
            <v>15.72</v>
          </cell>
          <cell r="AT44">
            <v>-1.17</v>
          </cell>
          <cell r="AU44">
            <v>-2117327.3653436652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-12.86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93.8</v>
          </cell>
          <cell r="BQ44">
            <v>48.43</v>
          </cell>
          <cell r="BR44">
            <v>0</v>
          </cell>
          <cell r="BS44">
            <v>1.69</v>
          </cell>
          <cell r="BT44">
            <v>0.09</v>
          </cell>
        </row>
        <row r="45">
          <cell r="A45">
            <v>38139</v>
          </cell>
          <cell r="B45">
            <v>-125.35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0.5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0.37</v>
          </cell>
          <cell r="W45">
            <v>-4.96</v>
          </cell>
          <cell r="X45">
            <v>0</v>
          </cell>
          <cell r="Y45">
            <v>12.39</v>
          </cell>
          <cell r="Z45">
            <v>0</v>
          </cell>
          <cell r="AA45">
            <v>0</v>
          </cell>
          <cell r="AB45">
            <v>-20.399999999999999</v>
          </cell>
          <cell r="AC45">
            <v>-20.61</v>
          </cell>
          <cell r="AD45">
            <v>51.39</v>
          </cell>
          <cell r="AE45">
            <v>0</v>
          </cell>
          <cell r="AF45">
            <v>-39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-19.82</v>
          </cell>
          <cell r="AL45">
            <v>0</v>
          </cell>
          <cell r="AM45">
            <v>-38.65</v>
          </cell>
          <cell r="AN45">
            <v>0</v>
          </cell>
          <cell r="AO45">
            <v>0</v>
          </cell>
          <cell r="AP45">
            <v>0</v>
          </cell>
          <cell r="AQ45">
            <v>33.340000000000003</v>
          </cell>
          <cell r="AR45">
            <v>-170.81</v>
          </cell>
          <cell r="AS45">
            <v>15.11</v>
          </cell>
          <cell r="AT45">
            <v>-1.1299999999999999</v>
          </cell>
          <cell r="AU45">
            <v>-7032069.1755042169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-12.39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90.51</v>
          </cell>
          <cell r="BQ45">
            <v>46.64</v>
          </cell>
          <cell r="BR45">
            <v>0</v>
          </cell>
          <cell r="BS45">
            <v>1.63</v>
          </cell>
          <cell r="BT45">
            <v>0.09</v>
          </cell>
        </row>
        <row r="46">
          <cell r="A46">
            <v>38169</v>
          </cell>
          <cell r="B46">
            <v>-128.80000000000001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0.51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1.03</v>
          </cell>
          <cell r="W46">
            <v>-5.0999999999999996</v>
          </cell>
          <cell r="X46">
            <v>0</v>
          </cell>
          <cell r="Y46">
            <v>12.74</v>
          </cell>
          <cell r="Z46">
            <v>0</v>
          </cell>
          <cell r="AA46">
            <v>0</v>
          </cell>
          <cell r="AB46">
            <v>-20.98</v>
          </cell>
          <cell r="AC46">
            <v>-21.19</v>
          </cell>
          <cell r="AD46">
            <v>52.86</v>
          </cell>
          <cell r="AE46">
            <v>0</v>
          </cell>
          <cell r="AF46">
            <v>-40.119999999999997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-20.39</v>
          </cell>
          <cell r="AL46">
            <v>0</v>
          </cell>
          <cell r="AM46">
            <v>-39.75</v>
          </cell>
          <cell r="AN46">
            <v>0</v>
          </cell>
          <cell r="AO46">
            <v>0</v>
          </cell>
          <cell r="AP46">
            <v>0</v>
          </cell>
          <cell r="AQ46">
            <v>34.29</v>
          </cell>
          <cell r="AR46">
            <v>-174.9</v>
          </cell>
          <cell r="AS46">
            <v>15.54</v>
          </cell>
          <cell r="AT46">
            <v>-1.18</v>
          </cell>
          <cell r="AU46">
            <v>-2117115.024971595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-38.22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93.22</v>
          </cell>
          <cell r="BQ46">
            <v>47.97</v>
          </cell>
          <cell r="BR46">
            <v>0</v>
          </cell>
          <cell r="BS46">
            <v>1.8</v>
          </cell>
          <cell r="BT46">
            <v>0.09</v>
          </cell>
        </row>
        <row r="47">
          <cell r="A47">
            <v>38200</v>
          </cell>
          <cell r="B47">
            <v>-127.57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0.51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0.26</v>
          </cell>
          <cell r="W47">
            <v>-5.07</v>
          </cell>
          <cell r="X47">
            <v>0</v>
          </cell>
          <cell r="Y47">
            <v>12.68</v>
          </cell>
          <cell r="Z47">
            <v>0</v>
          </cell>
          <cell r="AA47">
            <v>0</v>
          </cell>
          <cell r="AB47">
            <v>-20.88</v>
          </cell>
          <cell r="AC47">
            <v>-21.09</v>
          </cell>
          <cell r="AD47">
            <v>52.6</v>
          </cell>
          <cell r="AE47">
            <v>0</v>
          </cell>
          <cell r="AF47">
            <v>-39.92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-20.29</v>
          </cell>
          <cell r="AL47">
            <v>0</v>
          </cell>
          <cell r="AM47">
            <v>-39.56</v>
          </cell>
          <cell r="AN47">
            <v>0</v>
          </cell>
          <cell r="AO47">
            <v>0</v>
          </cell>
          <cell r="AP47">
            <v>0</v>
          </cell>
          <cell r="AQ47">
            <v>34.130000000000003</v>
          </cell>
          <cell r="AR47">
            <v>-174.22</v>
          </cell>
          <cell r="AS47">
            <v>15.17</v>
          </cell>
          <cell r="AT47">
            <v>-1</v>
          </cell>
          <cell r="AU47">
            <v>-2115324.2050167937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-38.04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93.39</v>
          </cell>
          <cell r="BQ47">
            <v>47.74</v>
          </cell>
          <cell r="BR47">
            <v>0</v>
          </cell>
          <cell r="BS47">
            <v>1.8</v>
          </cell>
          <cell r="BT47">
            <v>0.09</v>
          </cell>
        </row>
        <row r="48">
          <cell r="A48">
            <v>38231</v>
          </cell>
          <cell r="B48">
            <v>-122.82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0.49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0.5</v>
          </cell>
          <cell r="W48">
            <v>-4.88</v>
          </cell>
          <cell r="X48">
            <v>0</v>
          </cell>
          <cell r="Y48">
            <v>12.21</v>
          </cell>
          <cell r="Z48">
            <v>0</v>
          </cell>
          <cell r="AA48">
            <v>0</v>
          </cell>
          <cell r="AB48">
            <v>-20.11</v>
          </cell>
          <cell r="AC48">
            <v>-20.309999999999999</v>
          </cell>
          <cell r="AD48">
            <v>50.66</v>
          </cell>
          <cell r="AE48">
            <v>0</v>
          </cell>
          <cell r="AF48">
            <v>-38.450000000000003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-19.54</v>
          </cell>
          <cell r="AL48">
            <v>0</v>
          </cell>
          <cell r="AM48">
            <v>-38.1</v>
          </cell>
          <cell r="AN48">
            <v>0</v>
          </cell>
          <cell r="AO48">
            <v>0</v>
          </cell>
          <cell r="AP48">
            <v>0</v>
          </cell>
          <cell r="AQ48">
            <v>32.869999999999997</v>
          </cell>
          <cell r="AR48">
            <v>-167.5</v>
          </cell>
          <cell r="AS48">
            <v>14.66</v>
          </cell>
          <cell r="AT48">
            <v>-0.9</v>
          </cell>
          <cell r="AU48">
            <v>-2033023.189942468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-36.64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89.97</v>
          </cell>
          <cell r="BQ48">
            <v>45.98</v>
          </cell>
          <cell r="BR48">
            <v>0</v>
          </cell>
          <cell r="BS48">
            <v>1.75</v>
          </cell>
          <cell r="BT48">
            <v>0.09</v>
          </cell>
        </row>
        <row r="49">
          <cell r="A49">
            <v>38261</v>
          </cell>
          <cell r="B49">
            <v>-126.19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0.35</v>
          </cell>
          <cell r="W49">
            <v>-5.0199999999999996</v>
          </cell>
          <cell r="X49">
            <v>0</v>
          </cell>
          <cell r="Y49">
            <v>12.56</v>
          </cell>
          <cell r="Z49">
            <v>0</v>
          </cell>
          <cell r="AA49">
            <v>0</v>
          </cell>
          <cell r="AB49">
            <v>-20.68</v>
          </cell>
          <cell r="AC49">
            <v>-20.89</v>
          </cell>
          <cell r="AD49">
            <v>52.1</v>
          </cell>
          <cell r="AE49">
            <v>0</v>
          </cell>
          <cell r="AF49">
            <v>-39.54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-20.100000000000001</v>
          </cell>
          <cell r="AL49">
            <v>0</v>
          </cell>
          <cell r="AM49">
            <v>-39.19</v>
          </cell>
          <cell r="AN49">
            <v>0</v>
          </cell>
          <cell r="AO49">
            <v>0</v>
          </cell>
          <cell r="AP49">
            <v>0</v>
          </cell>
          <cell r="AQ49">
            <v>33.799999999999997</v>
          </cell>
          <cell r="AR49">
            <v>-172.31</v>
          </cell>
          <cell r="AS49">
            <v>15.07</v>
          </cell>
          <cell r="AT49">
            <v>-0.88</v>
          </cell>
          <cell r="AU49">
            <v>-2117888.4641941655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-37.68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92.67</v>
          </cell>
          <cell r="BQ49">
            <v>47.29</v>
          </cell>
          <cell r="BR49">
            <v>0</v>
          </cell>
          <cell r="BS49">
            <v>1.8</v>
          </cell>
          <cell r="BT49">
            <v>0.09</v>
          </cell>
        </row>
        <row r="50">
          <cell r="A50">
            <v>38292</v>
          </cell>
          <cell r="B50">
            <v>-107.12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-0.28000000000000003</v>
          </cell>
          <cell r="W50">
            <v>-4.84</v>
          </cell>
          <cell r="X50">
            <v>0</v>
          </cell>
          <cell r="Y50">
            <v>12.1</v>
          </cell>
          <cell r="Z50">
            <v>0</v>
          </cell>
          <cell r="AA50">
            <v>0</v>
          </cell>
          <cell r="AB50">
            <v>-19.920000000000002</v>
          </cell>
          <cell r="AC50">
            <v>-20.12</v>
          </cell>
          <cell r="AD50">
            <v>50.18</v>
          </cell>
          <cell r="AE50">
            <v>0</v>
          </cell>
          <cell r="AF50">
            <v>-38.08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-19.350000000000001</v>
          </cell>
          <cell r="AL50">
            <v>0</v>
          </cell>
          <cell r="AM50">
            <v>-37.74</v>
          </cell>
          <cell r="AN50">
            <v>0</v>
          </cell>
          <cell r="AO50">
            <v>0</v>
          </cell>
          <cell r="AP50">
            <v>0</v>
          </cell>
          <cell r="AQ50">
            <v>-19.22</v>
          </cell>
          <cell r="AR50">
            <v>-204.4</v>
          </cell>
          <cell r="AS50">
            <v>37.53</v>
          </cell>
          <cell r="AT50">
            <v>-18.850000000000001</v>
          </cell>
          <cell r="AU50">
            <v>-1993491.6764875078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-24.19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77.349999999999994</v>
          </cell>
          <cell r="BQ50">
            <v>-6.23</v>
          </cell>
          <cell r="BR50">
            <v>0</v>
          </cell>
          <cell r="BS50">
            <v>1.55</v>
          </cell>
          <cell r="BT50">
            <v>0.14000000000000001</v>
          </cell>
        </row>
        <row r="51">
          <cell r="A51">
            <v>38322</v>
          </cell>
          <cell r="B51">
            <v>-108.94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-0.14000000000000001</v>
          </cell>
          <cell r="W51">
            <v>-4.9800000000000004</v>
          </cell>
          <cell r="X51">
            <v>0</v>
          </cell>
          <cell r="Y51">
            <v>12.44</v>
          </cell>
          <cell r="Z51">
            <v>0</v>
          </cell>
          <cell r="AA51">
            <v>0</v>
          </cell>
          <cell r="AB51">
            <v>-20.49</v>
          </cell>
          <cell r="AC51">
            <v>-20.69</v>
          </cell>
          <cell r="AD51">
            <v>51.61</v>
          </cell>
          <cell r="AE51">
            <v>0</v>
          </cell>
          <cell r="AF51">
            <v>-39.17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-19.91</v>
          </cell>
          <cell r="AL51">
            <v>0</v>
          </cell>
          <cell r="AM51">
            <v>-38.82</v>
          </cell>
          <cell r="AN51">
            <v>0</v>
          </cell>
          <cell r="AO51">
            <v>0</v>
          </cell>
          <cell r="AP51">
            <v>0</v>
          </cell>
          <cell r="AQ51">
            <v>-19.77</v>
          </cell>
          <cell r="AR51">
            <v>-208.85</v>
          </cell>
          <cell r="AS51">
            <v>38.020000000000003</v>
          </cell>
          <cell r="AT51">
            <v>-18.43</v>
          </cell>
          <cell r="AU51">
            <v>-1926160.6536768549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-24.88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80.78</v>
          </cell>
          <cell r="BQ51">
            <v>-6.41</v>
          </cell>
          <cell r="BR51">
            <v>0</v>
          </cell>
          <cell r="BS51">
            <v>1.6</v>
          </cell>
          <cell r="BT51">
            <v>0.15</v>
          </cell>
        </row>
        <row r="52">
          <cell r="A52">
            <v>38353</v>
          </cell>
          <cell r="B52">
            <v>-108.42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-0.15</v>
          </cell>
          <cell r="W52">
            <v>-4.95</v>
          </cell>
          <cell r="X52">
            <v>0</v>
          </cell>
          <cell r="Y52">
            <v>12.38</v>
          </cell>
          <cell r="Z52">
            <v>0</v>
          </cell>
          <cell r="AA52">
            <v>0</v>
          </cell>
          <cell r="AB52">
            <v>-20.39</v>
          </cell>
          <cell r="AC52">
            <v>-20.59</v>
          </cell>
          <cell r="AD52">
            <v>51.36</v>
          </cell>
          <cell r="AE52">
            <v>0</v>
          </cell>
          <cell r="AF52">
            <v>-38.979999999999997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-19.809999999999999</v>
          </cell>
          <cell r="AL52">
            <v>0</v>
          </cell>
          <cell r="AM52">
            <v>-38.630000000000003</v>
          </cell>
          <cell r="AN52">
            <v>0</v>
          </cell>
          <cell r="AO52">
            <v>0</v>
          </cell>
          <cell r="AP52">
            <v>0</v>
          </cell>
          <cell r="AQ52">
            <v>-19.670000000000002</v>
          </cell>
          <cell r="AR52">
            <v>-207.85</v>
          </cell>
          <cell r="AS52">
            <v>38.020000000000003</v>
          </cell>
          <cell r="AT52">
            <v>-17.41</v>
          </cell>
          <cell r="AU52">
            <v>2025027.4551335271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-24.76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80.39</v>
          </cell>
          <cell r="BQ52">
            <v>-6.38</v>
          </cell>
          <cell r="BR52">
            <v>0</v>
          </cell>
          <cell r="BS52">
            <v>1.6</v>
          </cell>
          <cell r="BT52">
            <v>0.15</v>
          </cell>
        </row>
        <row r="53">
          <cell r="A53">
            <v>38384</v>
          </cell>
          <cell r="B53">
            <v>-97.45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0.19</v>
          </cell>
          <cell r="W53">
            <v>-4.45</v>
          </cell>
          <cell r="X53">
            <v>0</v>
          </cell>
          <cell r="Y53">
            <v>11.13</v>
          </cell>
          <cell r="Z53">
            <v>0</v>
          </cell>
          <cell r="AA53">
            <v>0</v>
          </cell>
          <cell r="AB53">
            <v>-18.329999999999998</v>
          </cell>
          <cell r="AC53">
            <v>-18.510000000000002</v>
          </cell>
          <cell r="AD53">
            <v>46.16</v>
          </cell>
          <cell r="AE53">
            <v>0</v>
          </cell>
          <cell r="AF53">
            <v>-35.04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-17.809999999999999</v>
          </cell>
          <cell r="AL53">
            <v>0</v>
          </cell>
          <cell r="AM53">
            <v>-34.72</v>
          </cell>
          <cell r="AN53">
            <v>0</v>
          </cell>
          <cell r="AO53">
            <v>0</v>
          </cell>
          <cell r="AP53">
            <v>0</v>
          </cell>
          <cell r="AQ53">
            <v>-17.68</v>
          </cell>
          <cell r="AR53">
            <v>-186.51</v>
          </cell>
          <cell r="AS53">
            <v>34.340000000000003</v>
          </cell>
          <cell r="AT53">
            <v>-15.57</v>
          </cell>
          <cell r="AU53">
            <v>-1739052.7380056041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-22.26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72.260000000000005</v>
          </cell>
          <cell r="BQ53">
            <v>-5.73</v>
          </cell>
          <cell r="BR53">
            <v>0</v>
          </cell>
          <cell r="BS53">
            <v>1.44</v>
          </cell>
          <cell r="BT53">
            <v>0.13</v>
          </cell>
        </row>
        <row r="54">
          <cell r="A54">
            <v>38412</v>
          </cell>
          <cell r="B54">
            <v>-107.42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-0.17</v>
          </cell>
          <cell r="W54">
            <v>-4.91</v>
          </cell>
          <cell r="X54">
            <v>0</v>
          </cell>
          <cell r="Y54">
            <v>12.27</v>
          </cell>
          <cell r="Z54">
            <v>0</v>
          </cell>
          <cell r="AA54">
            <v>0</v>
          </cell>
          <cell r="AB54">
            <v>-20.2</v>
          </cell>
          <cell r="AC54">
            <v>-20.399999999999999</v>
          </cell>
          <cell r="AD54">
            <v>50.89</v>
          </cell>
          <cell r="AE54">
            <v>0</v>
          </cell>
          <cell r="AF54">
            <v>-38.619999999999997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-19.63</v>
          </cell>
          <cell r="AL54">
            <v>0</v>
          </cell>
          <cell r="AM54">
            <v>-38.270000000000003</v>
          </cell>
          <cell r="AN54">
            <v>0</v>
          </cell>
          <cell r="AO54">
            <v>0</v>
          </cell>
          <cell r="AP54">
            <v>0</v>
          </cell>
          <cell r="AQ54">
            <v>-19.489999999999998</v>
          </cell>
          <cell r="AR54">
            <v>-205.96</v>
          </cell>
          <cell r="AS54">
            <v>38.020000000000003</v>
          </cell>
          <cell r="AT54">
            <v>-17.62</v>
          </cell>
          <cell r="AU54">
            <v>-1993401.8846497359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-24.53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79.650000000000006</v>
          </cell>
          <cell r="BQ54">
            <v>-6.32</v>
          </cell>
          <cell r="BR54">
            <v>0</v>
          </cell>
          <cell r="BS54">
            <v>1.6</v>
          </cell>
          <cell r="BT54">
            <v>0.15</v>
          </cell>
        </row>
        <row r="55">
          <cell r="A55">
            <v>38443</v>
          </cell>
          <cell r="B55">
            <v>-102.83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-4.7300000000000004</v>
          </cell>
          <cell r="X55">
            <v>0</v>
          </cell>
          <cell r="Y55">
            <v>11.81</v>
          </cell>
          <cell r="Z55">
            <v>0</v>
          </cell>
          <cell r="AA55">
            <v>0</v>
          </cell>
          <cell r="AB55">
            <v>-19.45</v>
          </cell>
          <cell r="AC55">
            <v>-19.649999999999999</v>
          </cell>
          <cell r="AD55">
            <v>49.01</v>
          </cell>
          <cell r="AE55">
            <v>0</v>
          </cell>
          <cell r="AF55">
            <v>-37.19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-18.899999999999999</v>
          </cell>
          <cell r="AL55">
            <v>0</v>
          </cell>
          <cell r="AM55">
            <v>-36.86</v>
          </cell>
          <cell r="AN55">
            <v>0</v>
          </cell>
          <cell r="AO55">
            <v>0</v>
          </cell>
          <cell r="AP55">
            <v>0</v>
          </cell>
          <cell r="AQ55">
            <v>-18.77</v>
          </cell>
          <cell r="AR55">
            <v>-197.57</v>
          </cell>
          <cell r="AS55">
            <v>41.91</v>
          </cell>
          <cell r="AT55">
            <v>-20.79</v>
          </cell>
          <cell r="AU55">
            <v>-1876622.8327108715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76.709999999999994</v>
          </cell>
          <cell r="BQ55">
            <v>-6.08</v>
          </cell>
          <cell r="BR55">
            <v>0</v>
          </cell>
          <cell r="BS55">
            <v>1.5</v>
          </cell>
          <cell r="BT55">
            <v>0.09</v>
          </cell>
        </row>
        <row r="56">
          <cell r="A56">
            <v>38473</v>
          </cell>
          <cell r="B56">
            <v>-105.76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-0.1</v>
          </cell>
          <cell r="W56">
            <v>-4.8600000000000003</v>
          </cell>
          <cell r="X56">
            <v>0</v>
          </cell>
          <cell r="Y56">
            <v>12.15</v>
          </cell>
          <cell r="Z56">
            <v>0</v>
          </cell>
          <cell r="AA56">
            <v>0</v>
          </cell>
          <cell r="AB56">
            <v>-20.010000000000002</v>
          </cell>
          <cell r="AC56">
            <v>-20.21</v>
          </cell>
          <cell r="AD56">
            <v>50.4</v>
          </cell>
          <cell r="AE56">
            <v>0</v>
          </cell>
          <cell r="AF56">
            <v>-38.25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-19.440000000000001</v>
          </cell>
          <cell r="AL56">
            <v>0</v>
          </cell>
          <cell r="AM56">
            <v>-37.909999999999997</v>
          </cell>
          <cell r="AN56">
            <v>0</v>
          </cell>
          <cell r="AO56">
            <v>0</v>
          </cell>
          <cell r="AP56">
            <v>0</v>
          </cell>
          <cell r="AQ56">
            <v>-19.3</v>
          </cell>
          <cell r="AR56">
            <v>-203.29</v>
          </cell>
          <cell r="AS56">
            <v>43.31</v>
          </cell>
          <cell r="AT56">
            <v>-21.46</v>
          </cell>
          <cell r="AU56">
            <v>-1961048.6907841307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78.89</v>
          </cell>
          <cell r="BQ56">
            <v>-6.26</v>
          </cell>
          <cell r="BR56">
            <v>0</v>
          </cell>
          <cell r="BS56">
            <v>1.55</v>
          </cell>
          <cell r="BT56">
            <v>0.09</v>
          </cell>
        </row>
        <row r="57">
          <cell r="A57">
            <v>38504</v>
          </cell>
          <cell r="B57">
            <v>-101.85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0.06</v>
          </cell>
          <cell r="W57">
            <v>-4.68</v>
          </cell>
          <cell r="X57">
            <v>0</v>
          </cell>
          <cell r="Y57">
            <v>11.7</v>
          </cell>
          <cell r="Z57">
            <v>0</v>
          </cell>
          <cell r="AA57">
            <v>0</v>
          </cell>
          <cell r="AB57">
            <v>-19.27</v>
          </cell>
          <cell r="AC57">
            <v>-19.46</v>
          </cell>
          <cell r="AD57">
            <v>48.54</v>
          </cell>
          <cell r="AE57">
            <v>0</v>
          </cell>
          <cell r="AF57">
            <v>-36.840000000000003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-18.72</v>
          </cell>
          <cell r="AL57">
            <v>0</v>
          </cell>
          <cell r="AM57">
            <v>-36.51</v>
          </cell>
          <cell r="AN57">
            <v>0</v>
          </cell>
          <cell r="AO57">
            <v>0</v>
          </cell>
          <cell r="AP57">
            <v>0</v>
          </cell>
          <cell r="AQ57">
            <v>-18.59</v>
          </cell>
          <cell r="AR57">
            <v>-195.62</v>
          </cell>
          <cell r="AS57">
            <v>41.91</v>
          </cell>
          <cell r="AT57">
            <v>-20.77</v>
          </cell>
          <cell r="AU57">
            <v>-1876165.613054412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75.97</v>
          </cell>
          <cell r="BQ57">
            <v>-6.03</v>
          </cell>
          <cell r="BR57">
            <v>0</v>
          </cell>
          <cell r="BS57">
            <v>1.5</v>
          </cell>
          <cell r="BT57">
            <v>0.09</v>
          </cell>
        </row>
        <row r="58">
          <cell r="A58">
            <v>38534</v>
          </cell>
          <cell r="B58">
            <v>-104.75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-0.03</v>
          </cell>
          <cell r="W58">
            <v>-4.8099999999999996</v>
          </cell>
          <cell r="X58">
            <v>0</v>
          </cell>
          <cell r="Y58">
            <v>12.03</v>
          </cell>
          <cell r="Z58">
            <v>0</v>
          </cell>
          <cell r="AA58">
            <v>0</v>
          </cell>
          <cell r="AB58">
            <v>-19.82</v>
          </cell>
          <cell r="AC58">
            <v>-20.02</v>
          </cell>
          <cell r="AD58">
            <v>49.92</v>
          </cell>
          <cell r="AE58">
            <v>0</v>
          </cell>
          <cell r="AF58">
            <v>-37.89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-19.25</v>
          </cell>
          <cell r="AL58">
            <v>0</v>
          </cell>
          <cell r="AM58">
            <v>-37.54</v>
          </cell>
          <cell r="AN58">
            <v>0</v>
          </cell>
          <cell r="AO58">
            <v>0</v>
          </cell>
          <cell r="AP58">
            <v>0</v>
          </cell>
          <cell r="AQ58">
            <v>-19.12</v>
          </cell>
          <cell r="AR58">
            <v>-201.28</v>
          </cell>
          <cell r="AS58">
            <v>43.31</v>
          </cell>
          <cell r="AT58">
            <v>-21.57</v>
          </cell>
          <cell r="AU58">
            <v>-1960754.8701079106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-24.07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78.13</v>
          </cell>
          <cell r="BQ58">
            <v>-6.2</v>
          </cell>
          <cell r="BR58">
            <v>0</v>
          </cell>
          <cell r="BS58">
            <v>1.66</v>
          </cell>
          <cell r="BT58">
            <v>0.09</v>
          </cell>
        </row>
        <row r="59">
          <cell r="A59">
            <v>38565</v>
          </cell>
          <cell r="B59">
            <v>-99.69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-0.01</v>
          </cell>
          <cell r="W59">
            <v>-4.79</v>
          </cell>
          <cell r="X59">
            <v>0</v>
          </cell>
          <cell r="Y59">
            <v>11.97</v>
          </cell>
          <cell r="Z59">
            <v>0</v>
          </cell>
          <cell r="AA59">
            <v>0</v>
          </cell>
          <cell r="AB59">
            <v>-19.72</v>
          </cell>
          <cell r="AC59">
            <v>-19.920000000000002</v>
          </cell>
          <cell r="AD59">
            <v>49.67</v>
          </cell>
          <cell r="AE59">
            <v>0</v>
          </cell>
          <cell r="AF59">
            <v>-37.700000000000003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-19.16</v>
          </cell>
          <cell r="AL59">
            <v>0</v>
          </cell>
          <cell r="AM59">
            <v>-37.36</v>
          </cell>
          <cell r="AN59">
            <v>0</v>
          </cell>
          <cell r="AO59">
            <v>0</v>
          </cell>
          <cell r="AP59">
            <v>0</v>
          </cell>
          <cell r="AQ59">
            <v>-19.02</v>
          </cell>
          <cell r="AR59">
            <v>-195.73</v>
          </cell>
          <cell r="AS59">
            <v>40.71</v>
          </cell>
          <cell r="AT59">
            <v>-19.97</v>
          </cell>
          <cell r="AU59">
            <v>-1959068.8051807778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-23.95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82.29</v>
          </cell>
          <cell r="BQ59">
            <v>-6.17</v>
          </cell>
          <cell r="BR59">
            <v>0</v>
          </cell>
          <cell r="BS59">
            <v>1.66</v>
          </cell>
          <cell r="BT59">
            <v>0.09</v>
          </cell>
        </row>
        <row r="60">
          <cell r="A60">
            <v>38596</v>
          </cell>
          <cell r="B60">
            <v>-96.01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0.15</v>
          </cell>
          <cell r="W60">
            <v>-4.6100000000000003</v>
          </cell>
          <cell r="X60">
            <v>0</v>
          </cell>
          <cell r="Y60">
            <v>11.53</v>
          </cell>
          <cell r="Z60">
            <v>0</v>
          </cell>
          <cell r="AA60">
            <v>0</v>
          </cell>
          <cell r="AB60">
            <v>-18.989999999999998</v>
          </cell>
          <cell r="AC60">
            <v>-19.18</v>
          </cell>
          <cell r="AD60">
            <v>47.84</v>
          </cell>
          <cell r="AE60">
            <v>0</v>
          </cell>
          <cell r="AF60">
            <v>-36.31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-18.45</v>
          </cell>
          <cell r="AL60">
            <v>0</v>
          </cell>
          <cell r="AM60">
            <v>-35.979999999999997</v>
          </cell>
          <cell r="AN60">
            <v>0</v>
          </cell>
          <cell r="AO60">
            <v>0</v>
          </cell>
          <cell r="AP60">
            <v>0</v>
          </cell>
          <cell r="AQ60">
            <v>-18.32</v>
          </cell>
          <cell r="AR60">
            <v>-188.33</v>
          </cell>
          <cell r="AS60">
            <v>39.39</v>
          </cell>
          <cell r="AT60">
            <v>-19.28</v>
          </cell>
          <cell r="AU60">
            <v>-1876908.8189188917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-23.06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79.25</v>
          </cell>
          <cell r="BQ60">
            <v>-5.94</v>
          </cell>
          <cell r="BR60">
            <v>0</v>
          </cell>
          <cell r="BS60">
            <v>1.61</v>
          </cell>
          <cell r="BT60">
            <v>0.09</v>
          </cell>
        </row>
        <row r="61">
          <cell r="A61">
            <v>38626</v>
          </cell>
          <cell r="B61">
            <v>-98.74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0.05</v>
          </cell>
          <cell r="W61">
            <v>-4.74</v>
          </cell>
          <cell r="X61">
            <v>0</v>
          </cell>
          <cell r="Y61">
            <v>11.86</v>
          </cell>
          <cell r="Z61">
            <v>0</v>
          </cell>
          <cell r="AA61">
            <v>0</v>
          </cell>
          <cell r="AB61">
            <v>-19.53</v>
          </cell>
          <cell r="AC61">
            <v>-19.73</v>
          </cell>
          <cell r="AD61">
            <v>49.2</v>
          </cell>
          <cell r="AE61">
            <v>0</v>
          </cell>
          <cell r="AF61">
            <v>-37.340000000000003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-18.98</v>
          </cell>
          <cell r="AL61">
            <v>0</v>
          </cell>
          <cell r="AM61">
            <v>-37</v>
          </cell>
          <cell r="AN61">
            <v>0</v>
          </cell>
          <cell r="AO61">
            <v>0</v>
          </cell>
          <cell r="AP61">
            <v>0</v>
          </cell>
          <cell r="AQ61">
            <v>-18.84</v>
          </cell>
          <cell r="AR61">
            <v>-193.79</v>
          </cell>
          <cell r="AS61">
            <v>40.71</v>
          </cell>
          <cell r="AT61">
            <v>-19.920000000000002</v>
          </cell>
          <cell r="AU61">
            <v>-1961764.5693678907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-23.72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81.5</v>
          </cell>
          <cell r="BQ61">
            <v>-6.11</v>
          </cell>
          <cell r="BR61">
            <v>0</v>
          </cell>
          <cell r="BS61">
            <v>1.66</v>
          </cell>
          <cell r="BT61">
            <v>0.09</v>
          </cell>
        </row>
        <row r="62">
          <cell r="A62">
            <v>38657</v>
          </cell>
          <cell r="B62">
            <v>-56.84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0.36</v>
          </cell>
          <cell r="W62">
            <v>-22.84</v>
          </cell>
          <cell r="X62">
            <v>0</v>
          </cell>
          <cell r="Y62">
            <v>11.42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47.38</v>
          </cell>
          <cell r="AE62">
            <v>0</v>
          </cell>
          <cell r="AF62">
            <v>-35.96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-35.630000000000003</v>
          </cell>
          <cell r="AN62">
            <v>0</v>
          </cell>
          <cell r="AO62">
            <v>0</v>
          </cell>
          <cell r="AP62">
            <v>0</v>
          </cell>
          <cell r="AQ62">
            <v>-18.14</v>
          </cell>
          <cell r="AR62">
            <v>-110.25</v>
          </cell>
          <cell r="AS62">
            <v>-8.58</v>
          </cell>
          <cell r="AT62">
            <v>15.1</v>
          </cell>
          <cell r="AU62">
            <v>-1900136.1316994121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-22.84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85.58</v>
          </cell>
          <cell r="BQ62">
            <v>-5.88</v>
          </cell>
          <cell r="BR62">
            <v>0</v>
          </cell>
          <cell r="BS62">
            <v>1.5</v>
          </cell>
          <cell r="BT62">
            <v>0.1</v>
          </cell>
        </row>
        <row r="63">
          <cell r="A63">
            <v>38687</v>
          </cell>
          <cell r="B63">
            <v>-58.45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-0.08</v>
          </cell>
          <cell r="W63">
            <v>-23.49</v>
          </cell>
          <cell r="X63">
            <v>0</v>
          </cell>
          <cell r="Y63">
            <v>11.75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48.72</v>
          </cell>
          <cell r="AE63">
            <v>0</v>
          </cell>
          <cell r="AF63">
            <v>-36.979999999999997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-36.65</v>
          </cell>
          <cell r="AN63">
            <v>0</v>
          </cell>
          <cell r="AO63">
            <v>0</v>
          </cell>
          <cell r="AP63">
            <v>0</v>
          </cell>
          <cell r="AQ63">
            <v>-18.66</v>
          </cell>
          <cell r="AR63">
            <v>-113.84</v>
          </cell>
          <cell r="AS63">
            <v>-8.8800000000000008</v>
          </cell>
          <cell r="AT63">
            <v>16.239999999999998</v>
          </cell>
          <cell r="AU63">
            <v>-2002397.6246446501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-23.49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88.01</v>
          </cell>
          <cell r="BQ63">
            <v>-6.05</v>
          </cell>
          <cell r="BR63">
            <v>0</v>
          </cell>
          <cell r="BS63">
            <v>1.55</v>
          </cell>
          <cell r="BT63">
            <v>0.1</v>
          </cell>
        </row>
        <row r="64">
          <cell r="A64">
            <v>38718</v>
          </cell>
          <cell r="B64">
            <v>-58.17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-0.13</v>
          </cell>
          <cell r="W64">
            <v>-23.38</v>
          </cell>
          <cell r="X64">
            <v>0</v>
          </cell>
          <cell r="Y64">
            <v>11.69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48.49</v>
          </cell>
          <cell r="AE64">
            <v>0</v>
          </cell>
          <cell r="AF64">
            <v>-36.799999999999997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-36.47</v>
          </cell>
          <cell r="AN64">
            <v>0</v>
          </cell>
          <cell r="AO64">
            <v>0</v>
          </cell>
          <cell r="AP64">
            <v>0</v>
          </cell>
          <cell r="AQ64">
            <v>-18.57</v>
          </cell>
          <cell r="AR64">
            <v>-113.34</v>
          </cell>
          <cell r="AS64">
            <v>-8.8800000000000008</v>
          </cell>
          <cell r="AT64">
            <v>17.77</v>
          </cell>
          <cell r="AU64">
            <v>-5048992.5279545672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-23.38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87.58</v>
          </cell>
          <cell r="BQ64">
            <v>-6.02</v>
          </cell>
          <cell r="BR64">
            <v>0</v>
          </cell>
          <cell r="BS64">
            <v>1.55</v>
          </cell>
          <cell r="BT64">
            <v>0.1</v>
          </cell>
        </row>
        <row r="65">
          <cell r="A65">
            <v>38749</v>
          </cell>
          <cell r="B65">
            <v>-52.28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0.27</v>
          </cell>
          <cell r="W65">
            <v>-21.01</v>
          </cell>
          <cell r="X65">
            <v>0</v>
          </cell>
          <cell r="Y65">
            <v>10.51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43.58</v>
          </cell>
          <cell r="AE65">
            <v>0</v>
          </cell>
          <cell r="AF65">
            <v>-33.08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-32.78</v>
          </cell>
          <cell r="AN65">
            <v>0</v>
          </cell>
          <cell r="AO65">
            <v>0</v>
          </cell>
          <cell r="AP65">
            <v>0</v>
          </cell>
          <cell r="AQ65">
            <v>-16.690000000000001</v>
          </cell>
          <cell r="AR65">
            <v>-101.49</v>
          </cell>
          <cell r="AS65">
            <v>-7.99</v>
          </cell>
          <cell r="AT65">
            <v>16.09</v>
          </cell>
          <cell r="AU65">
            <v>-1841652.8272323632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-21.01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78.72</v>
          </cell>
          <cell r="BQ65">
            <v>-5.41</v>
          </cell>
          <cell r="BR65">
            <v>0</v>
          </cell>
          <cell r="BS65">
            <v>1.4</v>
          </cell>
          <cell r="BT65">
            <v>0.09</v>
          </cell>
        </row>
        <row r="66">
          <cell r="A66">
            <v>38777</v>
          </cell>
          <cell r="B66">
            <v>-57.63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-0.22</v>
          </cell>
          <cell r="W66">
            <v>-23.16</v>
          </cell>
          <cell r="X66">
            <v>0</v>
          </cell>
          <cell r="Y66">
            <v>11.58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48.04</v>
          </cell>
          <cell r="AE66">
            <v>0</v>
          </cell>
          <cell r="AF66">
            <v>-36.46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-36.130000000000003</v>
          </cell>
          <cell r="AN66">
            <v>0</v>
          </cell>
          <cell r="AO66">
            <v>0</v>
          </cell>
          <cell r="AP66">
            <v>0</v>
          </cell>
          <cell r="AQ66">
            <v>-18.399999999999999</v>
          </cell>
          <cell r="AR66">
            <v>-112.38</v>
          </cell>
          <cell r="AS66">
            <v>-8.8800000000000008</v>
          </cell>
          <cell r="AT66">
            <v>17.260000000000002</v>
          </cell>
          <cell r="AU66">
            <v>-2095831.0053243251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-23.16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86.77</v>
          </cell>
          <cell r="BQ66">
            <v>-5.96</v>
          </cell>
          <cell r="BR66">
            <v>0</v>
          </cell>
          <cell r="BS66">
            <v>1.55</v>
          </cell>
          <cell r="BT66">
            <v>0.1</v>
          </cell>
        </row>
        <row r="67">
          <cell r="A67">
            <v>38808</v>
          </cell>
          <cell r="B67">
            <v>-55.5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0.14000000000000001</v>
          </cell>
          <cell r="W67">
            <v>-22.3</v>
          </cell>
          <cell r="X67">
            <v>0</v>
          </cell>
          <cell r="Y67">
            <v>11.15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46.26</v>
          </cell>
          <cell r="AE67">
            <v>0</v>
          </cell>
          <cell r="AF67">
            <v>-35.11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-34.79</v>
          </cell>
          <cell r="AN67">
            <v>0</v>
          </cell>
          <cell r="AO67">
            <v>0</v>
          </cell>
          <cell r="AP67">
            <v>0</v>
          </cell>
          <cell r="AQ67">
            <v>-17.72</v>
          </cell>
          <cell r="AR67">
            <v>-107.87</v>
          </cell>
          <cell r="AS67">
            <v>-8.58</v>
          </cell>
          <cell r="AT67">
            <v>16.07</v>
          </cell>
          <cell r="AU67">
            <v>-2522801.399938779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83.56</v>
          </cell>
          <cell r="BQ67">
            <v>-5.74</v>
          </cell>
          <cell r="BR67">
            <v>0</v>
          </cell>
          <cell r="BS67">
            <v>1.45</v>
          </cell>
          <cell r="BT67">
            <v>0.03</v>
          </cell>
        </row>
        <row r="68">
          <cell r="A68">
            <v>38838</v>
          </cell>
          <cell r="B68">
            <v>-57.08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-0.3</v>
          </cell>
          <cell r="W68">
            <v>-22.94</v>
          </cell>
          <cell r="X68">
            <v>0</v>
          </cell>
          <cell r="Y68">
            <v>11.47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47.58</v>
          </cell>
          <cell r="AE68">
            <v>0</v>
          </cell>
          <cell r="AF68">
            <v>-36.11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-35.78</v>
          </cell>
          <cell r="AN68">
            <v>0</v>
          </cell>
          <cell r="AO68">
            <v>0</v>
          </cell>
          <cell r="AP68">
            <v>0</v>
          </cell>
          <cell r="AQ68">
            <v>-18.22</v>
          </cell>
          <cell r="AR68">
            <v>-111.39</v>
          </cell>
          <cell r="AS68">
            <v>-8.8800000000000008</v>
          </cell>
          <cell r="AT68">
            <v>16.52</v>
          </cell>
          <cell r="AU68">
            <v>-1527617.5042397655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85.94</v>
          </cell>
          <cell r="BQ68">
            <v>-5.91</v>
          </cell>
          <cell r="BR68">
            <v>0</v>
          </cell>
          <cell r="BS68">
            <v>1.5</v>
          </cell>
          <cell r="BT68">
            <v>0.03</v>
          </cell>
        </row>
        <row r="69">
          <cell r="A69">
            <v>38869</v>
          </cell>
          <cell r="B69">
            <v>-54.97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0.05</v>
          </cell>
          <cell r="W69">
            <v>-22.09</v>
          </cell>
          <cell r="X69">
            <v>0</v>
          </cell>
          <cell r="Y69">
            <v>11.04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45.82</v>
          </cell>
          <cell r="AE69">
            <v>0</v>
          </cell>
          <cell r="AF69">
            <v>-34.770000000000003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-34.46</v>
          </cell>
          <cell r="AN69">
            <v>0</v>
          </cell>
          <cell r="AO69">
            <v>0</v>
          </cell>
          <cell r="AP69">
            <v>0</v>
          </cell>
          <cell r="AQ69">
            <v>-17.55</v>
          </cell>
          <cell r="AR69">
            <v>-106.92</v>
          </cell>
          <cell r="AS69">
            <v>-8.58</v>
          </cell>
          <cell r="AT69">
            <v>16.010000000000002</v>
          </cell>
          <cell r="AU69">
            <v>-1982865.984801969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82.76</v>
          </cell>
          <cell r="BQ69">
            <v>-5.69</v>
          </cell>
          <cell r="BR69">
            <v>0</v>
          </cell>
          <cell r="BS69">
            <v>1.45</v>
          </cell>
          <cell r="BT69">
            <v>0.03</v>
          </cell>
        </row>
        <row r="70">
          <cell r="A70">
            <v>38899</v>
          </cell>
          <cell r="B70">
            <v>-56.53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0.35</v>
          </cell>
          <cell r="W70">
            <v>-22.72</v>
          </cell>
          <cell r="X70">
            <v>0</v>
          </cell>
          <cell r="Y70">
            <v>11.36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47.12</v>
          </cell>
          <cell r="AE70">
            <v>0</v>
          </cell>
          <cell r="AF70">
            <v>-35.76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-35.44</v>
          </cell>
          <cell r="AN70">
            <v>0</v>
          </cell>
          <cell r="AO70">
            <v>0</v>
          </cell>
          <cell r="AP70">
            <v>0</v>
          </cell>
          <cell r="AQ70">
            <v>-18.05</v>
          </cell>
          <cell r="AR70">
            <v>-109.67</v>
          </cell>
          <cell r="AS70">
            <v>-8.8800000000000008</v>
          </cell>
          <cell r="AT70">
            <v>16.66</v>
          </cell>
          <cell r="AU70">
            <v>-2067370.4282592358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-22.72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85.11</v>
          </cell>
          <cell r="BQ70">
            <v>-5.85</v>
          </cell>
          <cell r="BR70">
            <v>0</v>
          </cell>
          <cell r="BS70">
            <v>1.62</v>
          </cell>
          <cell r="BT70">
            <v>0.03</v>
          </cell>
        </row>
        <row r="71">
          <cell r="A71">
            <v>38930</v>
          </cell>
          <cell r="B71">
            <v>-56.25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0.3</v>
          </cell>
          <cell r="W71">
            <v>-22.61</v>
          </cell>
          <cell r="X71">
            <v>0</v>
          </cell>
          <cell r="Y71">
            <v>11.3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46.89</v>
          </cell>
          <cell r="AE71">
            <v>0</v>
          </cell>
          <cell r="AF71">
            <v>-35.590000000000003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-35.270000000000003</v>
          </cell>
          <cell r="AN71">
            <v>0</v>
          </cell>
          <cell r="AO71">
            <v>0</v>
          </cell>
          <cell r="AP71">
            <v>0</v>
          </cell>
          <cell r="AQ71">
            <v>-17.96</v>
          </cell>
          <cell r="AR71">
            <v>-109.18</v>
          </cell>
          <cell r="AS71">
            <v>-8.8800000000000008</v>
          </cell>
          <cell r="AT71">
            <v>16.649999999999999</v>
          </cell>
          <cell r="AU71">
            <v>-2067696.7286432949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-22.61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84.69</v>
          </cell>
          <cell r="BQ71">
            <v>-5.82</v>
          </cell>
          <cell r="BR71">
            <v>0</v>
          </cell>
          <cell r="BS71">
            <v>1.62</v>
          </cell>
          <cell r="BT71">
            <v>0.03</v>
          </cell>
        </row>
        <row r="72">
          <cell r="A72">
            <v>38961</v>
          </cell>
          <cell r="B72">
            <v>-54.17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-0.08</v>
          </cell>
          <cell r="W72">
            <v>-21.77</v>
          </cell>
          <cell r="X72">
            <v>0</v>
          </cell>
          <cell r="Y72">
            <v>10.88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45.15</v>
          </cell>
          <cell r="AE72">
            <v>0</v>
          </cell>
          <cell r="AF72">
            <v>-34.270000000000003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-33.96</v>
          </cell>
          <cell r="AN72">
            <v>0</v>
          </cell>
          <cell r="AO72">
            <v>0</v>
          </cell>
          <cell r="AP72">
            <v>0</v>
          </cell>
          <cell r="AQ72">
            <v>-17.29</v>
          </cell>
          <cell r="AR72">
            <v>-105.51</v>
          </cell>
          <cell r="AS72">
            <v>-8.58</v>
          </cell>
          <cell r="AT72">
            <v>16.079999999999998</v>
          </cell>
          <cell r="AU72">
            <v>-1982603.6955630491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-21.77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81.56</v>
          </cell>
          <cell r="BQ72">
            <v>-5.61</v>
          </cell>
          <cell r="BR72">
            <v>0</v>
          </cell>
          <cell r="BS72">
            <v>1.56</v>
          </cell>
          <cell r="BT72">
            <v>0.03</v>
          </cell>
        </row>
        <row r="73">
          <cell r="A73">
            <v>38991</v>
          </cell>
          <cell r="B73">
            <v>-55.71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0.21</v>
          </cell>
          <cell r="W73">
            <v>-22.39</v>
          </cell>
          <cell r="X73">
            <v>0</v>
          </cell>
          <cell r="Y73">
            <v>11.19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46.44</v>
          </cell>
          <cell r="AE73">
            <v>0</v>
          </cell>
          <cell r="AF73">
            <v>-35.24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-34.93</v>
          </cell>
          <cell r="AN73">
            <v>0</v>
          </cell>
          <cell r="AO73">
            <v>0</v>
          </cell>
          <cell r="AP73">
            <v>0</v>
          </cell>
          <cell r="AQ73">
            <v>-17.78</v>
          </cell>
          <cell r="AR73">
            <v>-108.21</v>
          </cell>
          <cell r="AS73">
            <v>-8.8800000000000008</v>
          </cell>
          <cell r="AT73">
            <v>16.68</v>
          </cell>
          <cell r="AU73">
            <v>-2068007.5533289956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-22.39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83.88</v>
          </cell>
          <cell r="BQ73">
            <v>-5.77</v>
          </cell>
          <cell r="BR73">
            <v>0</v>
          </cell>
          <cell r="BS73">
            <v>1.62</v>
          </cell>
          <cell r="BT73">
            <v>0.03</v>
          </cell>
        </row>
        <row r="74">
          <cell r="A74">
            <v>39022</v>
          </cell>
          <cell r="B74">
            <v>-71.92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0.02</v>
          </cell>
          <cell r="W74">
            <v>-21.56</v>
          </cell>
          <cell r="X74">
            <v>0</v>
          </cell>
          <cell r="Y74">
            <v>10.78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16.16</v>
          </cell>
          <cell r="AE74">
            <v>0</v>
          </cell>
          <cell r="AF74">
            <v>-33.94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-33.630000000000003</v>
          </cell>
          <cell r="AN74">
            <v>0</v>
          </cell>
          <cell r="AO74">
            <v>0</v>
          </cell>
          <cell r="AP74">
            <v>0</v>
          </cell>
          <cell r="AQ74">
            <v>-46.14</v>
          </cell>
          <cell r="AR74">
            <v>-180.23</v>
          </cell>
          <cell r="AS74">
            <v>-7.86</v>
          </cell>
          <cell r="AT74">
            <v>12.21</v>
          </cell>
          <cell r="AU74">
            <v>-1447430.4306577633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-21.56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81.3</v>
          </cell>
          <cell r="BQ74">
            <v>-46.42</v>
          </cell>
          <cell r="BR74">
            <v>0</v>
          </cell>
          <cell r="BS74">
            <v>1.5</v>
          </cell>
          <cell r="BT74">
            <v>0.1</v>
          </cell>
        </row>
        <row r="75">
          <cell r="A75">
            <v>39052</v>
          </cell>
          <cell r="B75">
            <v>-73.97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0.24</v>
          </cell>
          <cell r="W75">
            <v>-22.17</v>
          </cell>
          <cell r="X75">
            <v>0</v>
          </cell>
          <cell r="Y75">
            <v>11.09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16.62</v>
          </cell>
          <cell r="AE75">
            <v>0</v>
          </cell>
          <cell r="AF75">
            <v>-34.9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-34.590000000000003</v>
          </cell>
          <cell r="AN75">
            <v>0</v>
          </cell>
          <cell r="AO75">
            <v>0</v>
          </cell>
          <cell r="AP75">
            <v>0</v>
          </cell>
          <cell r="AQ75">
            <v>-47.45</v>
          </cell>
          <cell r="AR75">
            <v>-185.13</v>
          </cell>
          <cell r="AS75">
            <v>-8.11</v>
          </cell>
          <cell r="AT75">
            <v>12.82</v>
          </cell>
          <cell r="AU75">
            <v>-1513780.6476501017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-22.17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83.61</v>
          </cell>
          <cell r="BQ75">
            <v>-47.74</v>
          </cell>
          <cell r="BR75">
            <v>0</v>
          </cell>
          <cell r="BS75">
            <v>1.55</v>
          </cell>
          <cell r="BT75">
            <v>0.1</v>
          </cell>
        </row>
        <row r="76">
          <cell r="A76">
            <v>39083</v>
          </cell>
          <cell r="B76">
            <v>-73.599999999999994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0.2</v>
          </cell>
          <cell r="W76">
            <v>-22.06</v>
          </cell>
          <cell r="X76">
            <v>0</v>
          </cell>
          <cell r="Y76">
            <v>11.03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16.54</v>
          </cell>
          <cell r="AE76">
            <v>0</v>
          </cell>
          <cell r="AF76">
            <v>-34.729999999999997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-34.42</v>
          </cell>
          <cell r="AN76">
            <v>0</v>
          </cell>
          <cell r="AO76">
            <v>0</v>
          </cell>
          <cell r="AP76">
            <v>0</v>
          </cell>
          <cell r="AQ76">
            <v>-47.22</v>
          </cell>
          <cell r="AR76">
            <v>-184.26</v>
          </cell>
          <cell r="AS76">
            <v>-8.11</v>
          </cell>
          <cell r="AT76">
            <v>13.67</v>
          </cell>
          <cell r="AU76">
            <v>-1566601.2871035668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-22.06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83.2</v>
          </cell>
          <cell r="BQ76">
            <v>-47.51</v>
          </cell>
          <cell r="BR76">
            <v>0</v>
          </cell>
          <cell r="BS76">
            <v>1.55</v>
          </cell>
          <cell r="BT76">
            <v>0.1</v>
          </cell>
        </row>
        <row r="77">
          <cell r="A77">
            <v>39114</v>
          </cell>
          <cell r="B77">
            <v>-66.150000000000006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0.1</v>
          </cell>
          <cell r="W77">
            <v>-19.829999999999998</v>
          </cell>
          <cell r="X77">
            <v>0</v>
          </cell>
          <cell r="Y77">
            <v>9.92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14.87</v>
          </cell>
          <cell r="AE77">
            <v>0</v>
          </cell>
          <cell r="AF77">
            <v>-31.22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-30.94</v>
          </cell>
          <cell r="AN77">
            <v>0</v>
          </cell>
          <cell r="AO77">
            <v>0</v>
          </cell>
          <cell r="AP77">
            <v>0</v>
          </cell>
          <cell r="AQ77">
            <v>-42.44</v>
          </cell>
          <cell r="AR77">
            <v>-165.69</v>
          </cell>
          <cell r="AS77">
            <v>-7.35</v>
          </cell>
          <cell r="AT77">
            <v>12.3</v>
          </cell>
          <cell r="AU77">
            <v>-1377831.9017063901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-19.829999999999998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74.77</v>
          </cell>
          <cell r="BQ77">
            <v>-42.7</v>
          </cell>
          <cell r="BR77">
            <v>0</v>
          </cell>
          <cell r="BS77">
            <v>1.4</v>
          </cell>
          <cell r="BT77">
            <v>0.09</v>
          </cell>
        </row>
        <row r="78">
          <cell r="A78">
            <v>39142</v>
          </cell>
          <cell r="B78">
            <v>-72.91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0.12</v>
          </cell>
          <cell r="W78">
            <v>-21.86</v>
          </cell>
          <cell r="X78">
            <v>0</v>
          </cell>
          <cell r="Y78">
            <v>10.93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16.39</v>
          </cell>
          <cell r="AE78">
            <v>0</v>
          </cell>
          <cell r="AF78">
            <v>-34.409999999999997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-34.1</v>
          </cell>
          <cell r="AN78">
            <v>0</v>
          </cell>
          <cell r="AO78">
            <v>0</v>
          </cell>
          <cell r="AP78">
            <v>0</v>
          </cell>
          <cell r="AQ78">
            <v>-46.77</v>
          </cell>
          <cell r="AR78">
            <v>-182.62</v>
          </cell>
          <cell r="AS78">
            <v>-8.11</v>
          </cell>
          <cell r="AT78">
            <v>13.41</v>
          </cell>
          <cell r="AU78">
            <v>-1583218.9803378093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-21.86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82.42</v>
          </cell>
          <cell r="BQ78">
            <v>-47.06</v>
          </cell>
          <cell r="BR78">
            <v>0</v>
          </cell>
          <cell r="BS78">
            <v>1.55</v>
          </cell>
          <cell r="BT78">
            <v>0.1</v>
          </cell>
        </row>
        <row r="79">
          <cell r="A79">
            <v>39173</v>
          </cell>
          <cell r="B79">
            <v>-70.209999999999994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-0.18</v>
          </cell>
          <cell r="W79">
            <v>-21.05</v>
          </cell>
          <cell r="X79">
            <v>0</v>
          </cell>
          <cell r="Y79">
            <v>10.52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15.78</v>
          </cell>
          <cell r="AE79">
            <v>0</v>
          </cell>
          <cell r="AF79">
            <v>-33.130000000000003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-32.83</v>
          </cell>
          <cell r="AN79">
            <v>0</v>
          </cell>
          <cell r="AO79">
            <v>0</v>
          </cell>
          <cell r="AP79">
            <v>0</v>
          </cell>
          <cell r="AQ79">
            <v>-45.04</v>
          </cell>
          <cell r="AR79">
            <v>-176.15</v>
          </cell>
          <cell r="AS79">
            <v>-7.86</v>
          </cell>
          <cell r="AT79">
            <v>13.53</v>
          </cell>
          <cell r="AU79">
            <v>-1492273.3343738359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79.37</v>
          </cell>
          <cell r="BQ79">
            <v>-45.32</v>
          </cell>
          <cell r="BR79">
            <v>0</v>
          </cell>
          <cell r="BS79">
            <v>1.1599999999999999</v>
          </cell>
          <cell r="BT79">
            <v>0.03</v>
          </cell>
        </row>
        <row r="80">
          <cell r="A80">
            <v>39203</v>
          </cell>
          <cell r="B80">
            <v>-72.209999999999994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0.03</v>
          </cell>
          <cell r="W80">
            <v>-21.65</v>
          </cell>
          <cell r="X80">
            <v>0</v>
          </cell>
          <cell r="Y80">
            <v>10.82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16.23</v>
          </cell>
          <cell r="AE80">
            <v>0</v>
          </cell>
          <cell r="AF80">
            <v>-34.07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-33.770000000000003</v>
          </cell>
          <cell r="AN80">
            <v>0</v>
          </cell>
          <cell r="AO80">
            <v>0</v>
          </cell>
          <cell r="AP80">
            <v>0</v>
          </cell>
          <cell r="AQ80">
            <v>-46.32</v>
          </cell>
          <cell r="AR80">
            <v>-180.93</v>
          </cell>
          <cell r="AS80">
            <v>-8.11</v>
          </cell>
          <cell r="AT80">
            <v>13.95</v>
          </cell>
          <cell r="AU80">
            <v>-1559931.8772260845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81.62</v>
          </cell>
          <cell r="BQ80">
            <v>-46.61</v>
          </cell>
          <cell r="BR80">
            <v>0</v>
          </cell>
          <cell r="BS80">
            <v>1.2</v>
          </cell>
          <cell r="BT80">
            <v>0.03</v>
          </cell>
        </row>
        <row r="81">
          <cell r="A81">
            <v>39234</v>
          </cell>
          <cell r="B81">
            <v>-69.53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-0.25</v>
          </cell>
          <cell r="W81">
            <v>-20.84</v>
          </cell>
          <cell r="X81">
            <v>0</v>
          </cell>
          <cell r="Y81">
            <v>10.42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15.63</v>
          </cell>
          <cell r="AE81">
            <v>0</v>
          </cell>
          <cell r="AF81">
            <v>-32.81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-32.520000000000003</v>
          </cell>
          <cell r="AN81">
            <v>0</v>
          </cell>
          <cell r="AO81">
            <v>0</v>
          </cell>
          <cell r="AP81">
            <v>0</v>
          </cell>
          <cell r="AQ81">
            <v>-44.61</v>
          </cell>
          <cell r="AR81">
            <v>-174.51</v>
          </cell>
          <cell r="AS81">
            <v>-7.86</v>
          </cell>
          <cell r="AT81">
            <v>13.47</v>
          </cell>
          <cell r="AU81">
            <v>-1491581.872527472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78.599999999999994</v>
          </cell>
          <cell r="BQ81">
            <v>-44.88</v>
          </cell>
          <cell r="BR81">
            <v>0</v>
          </cell>
          <cell r="BS81">
            <v>1.1599999999999999</v>
          </cell>
          <cell r="BT81">
            <v>0.03</v>
          </cell>
        </row>
        <row r="82">
          <cell r="A82">
            <v>39264</v>
          </cell>
          <cell r="B82">
            <v>-71.510000000000005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-0.05</v>
          </cell>
          <cell r="W82">
            <v>-21.44</v>
          </cell>
          <cell r="X82">
            <v>0</v>
          </cell>
          <cell r="Y82">
            <v>10.72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16.07</v>
          </cell>
          <cell r="AE82">
            <v>0</v>
          </cell>
          <cell r="AF82">
            <v>-33.74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-33.44</v>
          </cell>
          <cell r="AN82">
            <v>0</v>
          </cell>
          <cell r="AO82">
            <v>0</v>
          </cell>
          <cell r="AP82">
            <v>0</v>
          </cell>
          <cell r="AQ82">
            <v>-45.87</v>
          </cell>
          <cell r="AR82">
            <v>-179.26</v>
          </cell>
          <cell r="AS82">
            <v>-8.11</v>
          </cell>
          <cell r="AT82">
            <v>14.02</v>
          </cell>
          <cell r="AU82">
            <v>-1559332.7309138495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-21.44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80.83</v>
          </cell>
          <cell r="BQ82">
            <v>-46.15</v>
          </cell>
          <cell r="BR82">
            <v>0</v>
          </cell>
          <cell r="BS82">
            <v>1.31</v>
          </cell>
          <cell r="BT82">
            <v>0.03</v>
          </cell>
        </row>
        <row r="83">
          <cell r="A83">
            <v>39295</v>
          </cell>
          <cell r="B83">
            <v>-71.150000000000006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-0.09</v>
          </cell>
          <cell r="W83">
            <v>-21.33</v>
          </cell>
          <cell r="X83">
            <v>0</v>
          </cell>
          <cell r="Y83">
            <v>10.66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15.99</v>
          </cell>
          <cell r="AE83">
            <v>0</v>
          </cell>
          <cell r="AF83">
            <v>-33.58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-33.270000000000003</v>
          </cell>
          <cell r="AN83">
            <v>0</v>
          </cell>
          <cell r="AO83">
            <v>0</v>
          </cell>
          <cell r="AP83">
            <v>0</v>
          </cell>
          <cell r="AQ83">
            <v>-45.64</v>
          </cell>
          <cell r="AR83">
            <v>-178.41</v>
          </cell>
          <cell r="AS83">
            <v>-8.11</v>
          </cell>
          <cell r="AT83">
            <v>14.02</v>
          </cell>
          <cell r="AU83">
            <v>-1559211.3465488628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-21.33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80.430000000000007</v>
          </cell>
          <cell r="BQ83">
            <v>-45.93</v>
          </cell>
          <cell r="BR83">
            <v>0</v>
          </cell>
          <cell r="BS83">
            <v>1.31</v>
          </cell>
          <cell r="BT83">
            <v>0.03</v>
          </cell>
        </row>
        <row r="84">
          <cell r="A84">
            <v>39326</v>
          </cell>
          <cell r="B84">
            <v>-68.52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0.32</v>
          </cell>
          <cell r="W84">
            <v>-20.54</v>
          </cell>
          <cell r="X84">
            <v>0</v>
          </cell>
          <cell r="Y84">
            <v>10.27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15.4</v>
          </cell>
          <cell r="AE84">
            <v>0</v>
          </cell>
          <cell r="AF84">
            <v>-32.33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-32.04</v>
          </cell>
          <cell r="AN84">
            <v>0</v>
          </cell>
          <cell r="AO84">
            <v>0</v>
          </cell>
          <cell r="AP84">
            <v>0</v>
          </cell>
          <cell r="AQ84">
            <v>-43.95</v>
          </cell>
          <cell r="AR84">
            <v>-171.4</v>
          </cell>
          <cell r="AS84">
            <v>-7.86</v>
          </cell>
          <cell r="AT84">
            <v>13.6</v>
          </cell>
          <cell r="AU84">
            <v>-2031004.8399114748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-20.54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77.45</v>
          </cell>
          <cell r="BQ84">
            <v>-44.22</v>
          </cell>
          <cell r="BR84">
            <v>0</v>
          </cell>
          <cell r="BS84">
            <v>1.27</v>
          </cell>
          <cell r="BT84">
            <v>0.03</v>
          </cell>
        </row>
        <row r="85">
          <cell r="A85">
            <v>39356</v>
          </cell>
          <cell r="B85">
            <v>-70.459999999999994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-0.16</v>
          </cell>
          <cell r="W85">
            <v>-21.12</v>
          </cell>
          <cell r="X85">
            <v>0</v>
          </cell>
          <cell r="Y85">
            <v>10.56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15.84</v>
          </cell>
          <cell r="AE85">
            <v>0</v>
          </cell>
          <cell r="AF85">
            <v>-33.25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-32.950000000000003</v>
          </cell>
          <cell r="AN85">
            <v>0</v>
          </cell>
          <cell r="AO85">
            <v>0</v>
          </cell>
          <cell r="AP85">
            <v>0</v>
          </cell>
          <cell r="AQ85">
            <v>-45.2</v>
          </cell>
          <cell r="AR85">
            <v>-176.75</v>
          </cell>
          <cell r="AS85">
            <v>-8.11</v>
          </cell>
          <cell r="AT85">
            <v>14.04</v>
          </cell>
          <cell r="AU85">
            <v>-1019843.5948943547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-21.12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79.64</v>
          </cell>
          <cell r="BQ85">
            <v>-45.48</v>
          </cell>
          <cell r="BR85">
            <v>0</v>
          </cell>
          <cell r="BS85">
            <v>1.31</v>
          </cell>
          <cell r="BT85">
            <v>0.03</v>
          </cell>
        </row>
        <row r="86">
          <cell r="A86">
            <v>39387</v>
          </cell>
          <cell r="B86">
            <v>-27.63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0.12</v>
          </cell>
          <cell r="W86">
            <v>-20.34</v>
          </cell>
          <cell r="X86">
            <v>0</v>
          </cell>
          <cell r="Y86">
            <v>10.17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15.25</v>
          </cell>
          <cell r="AE86">
            <v>0</v>
          </cell>
          <cell r="AF86">
            <v>-32.020000000000003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-31.73</v>
          </cell>
          <cell r="AN86">
            <v>0</v>
          </cell>
          <cell r="AO86">
            <v>0</v>
          </cell>
          <cell r="AP86">
            <v>0</v>
          </cell>
          <cell r="AQ86">
            <v>-43.53</v>
          </cell>
          <cell r="AR86">
            <v>-129.69999999999999</v>
          </cell>
          <cell r="AS86">
            <v>-24.17</v>
          </cell>
          <cell r="AT86">
            <v>23.24</v>
          </cell>
          <cell r="AU86">
            <v>-2057998.5825586149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-20.34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76.69</v>
          </cell>
          <cell r="BQ86">
            <v>-43.79</v>
          </cell>
          <cell r="BR86">
            <v>0</v>
          </cell>
          <cell r="BS86">
            <v>1.21</v>
          </cell>
          <cell r="BT86">
            <v>0.1</v>
          </cell>
        </row>
        <row r="87">
          <cell r="A87">
            <v>39417</v>
          </cell>
          <cell r="B87">
            <v>-28.42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0.13</v>
          </cell>
          <cell r="W87">
            <v>-20.92</v>
          </cell>
          <cell r="X87">
            <v>0</v>
          </cell>
          <cell r="Y87">
            <v>10.46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15.68</v>
          </cell>
          <cell r="AE87">
            <v>0</v>
          </cell>
          <cell r="AF87">
            <v>-32.93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-32.630000000000003</v>
          </cell>
          <cell r="AN87">
            <v>0</v>
          </cell>
          <cell r="AO87">
            <v>0</v>
          </cell>
          <cell r="AP87">
            <v>0</v>
          </cell>
          <cell r="AQ87">
            <v>-44.76</v>
          </cell>
          <cell r="AR87">
            <v>-133.38</v>
          </cell>
          <cell r="AS87">
            <v>-24.97</v>
          </cell>
          <cell r="AT87">
            <v>24.04</v>
          </cell>
          <cell r="AU87">
            <v>-2126605.2810630444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-20.92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78.87</v>
          </cell>
          <cell r="BQ87">
            <v>-45.04</v>
          </cell>
          <cell r="BR87">
            <v>0</v>
          </cell>
          <cell r="BS87">
            <v>1.25</v>
          </cell>
          <cell r="BT87">
            <v>0.1</v>
          </cell>
        </row>
        <row r="88">
          <cell r="A88">
            <v>39448</v>
          </cell>
          <cell r="B88">
            <v>-28.28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0.13</v>
          </cell>
          <cell r="W88">
            <v>-20.81</v>
          </cell>
          <cell r="X88">
            <v>0</v>
          </cell>
          <cell r="Y88">
            <v>10.41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15.6</v>
          </cell>
          <cell r="AE88">
            <v>0</v>
          </cell>
          <cell r="AF88">
            <v>-32.76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-32.47</v>
          </cell>
          <cell r="AN88">
            <v>0</v>
          </cell>
          <cell r="AO88">
            <v>0</v>
          </cell>
          <cell r="AP88">
            <v>0</v>
          </cell>
          <cell r="AQ88">
            <v>-44.54</v>
          </cell>
          <cell r="AR88">
            <v>-132.72</v>
          </cell>
          <cell r="AS88">
            <v>-24.97</v>
          </cell>
          <cell r="AT88">
            <v>24.62</v>
          </cell>
          <cell r="AU88">
            <v>-2181905.511300581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-20.81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78.48</v>
          </cell>
          <cell r="BQ88">
            <v>-44.81</v>
          </cell>
          <cell r="BR88">
            <v>0</v>
          </cell>
          <cell r="BS88">
            <v>1.25</v>
          </cell>
          <cell r="BT88">
            <v>0.1</v>
          </cell>
        </row>
        <row r="89">
          <cell r="A89">
            <v>39479</v>
          </cell>
          <cell r="B89">
            <v>-26.32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0.12</v>
          </cell>
          <cell r="W89">
            <v>-19.37</v>
          </cell>
          <cell r="X89">
            <v>0</v>
          </cell>
          <cell r="Y89">
            <v>9.69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14.52</v>
          </cell>
          <cell r="AE89">
            <v>0</v>
          </cell>
          <cell r="AF89">
            <v>-30.5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-30.22</v>
          </cell>
          <cell r="AN89">
            <v>0</v>
          </cell>
          <cell r="AO89">
            <v>0</v>
          </cell>
          <cell r="AP89">
            <v>0</v>
          </cell>
          <cell r="AQ89">
            <v>-41.46</v>
          </cell>
          <cell r="AR89">
            <v>-123.54</v>
          </cell>
          <cell r="AS89">
            <v>-23.39</v>
          </cell>
          <cell r="AT89">
            <v>23.17</v>
          </cell>
          <cell r="AU89">
            <v>-2057227.5164676171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-19.37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73.05</v>
          </cell>
          <cell r="BQ89">
            <v>-41.71</v>
          </cell>
          <cell r="BR89">
            <v>0</v>
          </cell>
          <cell r="BS89">
            <v>1.17</v>
          </cell>
          <cell r="BT89">
            <v>0.09</v>
          </cell>
        </row>
        <row r="90">
          <cell r="A90">
            <v>39508</v>
          </cell>
          <cell r="B90">
            <v>-28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0.12</v>
          </cell>
          <cell r="W90">
            <v>-20.61</v>
          </cell>
          <cell r="X90">
            <v>0</v>
          </cell>
          <cell r="Y90">
            <v>10.31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15.45</v>
          </cell>
          <cell r="AE90">
            <v>0</v>
          </cell>
          <cell r="AF90">
            <v>-32.450000000000003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-32.15</v>
          </cell>
          <cell r="AN90">
            <v>0</v>
          </cell>
          <cell r="AO90">
            <v>0</v>
          </cell>
          <cell r="AP90">
            <v>0</v>
          </cell>
          <cell r="AQ90">
            <v>-44.11</v>
          </cell>
          <cell r="AR90">
            <v>-131.44</v>
          </cell>
          <cell r="AS90">
            <v>-24.97</v>
          </cell>
          <cell r="AT90">
            <v>24.76</v>
          </cell>
          <cell r="AU90">
            <v>-2199737.4203625228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-20.61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77.72</v>
          </cell>
          <cell r="BQ90">
            <v>-44.38</v>
          </cell>
          <cell r="BR90">
            <v>0</v>
          </cell>
          <cell r="BS90">
            <v>1.25</v>
          </cell>
          <cell r="BT90">
            <v>0.1</v>
          </cell>
        </row>
        <row r="91">
          <cell r="A91">
            <v>39539</v>
          </cell>
          <cell r="B91">
            <v>-26.97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-0.28000000000000003</v>
          </cell>
          <cell r="W91">
            <v>-19.850000000000001</v>
          </cell>
          <cell r="X91">
            <v>0</v>
          </cell>
          <cell r="Y91">
            <v>9.92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14.88</v>
          </cell>
          <cell r="AE91">
            <v>0</v>
          </cell>
          <cell r="AF91">
            <v>-31.24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-30.96</v>
          </cell>
          <cell r="AN91">
            <v>0</v>
          </cell>
          <cell r="AO91">
            <v>0</v>
          </cell>
          <cell r="AP91">
            <v>0</v>
          </cell>
          <cell r="AQ91">
            <v>-42.47</v>
          </cell>
          <cell r="AR91">
            <v>-126.97</v>
          </cell>
          <cell r="AS91">
            <v>-24.17</v>
          </cell>
          <cell r="AT91">
            <v>24.37</v>
          </cell>
          <cell r="AU91">
            <v>-2104641.0492167561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74.84</v>
          </cell>
          <cell r="BQ91">
            <v>-42.73</v>
          </cell>
          <cell r="BR91">
            <v>0</v>
          </cell>
          <cell r="BS91">
            <v>1.1599999999999999</v>
          </cell>
          <cell r="BT91">
            <v>0.03</v>
          </cell>
        </row>
        <row r="92">
          <cell r="A92">
            <v>39569</v>
          </cell>
          <cell r="B92">
            <v>-27.73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-0.28000000000000003</v>
          </cell>
          <cell r="W92">
            <v>-20.41</v>
          </cell>
          <cell r="X92">
            <v>0</v>
          </cell>
          <cell r="Y92">
            <v>10.199999999999999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15.3</v>
          </cell>
          <cell r="AE92">
            <v>0</v>
          </cell>
          <cell r="AF92">
            <v>-32.130000000000003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-31.84</v>
          </cell>
          <cell r="AN92">
            <v>0</v>
          </cell>
          <cell r="AO92">
            <v>0</v>
          </cell>
          <cell r="AP92">
            <v>0</v>
          </cell>
          <cell r="AQ92">
            <v>-43.68</v>
          </cell>
          <cell r="AR92">
            <v>-130.56</v>
          </cell>
          <cell r="AS92">
            <v>-24.97</v>
          </cell>
          <cell r="AT92">
            <v>25.17</v>
          </cell>
          <cell r="AU92">
            <v>-2174844.7758786203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76.959999999999994</v>
          </cell>
          <cell r="BQ92">
            <v>-43.95</v>
          </cell>
          <cell r="BR92">
            <v>0</v>
          </cell>
          <cell r="BS92">
            <v>1.2</v>
          </cell>
          <cell r="BT92">
            <v>0.03</v>
          </cell>
        </row>
        <row r="93">
          <cell r="A93">
            <v>39600</v>
          </cell>
          <cell r="B93">
            <v>-26.7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-0.27</v>
          </cell>
          <cell r="W93">
            <v>-19.649999999999999</v>
          </cell>
          <cell r="X93">
            <v>0</v>
          </cell>
          <cell r="Y93">
            <v>9.83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14.73</v>
          </cell>
          <cell r="AE93">
            <v>0</v>
          </cell>
          <cell r="AF93">
            <v>-30.94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-30.66</v>
          </cell>
          <cell r="AN93">
            <v>0</v>
          </cell>
          <cell r="AO93">
            <v>0</v>
          </cell>
          <cell r="AP93">
            <v>0</v>
          </cell>
          <cell r="AQ93">
            <v>-42.06</v>
          </cell>
          <cell r="AR93">
            <v>-125.72</v>
          </cell>
          <cell r="AS93">
            <v>-24.17</v>
          </cell>
          <cell r="AT93">
            <v>24.34</v>
          </cell>
          <cell r="AU93">
            <v>-2104494.5039636884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74.099999999999994</v>
          </cell>
          <cell r="BQ93">
            <v>-42.32</v>
          </cell>
          <cell r="BR93">
            <v>0</v>
          </cell>
          <cell r="BS93">
            <v>1.1599999999999999</v>
          </cell>
          <cell r="BT93">
            <v>0.03</v>
          </cell>
        </row>
        <row r="94">
          <cell r="A94">
            <v>39630</v>
          </cell>
          <cell r="B94">
            <v>-27.46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-0.28000000000000003</v>
          </cell>
          <cell r="W94">
            <v>-20.21</v>
          </cell>
          <cell r="X94">
            <v>0</v>
          </cell>
          <cell r="Y94">
            <v>10.1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15.15</v>
          </cell>
          <cell r="AE94">
            <v>0</v>
          </cell>
          <cell r="AF94">
            <v>-31.81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-31.53</v>
          </cell>
          <cell r="AN94">
            <v>0</v>
          </cell>
          <cell r="AO94">
            <v>0</v>
          </cell>
          <cell r="AP94">
            <v>0</v>
          </cell>
          <cell r="AQ94">
            <v>-43.25</v>
          </cell>
          <cell r="AR94">
            <v>-129.28</v>
          </cell>
          <cell r="AS94">
            <v>-24.97</v>
          </cell>
          <cell r="AT94">
            <v>25.13</v>
          </cell>
          <cell r="AU94">
            <v>-2174689.5482172132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-20.21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76.2</v>
          </cell>
          <cell r="BQ94">
            <v>-43.51</v>
          </cell>
          <cell r="BR94">
            <v>0</v>
          </cell>
          <cell r="BS94">
            <v>1.31</v>
          </cell>
          <cell r="BT94">
            <v>0.03</v>
          </cell>
        </row>
        <row r="95">
          <cell r="A95">
            <v>39661</v>
          </cell>
          <cell r="B95">
            <v>-27.32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-0.28000000000000003</v>
          </cell>
          <cell r="W95">
            <v>-20.11</v>
          </cell>
          <cell r="X95">
            <v>0</v>
          </cell>
          <cell r="Y95">
            <v>10.050000000000001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15.08</v>
          </cell>
          <cell r="AE95">
            <v>0</v>
          </cell>
          <cell r="AF95">
            <v>-31.65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-31.37</v>
          </cell>
          <cell r="AN95">
            <v>0</v>
          </cell>
          <cell r="AO95">
            <v>0</v>
          </cell>
          <cell r="AP95">
            <v>0</v>
          </cell>
          <cell r="AQ95">
            <v>-43.03</v>
          </cell>
          <cell r="AR95">
            <v>-128.63999999999999</v>
          </cell>
          <cell r="AS95">
            <v>-24.97</v>
          </cell>
          <cell r="AT95">
            <v>25.13</v>
          </cell>
          <cell r="AU95">
            <v>-2174689.7742511388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-20.11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75.819999999999993</v>
          </cell>
          <cell r="BQ95">
            <v>-43.3</v>
          </cell>
          <cell r="BR95">
            <v>0</v>
          </cell>
          <cell r="BS95">
            <v>1.31</v>
          </cell>
          <cell r="BT95">
            <v>0.03</v>
          </cell>
        </row>
        <row r="96">
          <cell r="A96">
            <v>39692</v>
          </cell>
          <cell r="B96">
            <v>-26.31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-0.27</v>
          </cell>
          <cell r="W96">
            <v>-19.36</v>
          </cell>
          <cell r="X96">
            <v>0</v>
          </cell>
          <cell r="Y96">
            <v>9.68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14.52</v>
          </cell>
          <cell r="AE96">
            <v>0</v>
          </cell>
          <cell r="AF96">
            <v>-30.48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-30.2</v>
          </cell>
          <cell r="AN96">
            <v>0</v>
          </cell>
          <cell r="AO96">
            <v>0</v>
          </cell>
          <cell r="AP96">
            <v>0</v>
          </cell>
          <cell r="AQ96">
            <v>-41.44</v>
          </cell>
          <cell r="AR96">
            <v>-123.86</v>
          </cell>
          <cell r="AS96">
            <v>-24.17</v>
          </cell>
          <cell r="AT96">
            <v>24.34</v>
          </cell>
          <cell r="AU96">
            <v>-2104674.5109156799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-19.36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73.010000000000005</v>
          </cell>
          <cell r="BQ96">
            <v>-41.69</v>
          </cell>
          <cell r="BR96">
            <v>0</v>
          </cell>
          <cell r="BS96">
            <v>1.27</v>
          </cell>
          <cell r="BT96">
            <v>0.03</v>
          </cell>
        </row>
        <row r="97">
          <cell r="A97">
            <v>39722</v>
          </cell>
          <cell r="B97">
            <v>-27.05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-0.28000000000000003</v>
          </cell>
          <cell r="W97">
            <v>-19.91</v>
          </cell>
          <cell r="X97">
            <v>0</v>
          </cell>
          <cell r="Y97">
            <v>9.9600000000000009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14.93</v>
          </cell>
          <cell r="AE97">
            <v>0</v>
          </cell>
          <cell r="AF97">
            <v>-31.34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-31.06</v>
          </cell>
          <cell r="AN97">
            <v>0</v>
          </cell>
          <cell r="AO97">
            <v>0</v>
          </cell>
          <cell r="AP97">
            <v>0</v>
          </cell>
          <cell r="AQ97">
            <v>-42.61</v>
          </cell>
          <cell r="AR97">
            <v>-127.37</v>
          </cell>
          <cell r="AS97">
            <v>-24.97</v>
          </cell>
          <cell r="AT97">
            <v>25.17</v>
          </cell>
          <cell r="AU97">
            <v>-2174696.4443933922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-19.91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75.08</v>
          </cell>
          <cell r="BQ97">
            <v>-42.87</v>
          </cell>
          <cell r="BR97">
            <v>0</v>
          </cell>
          <cell r="BS97">
            <v>1.31</v>
          </cell>
          <cell r="BT97">
            <v>0.03</v>
          </cell>
        </row>
        <row r="98">
          <cell r="A98">
            <v>39753</v>
          </cell>
          <cell r="B98">
            <v>-18.5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-0.45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14.37</v>
          </cell>
          <cell r="AE98">
            <v>0</v>
          </cell>
          <cell r="AF98">
            <v>-30.18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-29.91</v>
          </cell>
          <cell r="AN98">
            <v>0</v>
          </cell>
          <cell r="AO98">
            <v>0</v>
          </cell>
          <cell r="AP98">
            <v>0</v>
          </cell>
          <cell r="AQ98">
            <v>-41.03</v>
          </cell>
          <cell r="AR98">
            <v>-105.69</v>
          </cell>
          <cell r="AS98">
            <v>-24.32</v>
          </cell>
          <cell r="AT98">
            <v>24.36</v>
          </cell>
          <cell r="AU98">
            <v>-2131412.2226702832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-19.170000000000002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24.1</v>
          </cell>
          <cell r="BQ98">
            <v>-41.28</v>
          </cell>
          <cell r="BR98">
            <v>0</v>
          </cell>
          <cell r="BS98">
            <v>0.25</v>
          </cell>
          <cell r="BT98">
            <v>0.03</v>
          </cell>
        </row>
        <row r="99">
          <cell r="A99">
            <v>39783</v>
          </cell>
          <cell r="B99">
            <v>-31.83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1.54</v>
          </cell>
          <cell r="W99">
            <v>0</v>
          </cell>
          <cell r="X99">
            <v>0</v>
          </cell>
          <cell r="Y99">
            <v>21.08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14.78</v>
          </cell>
          <cell r="AE99">
            <v>0</v>
          </cell>
          <cell r="AF99">
            <v>-49.8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-53.14</v>
          </cell>
          <cell r="AN99">
            <v>-21.37</v>
          </cell>
          <cell r="AO99">
            <v>0</v>
          </cell>
          <cell r="AP99">
            <v>0</v>
          </cell>
          <cell r="AQ99">
            <v>-42.19</v>
          </cell>
          <cell r="AR99">
            <v>-160.94</v>
          </cell>
          <cell r="AS99">
            <v>-25.78</v>
          </cell>
          <cell r="AT99">
            <v>26.77</v>
          </cell>
          <cell r="AU99">
            <v>-2202483.8841109495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-19.71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-3.63</v>
          </cell>
          <cell r="BP99">
            <v>11.98</v>
          </cell>
          <cell r="BQ99">
            <v>-42.45</v>
          </cell>
          <cell r="BR99">
            <v>0</v>
          </cell>
          <cell r="BS99">
            <v>0.21</v>
          </cell>
          <cell r="BT99">
            <v>0.02</v>
          </cell>
        </row>
        <row r="100">
          <cell r="A100">
            <v>39814</v>
          </cell>
          <cell r="B100">
            <v>10.94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-0.01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14.71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-41.98</v>
          </cell>
          <cell r="AR100">
            <v>-16.350000000000001</v>
          </cell>
          <cell r="AS100">
            <v>-24.11</v>
          </cell>
          <cell r="AT100">
            <v>24.81</v>
          </cell>
          <cell r="AU100">
            <v>-2260614.2370931068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-19.62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54.52</v>
          </cell>
          <cell r="BQ100">
            <v>-41.98</v>
          </cell>
          <cell r="BR100">
            <v>0</v>
          </cell>
          <cell r="BS100">
            <v>0.14000000000000001</v>
          </cell>
          <cell r="BT100">
            <v>7.0000000000000007E-2</v>
          </cell>
        </row>
        <row r="101">
          <cell r="A101">
            <v>39845</v>
          </cell>
          <cell r="B101">
            <v>9.83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-0.01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13.22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-37.72</v>
          </cell>
          <cell r="AR101">
            <v>-14.69</v>
          </cell>
          <cell r="AS101">
            <v>-21.74</v>
          </cell>
          <cell r="AT101">
            <v>22.57</v>
          </cell>
          <cell r="AU101">
            <v>-2058020.0496531501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-17.63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49</v>
          </cell>
          <cell r="BQ101">
            <v>-37.72</v>
          </cell>
          <cell r="BR101">
            <v>0</v>
          </cell>
          <cell r="BS101">
            <v>0.12</v>
          </cell>
          <cell r="BT101">
            <v>7.0000000000000007E-2</v>
          </cell>
        </row>
        <row r="102">
          <cell r="A102">
            <v>39873</v>
          </cell>
          <cell r="B102">
            <v>10.83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-0.01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14.57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-41.58</v>
          </cell>
          <cell r="AR102">
            <v>-16.190000000000001</v>
          </cell>
          <cell r="AS102">
            <v>-24.11</v>
          </cell>
          <cell r="AT102">
            <v>23.9</v>
          </cell>
          <cell r="AU102">
            <v>-2278544.7666121498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-19.43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54</v>
          </cell>
          <cell r="BQ102">
            <v>-41.58</v>
          </cell>
          <cell r="BR102">
            <v>0</v>
          </cell>
          <cell r="BS102">
            <v>0.14000000000000001</v>
          </cell>
          <cell r="BT102">
            <v>7.0000000000000007E-2</v>
          </cell>
        </row>
        <row r="103">
          <cell r="A103">
            <v>39904</v>
          </cell>
          <cell r="B103">
            <v>10.43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-0.01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14.02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-40.03</v>
          </cell>
          <cell r="AR103">
            <v>-15.59</v>
          </cell>
          <cell r="AS103">
            <v>-23.32</v>
          </cell>
          <cell r="AT103">
            <v>22.72</v>
          </cell>
          <cell r="AU103">
            <v>-2178181.7966595786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52</v>
          </cell>
          <cell r="BQ103">
            <v>-40.03</v>
          </cell>
          <cell r="BR103">
            <v>0</v>
          </cell>
          <cell r="BS103">
            <v>0.08</v>
          </cell>
          <cell r="BT103">
            <v>0.02</v>
          </cell>
        </row>
        <row r="104">
          <cell r="A104">
            <v>39934</v>
          </cell>
          <cell r="B104">
            <v>10.72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-0.01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14.42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-41.16</v>
          </cell>
          <cell r="AR104">
            <v>-16.03</v>
          </cell>
          <cell r="AS104">
            <v>-24.11</v>
          </cell>
          <cell r="AT104">
            <v>23.47</v>
          </cell>
          <cell r="AU104">
            <v>-2250791.4407094675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53.47</v>
          </cell>
          <cell r="BQ104">
            <v>-41.16</v>
          </cell>
          <cell r="BR104">
            <v>0</v>
          </cell>
          <cell r="BS104">
            <v>0.08</v>
          </cell>
          <cell r="BT104">
            <v>0.02</v>
          </cell>
        </row>
        <row r="105">
          <cell r="A105">
            <v>39965</v>
          </cell>
          <cell r="B105">
            <v>10.33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-0.01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13.89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-39.630000000000003</v>
          </cell>
          <cell r="AR105">
            <v>-15.44</v>
          </cell>
          <cell r="AS105">
            <v>-23.32</v>
          </cell>
          <cell r="AT105">
            <v>22.71</v>
          </cell>
          <cell r="AU105">
            <v>-2178217.0701103099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51.48</v>
          </cell>
          <cell r="BQ105">
            <v>-39.630000000000003</v>
          </cell>
          <cell r="BR105">
            <v>0</v>
          </cell>
          <cell r="BS105">
            <v>0.08</v>
          </cell>
          <cell r="BT105">
            <v>0.02</v>
          </cell>
        </row>
        <row r="106">
          <cell r="A106">
            <v>39995</v>
          </cell>
          <cell r="B106">
            <v>10.62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-0.01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14.28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-40.76</v>
          </cell>
          <cell r="AR106">
            <v>-15.87</v>
          </cell>
          <cell r="AS106">
            <v>-24.11</v>
          </cell>
          <cell r="AT106">
            <v>23.44</v>
          </cell>
          <cell r="AU106">
            <v>-2250818.5592674003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-19.04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52.94</v>
          </cell>
          <cell r="BQ106">
            <v>-40.76</v>
          </cell>
          <cell r="BR106">
            <v>0</v>
          </cell>
          <cell r="BS106">
            <v>0.2</v>
          </cell>
          <cell r="BT106">
            <v>0.02</v>
          </cell>
        </row>
        <row r="107">
          <cell r="A107">
            <v>40026</v>
          </cell>
          <cell r="B107">
            <v>10.56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-0.01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14.21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-40.549999999999997</v>
          </cell>
          <cell r="AR107">
            <v>-15.79</v>
          </cell>
          <cell r="AS107">
            <v>-24.11</v>
          </cell>
          <cell r="AT107">
            <v>23.44</v>
          </cell>
          <cell r="AU107">
            <v>-2250655.1744799856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-18.95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52.67</v>
          </cell>
          <cell r="BQ107">
            <v>-40.549999999999997</v>
          </cell>
          <cell r="BR107">
            <v>0</v>
          </cell>
          <cell r="BS107">
            <v>0.2</v>
          </cell>
          <cell r="BT107">
            <v>0.02</v>
          </cell>
        </row>
        <row r="108">
          <cell r="A108">
            <v>40057</v>
          </cell>
          <cell r="B108">
            <v>10.17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-0.01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13.68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-39.04</v>
          </cell>
          <cell r="AR108">
            <v>-15.2</v>
          </cell>
          <cell r="AS108">
            <v>-23.32</v>
          </cell>
          <cell r="AT108">
            <v>22.68</v>
          </cell>
          <cell r="AU108">
            <v>-2178099.8258183915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-18.239999999999998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50.71</v>
          </cell>
          <cell r="BQ108">
            <v>-39.04</v>
          </cell>
          <cell r="BR108">
            <v>0</v>
          </cell>
          <cell r="BS108">
            <v>0.19</v>
          </cell>
          <cell r="BT108">
            <v>0.02</v>
          </cell>
        </row>
        <row r="109">
          <cell r="A109">
            <v>40087</v>
          </cell>
          <cell r="B109">
            <v>10.46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-0.01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14.06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-40.15</v>
          </cell>
          <cell r="AR109">
            <v>-15.63</v>
          </cell>
          <cell r="AS109">
            <v>-24.11</v>
          </cell>
          <cell r="AT109">
            <v>23.44</v>
          </cell>
          <cell r="AU109">
            <v>-2251718.6846643854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-18.760000000000002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52.15</v>
          </cell>
          <cell r="BQ109">
            <v>-40.15</v>
          </cell>
          <cell r="BR109">
            <v>0</v>
          </cell>
          <cell r="BS109">
            <v>0.2</v>
          </cell>
          <cell r="BT109">
            <v>0.02</v>
          </cell>
        </row>
        <row r="110">
          <cell r="A110">
            <v>40118</v>
          </cell>
          <cell r="B110">
            <v>1.76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-0.01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13.54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-55.99</v>
          </cell>
          <cell r="AR110">
            <v>-40.700000000000003</v>
          </cell>
          <cell r="AS110">
            <v>-23.71</v>
          </cell>
          <cell r="AT110">
            <v>22.8</v>
          </cell>
          <cell r="AU110">
            <v>-2217829.9453936317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-18.059999999999999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50.21</v>
          </cell>
          <cell r="BQ110">
            <v>-55.99</v>
          </cell>
          <cell r="BR110">
            <v>0</v>
          </cell>
          <cell r="BS110">
            <v>7.0000000000000007E-2</v>
          </cell>
          <cell r="BT110">
            <v>7.0000000000000007E-2</v>
          </cell>
        </row>
        <row r="111">
          <cell r="A111">
            <v>40148</v>
          </cell>
          <cell r="B111">
            <v>1.81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-0.01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13.92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-57.58</v>
          </cell>
          <cell r="AR111">
            <v>-41.85</v>
          </cell>
          <cell r="AS111">
            <v>-24.51</v>
          </cell>
          <cell r="AT111">
            <v>23.56</v>
          </cell>
          <cell r="AU111">
            <v>-2291751.983288764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-18.57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51.63</v>
          </cell>
          <cell r="BQ111">
            <v>-57.58</v>
          </cell>
          <cell r="BR111">
            <v>0</v>
          </cell>
          <cell r="BS111">
            <v>7.0000000000000007E-2</v>
          </cell>
          <cell r="BT111">
            <v>7.0000000000000007E-2</v>
          </cell>
        </row>
        <row r="112">
          <cell r="A112">
            <v>40179</v>
          </cell>
          <cell r="B112">
            <v>1.8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-0.01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13.85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-57.28</v>
          </cell>
          <cell r="AR112">
            <v>-41.64</v>
          </cell>
          <cell r="AS112">
            <v>-24.51</v>
          </cell>
          <cell r="AT112">
            <v>24.17</v>
          </cell>
          <cell r="AU112">
            <v>-2353128.0801822171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-18.48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51.37</v>
          </cell>
          <cell r="BQ112">
            <v>-57.28</v>
          </cell>
          <cell r="BR112">
            <v>0</v>
          </cell>
          <cell r="BS112">
            <v>7.0000000000000007E-2</v>
          </cell>
          <cell r="BT112">
            <v>7.0000000000000007E-2</v>
          </cell>
        </row>
        <row r="113">
          <cell r="A113">
            <v>40210</v>
          </cell>
          <cell r="B113">
            <v>1.62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-0.01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12.45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-51.48</v>
          </cell>
          <cell r="AR113">
            <v>-37.42</v>
          </cell>
          <cell r="AS113">
            <v>-22.11</v>
          </cell>
          <cell r="AT113">
            <v>22</v>
          </cell>
          <cell r="AU113">
            <v>-2142283.8028183794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-16.61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46.16</v>
          </cell>
          <cell r="BQ113">
            <v>-51.48</v>
          </cell>
          <cell r="BR113">
            <v>0</v>
          </cell>
          <cell r="BS113">
            <v>7.0000000000000007E-2</v>
          </cell>
          <cell r="BT113">
            <v>7.0000000000000007E-2</v>
          </cell>
        </row>
        <row r="114">
          <cell r="A114">
            <v>40238</v>
          </cell>
          <cell r="B114">
            <v>1.78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-0.01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13.72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-56.73</v>
          </cell>
          <cell r="AR114">
            <v>-41.24</v>
          </cell>
          <cell r="AS114">
            <v>-24.51</v>
          </cell>
          <cell r="AT114">
            <v>24.36</v>
          </cell>
          <cell r="AU114">
            <v>-2371758.5493082539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-18.3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50.87</v>
          </cell>
          <cell r="BQ114">
            <v>-56.73</v>
          </cell>
          <cell r="BR114">
            <v>0</v>
          </cell>
          <cell r="BS114">
            <v>7.0000000000000007E-2</v>
          </cell>
          <cell r="BT114">
            <v>7.0000000000000007E-2</v>
          </cell>
        </row>
        <row r="115">
          <cell r="A115">
            <v>40269</v>
          </cell>
          <cell r="B115">
            <v>1.72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-0.01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13.21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-54.62</v>
          </cell>
          <cell r="AR115">
            <v>-39.700000000000003</v>
          </cell>
          <cell r="AS115">
            <v>-23.71</v>
          </cell>
          <cell r="AT115">
            <v>22.93</v>
          </cell>
          <cell r="AU115">
            <v>-2228345.9607170825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48.98</v>
          </cell>
          <cell r="BQ115">
            <v>-54.62</v>
          </cell>
          <cell r="BR115">
            <v>0</v>
          </cell>
          <cell r="BS115">
            <v>0.02</v>
          </cell>
          <cell r="BT115">
            <v>0.02</v>
          </cell>
        </row>
        <row r="116">
          <cell r="A116">
            <v>40299</v>
          </cell>
          <cell r="B116">
            <v>1.77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-0.01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13.58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-56.16</v>
          </cell>
          <cell r="AR116">
            <v>-40.82</v>
          </cell>
          <cell r="AS116">
            <v>-24.51</v>
          </cell>
          <cell r="AT116">
            <v>23.69</v>
          </cell>
          <cell r="AU116">
            <v>-2302587.3914167797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50.36</v>
          </cell>
          <cell r="BQ116">
            <v>-56.16</v>
          </cell>
          <cell r="BR116">
            <v>0</v>
          </cell>
          <cell r="BS116">
            <v>0.02</v>
          </cell>
          <cell r="BT116">
            <v>0.02</v>
          </cell>
        </row>
        <row r="117">
          <cell r="A117">
            <v>40330</v>
          </cell>
          <cell r="B117">
            <v>1.7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-0.01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13.08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-54.07</v>
          </cell>
          <cell r="AR117">
            <v>-39.31</v>
          </cell>
          <cell r="AS117">
            <v>-23.71</v>
          </cell>
          <cell r="AT117">
            <v>22.93</v>
          </cell>
          <cell r="AU117">
            <v>-2228336.9406929323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48.49</v>
          </cell>
          <cell r="BQ117">
            <v>-54.07</v>
          </cell>
          <cell r="BR117">
            <v>0</v>
          </cell>
          <cell r="BS117">
            <v>0.02</v>
          </cell>
          <cell r="BT117">
            <v>0.02</v>
          </cell>
        </row>
        <row r="118">
          <cell r="A118">
            <v>40360</v>
          </cell>
          <cell r="B118">
            <v>1.75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-0.01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13.45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-55.6</v>
          </cell>
          <cell r="AR118">
            <v>-40.42</v>
          </cell>
          <cell r="AS118">
            <v>-24.51</v>
          </cell>
          <cell r="AT118">
            <v>23.67</v>
          </cell>
          <cell r="AU118">
            <v>-2302643.6751250648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-17.940000000000001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49.86</v>
          </cell>
          <cell r="BQ118">
            <v>-55.6</v>
          </cell>
          <cell r="BR118">
            <v>0</v>
          </cell>
          <cell r="BS118">
            <v>0.14000000000000001</v>
          </cell>
          <cell r="BT118">
            <v>0.02</v>
          </cell>
        </row>
        <row r="119">
          <cell r="A119">
            <v>40391</v>
          </cell>
          <cell r="B119">
            <v>1.74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-0.01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13.38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-55.32</v>
          </cell>
          <cell r="AR119">
            <v>-40.21</v>
          </cell>
          <cell r="AS119">
            <v>-24.51</v>
          </cell>
          <cell r="AT119">
            <v>23.67</v>
          </cell>
          <cell r="AU119">
            <v>-2302585.6538215065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-17.84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49.6</v>
          </cell>
          <cell r="BQ119">
            <v>-55.32</v>
          </cell>
          <cell r="BR119">
            <v>0</v>
          </cell>
          <cell r="BS119">
            <v>0.14000000000000001</v>
          </cell>
          <cell r="BT119">
            <v>0.02</v>
          </cell>
        </row>
        <row r="120">
          <cell r="A120">
            <v>40422</v>
          </cell>
          <cell r="B120">
            <v>1.68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-0.01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12.88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-53.26</v>
          </cell>
          <cell r="AR120">
            <v>-38.71</v>
          </cell>
          <cell r="AS120">
            <v>-23.71</v>
          </cell>
          <cell r="AT120">
            <v>22.9</v>
          </cell>
          <cell r="AU120">
            <v>-2228379.9770285883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-17.18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47.75</v>
          </cell>
          <cell r="BQ120">
            <v>-53.26</v>
          </cell>
          <cell r="BR120">
            <v>0</v>
          </cell>
          <cell r="BS120">
            <v>0.13</v>
          </cell>
          <cell r="BT120">
            <v>0.02</v>
          </cell>
        </row>
        <row r="121">
          <cell r="A121">
            <v>40452</v>
          </cell>
          <cell r="B121">
            <v>1.72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-0.01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13.24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-54.76</v>
          </cell>
          <cell r="AR121">
            <v>-39.799999999999997</v>
          </cell>
          <cell r="AS121">
            <v>-24.51</v>
          </cell>
          <cell r="AT121">
            <v>23.67</v>
          </cell>
          <cell r="AU121">
            <v>-2302787.8648577495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-17.66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49.1</v>
          </cell>
          <cell r="BQ121">
            <v>-54.76</v>
          </cell>
          <cell r="BR121">
            <v>0</v>
          </cell>
          <cell r="BS121">
            <v>0.14000000000000001</v>
          </cell>
          <cell r="BT121">
            <v>0.02</v>
          </cell>
        </row>
        <row r="122">
          <cell r="A122">
            <v>40483</v>
          </cell>
          <cell r="B122">
            <v>1.66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-0.01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12.75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-52.72</v>
          </cell>
          <cell r="AR122">
            <v>-38.32</v>
          </cell>
          <cell r="AS122">
            <v>-23.71</v>
          </cell>
          <cell r="AT122">
            <v>23.58</v>
          </cell>
          <cell r="AU122">
            <v>-2295491.3718201993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-17.010000000000002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47.27</v>
          </cell>
          <cell r="BQ122">
            <v>-52.72</v>
          </cell>
          <cell r="BR122">
            <v>0</v>
          </cell>
          <cell r="BS122">
            <v>7.0000000000000007E-2</v>
          </cell>
          <cell r="BT122">
            <v>7.0000000000000007E-2</v>
          </cell>
        </row>
        <row r="123">
          <cell r="A123">
            <v>40513</v>
          </cell>
          <cell r="B123">
            <v>1.71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-0.01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13.11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-54.21</v>
          </cell>
          <cell r="AR123">
            <v>-39.4</v>
          </cell>
          <cell r="AS123">
            <v>-24.51</v>
          </cell>
          <cell r="AT123">
            <v>24.37</v>
          </cell>
          <cell r="AU123">
            <v>-2372206.9062312236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-17.489999999999998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48.61</v>
          </cell>
          <cell r="BQ123">
            <v>-54.21</v>
          </cell>
          <cell r="BR123">
            <v>0</v>
          </cell>
          <cell r="BS123">
            <v>7.0000000000000007E-2</v>
          </cell>
          <cell r="BT123">
            <v>7.0000000000000007E-2</v>
          </cell>
        </row>
        <row r="124">
          <cell r="A124">
            <v>40544</v>
          </cell>
          <cell r="B124">
            <v>1.7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-0.01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13.04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-53.93</v>
          </cell>
          <cell r="AR124">
            <v>-39.200000000000003</v>
          </cell>
          <cell r="AS124">
            <v>-24.51</v>
          </cell>
          <cell r="AT124">
            <v>25.01</v>
          </cell>
          <cell r="AU124">
            <v>-2436473.9986357288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-17.399999999999999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48.36</v>
          </cell>
          <cell r="BQ124">
            <v>-53.93</v>
          </cell>
          <cell r="BR124">
            <v>0</v>
          </cell>
          <cell r="BS124">
            <v>7.0000000000000007E-2</v>
          </cell>
          <cell r="BT124">
            <v>7.0000000000000007E-2</v>
          </cell>
        </row>
        <row r="125">
          <cell r="A125">
            <v>40575</v>
          </cell>
          <cell r="B125">
            <v>1.52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-0.01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11.72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-48.45</v>
          </cell>
          <cell r="AR125">
            <v>-35.22</v>
          </cell>
          <cell r="AS125">
            <v>-22.11</v>
          </cell>
          <cell r="AT125">
            <v>22.76</v>
          </cell>
          <cell r="AU125">
            <v>-2218245.2741590068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-15.63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43.45</v>
          </cell>
          <cell r="BQ125">
            <v>-48.45</v>
          </cell>
          <cell r="BR125">
            <v>0</v>
          </cell>
          <cell r="BS125">
            <v>7.0000000000000007E-2</v>
          </cell>
          <cell r="BT125">
            <v>7.0000000000000007E-2</v>
          </cell>
        </row>
        <row r="126">
          <cell r="A126">
            <v>40603</v>
          </cell>
          <cell r="B126">
            <v>1.68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-0.01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12.91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-53.39</v>
          </cell>
          <cell r="AR126">
            <v>-38.81</v>
          </cell>
          <cell r="AS126">
            <v>-24.51</v>
          </cell>
          <cell r="AT126">
            <v>25.2</v>
          </cell>
          <cell r="AU126">
            <v>-2455970.4956672126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-17.22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47.88</v>
          </cell>
          <cell r="BQ126">
            <v>-53.39</v>
          </cell>
          <cell r="BR126">
            <v>0</v>
          </cell>
          <cell r="BS126">
            <v>7.0000000000000007E-2</v>
          </cell>
          <cell r="BT126">
            <v>7.0000000000000007E-2</v>
          </cell>
        </row>
        <row r="127">
          <cell r="A127">
            <v>40634</v>
          </cell>
          <cell r="B127">
            <v>1.62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-0.01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12.43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-51.4</v>
          </cell>
          <cell r="AR127">
            <v>-37.36</v>
          </cell>
          <cell r="AS127">
            <v>-23.71</v>
          </cell>
          <cell r="AT127">
            <v>23.74</v>
          </cell>
          <cell r="AU127">
            <v>-2309611.0220998432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46.09</v>
          </cell>
          <cell r="BQ127">
            <v>-51.4</v>
          </cell>
          <cell r="BR127">
            <v>0</v>
          </cell>
          <cell r="BS127">
            <v>0.02</v>
          </cell>
          <cell r="BT127">
            <v>0.02</v>
          </cell>
        </row>
        <row r="128">
          <cell r="A128">
            <v>40664</v>
          </cell>
          <cell r="B128">
            <v>1.66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-0.01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12.78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-52.84</v>
          </cell>
          <cell r="AR128">
            <v>-38.409999999999997</v>
          </cell>
          <cell r="AS128">
            <v>-24.51</v>
          </cell>
          <cell r="AT128">
            <v>24.55</v>
          </cell>
          <cell r="AU128">
            <v>-2386673.9015639774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54.51</v>
          </cell>
          <cell r="BQ128">
            <v>-52.84</v>
          </cell>
          <cell r="BR128">
            <v>0</v>
          </cell>
          <cell r="BS128">
            <v>0</v>
          </cell>
          <cell r="BT128">
            <v>0.03</v>
          </cell>
        </row>
        <row r="129">
          <cell r="A129">
            <v>40695</v>
          </cell>
          <cell r="B129">
            <v>1.6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-0.01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12.3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-50.87</v>
          </cell>
          <cell r="AR129">
            <v>-36.979999999999997</v>
          </cell>
          <cell r="AS129">
            <v>-23.71</v>
          </cell>
          <cell r="AT129">
            <v>23.76</v>
          </cell>
          <cell r="AU129">
            <v>-2309662.705468162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52.47</v>
          </cell>
          <cell r="BQ129">
            <v>-50.87</v>
          </cell>
          <cell r="BR129">
            <v>0</v>
          </cell>
          <cell r="BS129">
            <v>0</v>
          </cell>
          <cell r="BT129">
            <v>0.03</v>
          </cell>
        </row>
        <row r="130">
          <cell r="A130">
            <v>40725</v>
          </cell>
          <cell r="B130">
            <v>1.65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-0.01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12.65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-52.3</v>
          </cell>
          <cell r="AR130">
            <v>-38.020000000000003</v>
          </cell>
          <cell r="AS130">
            <v>-24.51</v>
          </cell>
          <cell r="AT130">
            <v>24.55</v>
          </cell>
          <cell r="AU130">
            <v>-2387604.0043669124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53.94</v>
          </cell>
          <cell r="BQ130">
            <v>-52.3</v>
          </cell>
          <cell r="BR130">
            <v>0</v>
          </cell>
          <cell r="BS130">
            <v>0</v>
          </cell>
          <cell r="BT130">
            <v>0.03</v>
          </cell>
        </row>
        <row r="131">
          <cell r="A131">
            <v>40756</v>
          </cell>
          <cell r="B131">
            <v>1.64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-0.01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12.58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-52.02</v>
          </cell>
          <cell r="AR131">
            <v>-37.82</v>
          </cell>
          <cell r="AS131">
            <v>-24.51</v>
          </cell>
          <cell r="AT131">
            <v>24.55</v>
          </cell>
          <cell r="AU131">
            <v>-2387572.911337425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53.66</v>
          </cell>
          <cell r="BQ131">
            <v>-52.02</v>
          </cell>
          <cell r="BR131">
            <v>0</v>
          </cell>
          <cell r="BS131">
            <v>0</v>
          </cell>
          <cell r="BT131">
            <v>0.03</v>
          </cell>
        </row>
        <row r="132">
          <cell r="A132">
            <v>40787</v>
          </cell>
          <cell r="B132">
            <v>1.58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-0.01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12.11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-50.08</v>
          </cell>
          <cell r="AR132">
            <v>-36.4</v>
          </cell>
          <cell r="AS132">
            <v>-23.71</v>
          </cell>
          <cell r="AT132">
            <v>23.76</v>
          </cell>
          <cell r="AU132">
            <v>-2309598.1353166373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51.66</v>
          </cell>
          <cell r="BQ132">
            <v>-50.08</v>
          </cell>
          <cell r="BR132">
            <v>0</v>
          </cell>
          <cell r="BS132">
            <v>0</v>
          </cell>
          <cell r="BT132">
            <v>0.03</v>
          </cell>
        </row>
        <row r="133">
          <cell r="A133">
            <v>40817</v>
          </cell>
          <cell r="B133">
            <v>1.62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-0.01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12.45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-51.49</v>
          </cell>
          <cell r="AR133">
            <v>-37.43</v>
          </cell>
          <cell r="AS133">
            <v>-24.51</v>
          </cell>
          <cell r="AT133">
            <v>24.55</v>
          </cell>
          <cell r="AU133">
            <v>-2386821.6179768066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53.11</v>
          </cell>
          <cell r="BQ133">
            <v>-51.49</v>
          </cell>
          <cell r="BR133">
            <v>0</v>
          </cell>
          <cell r="BS133">
            <v>0</v>
          </cell>
          <cell r="BT133">
            <v>0.03</v>
          </cell>
        </row>
        <row r="134">
          <cell r="A134">
            <v>40848</v>
          </cell>
          <cell r="B134">
            <v>1.56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-0.01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11.99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-49.56</v>
          </cell>
          <cell r="AR134">
            <v>-36.03</v>
          </cell>
          <cell r="AS134">
            <v>-23.71</v>
          </cell>
          <cell r="AT134">
            <v>24.43</v>
          </cell>
          <cell r="AU134">
            <v>-2376986.5848107412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51.12</v>
          </cell>
          <cell r="BQ134">
            <v>-49.56</v>
          </cell>
          <cell r="BR134">
            <v>0</v>
          </cell>
          <cell r="BS134">
            <v>0</v>
          </cell>
          <cell r="BT134">
            <v>0.08</v>
          </cell>
        </row>
        <row r="135">
          <cell r="A135">
            <v>40878</v>
          </cell>
          <cell r="B135">
            <v>1.6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-0.01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12.32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-50.95</v>
          </cell>
          <cell r="AR135">
            <v>-37.04</v>
          </cell>
          <cell r="AS135">
            <v>-24.51</v>
          </cell>
          <cell r="AT135">
            <v>25.24</v>
          </cell>
          <cell r="AU135">
            <v>-2456301.7987518134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52.56</v>
          </cell>
          <cell r="BQ135">
            <v>-50.95</v>
          </cell>
          <cell r="BR135">
            <v>0</v>
          </cell>
          <cell r="BS135">
            <v>0</v>
          </cell>
          <cell r="BT135">
            <v>0.08</v>
          </cell>
        </row>
        <row r="136">
          <cell r="A136">
            <v>40909</v>
          </cell>
          <cell r="B136">
            <v>1.59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-0.01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12.26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-50.68</v>
          </cell>
          <cell r="AR136">
            <v>-36.840000000000003</v>
          </cell>
          <cell r="AS136">
            <v>-24.51</v>
          </cell>
          <cell r="AT136">
            <v>25.91</v>
          </cell>
          <cell r="AU136">
            <v>-2523181.1731686871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52.28</v>
          </cell>
          <cell r="BQ136">
            <v>-50.68</v>
          </cell>
          <cell r="BR136">
            <v>0</v>
          </cell>
          <cell r="BS136">
            <v>0</v>
          </cell>
          <cell r="BT136">
            <v>0.08</v>
          </cell>
        </row>
        <row r="137">
          <cell r="A137">
            <v>40940</v>
          </cell>
          <cell r="B137">
            <v>1.48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-0.01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11.41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-47.16</v>
          </cell>
          <cell r="AR137">
            <v>-34.28</v>
          </cell>
          <cell r="AS137">
            <v>-22.9</v>
          </cell>
          <cell r="AT137">
            <v>24.43</v>
          </cell>
          <cell r="AU137">
            <v>-2380199.3377406024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48.65</v>
          </cell>
          <cell r="BQ137">
            <v>-47.16</v>
          </cell>
          <cell r="BR137">
            <v>0</v>
          </cell>
          <cell r="BS137">
            <v>0</v>
          </cell>
          <cell r="BT137">
            <v>0.08</v>
          </cell>
        </row>
        <row r="138">
          <cell r="A138">
            <v>40969</v>
          </cell>
          <cell r="B138">
            <v>1.58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-0.01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12.13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-50.16</v>
          </cell>
          <cell r="AR138">
            <v>-36.46</v>
          </cell>
          <cell r="AS138">
            <v>-24.51</v>
          </cell>
          <cell r="AT138">
            <v>26.11</v>
          </cell>
          <cell r="AU138">
            <v>-2543128.3669161769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51.74</v>
          </cell>
          <cell r="BQ138">
            <v>-50.16</v>
          </cell>
          <cell r="BR138">
            <v>0</v>
          </cell>
          <cell r="BS138">
            <v>0</v>
          </cell>
          <cell r="BT138">
            <v>0.08</v>
          </cell>
        </row>
        <row r="139">
          <cell r="A139">
            <v>41000</v>
          </cell>
          <cell r="B139">
            <v>1.52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-0.01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11.68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-48.29</v>
          </cell>
          <cell r="AR139">
            <v>-35.1</v>
          </cell>
          <cell r="AS139">
            <v>-23.71</v>
          </cell>
          <cell r="AT139">
            <v>24.6</v>
          </cell>
          <cell r="AU139">
            <v>-2394052.3404874145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49.81</v>
          </cell>
          <cell r="BQ139">
            <v>-48.29</v>
          </cell>
          <cell r="BR139">
            <v>0</v>
          </cell>
          <cell r="BS139">
            <v>0</v>
          </cell>
          <cell r="BT139">
            <v>0.03</v>
          </cell>
        </row>
        <row r="140">
          <cell r="A140">
            <v>41030</v>
          </cell>
          <cell r="B140">
            <v>1.56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-0.01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12.01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-49.64</v>
          </cell>
          <cell r="AR140">
            <v>-36.08</v>
          </cell>
          <cell r="AS140">
            <v>-24.51</v>
          </cell>
          <cell r="AT140">
            <v>25.42</v>
          </cell>
          <cell r="AU140">
            <v>-2473870.3469862733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51.2</v>
          </cell>
          <cell r="BQ140">
            <v>-49.64</v>
          </cell>
          <cell r="BR140">
            <v>0</v>
          </cell>
          <cell r="BS140">
            <v>0</v>
          </cell>
          <cell r="BT140">
            <v>0.03</v>
          </cell>
        </row>
        <row r="141">
          <cell r="A141">
            <v>41061</v>
          </cell>
          <cell r="B141">
            <v>1.5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-0.01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11.56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-47.79</v>
          </cell>
          <cell r="AR141">
            <v>-34.74</v>
          </cell>
          <cell r="AS141">
            <v>-23.71</v>
          </cell>
          <cell r="AT141">
            <v>24.6</v>
          </cell>
          <cell r="AU141">
            <v>-2394143.5602869876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49.29</v>
          </cell>
          <cell r="BQ141">
            <v>-47.79</v>
          </cell>
          <cell r="BR141">
            <v>0</v>
          </cell>
          <cell r="BS141">
            <v>0</v>
          </cell>
          <cell r="BT141">
            <v>0.03</v>
          </cell>
        </row>
        <row r="142">
          <cell r="A142">
            <v>41091</v>
          </cell>
          <cell r="B142">
            <v>1.55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-0.01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11.88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-49.12</v>
          </cell>
          <cell r="AR142">
            <v>-35.71</v>
          </cell>
          <cell r="AS142">
            <v>-24.51</v>
          </cell>
          <cell r="AT142">
            <v>25.42</v>
          </cell>
          <cell r="AU142">
            <v>-2474025.2000518385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50.67</v>
          </cell>
          <cell r="BQ142">
            <v>-49.12</v>
          </cell>
          <cell r="BR142">
            <v>0</v>
          </cell>
          <cell r="BS142">
            <v>0</v>
          </cell>
          <cell r="BT142">
            <v>0.03</v>
          </cell>
        </row>
        <row r="143">
          <cell r="A143">
            <v>41122</v>
          </cell>
          <cell r="B143">
            <v>1.54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-0.01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11.82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-48.86</v>
          </cell>
          <cell r="AR143">
            <v>-35.520000000000003</v>
          </cell>
          <cell r="AS143">
            <v>-24.51</v>
          </cell>
          <cell r="AT143">
            <v>25.42</v>
          </cell>
          <cell r="AU143">
            <v>-2474111.8168302872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50.4</v>
          </cell>
          <cell r="BQ143">
            <v>-48.86</v>
          </cell>
          <cell r="BR143">
            <v>0</v>
          </cell>
          <cell r="BS143">
            <v>0</v>
          </cell>
          <cell r="BT143">
            <v>0.03</v>
          </cell>
        </row>
        <row r="144">
          <cell r="A144">
            <v>41153</v>
          </cell>
          <cell r="B144">
            <v>1.48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-0.01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11.37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-47.03</v>
          </cell>
          <cell r="AR144">
            <v>-34.19</v>
          </cell>
          <cell r="AS144">
            <v>-23.71</v>
          </cell>
          <cell r="AT144">
            <v>24.6</v>
          </cell>
          <cell r="AU144">
            <v>-2394244.8302163803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48.51</v>
          </cell>
          <cell r="BQ144">
            <v>-47.03</v>
          </cell>
          <cell r="BR144">
            <v>0</v>
          </cell>
          <cell r="BS144">
            <v>0</v>
          </cell>
          <cell r="BT144">
            <v>0.03</v>
          </cell>
        </row>
        <row r="145">
          <cell r="A145">
            <v>41183</v>
          </cell>
          <cell r="B145">
            <v>1.52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-0.01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11.69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-48.35</v>
          </cell>
          <cell r="AR145">
            <v>-35.15</v>
          </cell>
          <cell r="AS145">
            <v>-24.51</v>
          </cell>
          <cell r="AT145">
            <v>25.42</v>
          </cell>
          <cell r="AU145">
            <v>-2473991.7343688803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49.87</v>
          </cell>
          <cell r="BQ145">
            <v>-48.35</v>
          </cell>
          <cell r="BR145">
            <v>0</v>
          </cell>
          <cell r="BS145">
            <v>0</v>
          </cell>
          <cell r="BT145">
            <v>0.03</v>
          </cell>
        </row>
        <row r="146">
          <cell r="A146">
            <v>41214</v>
          </cell>
          <cell r="B146">
            <v>1.46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-0.01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11.26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-46.54</v>
          </cell>
          <cell r="AR146">
            <v>-33.83</v>
          </cell>
          <cell r="AS146">
            <v>-23.71</v>
          </cell>
          <cell r="AT146">
            <v>25.27</v>
          </cell>
          <cell r="AU146">
            <v>-2461461.6398811038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48</v>
          </cell>
          <cell r="BQ146">
            <v>-46.54</v>
          </cell>
          <cell r="BR146">
            <v>0</v>
          </cell>
          <cell r="BS146">
            <v>0</v>
          </cell>
          <cell r="BT146">
            <v>0.08</v>
          </cell>
        </row>
        <row r="147">
          <cell r="A147">
            <v>41244</v>
          </cell>
          <cell r="B147">
            <v>1.51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-0.01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11.57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-47.84</v>
          </cell>
          <cell r="AR147">
            <v>-34.78</v>
          </cell>
          <cell r="AS147">
            <v>-24.51</v>
          </cell>
          <cell r="AT147">
            <v>26.11</v>
          </cell>
          <cell r="AU147">
            <v>-2543510.7093401994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49.35</v>
          </cell>
          <cell r="BQ147">
            <v>-47.84</v>
          </cell>
          <cell r="BR147">
            <v>0</v>
          </cell>
          <cell r="BS147">
            <v>0</v>
          </cell>
          <cell r="BT147">
            <v>0.08</v>
          </cell>
        </row>
        <row r="148">
          <cell r="A148">
            <v>41275</v>
          </cell>
          <cell r="B148">
            <v>1.5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-0.01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11.51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-47.59</v>
          </cell>
          <cell r="AR148">
            <v>-34.590000000000003</v>
          </cell>
          <cell r="AS148">
            <v>-24.51</v>
          </cell>
          <cell r="AT148">
            <v>26.82</v>
          </cell>
          <cell r="AU148">
            <v>-2614703.4825181994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49.08</v>
          </cell>
          <cell r="BQ148">
            <v>-47.59</v>
          </cell>
          <cell r="BR148">
            <v>0</v>
          </cell>
          <cell r="BS148">
            <v>0</v>
          </cell>
          <cell r="BT148">
            <v>0.08</v>
          </cell>
        </row>
        <row r="149">
          <cell r="A149">
            <v>41306</v>
          </cell>
          <cell r="B149">
            <v>1.35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-0.01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10.34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-42.75</v>
          </cell>
          <cell r="AR149">
            <v>-31.08</v>
          </cell>
          <cell r="AS149">
            <v>-22.11</v>
          </cell>
          <cell r="AT149">
            <v>24.42</v>
          </cell>
          <cell r="AU149">
            <v>-2380542.2012404995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44.1</v>
          </cell>
          <cell r="BQ149">
            <v>-42.75</v>
          </cell>
          <cell r="BR149">
            <v>0</v>
          </cell>
          <cell r="BS149">
            <v>0</v>
          </cell>
          <cell r="BT149">
            <v>0.08</v>
          </cell>
        </row>
        <row r="150">
          <cell r="A150">
            <v>41334</v>
          </cell>
          <cell r="B150">
            <v>1.48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-0.01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11.39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-47.1</v>
          </cell>
          <cell r="AR150">
            <v>-34.24</v>
          </cell>
          <cell r="AS150">
            <v>-24.51</v>
          </cell>
          <cell r="AT150">
            <v>27.03</v>
          </cell>
          <cell r="AU150">
            <v>-2756013.3111791974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48.58</v>
          </cell>
          <cell r="BQ150">
            <v>-47.1</v>
          </cell>
          <cell r="BR150">
            <v>0</v>
          </cell>
          <cell r="BS150">
            <v>0</v>
          </cell>
          <cell r="BT150">
            <v>0.08</v>
          </cell>
        </row>
        <row r="151">
          <cell r="A151">
            <v>41365</v>
          </cell>
          <cell r="B151">
            <v>1.43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-0.01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10.96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-45.34</v>
          </cell>
          <cell r="AR151">
            <v>-32.96</v>
          </cell>
          <cell r="AS151">
            <v>-23.71</v>
          </cell>
          <cell r="AT151">
            <v>25.49</v>
          </cell>
          <cell r="AU151">
            <v>-2483448.3739238856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46.76</v>
          </cell>
          <cell r="BQ151">
            <v>-45.34</v>
          </cell>
          <cell r="BR151">
            <v>0</v>
          </cell>
          <cell r="BS151">
            <v>0</v>
          </cell>
          <cell r="BT151">
            <v>0.03</v>
          </cell>
        </row>
        <row r="152">
          <cell r="A152">
            <v>41395</v>
          </cell>
          <cell r="B152">
            <v>1.47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-0.01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11.27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-46.6</v>
          </cell>
          <cell r="AR152">
            <v>-33.880000000000003</v>
          </cell>
          <cell r="AS152">
            <v>-24.51</v>
          </cell>
          <cell r="AT152">
            <v>26.34</v>
          </cell>
          <cell r="AU152">
            <v>-2447012.3791558305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48.07</v>
          </cell>
          <cell r="BQ152">
            <v>-46.6</v>
          </cell>
          <cell r="BR152">
            <v>0</v>
          </cell>
          <cell r="BS152">
            <v>0</v>
          </cell>
          <cell r="BT152">
            <v>0.03</v>
          </cell>
        </row>
        <row r="153">
          <cell r="A153">
            <v>41426</v>
          </cell>
          <cell r="B153">
            <v>1.41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-0.01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10.85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-44.86</v>
          </cell>
          <cell r="AR153">
            <v>-32.61</v>
          </cell>
          <cell r="AS153">
            <v>-23.71</v>
          </cell>
          <cell r="AT153">
            <v>25.49</v>
          </cell>
          <cell r="AU153">
            <v>-2483600.3242972023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46.27</v>
          </cell>
          <cell r="BQ153">
            <v>-44.86</v>
          </cell>
          <cell r="BR153">
            <v>0</v>
          </cell>
          <cell r="BS153">
            <v>0</v>
          </cell>
          <cell r="BT153">
            <v>0.03</v>
          </cell>
        </row>
        <row r="154">
          <cell r="A154">
            <v>41456</v>
          </cell>
          <cell r="B154">
            <v>1.45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-0.01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11.15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-46.11</v>
          </cell>
          <cell r="AR154">
            <v>-33.520000000000003</v>
          </cell>
          <cell r="AS154">
            <v>-24.51</v>
          </cell>
          <cell r="AT154">
            <v>26.34</v>
          </cell>
          <cell r="AU154">
            <v>-2566356.0670532705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47.56</v>
          </cell>
          <cell r="BQ154">
            <v>-46.11</v>
          </cell>
          <cell r="BR154">
            <v>0</v>
          </cell>
          <cell r="BS154">
            <v>0</v>
          </cell>
          <cell r="BT154">
            <v>0.03</v>
          </cell>
        </row>
        <row r="155">
          <cell r="A155">
            <v>41487</v>
          </cell>
          <cell r="B155">
            <v>1.44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-0.01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11.09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-45.86</v>
          </cell>
          <cell r="AR155">
            <v>-33.340000000000003</v>
          </cell>
          <cell r="AS155">
            <v>-24.51</v>
          </cell>
          <cell r="AT155">
            <v>26.34</v>
          </cell>
          <cell r="AU155">
            <v>-2566348.1277256529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47.31</v>
          </cell>
          <cell r="BQ155">
            <v>-45.86</v>
          </cell>
          <cell r="BR155">
            <v>0</v>
          </cell>
          <cell r="BS155">
            <v>0</v>
          </cell>
          <cell r="BT155">
            <v>0.03</v>
          </cell>
        </row>
        <row r="156">
          <cell r="A156">
            <v>41518</v>
          </cell>
          <cell r="B156">
            <v>1.39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-0.01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10.68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-44.14</v>
          </cell>
          <cell r="AR156">
            <v>-32.090000000000003</v>
          </cell>
          <cell r="AS156">
            <v>-23.71</v>
          </cell>
          <cell r="AT156">
            <v>25.49</v>
          </cell>
          <cell r="AU156">
            <v>-2483668.7973589823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45.53</v>
          </cell>
          <cell r="BQ156">
            <v>-44.14</v>
          </cell>
          <cell r="BR156">
            <v>0</v>
          </cell>
          <cell r="BS156">
            <v>0</v>
          </cell>
          <cell r="BT156">
            <v>0.03</v>
          </cell>
        </row>
        <row r="157">
          <cell r="A157">
            <v>41548</v>
          </cell>
          <cell r="B157">
            <v>1.43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-0.01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10.97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-45.38</v>
          </cell>
          <cell r="AR157">
            <v>-32.979999999999997</v>
          </cell>
          <cell r="AS157">
            <v>-24.51</v>
          </cell>
          <cell r="AT157">
            <v>26.34</v>
          </cell>
          <cell r="AU157">
            <v>-2566520.3535635676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46.8</v>
          </cell>
          <cell r="BQ157">
            <v>-45.38</v>
          </cell>
          <cell r="BR157">
            <v>0</v>
          </cell>
          <cell r="BS157">
            <v>0</v>
          </cell>
          <cell r="BT157">
            <v>0.03</v>
          </cell>
        </row>
        <row r="158">
          <cell r="A158">
            <v>41579</v>
          </cell>
          <cell r="B158">
            <v>1.37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-0.01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10.56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-43.67</v>
          </cell>
          <cell r="AR158">
            <v>-31.75</v>
          </cell>
          <cell r="AS158">
            <v>-23.71</v>
          </cell>
          <cell r="AT158">
            <v>26.16</v>
          </cell>
          <cell r="AU158">
            <v>-2550690.8283718992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45.05</v>
          </cell>
          <cell r="BQ158">
            <v>-43.67</v>
          </cell>
          <cell r="BR158">
            <v>0</v>
          </cell>
          <cell r="BS158">
            <v>0</v>
          </cell>
          <cell r="BT158">
            <v>0.08</v>
          </cell>
        </row>
        <row r="159">
          <cell r="A159">
            <v>41609</v>
          </cell>
          <cell r="B159">
            <v>1.41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-0.01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10.86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-44.89</v>
          </cell>
          <cell r="AR159">
            <v>-32.630000000000003</v>
          </cell>
          <cell r="AS159">
            <v>-24.51</v>
          </cell>
          <cell r="AT159">
            <v>27.03</v>
          </cell>
          <cell r="AU159">
            <v>-2635845.5464892569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46.31</v>
          </cell>
          <cell r="BQ159">
            <v>-44.89</v>
          </cell>
          <cell r="BR159">
            <v>0</v>
          </cell>
          <cell r="BS159">
            <v>0</v>
          </cell>
          <cell r="BT159">
            <v>0.08</v>
          </cell>
        </row>
        <row r="160">
          <cell r="A160">
            <v>41640</v>
          </cell>
          <cell r="B160">
            <v>1.4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-0.01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10.8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-44.65</v>
          </cell>
          <cell r="AR160">
            <v>-32.46</v>
          </cell>
          <cell r="AS160">
            <v>-24.51</v>
          </cell>
          <cell r="AT160">
            <v>27.77</v>
          </cell>
          <cell r="AU160">
            <v>-2709729.1531738248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46.05</v>
          </cell>
          <cell r="BQ160">
            <v>-44.65</v>
          </cell>
          <cell r="BR160">
            <v>0</v>
          </cell>
          <cell r="BS160">
            <v>0</v>
          </cell>
          <cell r="BT160">
            <v>0.08</v>
          </cell>
        </row>
        <row r="161">
          <cell r="A161">
            <v>41671</v>
          </cell>
          <cell r="B161">
            <v>1.26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-0.01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9.6999999999999993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-40.11</v>
          </cell>
          <cell r="AR161">
            <v>-29.16</v>
          </cell>
          <cell r="AS161">
            <v>-22.11</v>
          </cell>
          <cell r="AT161">
            <v>25.28</v>
          </cell>
          <cell r="AU161">
            <v>-2467215.6539678304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41.37</v>
          </cell>
          <cell r="BQ161">
            <v>-40.11</v>
          </cell>
          <cell r="BR161">
            <v>0</v>
          </cell>
          <cell r="BS161">
            <v>0</v>
          </cell>
          <cell r="BT161">
            <v>0.08</v>
          </cell>
        </row>
        <row r="162">
          <cell r="A162">
            <v>41699</v>
          </cell>
          <cell r="B162">
            <v>1.39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-0.01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10.69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-44.19</v>
          </cell>
          <cell r="AR162">
            <v>-32.119999999999997</v>
          </cell>
          <cell r="AS162">
            <v>-24.51</v>
          </cell>
          <cell r="AT162">
            <v>27.99</v>
          </cell>
          <cell r="AU162">
            <v>-2731860.3360753548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45.58</v>
          </cell>
          <cell r="BQ162">
            <v>-44.19</v>
          </cell>
          <cell r="BR162">
            <v>0</v>
          </cell>
          <cell r="BS162">
            <v>0</v>
          </cell>
          <cell r="BT162">
            <v>0.08</v>
          </cell>
        </row>
        <row r="163">
          <cell r="A163">
            <v>41730</v>
          </cell>
          <cell r="B163">
            <v>1.34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-0.01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10.29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-42.53</v>
          </cell>
          <cell r="AR163">
            <v>-30.92</v>
          </cell>
          <cell r="AS163">
            <v>-23.71</v>
          </cell>
          <cell r="AT163">
            <v>26.41</v>
          </cell>
          <cell r="AU163">
            <v>-2576316.1200192547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43.87</v>
          </cell>
          <cell r="BQ163">
            <v>-42.53</v>
          </cell>
          <cell r="BR163">
            <v>0</v>
          </cell>
          <cell r="BS163">
            <v>0</v>
          </cell>
          <cell r="BT163">
            <v>0.03</v>
          </cell>
        </row>
        <row r="164">
          <cell r="A164">
            <v>41760</v>
          </cell>
          <cell r="B164">
            <v>1.38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-0.01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10.57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-43.72</v>
          </cell>
          <cell r="AR164">
            <v>-31.78</v>
          </cell>
          <cell r="AS164">
            <v>-24.51</v>
          </cell>
          <cell r="AT164">
            <v>27.29</v>
          </cell>
          <cell r="AU164">
            <v>-2662486.1463114358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45.09</v>
          </cell>
          <cell r="BQ164">
            <v>-43.72</v>
          </cell>
          <cell r="BR164">
            <v>0</v>
          </cell>
          <cell r="BS164">
            <v>0</v>
          </cell>
          <cell r="BT164">
            <v>0.03</v>
          </cell>
        </row>
        <row r="165">
          <cell r="A165">
            <v>41791</v>
          </cell>
          <cell r="B165">
            <v>1.32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-0.01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10.18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-42.08</v>
          </cell>
          <cell r="AR165">
            <v>-30.58</v>
          </cell>
          <cell r="AS165">
            <v>-23.71</v>
          </cell>
          <cell r="AT165">
            <v>26.41</v>
          </cell>
          <cell r="AU165">
            <v>-2576281.1807146855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43.4</v>
          </cell>
          <cell r="BQ165">
            <v>-42.08</v>
          </cell>
          <cell r="BR165">
            <v>0</v>
          </cell>
          <cell r="BS165">
            <v>0</v>
          </cell>
          <cell r="BT165">
            <v>0.03</v>
          </cell>
        </row>
        <row r="166">
          <cell r="A166">
            <v>41821</v>
          </cell>
          <cell r="B166">
            <v>1.36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-0.01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10.46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-43.25</v>
          </cell>
          <cell r="AR166">
            <v>-31.44</v>
          </cell>
          <cell r="AS166">
            <v>-24.51</v>
          </cell>
          <cell r="AT166">
            <v>27.29</v>
          </cell>
          <cell r="AU166">
            <v>-2662246.712432649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44.61</v>
          </cell>
          <cell r="BQ166">
            <v>-43.25</v>
          </cell>
          <cell r="BR166">
            <v>0</v>
          </cell>
          <cell r="BS166">
            <v>0</v>
          </cell>
          <cell r="BT166">
            <v>0.03</v>
          </cell>
        </row>
        <row r="167">
          <cell r="A167">
            <v>41852</v>
          </cell>
          <cell r="B167">
            <v>1.35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-0.01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10.4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-43.01</v>
          </cell>
          <cell r="AR167">
            <v>-31.27</v>
          </cell>
          <cell r="AS167">
            <v>-24.51</v>
          </cell>
          <cell r="AT167">
            <v>27.29</v>
          </cell>
          <cell r="AU167">
            <v>-2662406.0826843507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44.36</v>
          </cell>
          <cell r="BQ167">
            <v>-43.01</v>
          </cell>
          <cell r="BR167">
            <v>0</v>
          </cell>
          <cell r="BS167">
            <v>0</v>
          </cell>
          <cell r="BT167">
            <v>0.03</v>
          </cell>
        </row>
        <row r="168">
          <cell r="A168">
            <v>41883</v>
          </cell>
          <cell r="B168">
            <v>1.3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-0.01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10.01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-41.4</v>
          </cell>
          <cell r="AR168">
            <v>-30.09</v>
          </cell>
          <cell r="AS168">
            <v>-23.71</v>
          </cell>
          <cell r="AT168">
            <v>26.41</v>
          </cell>
          <cell r="AU168">
            <v>-2576598.812364738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42.7</v>
          </cell>
          <cell r="BQ168">
            <v>-41.4</v>
          </cell>
          <cell r="BR168">
            <v>0</v>
          </cell>
          <cell r="BS168">
            <v>0</v>
          </cell>
          <cell r="BT168">
            <v>0.03</v>
          </cell>
        </row>
        <row r="169">
          <cell r="A169">
            <v>41913</v>
          </cell>
          <cell r="B169">
            <v>1.34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-0.01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10.29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-42.55</v>
          </cell>
          <cell r="AR169">
            <v>-30.93</v>
          </cell>
          <cell r="AS169">
            <v>-24.51</v>
          </cell>
          <cell r="AT169">
            <v>27.29</v>
          </cell>
          <cell r="AU169">
            <v>-2662386.5933250096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43.89</v>
          </cell>
          <cell r="BQ169">
            <v>-42.55</v>
          </cell>
          <cell r="BR169">
            <v>0</v>
          </cell>
          <cell r="BS169">
            <v>0</v>
          </cell>
          <cell r="BT169">
            <v>0.03</v>
          </cell>
        </row>
        <row r="170">
          <cell r="A170">
            <v>41944</v>
          </cell>
          <cell r="B170">
            <v>-40.950000000000003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-40.950000000000003</v>
          </cell>
          <cell r="AR170">
            <v>-81.900000000000006</v>
          </cell>
          <cell r="AS170">
            <v>-1.28</v>
          </cell>
          <cell r="AT170">
            <v>0.09</v>
          </cell>
          <cell r="AU170">
            <v>-548438.31082674791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-40.950000000000003</v>
          </cell>
          <cell r="BR170">
            <v>0</v>
          </cell>
          <cell r="BS170">
            <v>0</v>
          </cell>
          <cell r="BT170">
            <v>0</v>
          </cell>
        </row>
        <row r="171">
          <cell r="A171">
            <v>41974</v>
          </cell>
          <cell r="B171">
            <v>-42.09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-42.09</v>
          </cell>
          <cell r="AR171">
            <v>-84.18</v>
          </cell>
          <cell r="AS171">
            <v>-1.32</v>
          </cell>
          <cell r="AT171">
            <v>0.1</v>
          </cell>
          <cell r="AU171">
            <v>538160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-42.09</v>
          </cell>
          <cell r="BR171">
            <v>0</v>
          </cell>
          <cell r="BS171">
            <v>0</v>
          </cell>
          <cell r="BT171">
            <v>0</v>
          </cell>
        </row>
        <row r="172">
          <cell r="A172">
            <v>42005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</row>
        <row r="173">
          <cell r="A173">
            <v>42036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</row>
        <row r="174">
          <cell r="A174">
            <v>42064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</row>
        <row r="175">
          <cell r="A175">
            <v>42095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</row>
        <row r="176">
          <cell r="A176">
            <v>42125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</row>
        <row r="177">
          <cell r="A177">
            <v>42156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</row>
        <row r="178">
          <cell r="A178">
            <v>42186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</row>
        <row r="179">
          <cell r="A179">
            <v>42217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</row>
        <row r="180">
          <cell r="A180">
            <v>42248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</row>
        <row r="181">
          <cell r="A181">
            <v>42278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</row>
        <row r="182">
          <cell r="A182">
            <v>42309</v>
          </cell>
          <cell r="AU182">
            <v>0</v>
          </cell>
        </row>
        <row r="183">
          <cell r="A183">
            <v>42339</v>
          </cell>
          <cell r="AU183">
            <v>0</v>
          </cell>
        </row>
        <row r="184">
          <cell r="A184">
            <v>42370</v>
          </cell>
          <cell r="AU184">
            <v>0</v>
          </cell>
        </row>
        <row r="185">
          <cell r="A185">
            <v>42401</v>
          </cell>
          <cell r="AU185">
            <v>0</v>
          </cell>
        </row>
        <row r="186">
          <cell r="A186">
            <v>42430</v>
          </cell>
          <cell r="AU186">
            <v>0</v>
          </cell>
        </row>
        <row r="187">
          <cell r="A187">
            <v>42461</v>
          </cell>
        </row>
        <row r="188">
          <cell r="A188">
            <v>42491</v>
          </cell>
        </row>
        <row r="189">
          <cell r="A189">
            <v>42522</v>
          </cell>
        </row>
        <row r="190">
          <cell r="A190">
            <v>42552</v>
          </cell>
        </row>
        <row r="191">
          <cell r="A191">
            <v>42583</v>
          </cell>
        </row>
        <row r="192">
          <cell r="A192">
            <v>42614</v>
          </cell>
        </row>
        <row r="193">
          <cell r="A193">
            <v>42644</v>
          </cell>
        </row>
        <row r="194">
          <cell r="A194">
            <v>42675</v>
          </cell>
        </row>
        <row r="195">
          <cell r="A195">
            <v>42705</v>
          </cell>
        </row>
        <row r="196">
          <cell r="A196">
            <v>42736</v>
          </cell>
        </row>
        <row r="197">
          <cell r="A197">
            <v>42767</v>
          </cell>
        </row>
        <row r="198">
          <cell r="A198">
            <v>42795</v>
          </cell>
        </row>
        <row r="199">
          <cell r="A199">
            <v>42826</v>
          </cell>
        </row>
        <row r="200">
          <cell r="A200">
            <v>42856</v>
          </cell>
        </row>
        <row r="201">
          <cell r="A201">
            <v>42887</v>
          </cell>
        </row>
        <row r="202">
          <cell r="A202">
            <v>42917</v>
          </cell>
        </row>
        <row r="203">
          <cell r="A203">
            <v>42948</v>
          </cell>
        </row>
        <row r="204">
          <cell r="A204">
            <v>42979</v>
          </cell>
        </row>
        <row r="205">
          <cell r="A205">
            <v>43009</v>
          </cell>
        </row>
        <row r="206">
          <cell r="A206">
            <v>43040</v>
          </cell>
        </row>
        <row r="207">
          <cell r="A207">
            <v>43070</v>
          </cell>
        </row>
        <row r="208">
          <cell r="A208">
            <v>43101</v>
          </cell>
        </row>
        <row r="209">
          <cell r="A209">
            <v>43132</v>
          </cell>
        </row>
        <row r="210">
          <cell r="A210">
            <v>43160</v>
          </cell>
        </row>
        <row r="211">
          <cell r="A211">
            <v>43191</v>
          </cell>
        </row>
        <row r="212">
          <cell r="A212">
            <v>43221</v>
          </cell>
        </row>
        <row r="213">
          <cell r="A213">
            <v>43252</v>
          </cell>
        </row>
        <row r="214">
          <cell r="A214">
            <v>43282</v>
          </cell>
        </row>
        <row r="215">
          <cell r="A215">
            <v>43313</v>
          </cell>
        </row>
        <row r="216">
          <cell r="A216">
            <v>43344</v>
          </cell>
        </row>
        <row r="217">
          <cell r="A217">
            <v>43374</v>
          </cell>
        </row>
        <row r="218">
          <cell r="A218">
            <v>43405</v>
          </cell>
        </row>
        <row r="219">
          <cell r="A219">
            <v>43435</v>
          </cell>
        </row>
        <row r="220">
          <cell r="A220">
            <v>43466</v>
          </cell>
        </row>
        <row r="221">
          <cell r="A221">
            <v>43497</v>
          </cell>
        </row>
        <row r="222">
          <cell r="A222">
            <v>43525</v>
          </cell>
        </row>
        <row r="223">
          <cell r="A223">
            <v>43556</v>
          </cell>
        </row>
        <row r="224">
          <cell r="A224">
            <v>43586</v>
          </cell>
        </row>
        <row r="225">
          <cell r="A225">
            <v>43617</v>
          </cell>
        </row>
        <row r="226">
          <cell r="A226">
            <v>43647</v>
          </cell>
        </row>
        <row r="227">
          <cell r="A227">
            <v>43678</v>
          </cell>
        </row>
        <row r="228">
          <cell r="A228">
            <v>43709</v>
          </cell>
        </row>
        <row r="229">
          <cell r="A229">
            <v>43739</v>
          </cell>
        </row>
        <row r="230">
          <cell r="A230">
            <v>43770</v>
          </cell>
        </row>
        <row r="231">
          <cell r="A231">
            <v>43800</v>
          </cell>
        </row>
        <row r="232">
          <cell r="A232">
            <v>43831</v>
          </cell>
        </row>
        <row r="233">
          <cell r="A233">
            <v>43862</v>
          </cell>
        </row>
        <row r="234">
          <cell r="A234">
            <v>43891</v>
          </cell>
        </row>
        <row r="235">
          <cell r="A235">
            <v>43922</v>
          </cell>
        </row>
        <row r="236">
          <cell r="A236">
            <v>43952</v>
          </cell>
        </row>
        <row r="237">
          <cell r="A237">
            <v>43983</v>
          </cell>
        </row>
        <row r="238">
          <cell r="A238">
            <v>44013</v>
          </cell>
        </row>
        <row r="239">
          <cell r="A239">
            <v>44044</v>
          </cell>
        </row>
        <row r="240">
          <cell r="A240">
            <v>44075</v>
          </cell>
        </row>
        <row r="241">
          <cell r="A241">
            <v>44105</v>
          </cell>
        </row>
        <row r="242">
          <cell r="A242">
            <v>44136</v>
          </cell>
        </row>
        <row r="243">
          <cell r="A243">
            <v>44166</v>
          </cell>
        </row>
        <row r="244">
          <cell r="A244">
            <v>44197</v>
          </cell>
        </row>
        <row r="245">
          <cell r="A245">
            <v>44228</v>
          </cell>
        </row>
        <row r="246">
          <cell r="A246">
            <v>44256</v>
          </cell>
        </row>
        <row r="247">
          <cell r="A247">
            <v>44287</v>
          </cell>
        </row>
        <row r="248">
          <cell r="A248">
            <v>44317</v>
          </cell>
        </row>
        <row r="249">
          <cell r="A249">
            <v>44348</v>
          </cell>
        </row>
        <row r="250">
          <cell r="A250">
            <v>44378</v>
          </cell>
        </row>
        <row r="251">
          <cell r="A251">
            <v>44409</v>
          </cell>
        </row>
        <row r="252">
          <cell r="A252">
            <v>44440</v>
          </cell>
        </row>
        <row r="253">
          <cell r="A253">
            <v>44470</v>
          </cell>
        </row>
        <row r="254">
          <cell r="A254">
            <v>44501</v>
          </cell>
        </row>
        <row r="255">
          <cell r="A255">
            <v>44531</v>
          </cell>
        </row>
        <row r="256">
          <cell r="A256">
            <v>44562</v>
          </cell>
        </row>
        <row r="257">
          <cell r="A257">
            <v>44593</v>
          </cell>
        </row>
        <row r="258">
          <cell r="A258">
            <v>44621</v>
          </cell>
        </row>
        <row r="259">
          <cell r="A259">
            <v>44652</v>
          </cell>
        </row>
        <row r="260">
          <cell r="A260">
            <v>44682</v>
          </cell>
        </row>
        <row r="261">
          <cell r="A261">
            <v>44713</v>
          </cell>
        </row>
        <row r="262">
          <cell r="A262">
            <v>44743</v>
          </cell>
        </row>
        <row r="263">
          <cell r="A263">
            <v>44774</v>
          </cell>
        </row>
        <row r="264">
          <cell r="A264">
            <v>44805</v>
          </cell>
        </row>
        <row r="265">
          <cell r="A265">
            <v>44835</v>
          </cell>
        </row>
        <row r="266">
          <cell r="A266">
            <v>44866</v>
          </cell>
        </row>
        <row r="267">
          <cell r="A267">
            <v>44896</v>
          </cell>
        </row>
        <row r="268">
          <cell r="A268">
            <v>44927</v>
          </cell>
        </row>
        <row r="269">
          <cell r="A269">
            <v>44958</v>
          </cell>
        </row>
        <row r="270">
          <cell r="A270">
            <v>44986</v>
          </cell>
        </row>
        <row r="271">
          <cell r="A271">
            <v>45017</v>
          </cell>
        </row>
        <row r="272">
          <cell r="A272">
            <v>45047</v>
          </cell>
        </row>
        <row r="273">
          <cell r="A273">
            <v>45078</v>
          </cell>
        </row>
        <row r="274">
          <cell r="A274">
            <v>45108</v>
          </cell>
        </row>
        <row r="275">
          <cell r="A275">
            <v>45139</v>
          </cell>
        </row>
        <row r="276">
          <cell r="A276">
            <v>45170</v>
          </cell>
        </row>
        <row r="277">
          <cell r="A277">
            <v>45200</v>
          </cell>
        </row>
        <row r="278">
          <cell r="A278">
            <v>45231</v>
          </cell>
        </row>
        <row r="279">
          <cell r="A279">
            <v>45261</v>
          </cell>
        </row>
        <row r="280">
          <cell r="A280">
            <v>45292</v>
          </cell>
        </row>
        <row r="281">
          <cell r="A281">
            <v>45323</v>
          </cell>
        </row>
        <row r="282">
          <cell r="A282">
            <v>45352</v>
          </cell>
        </row>
        <row r="283">
          <cell r="A283">
            <v>45383</v>
          </cell>
        </row>
        <row r="284">
          <cell r="A284">
            <v>45413</v>
          </cell>
        </row>
        <row r="285">
          <cell r="A285">
            <v>45444</v>
          </cell>
        </row>
        <row r="286">
          <cell r="A286">
            <v>45474</v>
          </cell>
        </row>
        <row r="287">
          <cell r="A287">
            <v>45505</v>
          </cell>
        </row>
        <row r="288">
          <cell r="A288">
            <v>45536</v>
          </cell>
        </row>
        <row r="289">
          <cell r="A289">
            <v>45566</v>
          </cell>
        </row>
        <row r="290">
          <cell r="A290">
            <v>45597</v>
          </cell>
        </row>
        <row r="291">
          <cell r="A291">
            <v>45627</v>
          </cell>
        </row>
        <row r="292">
          <cell r="A292">
            <v>45658</v>
          </cell>
        </row>
        <row r="293">
          <cell r="A293">
            <v>45689</v>
          </cell>
        </row>
        <row r="294">
          <cell r="A294">
            <v>45717</v>
          </cell>
        </row>
        <row r="295">
          <cell r="A295">
            <v>45748</v>
          </cell>
        </row>
        <row r="296">
          <cell r="A296">
            <v>45778</v>
          </cell>
        </row>
        <row r="297">
          <cell r="A297">
            <v>45809</v>
          </cell>
        </row>
        <row r="298">
          <cell r="A298">
            <v>45839</v>
          </cell>
        </row>
        <row r="299">
          <cell r="A299">
            <v>45870</v>
          </cell>
        </row>
        <row r="300">
          <cell r="A300">
            <v>45901</v>
          </cell>
        </row>
        <row r="301">
          <cell r="A301">
            <v>45931</v>
          </cell>
        </row>
        <row r="302">
          <cell r="A302">
            <v>45962</v>
          </cell>
        </row>
        <row r="303">
          <cell r="A303">
            <v>45992</v>
          </cell>
        </row>
        <row r="304">
          <cell r="A304">
            <v>46023</v>
          </cell>
        </row>
        <row r="305">
          <cell r="A305">
            <v>46054</v>
          </cell>
        </row>
        <row r="306">
          <cell r="A306">
            <v>46082</v>
          </cell>
        </row>
        <row r="307">
          <cell r="A307">
            <v>46113</v>
          </cell>
        </row>
        <row r="308">
          <cell r="A308">
            <v>46143</v>
          </cell>
        </row>
        <row r="309">
          <cell r="A309">
            <v>46174</v>
          </cell>
        </row>
        <row r="310">
          <cell r="A310">
            <v>46204</v>
          </cell>
        </row>
        <row r="311">
          <cell r="A311">
            <v>46235</v>
          </cell>
        </row>
        <row r="312">
          <cell r="A312">
            <v>46266</v>
          </cell>
        </row>
        <row r="313">
          <cell r="A313">
            <v>46296</v>
          </cell>
        </row>
        <row r="314">
          <cell r="A314">
            <v>46327</v>
          </cell>
        </row>
        <row r="315">
          <cell r="A315">
            <v>46357</v>
          </cell>
        </row>
        <row r="316">
          <cell r="A316">
            <v>46388</v>
          </cell>
        </row>
        <row r="317">
          <cell r="A317">
            <v>46419</v>
          </cell>
        </row>
        <row r="318">
          <cell r="A318">
            <v>46447</v>
          </cell>
        </row>
        <row r="319">
          <cell r="A319">
            <v>46478</v>
          </cell>
        </row>
        <row r="320">
          <cell r="A320">
            <v>46508</v>
          </cell>
        </row>
        <row r="321">
          <cell r="A321">
            <v>46539</v>
          </cell>
        </row>
        <row r="322">
          <cell r="A322">
            <v>46569</v>
          </cell>
        </row>
        <row r="323">
          <cell r="A323">
            <v>46600</v>
          </cell>
        </row>
        <row r="324">
          <cell r="A324">
            <v>46631</v>
          </cell>
        </row>
        <row r="325">
          <cell r="A325">
            <v>46661</v>
          </cell>
        </row>
        <row r="326">
          <cell r="A326">
            <v>46692</v>
          </cell>
        </row>
        <row r="327">
          <cell r="A327">
            <v>46722</v>
          </cell>
        </row>
        <row r="328">
          <cell r="A328">
            <v>46753</v>
          </cell>
        </row>
        <row r="329">
          <cell r="A329">
            <v>46784</v>
          </cell>
        </row>
        <row r="330">
          <cell r="A330">
            <v>46813</v>
          </cell>
        </row>
        <row r="331">
          <cell r="A331">
            <v>46844</v>
          </cell>
        </row>
        <row r="332">
          <cell r="A332">
            <v>46874</v>
          </cell>
        </row>
        <row r="333">
          <cell r="A333">
            <v>46905</v>
          </cell>
        </row>
        <row r="334">
          <cell r="A334">
            <v>46935</v>
          </cell>
        </row>
        <row r="335">
          <cell r="A335">
            <v>46966</v>
          </cell>
        </row>
        <row r="336">
          <cell r="A336">
            <v>46997</v>
          </cell>
        </row>
        <row r="337">
          <cell r="A337">
            <v>47027</v>
          </cell>
        </row>
        <row r="338">
          <cell r="A338">
            <v>47058</v>
          </cell>
        </row>
        <row r="339">
          <cell r="A339">
            <v>47088</v>
          </cell>
        </row>
        <row r="340">
          <cell r="A340">
            <v>47119</v>
          </cell>
        </row>
        <row r="341">
          <cell r="A341">
            <v>47150</v>
          </cell>
        </row>
        <row r="342">
          <cell r="A342">
            <v>47178</v>
          </cell>
        </row>
        <row r="343">
          <cell r="A343">
            <v>47209</v>
          </cell>
        </row>
        <row r="344">
          <cell r="A344">
            <v>47239</v>
          </cell>
        </row>
        <row r="345">
          <cell r="A345">
            <v>47270</v>
          </cell>
        </row>
        <row r="346">
          <cell r="A346">
            <v>47300</v>
          </cell>
        </row>
        <row r="347">
          <cell r="A347">
            <v>47331</v>
          </cell>
        </row>
        <row r="348">
          <cell r="A348">
            <v>47362</v>
          </cell>
        </row>
        <row r="349">
          <cell r="A349">
            <v>47392</v>
          </cell>
        </row>
        <row r="350">
          <cell r="A350">
            <v>47423</v>
          </cell>
        </row>
        <row r="351">
          <cell r="A351">
            <v>47453</v>
          </cell>
        </row>
        <row r="352">
          <cell r="A352">
            <v>47484</v>
          </cell>
        </row>
        <row r="353">
          <cell r="A353">
            <v>47515</v>
          </cell>
        </row>
        <row r="354">
          <cell r="A354">
            <v>47543</v>
          </cell>
        </row>
        <row r="355">
          <cell r="A355">
            <v>47574</v>
          </cell>
        </row>
        <row r="356">
          <cell r="A356">
            <v>47604</v>
          </cell>
        </row>
        <row r="357">
          <cell r="A357">
            <v>47635</v>
          </cell>
        </row>
        <row r="358">
          <cell r="A358">
            <v>47665</v>
          </cell>
        </row>
        <row r="359">
          <cell r="A359">
            <v>47696</v>
          </cell>
        </row>
        <row r="360">
          <cell r="A360">
            <v>47727</v>
          </cell>
        </row>
        <row r="361">
          <cell r="A361">
            <v>47757</v>
          </cell>
        </row>
        <row r="362">
          <cell r="A362">
            <v>47788</v>
          </cell>
        </row>
        <row r="363">
          <cell r="A363">
            <v>47818</v>
          </cell>
        </row>
        <row r="364">
          <cell r="A364">
            <v>47849</v>
          </cell>
        </row>
        <row r="365">
          <cell r="A365">
            <v>47880</v>
          </cell>
        </row>
        <row r="366">
          <cell r="A366">
            <v>47908</v>
          </cell>
        </row>
        <row r="367">
          <cell r="A367">
            <v>47939</v>
          </cell>
        </row>
        <row r="368">
          <cell r="A368">
            <v>47969</v>
          </cell>
        </row>
        <row r="369">
          <cell r="A369">
            <v>48000</v>
          </cell>
        </row>
        <row r="370">
          <cell r="A370">
            <v>48030</v>
          </cell>
        </row>
        <row r="371">
          <cell r="A371">
            <v>48061</v>
          </cell>
        </row>
        <row r="372">
          <cell r="A372">
            <v>48092</v>
          </cell>
        </row>
        <row r="373">
          <cell r="A373">
            <v>48122</v>
          </cell>
        </row>
        <row r="374">
          <cell r="A374">
            <v>48153</v>
          </cell>
        </row>
        <row r="375">
          <cell r="A375">
            <v>48183</v>
          </cell>
        </row>
        <row r="376">
          <cell r="A376">
            <v>48214</v>
          </cell>
        </row>
        <row r="377">
          <cell r="A377">
            <v>48245</v>
          </cell>
        </row>
        <row r="378">
          <cell r="A378">
            <v>48274</v>
          </cell>
        </row>
        <row r="379">
          <cell r="A379">
            <v>48305</v>
          </cell>
        </row>
        <row r="380">
          <cell r="A380">
            <v>48335</v>
          </cell>
        </row>
        <row r="381">
          <cell r="A381">
            <v>48366</v>
          </cell>
        </row>
        <row r="382">
          <cell r="A382">
            <v>48396</v>
          </cell>
        </row>
        <row r="383">
          <cell r="A383">
            <v>48427</v>
          </cell>
        </row>
        <row r="384">
          <cell r="A384">
            <v>48458</v>
          </cell>
        </row>
        <row r="385">
          <cell r="A385">
            <v>48488</v>
          </cell>
        </row>
        <row r="386">
          <cell r="A386">
            <v>48519</v>
          </cell>
        </row>
        <row r="387">
          <cell r="A387">
            <v>48549</v>
          </cell>
        </row>
        <row r="388">
          <cell r="A388">
            <v>48580</v>
          </cell>
        </row>
        <row r="389">
          <cell r="A389">
            <v>48611</v>
          </cell>
        </row>
        <row r="390">
          <cell r="A390">
            <v>48639</v>
          </cell>
        </row>
        <row r="391">
          <cell r="A391">
            <v>48670</v>
          </cell>
        </row>
        <row r="392">
          <cell r="A392">
            <v>48700</v>
          </cell>
        </row>
        <row r="393">
          <cell r="A393">
            <v>48731</v>
          </cell>
        </row>
        <row r="394">
          <cell r="A394">
            <v>48761</v>
          </cell>
        </row>
        <row r="395">
          <cell r="A395">
            <v>48792</v>
          </cell>
        </row>
        <row r="396">
          <cell r="A396">
            <v>48823</v>
          </cell>
        </row>
        <row r="397">
          <cell r="A397">
            <v>48853</v>
          </cell>
        </row>
        <row r="398">
          <cell r="A398">
            <v>48884</v>
          </cell>
        </row>
        <row r="399">
          <cell r="A399">
            <v>48914</v>
          </cell>
        </row>
        <row r="400">
          <cell r="A400">
            <v>48945</v>
          </cell>
        </row>
        <row r="401">
          <cell r="A401">
            <v>48976</v>
          </cell>
        </row>
        <row r="402">
          <cell r="A402">
            <v>49004</v>
          </cell>
        </row>
        <row r="403">
          <cell r="A403">
            <v>49035</v>
          </cell>
        </row>
        <row r="404">
          <cell r="A404">
            <v>49065</v>
          </cell>
        </row>
        <row r="405">
          <cell r="A405">
            <v>49096</v>
          </cell>
        </row>
        <row r="406">
          <cell r="A406">
            <v>49126</v>
          </cell>
        </row>
        <row r="407">
          <cell r="A407">
            <v>49157</v>
          </cell>
        </row>
        <row r="408">
          <cell r="A408">
            <v>49188</v>
          </cell>
        </row>
        <row r="409">
          <cell r="A409">
            <v>49218</v>
          </cell>
        </row>
        <row r="410">
          <cell r="A410">
            <v>49249</v>
          </cell>
        </row>
        <row r="411">
          <cell r="A411">
            <v>49279</v>
          </cell>
        </row>
        <row r="412">
          <cell r="A412">
            <v>49310</v>
          </cell>
        </row>
        <row r="413">
          <cell r="A413">
            <v>49341</v>
          </cell>
        </row>
        <row r="414">
          <cell r="A414">
            <v>49369</v>
          </cell>
        </row>
        <row r="415">
          <cell r="A415">
            <v>49400</v>
          </cell>
        </row>
        <row r="416">
          <cell r="A416">
            <v>49430</v>
          </cell>
        </row>
        <row r="417">
          <cell r="A417">
            <v>49461</v>
          </cell>
        </row>
        <row r="418">
          <cell r="A418">
            <v>49491</v>
          </cell>
        </row>
        <row r="419">
          <cell r="A419">
            <v>49522</v>
          </cell>
        </row>
        <row r="420">
          <cell r="A420">
            <v>49553</v>
          </cell>
        </row>
        <row r="421">
          <cell r="A421">
            <v>49583</v>
          </cell>
        </row>
        <row r="422">
          <cell r="A422">
            <v>49614</v>
          </cell>
        </row>
        <row r="423">
          <cell r="A423">
            <v>49644</v>
          </cell>
        </row>
        <row r="424">
          <cell r="A424">
            <v>49675</v>
          </cell>
        </row>
        <row r="425">
          <cell r="A425">
            <v>49706</v>
          </cell>
        </row>
        <row r="426">
          <cell r="A426">
            <v>49735</v>
          </cell>
        </row>
        <row r="427">
          <cell r="A427">
            <v>49766</v>
          </cell>
        </row>
        <row r="428">
          <cell r="A428">
            <v>49796</v>
          </cell>
        </row>
        <row r="429">
          <cell r="A429">
            <v>49827</v>
          </cell>
        </row>
        <row r="430">
          <cell r="A430">
            <v>49857</v>
          </cell>
        </row>
        <row r="431">
          <cell r="A431">
            <v>49888</v>
          </cell>
        </row>
        <row r="432">
          <cell r="A432">
            <v>49919</v>
          </cell>
        </row>
        <row r="433">
          <cell r="A433">
            <v>49949</v>
          </cell>
        </row>
        <row r="434">
          <cell r="A434">
            <v>49980</v>
          </cell>
        </row>
        <row r="435">
          <cell r="A435">
            <v>50010</v>
          </cell>
        </row>
        <row r="436">
          <cell r="A436">
            <v>50041</v>
          </cell>
        </row>
        <row r="437">
          <cell r="A437">
            <v>50072</v>
          </cell>
        </row>
        <row r="438">
          <cell r="A438">
            <v>50100</v>
          </cell>
        </row>
        <row r="439">
          <cell r="A439">
            <v>50131</v>
          </cell>
        </row>
        <row r="440">
          <cell r="A440">
            <v>50161</v>
          </cell>
        </row>
        <row r="441">
          <cell r="A441">
            <v>50192</v>
          </cell>
        </row>
        <row r="442">
          <cell r="A442">
            <v>50222</v>
          </cell>
        </row>
        <row r="443">
          <cell r="A443">
            <v>50253</v>
          </cell>
        </row>
        <row r="444">
          <cell r="A444">
            <v>50284</v>
          </cell>
        </row>
        <row r="445">
          <cell r="A445">
            <v>50314</v>
          </cell>
        </row>
        <row r="446">
          <cell r="A446">
            <v>50345</v>
          </cell>
        </row>
        <row r="447">
          <cell r="A447">
            <v>50375</v>
          </cell>
        </row>
        <row r="448">
          <cell r="A448">
            <v>50406</v>
          </cell>
        </row>
        <row r="449">
          <cell r="A449">
            <v>50437</v>
          </cell>
        </row>
        <row r="450">
          <cell r="A450">
            <v>50465</v>
          </cell>
        </row>
        <row r="451">
          <cell r="A451">
            <v>50496</v>
          </cell>
        </row>
        <row r="452">
          <cell r="A452">
            <v>50526</v>
          </cell>
        </row>
        <row r="453">
          <cell r="A453">
            <v>50557</v>
          </cell>
        </row>
        <row r="454">
          <cell r="A454">
            <v>50587</v>
          </cell>
        </row>
        <row r="455">
          <cell r="A455">
            <v>50618</v>
          </cell>
        </row>
        <row r="456">
          <cell r="A456">
            <v>50649</v>
          </cell>
        </row>
        <row r="457">
          <cell r="A457">
            <v>50679</v>
          </cell>
        </row>
        <row r="458">
          <cell r="A458">
            <v>50710</v>
          </cell>
        </row>
        <row r="459">
          <cell r="A459">
            <v>50740</v>
          </cell>
        </row>
        <row r="460">
          <cell r="A460">
            <v>50771</v>
          </cell>
        </row>
        <row r="461">
          <cell r="A461">
            <v>50802</v>
          </cell>
        </row>
        <row r="462">
          <cell r="A462">
            <v>50830</v>
          </cell>
        </row>
        <row r="463">
          <cell r="A463">
            <v>50861</v>
          </cell>
        </row>
        <row r="464">
          <cell r="A464">
            <v>50891</v>
          </cell>
        </row>
        <row r="465">
          <cell r="A465">
            <v>50922</v>
          </cell>
        </row>
        <row r="466">
          <cell r="A466">
            <v>50952</v>
          </cell>
        </row>
        <row r="467">
          <cell r="A467">
            <v>50983</v>
          </cell>
        </row>
        <row r="468">
          <cell r="A468">
            <v>51014</v>
          </cell>
        </row>
        <row r="469">
          <cell r="A469">
            <v>51044</v>
          </cell>
        </row>
        <row r="470">
          <cell r="A470">
            <v>51075</v>
          </cell>
        </row>
        <row r="471">
          <cell r="A471">
            <v>51105</v>
          </cell>
        </row>
        <row r="472">
          <cell r="A472">
            <v>51136</v>
          </cell>
        </row>
        <row r="473">
          <cell r="A473">
            <v>51167</v>
          </cell>
        </row>
        <row r="474">
          <cell r="A474">
            <v>51196</v>
          </cell>
        </row>
        <row r="475">
          <cell r="A475">
            <v>51227</v>
          </cell>
        </row>
        <row r="476">
          <cell r="A476">
            <v>51257</v>
          </cell>
        </row>
        <row r="477">
          <cell r="A477">
            <v>51288</v>
          </cell>
        </row>
        <row r="478">
          <cell r="A478">
            <v>51318</v>
          </cell>
        </row>
        <row r="479">
          <cell r="A479">
            <v>51349</v>
          </cell>
        </row>
        <row r="480">
          <cell r="A480">
            <v>51380</v>
          </cell>
        </row>
        <row r="481">
          <cell r="A481">
            <v>51410</v>
          </cell>
        </row>
        <row r="482">
          <cell r="A482">
            <v>51441</v>
          </cell>
        </row>
        <row r="483">
          <cell r="A483">
            <v>51471</v>
          </cell>
        </row>
        <row r="484">
          <cell r="A484">
            <v>51502</v>
          </cell>
        </row>
        <row r="485">
          <cell r="A485">
            <v>51533</v>
          </cell>
        </row>
        <row r="486">
          <cell r="A486">
            <v>51561</v>
          </cell>
        </row>
        <row r="487">
          <cell r="A487">
            <v>51592</v>
          </cell>
        </row>
        <row r="488">
          <cell r="A488">
            <v>51622</v>
          </cell>
        </row>
        <row r="489">
          <cell r="A489">
            <v>51653</v>
          </cell>
        </row>
        <row r="490">
          <cell r="A490">
            <v>51683</v>
          </cell>
        </row>
        <row r="491">
          <cell r="A491">
            <v>51714</v>
          </cell>
        </row>
        <row r="492">
          <cell r="A492">
            <v>51745</v>
          </cell>
        </row>
        <row r="493">
          <cell r="A493">
            <v>51775</v>
          </cell>
        </row>
        <row r="494">
          <cell r="A494">
            <v>51806</v>
          </cell>
        </row>
        <row r="495">
          <cell r="A495">
            <v>51836</v>
          </cell>
        </row>
        <row r="496">
          <cell r="A496">
            <v>51867</v>
          </cell>
        </row>
        <row r="497">
          <cell r="A497">
            <v>51898</v>
          </cell>
        </row>
        <row r="498">
          <cell r="A498">
            <v>51926</v>
          </cell>
        </row>
        <row r="499">
          <cell r="A499">
            <v>51957</v>
          </cell>
        </row>
        <row r="500">
          <cell r="A500">
            <v>51987</v>
          </cell>
        </row>
        <row r="501">
          <cell r="A501">
            <v>52018</v>
          </cell>
        </row>
        <row r="502">
          <cell r="A502">
            <v>52048</v>
          </cell>
        </row>
        <row r="503">
          <cell r="A503">
            <v>52079</v>
          </cell>
        </row>
        <row r="504">
          <cell r="A504">
            <v>52110</v>
          </cell>
        </row>
        <row r="505">
          <cell r="A505">
            <v>52140</v>
          </cell>
        </row>
        <row r="506">
          <cell r="A506">
            <v>52171</v>
          </cell>
        </row>
        <row r="507">
          <cell r="A507">
            <v>52201</v>
          </cell>
        </row>
        <row r="508">
          <cell r="A508">
            <v>52232</v>
          </cell>
        </row>
        <row r="509">
          <cell r="A509">
            <v>52263</v>
          </cell>
        </row>
        <row r="510">
          <cell r="A510">
            <v>52291</v>
          </cell>
        </row>
        <row r="511">
          <cell r="A511">
            <v>52322</v>
          </cell>
        </row>
        <row r="512">
          <cell r="A512">
            <v>52352</v>
          </cell>
        </row>
        <row r="513">
          <cell r="A513">
            <v>52383</v>
          </cell>
        </row>
        <row r="514">
          <cell r="A514">
            <v>52413</v>
          </cell>
        </row>
        <row r="515">
          <cell r="A515">
            <v>52444</v>
          </cell>
        </row>
        <row r="516">
          <cell r="A516">
            <v>52475</v>
          </cell>
        </row>
        <row r="517">
          <cell r="A517">
            <v>52505</v>
          </cell>
        </row>
        <row r="518">
          <cell r="A518">
            <v>52536</v>
          </cell>
        </row>
        <row r="519">
          <cell r="A519">
            <v>52566</v>
          </cell>
        </row>
        <row r="520">
          <cell r="A520">
            <v>52597</v>
          </cell>
        </row>
        <row r="521">
          <cell r="A521">
            <v>52628</v>
          </cell>
        </row>
        <row r="522">
          <cell r="A522">
            <v>52657</v>
          </cell>
        </row>
        <row r="523">
          <cell r="A523">
            <v>52688</v>
          </cell>
        </row>
        <row r="524">
          <cell r="A524">
            <v>52718</v>
          </cell>
        </row>
        <row r="525">
          <cell r="A525">
            <v>52749</v>
          </cell>
        </row>
        <row r="526">
          <cell r="A526">
            <v>52779</v>
          </cell>
        </row>
        <row r="527">
          <cell r="A527">
            <v>52810</v>
          </cell>
        </row>
        <row r="528">
          <cell r="A528">
            <v>52841</v>
          </cell>
        </row>
        <row r="529">
          <cell r="A529">
            <v>52871</v>
          </cell>
        </row>
        <row r="530">
          <cell r="A530">
            <v>52902</v>
          </cell>
        </row>
        <row r="531">
          <cell r="A531">
            <v>52932</v>
          </cell>
        </row>
        <row r="532">
          <cell r="A532">
            <v>52963</v>
          </cell>
        </row>
        <row r="533">
          <cell r="A533">
            <v>52994</v>
          </cell>
        </row>
        <row r="534">
          <cell r="A534">
            <v>53022</v>
          </cell>
        </row>
        <row r="535">
          <cell r="A535">
            <v>53053</v>
          </cell>
        </row>
        <row r="536">
          <cell r="A536">
            <v>53083</v>
          </cell>
        </row>
        <row r="537">
          <cell r="A537">
            <v>53114</v>
          </cell>
        </row>
        <row r="538">
          <cell r="A538">
            <v>53144</v>
          </cell>
        </row>
        <row r="539">
          <cell r="A539">
            <v>53175</v>
          </cell>
        </row>
        <row r="540">
          <cell r="A540">
            <v>53206</v>
          </cell>
        </row>
        <row r="541">
          <cell r="A541">
            <v>53236</v>
          </cell>
        </row>
        <row r="542">
          <cell r="A542">
            <v>53267</v>
          </cell>
        </row>
        <row r="543">
          <cell r="A543">
            <v>53297</v>
          </cell>
        </row>
        <row r="544">
          <cell r="A544">
            <v>53328</v>
          </cell>
        </row>
        <row r="545">
          <cell r="A545">
            <v>53359</v>
          </cell>
        </row>
        <row r="546">
          <cell r="A546">
            <v>53387</v>
          </cell>
        </row>
        <row r="547">
          <cell r="A547">
            <v>53418</v>
          </cell>
        </row>
        <row r="548">
          <cell r="A548">
            <v>53448</v>
          </cell>
        </row>
        <row r="549">
          <cell r="A549">
            <v>53479</v>
          </cell>
        </row>
        <row r="550">
          <cell r="A550">
            <v>53509</v>
          </cell>
        </row>
        <row r="551">
          <cell r="A551">
            <v>53540</v>
          </cell>
        </row>
        <row r="552">
          <cell r="A552">
            <v>53571</v>
          </cell>
        </row>
        <row r="553">
          <cell r="A553">
            <v>53601</v>
          </cell>
        </row>
        <row r="554">
          <cell r="A554">
            <v>53632</v>
          </cell>
        </row>
        <row r="555">
          <cell r="A555">
            <v>53662</v>
          </cell>
        </row>
        <row r="556">
          <cell r="A556">
            <v>53693</v>
          </cell>
        </row>
        <row r="557">
          <cell r="A557">
            <v>53724</v>
          </cell>
        </row>
        <row r="558">
          <cell r="A558">
            <v>53752</v>
          </cell>
        </row>
        <row r="559">
          <cell r="A559">
            <v>53783</v>
          </cell>
        </row>
        <row r="560">
          <cell r="A560">
            <v>53813</v>
          </cell>
        </row>
        <row r="561">
          <cell r="A561">
            <v>53844</v>
          </cell>
        </row>
        <row r="562">
          <cell r="A562">
            <v>53874</v>
          </cell>
        </row>
        <row r="563">
          <cell r="A563">
            <v>53905</v>
          </cell>
        </row>
        <row r="564">
          <cell r="A564">
            <v>53936</v>
          </cell>
        </row>
        <row r="565">
          <cell r="A565">
            <v>53966</v>
          </cell>
        </row>
        <row r="566">
          <cell r="A566">
            <v>53997</v>
          </cell>
        </row>
        <row r="567">
          <cell r="A567">
            <v>54027</v>
          </cell>
        </row>
        <row r="568">
          <cell r="A568">
            <v>54058</v>
          </cell>
        </row>
        <row r="569">
          <cell r="A569">
            <v>54089</v>
          </cell>
        </row>
        <row r="570">
          <cell r="A570">
            <v>54118</v>
          </cell>
        </row>
        <row r="571">
          <cell r="A571">
            <v>54149</v>
          </cell>
        </row>
        <row r="572">
          <cell r="A572">
            <v>54179</v>
          </cell>
        </row>
        <row r="573">
          <cell r="A573">
            <v>54210</v>
          </cell>
        </row>
        <row r="574">
          <cell r="A574">
            <v>54240</v>
          </cell>
        </row>
        <row r="575">
          <cell r="A575">
            <v>54271</v>
          </cell>
        </row>
        <row r="576">
          <cell r="A576">
            <v>54302</v>
          </cell>
        </row>
        <row r="577">
          <cell r="A577">
            <v>54332</v>
          </cell>
        </row>
        <row r="578">
          <cell r="A578">
            <v>54363</v>
          </cell>
        </row>
        <row r="579">
          <cell r="A579">
            <v>54393</v>
          </cell>
        </row>
        <row r="580">
          <cell r="A580">
            <v>54424</v>
          </cell>
        </row>
        <row r="581">
          <cell r="A581">
            <v>54455</v>
          </cell>
        </row>
        <row r="582">
          <cell r="A582">
            <v>54483</v>
          </cell>
        </row>
        <row r="583">
          <cell r="A583">
            <v>54514</v>
          </cell>
        </row>
        <row r="584">
          <cell r="A584">
            <v>54544</v>
          </cell>
        </row>
        <row r="585">
          <cell r="A585">
            <v>54575</v>
          </cell>
        </row>
        <row r="586">
          <cell r="A586">
            <v>54605</v>
          </cell>
        </row>
        <row r="587">
          <cell r="A587">
            <v>54636</v>
          </cell>
        </row>
        <row r="588">
          <cell r="A588">
            <v>54667</v>
          </cell>
        </row>
        <row r="589">
          <cell r="A589">
            <v>54697</v>
          </cell>
        </row>
        <row r="590">
          <cell r="A590">
            <v>54728</v>
          </cell>
        </row>
        <row r="591">
          <cell r="A591">
            <v>54758</v>
          </cell>
        </row>
        <row r="592">
          <cell r="A592">
            <v>54789</v>
          </cell>
        </row>
        <row r="593">
          <cell r="A593">
            <v>54820</v>
          </cell>
        </row>
        <row r="594">
          <cell r="A594">
            <v>54848</v>
          </cell>
        </row>
        <row r="595">
          <cell r="A595">
            <v>54879</v>
          </cell>
        </row>
        <row r="596">
          <cell r="A596">
            <v>54909</v>
          </cell>
        </row>
        <row r="597">
          <cell r="A597">
            <v>54940</v>
          </cell>
        </row>
        <row r="598">
          <cell r="A598">
            <v>54970</v>
          </cell>
        </row>
        <row r="599">
          <cell r="A599">
            <v>55001</v>
          </cell>
        </row>
        <row r="600">
          <cell r="A600">
            <v>55032</v>
          </cell>
        </row>
        <row r="601">
          <cell r="A601">
            <v>55062</v>
          </cell>
        </row>
        <row r="602">
          <cell r="A602">
            <v>55093</v>
          </cell>
        </row>
        <row r="603">
          <cell r="A603">
            <v>55123</v>
          </cell>
        </row>
        <row r="604">
          <cell r="A604">
            <v>55154</v>
          </cell>
        </row>
        <row r="605">
          <cell r="A605">
            <v>55185</v>
          </cell>
        </row>
        <row r="606">
          <cell r="A606">
            <v>55213</v>
          </cell>
        </row>
        <row r="607">
          <cell r="A607">
            <v>55244</v>
          </cell>
        </row>
        <row r="608">
          <cell r="A608">
            <v>55274</v>
          </cell>
        </row>
        <row r="609">
          <cell r="A609">
            <v>55305</v>
          </cell>
        </row>
        <row r="610">
          <cell r="A610">
            <v>55335</v>
          </cell>
        </row>
        <row r="611">
          <cell r="A611">
            <v>55366</v>
          </cell>
        </row>
        <row r="612">
          <cell r="A612">
            <v>55397</v>
          </cell>
        </row>
        <row r="613">
          <cell r="A613">
            <v>55427</v>
          </cell>
        </row>
        <row r="614">
          <cell r="A614">
            <v>55458</v>
          </cell>
        </row>
        <row r="615">
          <cell r="A615">
            <v>55488</v>
          </cell>
        </row>
        <row r="616">
          <cell r="A616">
            <v>55519</v>
          </cell>
        </row>
        <row r="617">
          <cell r="A617">
            <v>55550</v>
          </cell>
        </row>
        <row r="618">
          <cell r="A618">
            <v>55579</v>
          </cell>
        </row>
        <row r="619">
          <cell r="A619">
            <v>55610</v>
          </cell>
        </row>
        <row r="620">
          <cell r="A620">
            <v>55640</v>
          </cell>
        </row>
        <row r="621">
          <cell r="A621">
            <v>55671</v>
          </cell>
        </row>
        <row r="622">
          <cell r="A622">
            <v>55701</v>
          </cell>
        </row>
        <row r="623">
          <cell r="A623">
            <v>55732</v>
          </cell>
        </row>
        <row r="624">
          <cell r="A624">
            <v>55763</v>
          </cell>
        </row>
        <row r="625">
          <cell r="A625">
            <v>55793</v>
          </cell>
        </row>
        <row r="626">
          <cell r="A626">
            <v>55824</v>
          </cell>
        </row>
        <row r="627">
          <cell r="A627">
            <v>55854</v>
          </cell>
        </row>
        <row r="628">
          <cell r="A628">
            <v>55885</v>
          </cell>
        </row>
        <row r="629">
          <cell r="A629">
            <v>55916</v>
          </cell>
        </row>
        <row r="630">
          <cell r="A630">
            <v>55944</v>
          </cell>
        </row>
        <row r="631">
          <cell r="A631">
            <v>55975</v>
          </cell>
        </row>
        <row r="632">
          <cell r="A632">
            <v>56005</v>
          </cell>
        </row>
        <row r="633">
          <cell r="A633">
            <v>56036</v>
          </cell>
        </row>
        <row r="634">
          <cell r="A634">
            <v>56066</v>
          </cell>
        </row>
        <row r="635">
          <cell r="A635">
            <v>56097</v>
          </cell>
        </row>
        <row r="636">
          <cell r="A636">
            <v>56128</v>
          </cell>
        </row>
        <row r="637">
          <cell r="A637">
            <v>56158</v>
          </cell>
        </row>
        <row r="638">
          <cell r="A638">
            <v>56189</v>
          </cell>
        </row>
        <row r="639">
          <cell r="A639">
            <v>56219</v>
          </cell>
        </row>
        <row r="640">
          <cell r="A640">
            <v>56250</v>
          </cell>
        </row>
        <row r="641">
          <cell r="A641">
            <v>56281</v>
          </cell>
        </row>
        <row r="642">
          <cell r="A642">
            <v>56309</v>
          </cell>
        </row>
        <row r="643">
          <cell r="A643">
            <v>56340</v>
          </cell>
        </row>
        <row r="644">
          <cell r="A644">
            <v>56370</v>
          </cell>
        </row>
        <row r="645">
          <cell r="A645">
            <v>56401</v>
          </cell>
        </row>
        <row r="646">
          <cell r="A646">
            <v>56431</v>
          </cell>
        </row>
        <row r="647">
          <cell r="A647">
            <v>56462</v>
          </cell>
        </row>
        <row r="648">
          <cell r="A648">
            <v>56493</v>
          </cell>
        </row>
        <row r="649">
          <cell r="A649">
            <v>56523</v>
          </cell>
        </row>
        <row r="650">
          <cell r="A650">
            <v>56554</v>
          </cell>
        </row>
        <row r="651">
          <cell r="A651">
            <v>56584</v>
          </cell>
        </row>
        <row r="652">
          <cell r="A652">
            <v>56615</v>
          </cell>
        </row>
        <row r="653">
          <cell r="A653">
            <v>56646</v>
          </cell>
        </row>
        <row r="654">
          <cell r="A654">
            <v>56674</v>
          </cell>
        </row>
        <row r="655">
          <cell r="A655">
            <v>56705</v>
          </cell>
        </row>
        <row r="656">
          <cell r="A656">
            <v>56735</v>
          </cell>
        </row>
        <row r="657">
          <cell r="A657">
            <v>56766</v>
          </cell>
        </row>
        <row r="658">
          <cell r="A658">
            <v>56796</v>
          </cell>
        </row>
        <row r="659">
          <cell r="A659">
            <v>56827</v>
          </cell>
        </row>
        <row r="660">
          <cell r="A660">
            <v>56858</v>
          </cell>
        </row>
        <row r="661">
          <cell r="A661">
            <v>56888</v>
          </cell>
        </row>
        <row r="662">
          <cell r="A662">
            <v>56919</v>
          </cell>
        </row>
        <row r="663">
          <cell r="A663">
            <v>56949</v>
          </cell>
        </row>
        <row r="664">
          <cell r="A664">
            <v>56980</v>
          </cell>
        </row>
        <row r="665">
          <cell r="A665">
            <v>57011</v>
          </cell>
        </row>
        <row r="666">
          <cell r="A666">
            <v>57040</v>
          </cell>
        </row>
        <row r="667">
          <cell r="A667">
            <v>57071</v>
          </cell>
        </row>
        <row r="668">
          <cell r="A668">
            <v>57101</v>
          </cell>
        </row>
        <row r="669">
          <cell r="A669">
            <v>57132</v>
          </cell>
        </row>
        <row r="670">
          <cell r="A670">
            <v>57162</v>
          </cell>
        </row>
        <row r="671">
          <cell r="A671">
            <v>57193</v>
          </cell>
        </row>
        <row r="672">
          <cell r="A672">
            <v>57224</v>
          </cell>
        </row>
        <row r="673">
          <cell r="A673">
            <v>57254</v>
          </cell>
        </row>
        <row r="674">
          <cell r="A674">
            <v>57285</v>
          </cell>
        </row>
        <row r="675">
          <cell r="A675">
            <v>57315</v>
          </cell>
        </row>
        <row r="676">
          <cell r="A676">
            <v>57346</v>
          </cell>
        </row>
        <row r="677">
          <cell r="A677">
            <v>57377</v>
          </cell>
        </row>
        <row r="678">
          <cell r="A678">
            <v>57405</v>
          </cell>
        </row>
        <row r="679">
          <cell r="A679">
            <v>57436</v>
          </cell>
        </row>
        <row r="680">
          <cell r="A680">
            <v>57466</v>
          </cell>
        </row>
        <row r="681">
          <cell r="A681">
            <v>57497</v>
          </cell>
        </row>
        <row r="682">
          <cell r="A682">
            <v>57527</v>
          </cell>
        </row>
        <row r="683">
          <cell r="A683">
            <v>57558</v>
          </cell>
        </row>
        <row r="684">
          <cell r="A684">
            <v>57589</v>
          </cell>
        </row>
        <row r="685">
          <cell r="A685">
            <v>57619</v>
          </cell>
        </row>
        <row r="686">
          <cell r="A686">
            <v>57650</v>
          </cell>
        </row>
        <row r="687">
          <cell r="A687">
            <v>57680</v>
          </cell>
        </row>
        <row r="688">
          <cell r="A688">
            <v>57711</v>
          </cell>
        </row>
        <row r="689">
          <cell r="A689">
            <v>57742</v>
          </cell>
        </row>
        <row r="690">
          <cell r="A690">
            <v>57770</v>
          </cell>
        </row>
        <row r="691">
          <cell r="A691">
            <v>57801</v>
          </cell>
        </row>
        <row r="692">
          <cell r="A692">
            <v>57831</v>
          </cell>
        </row>
        <row r="693">
          <cell r="A693">
            <v>57862</v>
          </cell>
        </row>
        <row r="694">
          <cell r="A694">
            <v>57892</v>
          </cell>
        </row>
        <row r="695">
          <cell r="A695">
            <v>57923</v>
          </cell>
        </row>
        <row r="696">
          <cell r="A696">
            <v>57954</v>
          </cell>
        </row>
        <row r="697">
          <cell r="A697">
            <v>57984</v>
          </cell>
        </row>
        <row r="698">
          <cell r="A698">
            <v>58015</v>
          </cell>
        </row>
        <row r="699">
          <cell r="A699">
            <v>58045</v>
          </cell>
        </row>
        <row r="700">
          <cell r="A700">
            <v>58076</v>
          </cell>
        </row>
        <row r="701">
          <cell r="A701">
            <v>58107</v>
          </cell>
        </row>
        <row r="702">
          <cell r="A702">
            <v>58135</v>
          </cell>
        </row>
        <row r="703">
          <cell r="A703">
            <v>58166</v>
          </cell>
        </row>
        <row r="704">
          <cell r="A704">
            <v>58196</v>
          </cell>
        </row>
        <row r="705">
          <cell r="A705">
            <v>58227</v>
          </cell>
        </row>
        <row r="706">
          <cell r="A706">
            <v>58257</v>
          </cell>
        </row>
        <row r="707">
          <cell r="A707">
            <v>58288</v>
          </cell>
        </row>
        <row r="708">
          <cell r="A708">
            <v>58319</v>
          </cell>
        </row>
        <row r="709">
          <cell r="A709">
            <v>58349</v>
          </cell>
        </row>
        <row r="710">
          <cell r="A710">
            <v>58380</v>
          </cell>
        </row>
        <row r="711">
          <cell r="A711">
            <v>58410</v>
          </cell>
        </row>
        <row r="712">
          <cell r="A712">
            <v>58441</v>
          </cell>
        </row>
        <row r="713">
          <cell r="A713">
            <v>58472</v>
          </cell>
        </row>
        <row r="714">
          <cell r="A714">
            <v>58501</v>
          </cell>
        </row>
        <row r="715">
          <cell r="A715">
            <v>58532</v>
          </cell>
        </row>
        <row r="716">
          <cell r="A716">
            <v>58562</v>
          </cell>
        </row>
        <row r="717">
          <cell r="A717">
            <v>58593</v>
          </cell>
        </row>
        <row r="718">
          <cell r="A718">
            <v>58623</v>
          </cell>
        </row>
        <row r="719">
          <cell r="A719">
            <v>58654</v>
          </cell>
        </row>
        <row r="720">
          <cell r="A720">
            <v>58685</v>
          </cell>
        </row>
        <row r="721">
          <cell r="A721">
            <v>58715</v>
          </cell>
        </row>
        <row r="722">
          <cell r="A722">
            <v>58746</v>
          </cell>
        </row>
        <row r="723">
          <cell r="A723">
            <v>58776</v>
          </cell>
        </row>
        <row r="724">
          <cell r="A724">
            <v>58807</v>
          </cell>
        </row>
        <row r="725">
          <cell r="A725">
            <v>58838</v>
          </cell>
        </row>
        <row r="726">
          <cell r="A726">
            <v>58866</v>
          </cell>
        </row>
        <row r="727">
          <cell r="A727">
            <v>58897</v>
          </cell>
        </row>
        <row r="728">
          <cell r="A728">
            <v>58927</v>
          </cell>
        </row>
        <row r="729">
          <cell r="A729">
            <v>58958</v>
          </cell>
        </row>
        <row r="730">
          <cell r="A730">
            <v>58988</v>
          </cell>
        </row>
        <row r="731">
          <cell r="A731">
            <v>59019</v>
          </cell>
        </row>
        <row r="732">
          <cell r="A732">
            <v>59050</v>
          </cell>
        </row>
        <row r="733">
          <cell r="A733">
            <v>59080</v>
          </cell>
        </row>
        <row r="734">
          <cell r="A734">
            <v>59111</v>
          </cell>
        </row>
        <row r="735">
          <cell r="A735">
            <v>59141</v>
          </cell>
        </row>
        <row r="736">
          <cell r="A736">
            <v>59172</v>
          </cell>
        </row>
        <row r="737">
          <cell r="A737">
            <v>59203</v>
          </cell>
        </row>
        <row r="738">
          <cell r="A738">
            <v>59231</v>
          </cell>
        </row>
        <row r="739">
          <cell r="A739">
            <v>59262</v>
          </cell>
        </row>
        <row r="740">
          <cell r="A740">
            <v>59292</v>
          </cell>
        </row>
        <row r="741">
          <cell r="A741">
            <v>59323</v>
          </cell>
        </row>
        <row r="742">
          <cell r="A742">
            <v>59353</v>
          </cell>
        </row>
        <row r="743">
          <cell r="A743">
            <v>59384</v>
          </cell>
        </row>
        <row r="744">
          <cell r="A744">
            <v>59415</v>
          </cell>
        </row>
        <row r="745">
          <cell r="A745">
            <v>59445</v>
          </cell>
        </row>
        <row r="746">
          <cell r="A746">
            <v>59476</v>
          </cell>
        </row>
        <row r="747">
          <cell r="A747">
            <v>59506</v>
          </cell>
        </row>
        <row r="748">
          <cell r="A748">
            <v>59537</v>
          </cell>
        </row>
        <row r="749">
          <cell r="A749">
            <v>59568</v>
          </cell>
        </row>
        <row r="750">
          <cell r="A750">
            <v>59596</v>
          </cell>
        </row>
        <row r="751">
          <cell r="A751">
            <v>59627</v>
          </cell>
        </row>
        <row r="752">
          <cell r="A752">
            <v>59657</v>
          </cell>
        </row>
        <row r="753">
          <cell r="A753">
            <v>59688</v>
          </cell>
        </row>
        <row r="754">
          <cell r="A754">
            <v>59718</v>
          </cell>
        </row>
        <row r="755">
          <cell r="A755">
            <v>59749</v>
          </cell>
        </row>
        <row r="756">
          <cell r="A756">
            <v>59780</v>
          </cell>
        </row>
        <row r="757">
          <cell r="A757">
            <v>59810</v>
          </cell>
        </row>
        <row r="758">
          <cell r="A758">
            <v>59841</v>
          </cell>
        </row>
        <row r="759">
          <cell r="A759">
            <v>59871</v>
          </cell>
        </row>
        <row r="760">
          <cell r="A760">
            <v>59902</v>
          </cell>
        </row>
        <row r="761">
          <cell r="A761">
            <v>59933</v>
          </cell>
        </row>
        <row r="762">
          <cell r="A762">
            <v>59962</v>
          </cell>
        </row>
        <row r="763">
          <cell r="A763">
            <v>59993</v>
          </cell>
        </row>
        <row r="764">
          <cell r="A764">
            <v>60023</v>
          </cell>
        </row>
        <row r="765">
          <cell r="A765">
            <v>60054</v>
          </cell>
        </row>
        <row r="766">
          <cell r="A766">
            <v>60084</v>
          </cell>
        </row>
        <row r="767">
          <cell r="A767">
            <v>60115</v>
          </cell>
        </row>
        <row r="768">
          <cell r="A768">
            <v>60146</v>
          </cell>
        </row>
        <row r="769">
          <cell r="A769">
            <v>60176</v>
          </cell>
        </row>
        <row r="770">
          <cell r="A770">
            <v>60207</v>
          </cell>
        </row>
        <row r="771">
          <cell r="A771">
            <v>60237</v>
          </cell>
        </row>
        <row r="772">
          <cell r="A772">
            <v>60268</v>
          </cell>
        </row>
        <row r="773">
          <cell r="A773">
            <v>60299</v>
          </cell>
        </row>
        <row r="774">
          <cell r="A774">
            <v>60327</v>
          </cell>
        </row>
        <row r="775">
          <cell r="A775">
            <v>60358</v>
          </cell>
        </row>
        <row r="776">
          <cell r="A776">
            <v>60388</v>
          </cell>
        </row>
        <row r="777">
          <cell r="A777">
            <v>60419</v>
          </cell>
        </row>
        <row r="778">
          <cell r="A778">
            <v>60449</v>
          </cell>
        </row>
        <row r="779">
          <cell r="A779">
            <v>60480</v>
          </cell>
        </row>
        <row r="780">
          <cell r="A780">
            <v>60511</v>
          </cell>
        </row>
        <row r="781">
          <cell r="A781">
            <v>60541</v>
          </cell>
        </row>
        <row r="782">
          <cell r="A782">
            <v>60572</v>
          </cell>
        </row>
        <row r="783">
          <cell r="A783">
            <v>60602</v>
          </cell>
        </row>
        <row r="784">
          <cell r="A784">
            <v>60633</v>
          </cell>
        </row>
        <row r="785">
          <cell r="A785">
            <v>60664</v>
          </cell>
        </row>
        <row r="786">
          <cell r="A786">
            <v>60692</v>
          </cell>
        </row>
        <row r="787">
          <cell r="A787">
            <v>60723</v>
          </cell>
        </row>
        <row r="788">
          <cell r="A788">
            <v>60753</v>
          </cell>
        </row>
        <row r="789">
          <cell r="A789">
            <v>60784</v>
          </cell>
        </row>
        <row r="790">
          <cell r="A790">
            <v>60814</v>
          </cell>
        </row>
        <row r="791">
          <cell r="A791">
            <v>60845</v>
          </cell>
        </row>
        <row r="792">
          <cell r="A792">
            <v>60876</v>
          </cell>
        </row>
        <row r="793">
          <cell r="A793">
            <v>60906</v>
          </cell>
        </row>
        <row r="794">
          <cell r="A794">
            <v>60937</v>
          </cell>
        </row>
        <row r="795">
          <cell r="A795">
            <v>60967</v>
          </cell>
        </row>
        <row r="796">
          <cell r="A796">
            <v>60998</v>
          </cell>
        </row>
        <row r="797">
          <cell r="A797">
            <v>61029</v>
          </cell>
        </row>
        <row r="798">
          <cell r="A798">
            <v>61057</v>
          </cell>
        </row>
        <row r="799">
          <cell r="A799">
            <v>61088</v>
          </cell>
        </row>
        <row r="800">
          <cell r="A800">
            <v>61118</v>
          </cell>
        </row>
        <row r="801">
          <cell r="A801">
            <v>61149</v>
          </cell>
        </row>
        <row r="802">
          <cell r="A802">
            <v>61179</v>
          </cell>
        </row>
        <row r="803">
          <cell r="A803">
            <v>61210</v>
          </cell>
        </row>
        <row r="804">
          <cell r="A804">
            <v>61241</v>
          </cell>
        </row>
        <row r="805">
          <cell r="A805">
            <v>61271</v>
          </cell>
        </row>
        <row r="806">
          <cell r="A806">
            <v>61302</v>
          </cell>
        </row>
        <row r="807">
          <cell r="A807">
            <v>61332</v>
          </cell>
        </row>
        <row r="808">
          <cell r="A808">
            <v>61363</v>
          </cell>
        </row>
        <row r="809">
          <cell r="A809">
            <v>61394</v>
          </cell>
        </row>
        <row r="810">
          <cell r="A810">
            <v>61423</v>
          </cell>
        </row>
        <row r="811">
          <cell r="A811">
            <v>61454</v>
          </cell>
        </row>
        <row r="812">
          <cell r="A812">
            <v>61484</v>
          </cell>
        </row>
        <row r="813">
          <cell r="A813">
            <v>61515</v>
          </cell>
        </row>
        <row r="814">
          <cell r="A814">
            <v>61545</v>
          </cell>
        </row>
        <row r="815">
          <cell r="A815">
            <v>61576</v>
          </cell>
        </row>
        <row r="816">
          <cell r="A816">
            <v>61607</v>
          </cell>
        </row>
        <row r="817">
          <cell r="A817">
            <v>61637</v>
          </cell>
        </row>
        <row r="818">
          <cell r="A818">
            <v>61668</v>
          </cell>
        </row>
        <row r="819">
          <cell r="A819">
            <v>61698</v>
          </cell>
        </row>
        <row r="820">
          <cell r="A820">
            <v>61729</v>
          </cell>
        </row>
        <row r="821">
          <cell r="A821">
            <v>61760</v>
          </cell>
        </row>
        <row r="822">
          <cell r="A822">
            <v>61788</v>
          </cell>
        </row>
        <row r="823">
          <cell r="A823">
            <v>61819</v>
          </cell>
        </row>
        <row r="824">
          <cell r="A824">
            <v>61849</v>
          </cell>
        </row>
        <row r="825">
          <cell r="A825">
            <v>61880</v>
          </cell>
        </row>
        <row r="826">
          <cell r="A826">
            <v>61910</v>
          </cell>
        </row>
        <row r="827">
          <cell r="A827">
            <v>61941</v>
          </cell>
        </row>
        <row r="828">
          <cell r="A828">
            <v>61972</v>
          </cell>
        </row>
        <row r="829">
          <cell r="A829">
            <v>62002</v>
          </cell>
        </row>
        <row r="830">
          <cell r="A830">
            <v>62033</v>
          </cell>
        </row>
        <row r="831">
          <cell r="A831">
            <v>62063</v>
          </cell>
        </row>
        <row r="832">
          <cell r="A832">
            <v>62094</v>
          </cell>
        </row>
        <row r="833">
          <cell r="A833">
            <v>62125</v>
          </cell>
        </row>
        <row r="834">
          <cell r="A834">
            <v>62153</v>
          </cell>
        </row>
        <row r="835">
          <cell r="A835">
            <v>62184</v>
          </cell>
        </row>
        <row r="836">
          <cell r="A836">
            <v>62214</v>
          </cell>
        </row>
        <row r="837">
          <cell r="A837">
            <v>62245</v>
          </cell>
        </row>
        <row r="838">
          <cell r="A838">
            <v>62275</v>
          </cell>
        </row>
        <row r="839">
          <cell r="A839">
            <v>62306</v>
          </cell>
        </row>
        <row r="840">
          <cell r="A840">
            <v>62337</v>
          </cell>
        </row>
        <row r="841">
          <cell r="A841">
            <v>62367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POS"/>
      <sheetName val="EOL Pos"/>
      <sheetName val="SmallPOS"/>
      <sheetName val="Compare"/>
      <sheetName val="POS YESTERDAY"/>
      <sheetName val="POS CHANGE"/>
      <sheetName val="Index-Tolls Positions"/>
      <sheetName val="Spreads"/>
      <sheetName val="Swaps"/>
      <sheetName val="EOL Hedges"/>
      <sheetName val="p0"/>
      <sheetName val="p1"/>
      <sheetName val="pl_eol"/>
      <sheetName val="pl"/>
      <sheetName val="m0"/>
      <sheetName val="m_chg"/>
      <sheetName val="m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dat0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/>
      <sheetData sheetId="30"/>
      <sheetData sheetId="31" refreshError="1"/>
      <sheetData sheetId="32"/>
      <sheetData sheetId="33" refreshError="1"/>
      <sheetData sheetId="34"/>
      <sheetData sheetId="35" refreshError="1"/>
      <sheetData sheetId="36"/>
      <sheetData sheetId="37" refreshError="1"/>
      <sheetData sheetId="38"/>
      <sheetData sheetId="39"/>
      <sheetData sheetId="40" refreshError="1"/>
      <sheetData sheetId="41"/>
      <sheetData sheetId="42" refreshError="1"/>
      <sheetData sheetId="43"/>
      <sheetData sheetId="44" refreshError="1"/>
      <sheetData sheetId="45"/>
      <sheetData sheetId="46" refreshError="1"/>
      <sheetData sheetId="47"/>
      <sheetData sheetId="48" refreshError="1"/>
      <sheetData sheetId="49"/>
      <sheetData sheetId="50"/>
      <sheetData sheetId="51"/>
      <sheetData sheetId="52" refreshError="1"/>
      <sheetData sheetId="53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 Page"/>
      <sheetName val="Change Lambie"/>
      <sheetName val="Change McKay"/>
      <sheetName val="Yesterday Lambie"/>
      <sheetName val="Yesterday McKay"/>
      <sheetName val="BCPOS"/>
      <sheetName val="Compare"/>
      <sheetName val="Index-Tolls Positions"/>
      <sheetName val="Spreads"/>
      <sheetName val="Swaps"/>
      <sheetName val="EOL Hedges"/>
      <sheetName val="pl"/>
      <sheetName val="m0"/>
      <sheetName val="m_chg"/>
      <sheetName val="m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prn0"/>
      <sheetName val="prn1"/>
      <sheetName val="EOL0"/>
      <sheetName val="EOL1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/>
      <sheetData sheetId="29" refreshError="1"/>
      <sheetData sheetId="30"/>
      <sheetData sheetId="31" refreshError="1"/>
      <sheetData sheetId="32"/>
      <sheetData sheetId="33" refreshError="1"/>
      <sheetData sheetId="34"/>
      <sheetData sheetId="35" refreshError="1"/>
      <sheetData sheetId="36"/>
      <sheetData sheetId="37"/>
      <sheetData sheetId="38" refreshError="1"/>
      <sheetData sheetId="39"/>
      <sheetData sheetId="40" refreshError="1"/>
      <sheetData sheetId="41" refreshError="1"/>
      <sheetData sheetId="42"/>
      <sheetData sheetId="43" refreshError="1"/>
      <sheetData sheetId="44"/>
      <sheetData sheetId="45" refreshError="1"/>
      <sheetData sheetId="46"/>
      <sheetData sheetId="47" refreshError="1"/>
      <sheetData sheetId="48"/>
      <sheetData sheetId="49" refreshError="1"/>
      <sheetData sheetId="50"/>
      <sheetData sheetId="51"/>
      <sheetData sheetId="52"/>
      <sheetData sheetId="53" refreshError="1"/>
      <sheetData sheetId="54"/>
      <sheetData sheetId="55" refreshError="1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stDeals"/>
      <sheetName val="Input"/>
      <sheetName val="Origination"/>
      <sheetName val="Cand P&amp;L"/>
      <sheetName val="West Recon"/>
      <sheetName val="East"/>
      <sheetName val="West"/>
      <sheetName val="Options_GD"/>
      <sheetName val="Term_GD"/>
      <sheetName val="Power"/>
      <sheetName val="BC-TRANS"/>
      <sheetName val="BC"/>
      <sheetName val="Explanation"/>
      <sheetName val="East Storage"/>
      <sheetName val="West Storage"/>
      <sheetName val="Tables"/>
      <sheetName val="FX HEDGES"/>
      <sheetName val="Print Reports"/>
      <sheetName val="New Day"/>
    </sheetNames>
    <sheetDataSet>
      <sheetData sheetId="0" refreshError="1"/>
      <sheetData sheetId="1">
        <row r="24">
          <cell r="K24">
            <v>0</v>
          </cell>
        </row>
        <row r="37">
          <cell r="K37">
            <v>0</v>
          </cell>
        </row>
        <row r="38">
          <cell r="K38">
            <v>1110397</v>
          </cell>
        </row>
        <row r="39">
          <cell r="K39">
            <v>0</v>
          </cell>
        </row>
        <row r="40">
          <cell r="K40">
            <v>-1303</v>
          </cell>
        </row>
        <row r="43">
          <cell r="C43">
            <v>1752329</v>
          </cell>
        </row>
        <row r="44">
          <cell r="C44">
            <v>3967469</v>
          </cell>
          <cell r="K44">
            <v>36913</v>
          </cell>
        </row>
        <row r="45">
          <cell r="K45">
            <v>36910</v>
          </cell>
        </row>
        <row r="46">
          <cell r="C46">
            <v>-2244361</v>
          </cell>
        </row>
        <row r="47">
          <cell r="C47">
            <v>2151569</v>
          </cell>
        </row>
        <row r="49">
          <cell r="C49">
            <v>-3420486</v>
          </cell>
        </row>
        <row r="50">
          <cell r="C50">
            <v>-3234003</v>
          </cell>
        </row>
        <row r="53">
          <cell r="C53">
            <v>0</v>
          </cell>
        </row>
        <row r="54">
          <cell r="C54">
            <v>0</v>
          </cell>
        </row>
      </sheetData>
      <sheetData sheetId="2" refreshError="1"/>
      <sheetData sheetId="3">
        <row r="68">
          <cell r="I68">
            <v>7079427.0650103288</v>
          </cell>
        </row>
      </sheetData>
      <sheetData sheetId="4" refreshError="1"/>
      <sheetData sheetId="5">
        <row r="45">
          <cell r="F45">
            <v>0</v>
          </cell>
        </row>
        <row r="49">
          <cell r="F49">
            <v>0</v>
          </cell>
        </row>
        <row r="72">
          <cell r="J72">
            <v>0</v>
          </cell>
          <cell r="S72">
            <v>0</v>
          </cell>
        </row>
      </sheetData>
      <sheetData sheetId="6">
        <row r="50">
          <cell r="C50">
            <v>0</v>
          </cell>
          <cell r="E50">
            <v>0</v>
          </cell>
        </row>
        <row r="59">
          <cell r="E59">
            <v>0</v>
          </cell>
          <cell r="L59">
            <v>0</v>
          </cell>
        </row>
        <row r="64">
          <cell r="E64">
            <v>0</v>
          </cell>
          <cell r="L64">
            <v>0</v>
          </cell>
        </row>
        <row r="65">
          <cell r="E65">
            <v>0</v>
          </cell>
          <cell r="L65">
            <v>0</v>
          </cell>
        </row>
        <row r="66">
          <cell r="E66">
            <v>0</v>
          </cell>
          <cell r="L66">
            <v>0</v>
          </cell>
        </row>
        <row r="67">
          <cell r="E67">
            <v>295054.42992299702</v>
          </cell>
          <cell r="L67">
            <v>540575.42054799246</v>
          </cell>
        </row>
        <row r="71">
          <cell r="E71">
            <v>2041826.1168103255</v>
          </cell>
          <cell r="L71">
            <v>1741846.9789675069</v>
          </cell>
        </row>
        <row r="73">
          <cell r="E73">
            <v>1358421.079413316</v>
          </cell>
        </row>
      </sheetData>
      <sheetData sheetId="7">
        <row r="32">
          <cell r="E32">
            <v>1110397</v>
          </cell>
        </row>
        <row r="34">
          <cell r="E34">
            <v>738743.95027998788</v>
          </cell>
        </row>
      </sheetData>
      <sheetData sheetId="8">
        <row r="32">
          <cell r="E32">
            <v>-1303</v>
          </cell>
        </row>
        <row r="34">
          <cell r="E34">
            <v>-866.88217566764342</v>
          </cell>
        </row>
      </sheetData>
      <sheetData sheetId="9">
        <row r="32">
          <cell r="E32">
            <v>0</v>
          </cell>
        </row>
        <row r="34">
          <cell r="E34">
            <v>0</v>
          </cell>
        </row>
      </sheetData>
      <sheetData sheetId="10">
        <row r="32">
          <cell r="E32">
            <v>-1027483</v>
          </cell>
        </row>
        <row r="34">
          <cell r="E34">
            <v>-683581.50307100324</v>
          </cell>
        </row>
      </sheetData>
      <sheetData sheetId="11">
        <row r="29">
          <cell r="E29">
            <v>0</v>
          </cell>
          <cell r="L29">
            <v>0</v>
          </cell>
        </row>
        <row r="32">
          <cell r="E32">
            <v>4955989.9482000023</v>
          </cell>
          <cell r="L32">
            <v>4838374.4774500011</v>
          </cell>
        </row>
        <row r="34">
          <cell r="E34">
            <v>3297205.9469551719</v>
          </cell>
        </row>
      </sheetData>
      <sheetData sheetId="12">
        <row r="6">
          <cell r="A6">
            <v>0</v>
          </cell>
          <cell r="G6">
            <v>0</v>
          </cell>
        </row>
        <row r="7">
          <cell r="G7">
            <v>0</v>
          </cell>
        </row>
        <row r="8">
          <cell r="G8">
            <v>500463.89276781492</v>
          </cell>
        </row>
        <row r="11">
          <cell r="G11">
            <v>0</v>
          </cell>
        </row>
        <row r="12">
          <cell r="G12">
            <v>0</v>
          </cell>
        </row>
        <row r="13">
          <cell r="A13">
            <v>0</v>
          </cell>
          <cell r="G13">
            <v>-346939.76430000085</v>
          </cell>
        </row>
        <row r="15">
          <cell r="G15">
            <v>0</v>
          </cell>
        </row>
        <row r="16">
          <cell r="A16">
            <v>0</v>
          </cell>
        </row>
        <row r="18">
          <cell r="G18">
            <v>0</v>
          </cell>
        </row>
      </sheetData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NewDeals"/>
      <sheetName val="PL by Trader"/>
      <sheetName val="PriceAlberta"/>
      <sheetName val="AlbertaIndex"/>
      <sheetName val="PipeBook"/>
      <sheetName val="PipeBookIndex"/>
      <sheetName val="PriceBC"/>
      <sheetName val="BCIndex"/>
      <sheetName val="Options"/>
      <sheetName val="OptionsIndex"/>
      <sheetName val="Straddle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 refreshError="1"/>
      <sheetData sheetId="1" refreshError="1"/>
      <sheetData sheetId="2" refreshError="1"/>
      <sheetData sheetId="3">
        <row r="3">
          <cell r="C3" t="str">
            <v>Canadian $</v>
          </cell>
        </row>
        <row r="5">
          <cell r="B5">
            <v>36914</v>
          </cell>
        </row>
        <row r="6">
          <cell r="B6">
            <v>1015493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L16">
            <v>0</v>
          </cell>
          <cell r="M16">
            <v>0</v>
          </cell>
          <cell r="N16">
            <v>0</v>
          </cell>
          <cell r="O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154453970.40599999</v>
          </cell>
        </row>
        <row r="24">
          <cell r="S24">
            <v>0</v>
          </cell>
          <cell r="T24">
            <v>0</v>
          </cell>
        </row>
        <row r="26">
          <cell r="E26">
            <v>0.67391316778957844</v>
          </cell>
        </row>
        <row r="30">
          <cell r="M30">
            <v>149060654.40599999</v>
          </cell>
        </row>
        <row r="31">
          <cell r="M31">
            <v>0.67391316778957844</v>
          </cell>
        </row>
        <row r="32">
          <cell r="M32">
            <v>95626021.395000011</v>
          </cell>
        </row>
        <row r="36">
          <cell r="E36">
            <v>97479340.395000011</v>
          </cell>
        </row>
        <row r="47">
          <cell r="B47">
            <v>2532997</v>
          </cell>
        </row>
        <row r="48">
          <cell r="B48">
            <v>896046</v>
          </cell>
        </row>
        <row r="49">
          <cell r="B49">
            <v>0</v>
          </cell>
        </row>
        <row r="51">
          <cell r="B51">
            <v>-1651086</v>
          </cell>
        </row>
        <row r="53">
          <cell r="B53">
            <v>1307443</v>
          </cell>
        </row>
        <row r="54">
          <cell r="B54">
            <v>1470962</v>
          </cell>
        </row>
        <row r="55">
          <cell r="B55">
            <v>13578</v>
          </cell>
        </row>
        <row r="56">
          <cell r="B56">
            <v>5871</v>
          </cell>
        </row>
        <row r="57">
          <cell r="B57">
            <v>-5798</v>
          </cell>
        </row>
        <row r="58">
          <cell r="B58">
            <v>-310090</v>
          </cell>
        </row>
        <row r="59">
          <cell r="B59">
            <v>733384</v>
          </cell>
        </row>
        <row r="60">
          <cell r="B60">
            <v>5307552</v>
          </cell>
        </row>
        <row r="62">
          <cell r="B62">
            <v>-3217361</v>
          </cell>
        </row>
        <row r="63">
          <cell r="B63">
            <v>0</v>
          </cell>
        </row>
        <row r="64">
          <cell r="B64">
            <v>118047</v>
          </cell>
        </row>
        <row r="65">
          <cell r="B65">
            <v>115090</v>
          </cell>
        </row>
        <row r="66">
          <cell r="B66">
            <v>0</v>
          </cell>
        </row>
        <row r="67">
          <cell r="B67">
            <v>-70000</v>
          </cell>
          <cell r="L67">
            <v>-5000</v>
          </cell>
          <cell r="N67">
            <v>-5000</v>
          </cell>
          <cell r="R67">
            <v>-5000</v>
          </cell>
          <cell r="T67">
            <v>-5000</v>
          </cell>
        </row>
        <row r="70">
          <cell r="B70">
            <v>0</v>
          </cell>
        </row>
      </sheetData>
      <sheetData sheetId="4">
        <row r="3">
          <cell r="B3" t="str">
            <v>Alberta Index</v>
          </cell>
          <cell r="C3" t="str">
            <v>Canadian $</v>
          </cell>
        </row>
        <row r="6">
          <cell r="B6">
            <v>1015496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L16">
            <v>0</v>
          </cell>
          <cell r="M16">
            <v>0</v>
          </cell>
          <cell r="N16">
            <v>0</v>
          </cell>
          <cell r="O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22950800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22087518</v>
          </cell>
        </row>
        <row r="31">
          <cell r="M31">
            <v>0</v>
          </cell>
        </row>
        <row r="32">
          <cell r="M32">
            <v>12997965</v>
          </cell>
        </row>
        <row r="36">
          <cell r="E36">
            <v>12997965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-229</v>
          </cell>
        </row>
        <row r="51">
          <cell r="B51">
            <v>233569</v>
          </cell>
        </row>
        <row r="53">
          <cell r="B53">
            <v>2993</v>
          </cell>
        </row>
        <row r="54">
          <cell r="B54">
            <v>-11947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83449</v>
          </cell>
        </row>
        <row r="59">
          <cell r="B59">
            <v>101857</v>
          </cell>
        </row>
        <row r="60">
          <cell r="B60">
            <v>0</v>
          </cell>
        </row>
        <row r="62">
          <cell r="B62">
            <v>453590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5">
        <row r="19">
          <cell r="E19">
            <v>-905145</v>
          </cell>
        </row>
        <row r="30">
          <cell r="M30">
            <v>-6885234</v>
          </cell>
        </row>
        <row r="31">
          <cell r="M31">
            <v>0</v>
          </cell>
        </row>
        <row r="32">
          <cell r="M32">
            <v>-10929152</v>
          </cell>
        </row>
        <row r="36">
          <cell r="E36">
            <v>-10929152</v>
          </cell>
        </row>
        <row r="47">
          <cell r="B47">
            <v>5370077</v>
          </cell>
        </row>
        <row r="48">
          <cell r="B48">
            <v>653481</v>
          </cell>
        </row>
        <row r="49">
          <cell r="B49">
            <v>0</v>
          </cell>
        </row>
        <row r="51">
          <cell r="B51">
            <v>-17683</v>
          </cell>
        </row>
        <row r="53">
          <cell r="B53">
            <v>-14773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-2380</v>
          </cell>
        </row>
        <row r="59">
          <cell r="B59">
            <v>-35239</v>
          </cell>
        </row>
        <row r="60">
          <cell r="B60">
            <v>0</v>
          </cell>
        </row>
        <row r="62">
          <cell r="B62">
            <v>26606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6">
        <row r="19">
          <cell r="E19">
            <v>1320055</v>
          </cell>
        </row>
        <row r="26">
          <cell r="E26">
            <v>0</v>
          </cell>
        </row>
        <row r="30">
          <cell r="M30">
            <v>1307361</v>
          </cell>
        </row>
        <row r="31">
          <cell r="M31">
            <v>0</v>
          </cell>
        </row>
        <row r="32">
          <cell r="M32">
            <v>962630</v>
          </cell>
        </row>
        <row r="36">
          <cell r="E36">
            <v>962630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8946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204</v>
          </cell>
        </row>
        <row r="59">
          <cell r="B59">
            <v>3554</v>
          </cell>
        </row>
        <row r="60">
          <cell r="B60">
            <v>0</v>
          </cell>
        </row>
        <row r="62">
          <cell r="B62">
            <v>-10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7">
        <row r="3">
          <cell r="B3" t="str">
            <v>Canadian Gas (C4) -BC</v>
          </cell>
          <cell r="C3" t="str">
            <v>Canadian $</v>
          </cell>
        </row>
        <row r="6">
          <cell r="B6">
            <v>1015502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1065885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1292610</v>
          </cell>
        </row>
        <row r="31">
          <cell r="M31">
            <v>0</v>
          </cell>
        </row>
        <row r="32">
          <cell r="M32">
            <v>1152852</v>
          </cell>
        </row>
        <row r="36">
          <cell r="E36">
            <v>4990682</v>
          </cell>
        </row>
        <row r="47">
          <cell r="B47">
            <v>-2705987</v>
          </cell>
        </row>
        <row r="48">
          <cell r="B48">
            <v>177539</v>
          </cell>
        </row>
        <row r="49">
          <cell r="B49">
            <v>0</v>
          </cell>
        </row>
        <row r="51">
          <cell r="B51">
            <v>-801573</v>
          </cell>
        </row>
        <row r="53">
          <cell r="B53">
            <v>3151458</v>
          </cell>
        </row>
        <row r="54">
          <cell r="B54">
            <v>749292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3610</v>
          </cell>
        </row>
        <row r="59">
          <cell r="B59">
            <v>7333</v>
          </cell>
        </row>
        <row r="60">
          <cell r="B60">
            <v>0</v>
          </cell>
        </row>
        <row r="62">
          <cell r="B62">
            <v>3068268</v>
          </cell>
        </row>
        <row r="63">
          <cell r="B63">
            <v>0</v>
          </cell>
        </row>
        <row r="64">
          <cell r="B64">
            <v>-4843</v>
          </cell>
        </row>
        <row r="65">
          <cell r="B65">
            <v>-33992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8">
        <row r="3">
          <cell r="B3" t="str">
            <v>BC Index</v>
          </cell>
          <cell r="C3" t="str">
            <v>Canadian $</v>
          </cell>
        </row>
        <row r="6">
          <cell r="B6">
            <v>1015504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854708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851187</v>
          </cell>
        </row>
        <row r="31">
          <cell r="M31">
            <v>0</v>
          </cell>
        </row>
        <row r="32">
          <cell r="M32">
            <v>1023630</v>
          </cell>
        </row>
        <row r="36">
          <cell r="E36">
            <v>1023630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-20</v>
          </cell>
        </row>
        <row r="53">
          <cell r="B53">
            <v>714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190</v>
          </cell>
        </row>
        <row r="59">
          <cell r="B59">
            <v>2644</v>
          </cell>
        </row>
        <row r="60">
          <cell r="B60">
            <v>0</v>
          </cell>
        </row>
        <row r="62">
          <cell r="B62">
            <v>-7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9">
        <row r="6">
          <cell r="B6">
            <v>1015500</v>
          </cell>
        </row>
        <row r="19">
          <cell r="E19">
            <v>92053224</v>
          </cell>
        </row>
        <row r="26">
          <cell r="E26">
            <v>0</v>
          </cell>
        </row>
        <row r="30">
          <cell r="M30">
            <v>94418120</v>
          </cell>
        </row>
        <row r="31">
          <cell r="M31">
            <v>0</v>
          </cell>
        </row>
        <row r="32">
          <cell r="M32">
            <v>-95581538.539999992</v>
          </cell>
        </row>
        <row r="36">
          <cell r="E36">
            <v>-95412633.539999992</v>
          </cell>
        </row>
        <row r="47">
          <cell r="B47">
            <v>24761209</v>
          </cell>
        </row>
        <row r="48">
          <cell r="B48">
            <v>-24646377</v>
          </cell>
        </row>
        <row r="49">
          <cell r="B49">
            <v>0</v>
          </cell>
        </row>
        <row r="51">
          <cell r="B51">
            <v>-2122361</v>
          </cell>
        </row>
        <row r="53">
          <cell r="B53">
            <v>628661</v>
          </cell>
        </row>
        <row r="54">
          <cell r="B54">
            <v>91804</v>
          </cell>
        </row>
        <row r="55">
          <cell r="B55">
            <v>-1560946</v>
          </cell>
        </row>
        <row r="56">
          <cell r="B56">
            <v>-611469</v>
          </cell>
        </row>
        <row r="57">
          <cell r="B57">
            <v>53947</v>
          </cell>
        </row>
        <row r="58">
          <cell r="B58">
            <v>77390</v>
          </cell>
        </row>
        <row r="59">
          <cell r="B59">
            <v>288816</v>
          </cell>
        </row>
        <row r="60">
          <cell r="B60">
            <v>116184</v>
          </cell>
        </row>
        <row r="62">
          <cell r="B62">
            <v>723512</v>
          </cell>
        </row>
        <row r="63">
          <cell r="B63">
            <v>0</v>
          </cell>
        </row>
        <row r="64">
          <cell r="B64">
            <v>359</v>
          </cell>
        </row>
        <row r="65">
          <cell r="B65">
            <v>3280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0">
        <row r="3">
          <cell r="B3" t="str">
            <v>Options Index</v>
          </cell>
          <cell r="C3" t="str">
            <v>Canadian $</v>
          </cell>
        </row>
        <row r="6">
          <cell r="B6">
            <v>1015512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-1370421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-1807733</v>
          </cell>
        </row>
        <row r="31">
          <cell r="M31">
            <v>0</v>
          </cell>
        </row>
        <row r="32">
          <cell r="M32">
            <v>-468705</v>
          </cell>
        </row>
        <row r="36">
          <cell r="E36">
            <v>-468705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-1923</v>
          </cell>
        </row>
        <row r="53">
          <cell r="B53">
            <v>443729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-441</v>
          </cell>
        </row>
        <row r="59">
          <cell r="B59">
            <v>-4067</v>
          </cell>
        </row>
        <row r="60">
          <cell r="B60">
            <v>0</v>
          </cell>
        </row>
        <row r="62">
          <cell r="B62">
            <v>14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1">
        <row r="3">
          <cell r="B3" t="str">
            <v>Exotics Book</v>
          </cell>
          <cell r="C3" t="str">
            <v>Canadian $</v>
          </cell>
        </row>
        <row r="6">
          <cell r="B6">
            <v>1015498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-6983903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-7671729</v>
          </cell>
        </row>
        <row r="31">
          <cell r="M31">
            <v>0</v>
          </cell>
        </row>
        <row r="32">
          <cell r="M32">
            <v>4809345</v>
          </cell>
        </row>
        <row r="36">
          <cell r="E36">
            <v>4809345</v>
          </cell>
        </row>
        <row r="47">
          <cell r="B47">
            <v>-2832488</v>
          </cell>
        </row>
        <row r="48">
          <cell r="B48">
            <v>4438477</v>
          </cell>
        </row>
        <row r="49">
          <cell r="B49">
            <v>0</v>
          </cell>
        </row>
        <row r="51">
          <cell r="B51">
            <v>-57132</v>
          </cell>
        </row>
        <row r="53">
          <cell r="B53">
            <v>-398130</v>
          </cell>
        </row>
        <row r="54">
          <cell r="B54">
            <v>0</v>
          </cell>
        </row>
        <row r="55">
          <cell r="B55">
            <v>1160467</v>
          </cell>
        </row>
        <row r="56">
          <cell r="B56">
            <v>-608959</v>
          </cell>
        </row>
        <row r="57">
          <cell r="B57">
            <v>-975895</v>
          </cell>
        </row>
        <row r="58">
          <cell r="B58">
            <v>-19309</v>
          </cell>
        </row>
        <row r="59">
          <cell r="B59">
            <v>-14693</v>
          </cell>
        </row>
        <row r="60">
          <cell r="B60">
            <v>0</v>
          </cell>
        </row>
        <row r="62">
          <cell r="B62">
            <v>-4512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2">
        <row r="19">
          <cell r="E19">
            <v>280546</v>
          </cell>
        </row>
        <row r="26">
          <cell r="E26">
            <v>0</v>
          </cell>
        </row>
        <row r="30">
          <cell r="M30">
            <v>280546</v>
          </cell>
        </row>
        <row r="31">
          <cell r="M31">
            <v>0</v>
          </cell>
        </row>
        <row r="32">
          <cell r="M32">
            <v>-2577247</v>
          </cell>
        </row>
        <row r="36">
          <cell r="E36">
            <v>-2577247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3">
        <row r="1">
          <cell r="J1">
            <v>1.5008999999999999</v>
          </cell>
        </row>
        <row r="2">
          <cell r="J2">
            <v>1.5237310344827593</v>
          </cell>
        </row>
        <row r="36">
          <cell r="D36">
            <v>1.5095000000000001</v>
          </cell>
          <cell r="F36">
            <v>1.5029535232383808</v>
          </cell>
        </row>
      </sheetData>
      <sheetData sheetId="14" refreshError="1"/>
      <sheetData sheetId="15" refreshError="1"/>
      <sheetData sheetId="16" refreshError="1"/>
      <sheetData sheetId="17">
        <row r="3">
          <cell r="B3" t="str">
            <v>Canadian Gas</v>
          </cell>
          <cell r="C3" t="str">
            <v>US$ Conversion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175467647.75384998</v>
          </cell>
        </row>
        <row r="24">
          <cell r="S24">
            <v>0</v>
          </cell>
          <cell r="T24">
            <v>0</v>
          </cell>
        </row>
        <row r="26">
          <cell r="E26">
            <v>-593557.86586225871</v>
          </cell>
        </row>
        <row r="28">
          <cell r="I28">
            <v>263719719.40600002</v>
          </cell>
        </row>
        <row r="30">
          <cell r="M30">
            <v>165996028.61791152</v>
          </cell>
        </row>
        <row r="31">
          <cell r="M31">
            <v>-593557.86586225871</v>
          </cell>
        </row>
        <row r="32">
          <cell r="M32">
            <v>3372243.3452654989</v>
          </cell>
        </row>
        <row r="36">
          <cell r="E36">
            <v>7264241.2743805842</v>
          </cell>
        </row>
        <row r="47">
          <cell r="B47">
            <v>18048334.549662333</v>
          </cell>
        </row>
        <row r="48">
          <cell r="B48">
            <v>-12296344.307560327</v>
          </cell>
        </row>
        <row r="49">
          <cell r="B49">
            <v>-152.36665436372161</v>
          </cell>
        </row>
        <row r="51">
          <cell r="B51">
            <v>-2933732.1027063155</v>
          </cell>
        </row>
        <row r="53">
          <cell r="B53">
            <v>3408019.5566949635</v>
          </cell>
        </row>
        <row r="54">
          <cell r="B54">
            <v>1530393.9639091443</v>
          </cell>
        </row>
        <row r="55">
          <cell r="B55">
            <v>-257427.12200863866</v>
          </cell>
        </row>
        <row r="56">
          <cell r="B56">
            <v>-808113.47870759224</v>
          </cell>
        </row>
        <row r="57">
          <cell r="B57">
            <v>-617281.89571757754</v>
          </cell>
        </row>
        <row r="58">
          <cell r="B58">
            <v>-111365.38649535646</v>
          </cell>
        </row>
        <row r="59">
          <cell r="B59">
            <v>720973.05954292894</v>
          </cell>
        </row>
        <row r="60">
          <cell r="B60">
            <v>3608718.3776073097</v>
          </cell>
        </row>
        <row r="62">
          <cell r="B62">
            <v>698690.93339451554</v>
          </cell>
        </row>
        <row r="63">
          <cell r="B63">
            <v>0</v>
          </cell>
        </row>
        <row r="64">
          <cell r="B64">
            <v>75559.88807645117</v>
          </cell>
        </row>
        <row r="65">
          <cell r="B65">
            <v>56141.456602192586</v>
          </cell>
        </row>
        <row r="66">
          <cell r="B66">
            <v>0</v>
          </cell>
        </row>
        <row r="67">
          <cell r="B67">
            <v>-46574.959849172541</v>
          </cell>
        </row>
        <row r="70">
          <cell r="B70">
            <v>0</v>
          </cell>
        </row>
      </sheetData>
      <sheetData sheetId="18">
        <row r="12">
          <cell r="Q12">
            <v>0.17499999999999999</v>
          </cell>
        </row>
        <row r="16">
          <cell r="Q16">
            <v>0</v>
          </cell>
        </row>
        <row r="181">
          <cell r="Q181">
            <v>5423.7396255950007</v>
          </cell>
        </row>
      </sheetData>
      <sheetData sheetId="19"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K16" t="str">
            <v>Net PV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24">
          <cell r="S24">
            <v>0</v>
          </cell>
          <cell r="T24">
            <v>0</v>
          </cell>
        </row>
      </sheetData>
      <sheetData sheetId="20" refreshError="1"/>
      <sheetData sheetId="21" refreshError="1"/>
      <sheetData sheetId="2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NewDeals"/>
      <sheetName val="Report"/>
      <sheetName val="PriceAlberta"/>
      <sheetName val="AlbertaIndex"/>
      <sheetName val="PriceBC"/>
      <sheetName val="BCIndex"/>
      <sheetName val="PriceEOL"/>
      <sheetName val="EOLIndex"/>
      <sheetName val="Options"/>
      <sheetName val="OptionsIndex"/>
      <sheetName val="OptionsProp"/>
      <sheetName val="Straddle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/>
      <sheetData sheetId="1"/>
      <sheetData sheetId="2"/>
      <sheetData sheetId="3"/>
      <sheetData sheetId="4"/>
      <sheetData sheetId="5">
        <row r="6">
          <cell r="B6">
            <v>906323</v>
          </cell>
        </row>
        <row r="26">
          <cell r="E26">
            <v>0</v>
          </cell>
        </row>
      </sheetData>
      <sheetData sheetId="6">
        <row r="6">
          <cell r="B6">
            <v>906539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J1">
            <v>1.4539</v>
          </cell>
        </row>
        <row r="36">
          <cell r="F36">
            <v>1.5005801724137933</v>
          </cell>
        </row>
      </sheetData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 Page"/>
      <sheetName val="Change Lambie"/>
      <sheetName val="Change McKay"/>
      <sheetName val="Yesterday Lambie"/>
      <sheetName val="Yesterday McKay"/>
      <sheetName val="BCPOS"/>
      <sheetName val="Compare"/>
      <sheetName val="Index-Tolls Positions"/>
      <sheetName val="Spreads"/>
      <sheetName val="Swaps"/>
      <sheetName val="EOL Hedges"/>
      <sheetName val="pl"/>
      <sheetName val="m0"/>
      <sheetName val="m_chg"/>
      <sheetName val="m1"/>
      <sheetName val="prn0"/>
      <sheetName val="prn1"/>
      <sheetName val="EOL0"/>
      <sheetName val="EOL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>
        <row r="1">
          <cell r="A1">
            <v>36914</v>
          </cell>
          <cell r="B1" t="str">
            <v xml:space="preserve">  Copy Positions Tab!!!</v>
          </cell>
          <cell r="J1" t="str">
            <v>This page should automatically roll, watch if you add a curve to the Input Sheet</v>
          </cell>
          <cell r="S1" t="str">
            <v>Cash</v>
          </cell>
          <cell r="T1">
            <v>7.15</v>
          </cell>
          <cell r="AI1">
            <v>3.180000000000005E-2</v>
          </cell>
          <cell r="AV1" t="str">
            <v>2001 1 23</v>
          </cell>
          <cell r="AW1" t="str">
            <v>This is for saving the mids for each day, do not touch!</v>
          </cell>
        </row>
        <row r="2">
          <cell r="J2" t="str">
            <v>GREEN ARE VLOOKUPS</v>
          </cell>
          <cell r="P2" t="str">
            <v>Winter 00</v>
          </cell>
          <cell r="Q2">
            <v>0.49149999999999999</v>
          </cell>
          <cell r="T2" t="str">
            <v>Aeco Physical Spread</v>
          </cell>
          <cell r="V2">
            <v>-2.5000000000000001E-3</v>
          </cell>
          <cell r="Y2">
            <v>2.9787499999999998</v>
          </cell>
          <cell r="Z2">
            <v>2.9837499999999997</v>
          </cell>
          <cell r="AB2">
            <v>1.4999999999999999E-2</v>
          </cell>
          <cell r="AI2">
            <v>1.9000000000000128E-2</v>
          </cell>
        </row>
        <row r="3">
          <cell r="J3" t="str">
            <v>DON'T CHANGE THE CURVE NAMES</v>
          </cell>
          <cell r="P3" t="str">
            <v>AprOct01</v>
          </cell>
          <cell r="Q3">
            <v>0.4171428571428572</v>
          </cell>
          <cell r="S3" t="str">
            <v>Prompt  Index</v>
          </cell>
          <cell r="T3">
            <v>-1.825</v>
          </cell>
          <cell r="U3">
            <v>36923</v>
          </cell>
          <cell r="V3" t="str">
            <v>CHANGE TO PROMPT WHEN MONTH ROLLS</v>
          </cell>
          <cell r="AB3">
            <v>-0.13437169590866424</v>
          </cell>
          <cell r="AI3">
            <v>1.2299999999999756E-2</v>
          </cell>
          <cell r="AK3">
            <v>-13946.346508791621</v>
          </cell>
        </row>
        <row r="4">
          <cell r="A4" t="str">
            <v>CHANGE</v>
          </cell>
          <cell r="C4" t="str">
            <v>Strip Avg</v>
          </cell>
          <cell r="S4" t="str">
            <v>Phys Vol Spread</v>
          </cell>
          <cell r="T4">
            <v>0</v>
          </cell>
          <cell r="AY4">
            <v>0.25</v>
          </cell>
        </row>
        <row r="5">
          <cell r="A5" t="str">
            <v>DATE!</v>
          </cell>
          <cell r="C5">
            <v>0.37278552554971506</v>
          </cell>
          <cell r="I5" t="str">
            <v>BASIS CURVES</v>
          </cell>
          <cell r="K5">
            <v>1.6E-2</v>
          </cell>
          <cell r="M5" t="str">
            <v>Winter Sumas</v>
          </cell>
          <cell r="O5">
            <v>0.2</v>
          </cell>
          <cell r="P5" t="str">
            <v>Winter01</v>
          </cell>
          <cell r="Q5">
            <v>-1.4999999999999999E-2</v>
          </cell>
          <cell r="S5" t="str">
            <v>Winter Average</v>
          </cell>
          <cell r="T5">
            <v>0.83499999999999996</v>
          </cell>
          <cell r="V5" t="str">
            <v>PRICE</v>
          </cell>
          <cell r="AA5">
            <v>3.27</v>
          </cell>
          <cell r="AB5" t="str">
            <v>PRICE</v>
          </cell>
          <cell r="AC5" t="str">
            <v>Apr Oct</v>
          </cell>
          <cell r="AD5">
            <v>2.4450000000000003</v>
          </cell>
        </row>
        <row r="6">
          <cell r="C6">
            <v>0.01</v>
          </cell>
          <cell r="P6" t="str">
            <v>Apr2 +</v>
          </cell>
          <cell r="Q6">
            <v>-7.4999999999999997E-3</v>
          </cell>
          <cell r="S6" t="str">
            <v>Summer Average</v>
          </cell>
          <cell r="T6">
            <v>0.47162857142857145</v>
          </cell>
          <cell r="AV6" t="str">
            <v>Aeco</v>
          </cell>
        </row>
        <row r="7">
          <cell r="A7" t="str">
            <v>Date</v>
          </cell>
          <cell r="B7" t="str">
            <v>Nymex</v>
          </cell>
          <cell r="C7" t="str">
            <v>AecoB</v>
          </cell>
          <cell r="D7" t="str">
            <v>EmpressB</v>
          </cell>
          <cell r="E7" t="str">
            <v>Station2B</v>
          </cell>
          <cell r="F7" t="str">
            <v>DawnB</v>
          </cell>
          <cell r="G7" t="str">
            <v>ParkwayB</v>
          </cell>
          <cell r="H7" t="str">
            <v>NiagaraB</v>
          </cell>
          <cell r="I7" t="str">
            <v>WaddB</v>
          </cell>
          <cell r="J7" t="str">
            <v xml:space="preserve">  ChicagoB</v>
          </cell>
          <cell r="K7" t="str">
            <v>MichiganB</v>
          </cell>
          <cell r="L7" t="str">
            <v xml:space="preserve">   TZ6B</v>
          </cell>
          <cell r="M7" t="str">
            <v xml:space="preserve">  RockiesB</v>
          </cell>
          <cell r="N7" t="str">
            <v>SocalB</v>
          </cell>
          <cell r="O7" t="str">
            <v xml:space="preserve">  MalinB</v>
          </cell>
          <cell r="P7" t="str">
            <v xml:space="preserve">  SumasB</v>
          </cell>
          <cell r="Q7" t="str">
            <v>Aeco Vol</v>
          </cell>
          <cell r="R7" t="str">
            <v>Aeco Phys Vol</v>
          </cell>
          <cell r="S7" t="str">
            <v>SumasVol</v>
          </cell>
          <cell r="T7" t="str">
            <v>Omnicron 1</v>
          </cell>
          <cell r="U7" t="str">
            <v>Nymex Vol</v>
          </cell>
          <cell r="V7" t="str">
            <v>AecoUS</v>
          </cell>
          <cell r="W7" t="str">
            <v>EmpressUS</v>
          </cell>
          <cell r="X7" t="str">
            <v>Stn2 US</v>
          </cell>
          <cell r="Z7" t="str">
            <v>ETransport</v>
          </cell>
          <cell r="AA7" t="str">
            <v>STNTransport</v>
          </cell>
          <cell r="AB7" t="str">
            <v xml:space="preserve">Aeco </v>
          </cell>
          <cell r="AC7" t="str">
            <v>Empress</v>
          </cell>
          <cell r="AD7" t="str">
            <v>Station2</v>
          </cell>
          <cell r="AE7" t="str">
            <v xml:space="preserve">  Sumas</v>
          </cell>
          <cell r="AF7" t="str">
            <v xml:space="preserve">  Rockies</v>
          </cell>
          <cell r="AG7" t="str">
            <v xml:space="preserve">  Malin</v>
          </cell>
          <cell r="AH7" t="str">
            <v>San Juan</v>
          </cell>
          <cell r="AI7" t="str">
            <v>FX</v>
          </cell>
          <cell r="AJ7" t="str">
            <v>CD %</v>
          </cell>
          <cell r="AK7" t="str">
            <v>US %</v>
          </cell>
          <cell r="AL7" t="str">
            <v>CD DF</v>
          </cell>
          <cell r="AM7" t="str">
            <v>US DF</v>
          </cell>
          <cell r="AN7" t="str">
            <v>Consumers</v>
          </cell>
          <cell r="AO7" t="str">
            <v>Aeco/Emp</v>
          </cell>
          <cell r="AQ7" t="str">
            <v>Adj.FX</v>
          </cell>
          <cell r="AR7" t="str">
            <v>Basis</v>
          </cell>
          <cell r="AT7" t="str">
            <v>Aeco Vol</v>
          </cell>
          <cell r="AV7" t="str">
            <v>Index</v>
          </cell>
          <cell r="AX7" t="str">
            <v>VentB</v>
          </cell>
          <cell r="AZ7" t="str">
            <v>Aeco GD Vol</v>
          </cell>
          <cell r="BA7" t="str">
            <v>Sumas GD Vol</v>
          </cell>
          <cell r="BB7" t="str">
            <v>AllianceB</v>
          </cell>
        </row>
        <row r="8">
          <cell r="A8">
            <v>1</v>
          </cell>
          <cell r="B8">
            <v>2</v>
          </cell>
          <cell r="C8">
            <v>3</v>
          </cell>
          <cell r="P8">
            <v>0.1</v>
          </cell>
          <cell r="R8" t="str">
            <v>Winter 00/01</v>
          </cell>
          <cell r="S8">
            <v>0.05</v>
          </cell>
          <cell r="Z8">
            <v>0.11541666666666665</v>
          </cell>
          <cell r="AO8" t="str">
            <v>Tolls</v>
          </cell>
          <cell r="AQ8" t="str">
            <v>Aeco</v>
          </cell>
          <cell r="AR8" t="str">
            <v>Change</v>
          </cell>
        </row>
        <row r="9">
          <cell r="R9" t="str">
            <v>Summer 01 -</v>
          </cell>
          <cell r="S9">
            <v>0</v>
          </cell>
          <cell r="AB9">
            <v>3.1900399999999998</v>
          </cell>
          <cell r="AQ9" t="str">
            <v>Basis</v>
          </cell>
          <cell r="AR9" t="str">
            <v>due to FX</v>
          </cell>
        </row>
        <row r="10">
          <cell r="A10">
            <v>36220</v>
          </cell>
          <cell r="B10">
            <v>1.6659999999999999</v>
          </cell>
          <cell r="C10">
            <v>-0.10965045498908688</v>
          </cell>
          <cell r="D10">
            <v>-9.5785425634869359E-2</v>
          </cell>
          <cell r="E10">
            <v>-7.4987881603543416E-2</v>
          </cell>
          <cell r="F10">
            <v>0</v>
          </cell>
          <cell r="G10">
            <v>0.109</v>
          </cell>
          <cell r="H10">
            <v>0.109</v>
          </cell>
          <cell r="I10">
            <v>0.11900000000000001</v>
          </cell>
          <cell r="J10">
            <v>4.4000000000000004E-2</v>
          </cell>
          <cell r="K10">
            <v>6.4000000000000001E-2</v>
          </cell>
          <cell r="L10">
            <v>0.29400000000000004</v>
          </cell>
          <cell r="M10">
            <v>-0.156</v>
          </cell>
          <cell r="N10">
            <v>0</v>
          </cell>
          <cell r="O10">
            <v>-4.6000000000000006E-2</v>
          </cell>
          <cell r="P10">
            <v>-0.16599999999999993</v>
          </cell>
          <cell r="Q10">
            <v>0.15</v>
          </cell>
          <cell r="S10">
            <v>0.5</v>
          </cell>
          <cell r="V10">
            <v>1.556349545010913</v>
          </cell>
          <cell r="W10">
            <v>1.5702145743651306</v>
          </cell>
          <cell r="X10">
            <v>1.5910121183964565</v>
          </cell>
          <cell r="Y10">
            <v>2.8182428571428573</v>
          </cell>
          <cell r="Z10">
            <v>0.02</v>
          </cell>
          <cell r="AA10">
            <v>0.05</v>
          </cell>
          <cell r="AB10">
            <v>2.2450000000000001</v>
          </cell>
          <cell r="AC10">
            <v>2.2650000000000001</v>
          </cell>
          <cell r="AD10">
            <v>2.2949999999999999</v>
          </cell>
          <cell r="AE10">
            <v>1.5</v>
          </cell>
          <cell r="AF10">
            <v>1.51</v>
          </cell>
          <cell r="AG10">
            <v>1.62</v>
          </cell>
          <cell r="AI10">
            <v>1.5082500000000003</v>
          </cell>
          <cell r="AJ10">
            <v>4.821125465018701E-2</v>
          </cell>
          <cell r="AK10">
            <v>5.3977282405923005E-2</v>
          </cell>
          <cell r="AL10">
            <v>1.0947412325858195</v>
          </cell>
          <cell r="AM10">
            <v>1.1064989751241763</v>
          </cell>
          <cell r="AN10">
            <v>0</v>
          </cell>
          <cell r="AO10">
            <v>0.12</v>
          </cell>
          <cell r="AQ10">
            <v>-1.6310384551632686</v>
          </cell>
          <cell r="AR10">
            <v>-1.5213880001741817</v>
          </cell>
          <cell r="AV10">
            <v>0</v>
          </cell>
        </row>
        <row r="11">
          <cell r="A11">
            <v>36251</v>
          </cell>
          <cell r="B11">
            <v>1.8520000000000001</v>
          </cell>
          <cell r="C11">
            <v>-0.27171384777961216</v>
          </cell>
          <cell r="D11">
            <v>-0.13186551572471061</v>
          </cell>
          <cell r="E11">
            <v>-0.41156217983451415</v>
          </cell>
          <cell r="F11">
            <v>0</v>
          </cell>
          <cell r="G11">
            <v>0.13300000000000001</v>
          </cell>
          <cell r="H11">
            <v>0.128</v>
          </cell>
          <cell r="I11">
            <v>0.128</v>
          </cell>
          <cell r="J11">
            <v>5.7999999999999996E-2</v>
          </cell>
          <cell r="K11">
            <v>0.13550000000000001</v>
          </cell>
          <cell r="L11">
            <v>0.29799999999999999</v>
          </cell>
          <cell r="M11">
            <v>-0.312</v>
          </cell>
          <cell r="N11">
            <v>0</v>
          </cell>
          <cell r="O11">
            <v>-0.20199999999999999</v>
          </cell>
          <cell r="P11">
            <v>-0.33200000000000029</v>
          </cell>
          <cell r="Q11">
            <v>0.13</v>
          </cell>
          <cell r="R11">
            <v>0</v>
          </cell>
          <cell r="S11">
            <v>0.45750000000000002</v>
          </cell>
          <cell r="V11">
            <v>1.5802861522203882</v>
          </cell>
          <cell r="W11">
            <v>1.7201344842752897</v>
          </cell>
          <cell r="X11">
            <v>1.4404378201654862</v>
          </cell>
          <cell r="Z11">
            <v>0.2</v>
          </cell>
          <cell r="AA11">
            <v>-0.2</v>
          </cell>
          <cell r="AB11">
            <v>2.2576999999999998</v>
          </cell>
          <cell r="AC11">
            <v>2.46</v>
          </cell>
          <cell r="AD11">
            <v>2.06</v>
          </cell>
          <cell r="AE11">
            <v>1.51</v>
          </cell>
          <cell r="AF11">
            <v>1.5420000000000003</v>
          </cell>
          <cell r="AG11">
            <v>1.6420000000000003</v>
          </cell>
          <cell r="AI11">
            <v>1.44665</v>
          </cell>
          <cell r="AJ11">
            <v>4.820808572015501E-2</v>
          </cell>
          <cell r="AK11">
            <v>5.1410255700000011E-2</v>
          </cell>
          <cell r="AL11">
            <v>1</v>
          </cell>
          <cell r="AM11">
            <v>1</v>
          </cell>
          <cell r="AN11">
            <v>0</v>
          </cell>
          <cell r="AO11">
            <v>0.124</v>
          </cell>
          <cell r="AQ11">
            <v>-1.9978009884906509</v>
          </cell>
          <cell r="AR11">
            <v>-1.7260871407110387</v>
          </cell>
          <cell r="AV11">
            <v>5.0000000000000001E-3</v>
          </cell>
        </row>
        <row r="12">
          <cell r="A12">
            <v>36281</v>
          </cell>
          <cell r="B12">
            <v>2.3480000000000003</v>
          </cell>
          <cell r="C12">
            <v>-0.45576916608520102</v>
          </cell>
          <cell r="D12">
            <v>-0.41930999780167899</v>
          </cell>
          <cell r="E12">
            <v>-0.5469170867940063</v>
          </cell>
          <cell r="F12">
            <v>0</v>
          </cell>
          <cell r="G12">
            <v>0.09</v>
          </cell>
          <cell r="H12">
            <v>0.115</v>
          </cell>
          <cell r="I12">
            <v>0.1</v>
          </cell>
          <cell r="J12">
            <v>3.2000000000000001E-2</v>
          </cell>
          <cell r="K12">
            <v>7.2000000000000008E-2</v>
          </cell>
          <cell r="L12">
            <v>0.21199999999999999</v>
          </cell>
          <cell r="M12">
            <v>-0.34800000000000003</v>
          </cell>
          <cell r="N12">
            <v>0</v>
          </cell>
          <cell r="O12">
            <v>-0.25800000000000001</v>
          </cell>
          <cell r="P12">
            <v>-0.39800000000000035</v>
          </cell>
          <cell r="Q12">
            <v>0.17</v>
          </cell>
          <cell r="R12">
            <v>0.01</v>
          </cell>
          <cell r="S12">
            <v>0.55567500000000003</v>
          </cell>
          <cell r="U12">
            <v>0.59750000000000003</v>
          </cell>
          <cell r="V12">
            <v>1.8922308339147993</v>
          </cell>
          <cell r="W12">
            <v>1.9286900021983213</v>
          </cell>
          <cell r="X12">
            <v>1.801082913205994</v>
          </cell>
          <cell r="Z12">
            <v>0.05</v>
          </cell>
          <cell r="AA12">
            <v>-0.125</v>
          </cell>
          <cell r="AB12">
            <v>2.5950000000000002</v>
          </cell>
          <cell r="AC12">
            <v>2.645</v>
          </cell>
          <cell r="AD12">
            <v>2.4700000000000002</v>
          </cell>
          <cell r="AE12">
            <v>1.95</v>
          </cell>
          <cell r="AF12">
            <v>2</v>
          </cell>
          <cell r="AG12">
            <v>2.09</v>
          </cell>
          <cell r="AI12">
            <v>1.4742500000000001</v>
          </cell>
          <cell r="AJ12">
            <v>4.6997604201600006E-2</v>
          </cell>
          <cell r="AK12">
            <v>5.0578951468342015E-2</v>
          </cell>
          <cell r="AL12">
            <v>1.0044502850986414</v>
          </cell>
          <cell r="AM12">
            <v>1.0044502850986414</v>
          </cell>
          <cell r="AN12">
            <v>0</v>
          </cell>
          <cell r="AO12">
            <v>0.12</v>
          </cell>
          <cell r="AQ12">
            <v>-0.45576916608520102</v>
          </cell>
          <cell r="AR12">
            <v>0</v>
          </cell>
          <cell r="AV12">
            <v>0</v>
          </cell>
        </row>
        <row r="13">
          <cell r="A13">
            <v>36312</v>
          </cell>
          <cell r="B13">
            <v>2.226</v>
          </cell>
          <cell r="C13">
            <v>-0.26560170852554243</v>
          </cell>
          <cell r="D13">
            <v>-0.24758334187596098</v>
          </cell>
          <cell r="E13">
            <v>-0.35569354177344947</v>
          </cell>
          <cell r="F13">
            <v>9.9000000000000005E-2</v>
          </cell>
          <cell r="G13">
            <v>8.199999999999999E-2</v>
          </cell>
          <cell r="H13">
            <v>0.10700000000000001</v>
          </cell>
          <cell r="I13">
            <v>8.4000000000000005E-2</v>
          </cell>
          <cell r="J13">
            <v>0.05</v>
          </cell>
          <cell r="K13">
            <v>8.4000000000000005E-2</v>
          </cell>
          <cell r="L13">
            <v>0.19400000000000003</v>
          </cell>
          <cell r="M13">
            <v>-0.28499999999999998</v>
          </cell>
          <cell r="N13">
            <v>0</v>
          </cell>
          <cell r="O13">
            <v>-0.15</v>
          </cell>
          <cell r="P13">
            <v>-0.316</v>
          </cell>
          <cell r="Q13">
            <v>0.2</v>
          </cell>
          <cell r="S13">
            <v>0</v>
          </cell>
          <cell r="U13">
            <v>0.38</v>
          </cell>
          <cell r="V13">
            <v>1.9603982914744575</v>
          </cell>
          <cell r="W13">
            <v>1.978416658124039</v>
          </cell>
          <cell r="X13">
            <v>1.8703064582265505</v>
          </cell>
          <cell r="Z13">
            <v>2.5000000000000001E-2</v>
          </cell>
          <cell r="AA13">
            <v>-0.125</v>
          </cell>
          <cell r="AB13">
            <v>2.72</v>
          </cell>
          <cell r="AC13">
            <v>2.7450000000000001</v>
          </cell>
          <cell r="AD13">
            <v>2.5950000000000002</v>
          </cell>
          <cell r="AE13">
            <v>1.91</v>
          </cell>
          <cell r="AF13">
            <v>1.9410000000000001</v>
          </cell>
          <cell r="AG13">
            <v>2.0760000000000001</v>
          </cell>
          <cell r="AI13">
            <v>1.4632500000000002</v>
          </cell>
          <cell r="AJ13">
            <v>4.6501354316044019E-2</v>
          </cell>
          <cell r="AK13">
            <v>5.0221837532552015E-2</v>
          </cell>
          <cell r="AL13">
            <v>1.0787095484442288</v>
          </cell>
          <cell r="AM13">
            <v>1.0851874508130188</v>
          </cell>
          <cell r="AN13">
            <v>0</v>
          </cell>
          <cell r="AO13">
            <v>0.124</v>
          </cell>
          <cell r="AQ13">
            <v>-2.3160918332479072</v>
          </cell>
          <cell r="AR13">
            <v>-2.0504901247223648</v>
          </cell>
          <cell r="AV13">
            <v>0</v>
          </cell>
          <cell r="AY13">
            <v>1.25</v>
          </cell>
        </row>
        <row r="14">
          <cell r="A14">
            <v>36342</v>
          </cell>
          <cell r="B14">
            <v>2.262</v>
          </cell>
          <cell r="C14">
            <v>-0.24389400270072592</v>
          </cell>
          <cell r="D14">
            <v>-0.22587519915341092</v>
          </cell>
          <cell r="E14">
            <v>-0.38083690966031947</v>
          </cell>
          <cell r="F14">
            <v>8.7999999999999995E-2</v>
          </cell>
          <cell r="G14">
            <v>5.8000000000000003E-2</v>
          </cell>
          <cell r="H14">
            <v>0.10800000000000001</v>
          </cell>
          <cell r="I14">
            <v>0.10299999999999999</v>
          </cell>
          <cell r="J14">
            <v>6.3E-2</v>
          </cell>
          <cell r="K14">
            <v>8.3000000000000004E-2</v>
          </cell>
          <cell r="L14">
            <v>0.25800000000000001</v>
          </cell>
          <cell r="M14">
            <v>-0.27200000000000002</v>
          </cell>
          <cell r="N14">
            <v>0</v>
          </cell>
          <cell r="O14">
            <v>-8.6999999999999994E-2</v>
          </cell>
          <cell r="P14">
            <v>-0.32200000000000001</v>
          </cell>
          <cell r="Q14">
            <v>0.08</v>
          </cell>
          <cell r="S14">
            <v>0.372</v>
          </cell>
          <cell r="U14">
            <v>0.4</v>
          </cell>
          <cell r="V14">
            <v>2.0181059972992741</v>
          </cell>
          <cell r="W14">
            <v>2.0361248008465891</v>
          </cell>
          <cell r="X14">
            <v>1.8811630903396805</v>
          </cell>
          <cell r="Y14" t="str">
            <v>Nov 99</v>
          </cell>
          <cell r="Z14">
            <v>2.5000000000000001E-2</v>
          </cell>
          <cell r="AA14">
            <v>-0.18999999999999995</v>
          </cell>
          <cell r="AB14">
            <v>2.8</v>
          </cell>
          <cell r="AC14">
            <v>2.8249999999999997</v>
          </cell>
          <cell r="AD14">
            <v>2.61</v>
          </cell>
          <cell r="AE14">
            <v>1.94</v>
          </cell>
          <cell r="AF14">
            <v>1.99</v>
          </cell>
          <cell r="AG14">
            <v>2.1749999999999998</v>
          </cell>
          <cell r="AI14">
            <v>1.5042500000000001</v>
          </cell>
          <cell r="AJ14">
            <v>4.7496795000000001E-2</v>
          </cell>
          <cell r="AK14">
            <v>5.6583459000000003E-2</v>
          </cell>
          <cell r="AL14">
            <v>1.0762824147888659</v>
          </cell>
          <cell r="AM14">
            <v>1.0913137146750842</v>
          </cell>
          <cell r="AN14">
            <v>0</v>
          </cell>
          <cell r="AO14">
            <v>0.12</v>
          </cell>
          <cell r="AQ14">
            <v>-2.395207146418481</v>
          </cell>
          <cell r="AR14">
            <v>0</v>
          </cell>
          <cell r="AV14">
            <v>0</v>
          </cell>
          <cell r="AY14">
            <v>1.25</v>
          </cell>
        </row>
        <row r="15">
          <cell r="A15">
            <v>36373</v>
          </cell>
          <cell r="B15">
            <v>2.6010000000000004</v>
          </cell>
          <cell r="C15">
            <v>-0.6273861062367625</v>
          </cell>
          <cell r="D15">
            <v>-0.60985845176284381</v>
          </cell>
          <cell r="E15">
            <v>-0.45210956149757608</v>
          </cell>
          <cell r="F15">
            <v>3.9E-2</v>
          </cell>
          <cell r="G15">
            <v>9.0000000000000011E-3</v>
          </cell>
          <cell r="H15">
            <v>6.4000000000000001E-2</v>
          </cell>
          <cell r="I15">
            <v>2.4E-2</v>
          </cell>
          <cell r="J15">
            <v>8.4000000000000005E-2</v>
          </cell>
          <cell r="K15">
            <v>0.10400000000000001</v>
          </cell>
          <cell r="L15">
            <v>0.33</v>
          </cell>
          <cell r="M15">
            <v>-0.42499999999999999</v>
          </cell>
          <cell r="N15">
            <v>0</v>
          </cell>
          <cell r="O15">
            <v>-0.27500000000000002</v>
          </cell>
          <cell r="P15">
            <v>-0.39100000000000001</v>
          </cell>
          <cell r="Q15">
            <v>0.18</v>
          </cell>
          <cell r="S15">
            <v>0.69750000000000001</v>
          </cell>
          <cell r="U15">
            <v>0.75</v>
          </cell>
          <cell r="V15">
            <v>1.9736138937632379</v>
          </cell>
          <cell r="W15">
            <v>1.9911415482371566</v>
          </cell>
          <cell r="X15">
            <v>2.1488904385024243</v>
          </cell>
          <cell r="Y15">
            <v>4.9802500000000007</v>
          </cell>
          <cell r="Z15">
            <v>2.5000000000000001E-2</v>
          </cell>
          <cell r="AA15">
            <v>0.25</v>
          </cell>
          <cell r="AB15">
            <v>2.8149999999999999</v>
          </cell>
          <cell r="AC15">
            <v>2.84</v>
          </cell>
          <cell r="AD15">
            <v>3.0649999999999999</v>
          </cell>
          <cell r="AE15">
            <v>2.21</v>
          </cell>
          <cell r="AF15">
            <v>2.1760000000000006</v>
          </cell>
          <cell r="AG15">
            <v>2.3260000000000005</v>
          </cell>
          <cell r="AH15">
            <v>-0.35</v>
          </cell>
          <cell r="AI15">
            <v>1.4932500000000002</v>
          </cell>
          <cell r="AJ15">
            <v>4.8412219944185007E-2</v>
          </cell>
          <cell r="AK15">
            <v>5.2667831385669016E-2</v>
          </cell>
          <cell r="AL15">
            <v>0.99973810098864824</v>
          </cell>
          <cell r="AM15">
            <v>0.99971537907275354</v>
          </cell>
          <cell r="AN15">
            <v>1.9000000000000003E-2</v>
          </cell>
          <cell r="AO15">
            <v>0.12</v>
          </cell>
          <cell r="AQ15">
            <v>-0.63089163713154628</v>
          </cell>
          <cell r="AR15">
            <v>-3.5055308947837815E-3</v>
          </cell>
          <cell r="AV15">
            <v>0</v>
          </cell>
          <cell r="AY15">
            <v>1.25</v>
          </cell>
        </row>
        <row r="16">
          <cell r="A16">
            <v>36404</v>
          </cell>
          <cell r="B16">
            <v>2.9119999999999999</v>
          </cell>
          <cell r="C16">
            <v>-0.56011258103858497</v>
          </cell>
          <cell r="D16">
            <v>-0.54245576858391953</v>
          </cell>
          <cell r="E16">
            <v>-0.48242260623805722</v>
          </cell>
          <cell r="F16">
            <v>0.05</v>
          </cell>
          <cell r="G16">
            <v>0.03</v>
          </cell>
          <cell r="H16">
            <v>0.09</v>
          </cell>
          <cell r="I16">
            <v>0.05</v>
          </cell>
          <cell r="J16">
            <v>2.2499999999999999E-2</v>
          </cell>
          <cell r="K16">
            <v>4.7500000000000001E-2</v>
          </cell>
          <cell r="L16">
            <v>0.218</v>
          </cell>
          <cell r="M16">
            <v>-0.35499999999999998</v>
          </cell>
          <cell r="N16">
            <v>5.0000000000000001E-3</v>
          </cell>
          <cell r="O16">
            <v>-0.255</v>
          </cell>
          <cell r="P16">
            <v>-0.41199999999999998</v>
          </cell>
          <cell r="Q16">
            <v>8.2500000000000004E-2</v>
          </cell>
          <cell r="R16">
            <v>0.37</v>
          </cell>
          <cell r="S16">
            <v>0.51150000000000007</v>
          </cell>
          <cell r="U16">
            <v>0.55000000000000004</v>
          </cell>
          <cell r="V16">
            <v>2.351887418961415</v>
          </cell>
          <cell r="W16">
            <v>2.3695442314160804</v>
          </cell>
          <cell r="X16">
            <v>2.4295773937619427</v>
          </cell>
          <cell r="Z16">
            <v>2.5000000000000001E-2</v>
          </cell>
          <cell r="AA16">
            <v>0.02</v>
          </cell>
          <cell r="AB16">
            <v>3.33</v>
          </cell>
          <cell r="AC16">
            <v>3.355</v>
          </cell>
          <cell r="AD16">
            <v>3.44</v>
          </cell>
          <cell r="AE16">
            <v>2.5</v>
          </cell>
          <cell r="AF16">
            <v>2.5569999999999999</v>
          </cell>
          <cell r="AG16">
            <v>2.657</v>
          </cell>
          <cell r="AH16">
            <v>-0.28499999999999998</v>
          </cell>
          <cell r="AI16">
            <v>1.4667000000000001</v>
          </cell>
          <cell r="AJ16">
            <v>4.8498679033737002E-2</v>
          </cell>
          <cell r="AK16">
            <v>5.7887780980724016E-2</v>
          </cell>
          <cell r="AL16">
            <v>1</v>
          </cell>
          <cell r="AM16">
            <v>1</v>
          </cell>
          <cell r="AN16">
            <v>0.03</v>
          </cell>
          <cell r="AO16">
            <v>0.124</v>
          </cell>
          <cell r="AQ16">
            <v>-2.8978745500362675</v>
          </cell>
          <cell r="AR16">
            <v>-2.3377619689976825</v>
          </cell>
          <cell r="AV16">
            <v>0</v>
          </cell>
          <cell r="AY16">
            <v>0.26</v>
          </cell>
        </row>
        <row r="17">
          <cell r="A17">
            <v>36434</v>
          </cell>
          <cell r="B17">
            <v>2.56</v>
          </cell>
          <cell r="C17">
            <v>-0.25182070364556886</v>
          </cell>
          <cell r="D17">
            <v>-0.23384422937489591</v>
          </cell>
          <cell r="E17">
            <v>-0.24822540879143418</v>
          </cell>
          <cell r="F17">
            <v>0.06</v>
          </cell>
          <cell r="G17">
            <v>0.04</v>
          </cell>
          <cell r="H17">
            <v>7.4999999999999997E-2</v>
          </cell>
          <cell r="I17">
            <v>0.05</v>
          </cell>
          <cell r="J17">
            <v>0.05</v>
          </cell>
          <cell r="K17">
            <v>7.0000000000000007E-2</v>
          </cell>
          <cell r="L17">
            <v>0.25</v>
          </cell>
          <cell r="M17">
            <v>-0.19</v>
          </cell>
          <cell r="N17">
            <v>0.14000000000000001</v>
          </cell>
          <cell r="O17">
            <v>-0.01</v>
          </cell>
          <cell r="P17">
            <v>-0.17</v>
          </cell>
          <cell r="Q17">
            <v>0.09</v>
          </cell>
          <cell r="R17">
            <v>0.34</v>
          </cell>
          <cell r="S17">
            <v>0.54869999999999997</v>
          </cell>
          <cell r="U17">
            <v>0.59</v>
          </cell>
          <cell r="V17">
            <v>2.3081792963544312</v>
          </cell>
          <cell r="W17">
            <v>2.3261557706251041</v>
          </cell>
          <cell r="X17">
            <v>2.3117745912085659</v>
          </cell>
          <cell r="Y17">
            <v>4.7823571428571423</v>
          </cell>
          <cell r="Z17">
            <v>2.5000000000000001E-2</v>
          </cell>
          <cell r="AA17">
            <v>5.0000000000000001E-3</v>
          </cell>
          <cell r="AB17">
            <v>3.21</v>
          </cell>
          <cell r="AC17">
            <v>3.2349999999999999</v>
          </cell>
          <cell r="AD17">
            <v>3.2149999999999999</v>
          </cell>
          <cell r="AE17">
            <v>2.39</v>
          </cell>
          <cell r="AF17">
            <v>2.37</v>
          </cell>
          <cell r="AG17">
            <v>2.5499999999999998</v>
          </cell>
          <cell r="AH17">
            <v>-0.21</v>
          </cell>
          <cell r="AI17">
            <v>1.4715</v>
          </cell>
          <cell r="AJ17">
            <v>4.7652980511766002E-2</v>
          </cell>
          <cell r="AK17">
            <v>5.7887780980724016E-2</v>
          </cell>
          <cell r="AL17">
            <v>0.9998710715883643</v>
          </cell>
          <cell r="AM17">
            <v>0.9998437744102483</v>
          </cell>
          <cell r="AN17">
            <v>0.04</v>
          </cell>
          <cell r="AO17">
            <v>0.12</v>
          </cell>
          <cell r="AQ17">
            <v>-2.5564047051458654</v>
          </cell>
          <cell r="AR17">
            <v>-2.3045840015002965</v>
          </cell>
          <cell r="AV17">
            <v>0</v>
          </cell>
          <cell r="AY17">
            <v>0.26</v>
          </cell>
        </row>
        <row r="18">
          <cell r="A18">
            <v>36465</v>
          </cell>
          <cell r="B18">
            <v>3.0920000000000001</v>
          </cell>
          <cell r="C18">
            <v>-0.39707068969664761</v>
          </cell>
          <cell r="D18">
            <v>-0.27522548151803861</v>
          </cell>
          <cell r="E18">
            <v>-0.38990332450967058</v>
          </cell>
          <cell r="F18">
            <v>3.8000000000000006E-2</v>
          </cell>
          <cell r="G18">
            <v>3.8000000000000006E-2</v>
          </cell>
          <cell r="H18">
            <v>6.8000000000000005E-2</v>
          </cell>
          <cell r="I18">
            <v>0.23</v>
          </cell>
          <cell r="J18">
            <v>0.12</v>
          </cell>
          <cell r="K18">
            <v>0.17</v>
          </cell>
          <cell r="L18">
            <v>0.47800000000000004</v>
          </cell>
          <cell r="M18">
            <v>-0.22</v>
          </cell>
          <cell r="N18">
            <v>-0.01</v>
          </cell>
          <cell r="O18">
            <v>-0.08</v>
          </cell>
          <cell r="P18">
            <v>-0.17199999999999999</v>
          </cell>
          <cell r="Q18">
            <v>0.18</v>
          </cell>
          <cell r="R18">
            <v>0.27</v>
          </cell>
          <cell r="S18">
            <v>0.6</v>
          </cell>
          <cell r="U18">
            <v>0.6</v>
          </cell>
          <cell r="V18">
            <v>2.6949293103033525</v>
          </cell>
          <cell r="W18">
            <v>2.8167745184819615</v>
          </cell>
          <cell r="X18">
            <v>2.7020966754903295</v>
          </cell>
          <cell r="Z18">
            <v>0.17</v>
          </cell>
          <cell r="AA18">
            <v>0.01</v>
          </cell>
          <cell r="AB18">
            <v>3.76</v>
          </cell>
          <cell r="AC18">
            <v>3.93</v>
          </cell>
          <cell r="AD18">
            <v>3.77</v>
          </cell>
          <cell r="AE18">
            <v>2.92</v>
          </cell>
          <cell r="AF18">
            <v>2.8719999999999999</v>
          </cell>
          <cell r="AG18">
            <v>3.012</v>
          </cell>
          <cell r="AH18">
            <v>-0.23</v>
          </cell>
          <cell r="AI18">
            <v>1.4737499999999999</v>
          </cell>
          <cell r="AJ18">
            <v>4.7187618011464004E-2</v>
          </cell>
          <cell r="AK18">
            <v>5.4620350596712018E-2</v>
          </cell>
          <cell r="AL18">
            <v>0.99961699694502315</v>
          </cell>
          <cell r="AM18">
            <v>0.9995574875706067</v>
          </cell>
          <cell r="AN18">
            <v>3.8000000000000006E-2</v>
          </cell>
          <cell r="AO18">
            <v>0.124</v>
          </cell>
          <cell r="AQ18">
            <v>-3.0848326348130231</v>
          </cell>
          <cell r="AR18">
            <v>-2.6877619451163755</v>
          </cell>
          <cell r="AV18">
            <v>5.0000000000000001E-3</v>
          </cell>
          <cell r="AY18">
            <v>0.26</v>
          </cell>
        </row>
        <row r="19">
          <cell r="A19">
            <v>36495</v>
          </cell>
          <cell r="B19">
            <v>2.12</v>
          </cell>
          <cell r="C19">
            <v>0.13450000000000001</v>
          </cell>
          <cell r="D19">
            <v>-7.3000000000000001E-3</v>
          </cell>
          <cell r="E19">
            <v>-0.1129</v>
          </cell>
          <cell r="F19">
            <v>0.14000000000000001</v>
          </cell>
          <cell r="G19">
            <v>0.16</v>
          </cell>
          <cell r="H19">
            <v>0.17</v>
          </cell>
          <cell r="I19">
            <v>0.2</v>
          </cell>
          <cell r="J19">
            <v>7.0000000000000007E-2</v>
          </cell>
          <cell r="K19">
            <v>0.125</v>
          </cell>
          <cell r="L19">
            <v>0.53</v>
          </cell>
          <cell r="M19">
            <v>-0.03</v>
          </cell>
          <cell r="N19">
            <v>0.23499999999999999</v>
          </cell>
          <cell r="O19">
            <v>0.19500000000000001</v>
          </cell>
          <cell r="P19">
            <v>0.16</v>
          </cell>
          <cell r="Q19">
            <v>0.15</v>
          </cell>
          <cell r="R19">
            <v>0.3</v>
          </cell>
          <cell r="S19">
            <v>0.84750000000000003</v>
          </cell>
          <cell r="T19">
            <v>0.85</v>
          </cell>
          <cell r="U19">
            <v>0.84750000000000003</v>
          </cell>
          <cell r="V19">
            <v>2.2545000000000002</v>
          </cell>
          <cell r="W19">
            <v>2.1127000000000002</v>
          </cell>
          <cell r="X19">
            <v>2.0071000000000003</v>
          </cell>
          <cell r="Z19">
            <v>-0.19819999999999999</v>
          </cell>
          <cell r="AA19">
            <v>-0.34570000000000001</v>
          </cell>
          <cell r="AB19">
            <v>3.1501999999999999</v>
          </cell>
          <cell r="AC19">
            <v>2.952</v>
          </cell>
          <cell r="AD19">
            <v>2.8045</v>
          </cell>
          <cell r="AE19">
            <v>2.2799999999999998</v>
          </cell>
          <cell r="AF19">
            <v>2.09</v>
          </cell>
          <cell r="AG19">
            <v>2.3149999999999999</v>
          </cell>
          <cell r="AH19">
            <v>-4.4999999999999998E-2</v>
          </cell>
          <cell r="AI19">
            <v>1.4539000000000002</v>
          </cell>
          <cell r="AJ19">
            <v>4.9413468787229013E-2</v>
          </cell>
          <cell r="AK19">
            <v>5.6583459451999996E-2</v>
          </cell>
          <cell r="AL19">
            <v>0.99986636644452664</v>
          </cell>
          <cell r="AM19">
            <v>0.99984724555970628</v>
          </cell>
          <cell r="AN19">
            <v>0.16</v>
          </cell>
          <cell r="AO19">
            <v>0.12</v>
          </cell>
          <cell r="AQ19">
            <v>-2.12</v>
          </cell>
          <cell r="AR19">
            <v>-2.2541820390146703</v>
          </cell>
          <cell r="AV19">
            <v>5.0000000000000001E-3</v>
          </cell>
          <cell r="AY19">
            <v>0.26</v>
          </cell>
        </row>
        <row r="20">
          <cell r="A20">
            <v>36526</v>
          </cell>
          <cell r="B20">
            <v>2.3440000000000003</v>
          </cell>
          <cell r="C20">
            <v>-0.18596049787916114</v>
          </cell>
          <cell r="D20">
            <v>-0.12430222638999444</v>
          </cell>
          <cell r="E20">
            <v>-0.18596049787916114</v>
          </cell>
          <cell r="F20">
            <v>6.5000000000000002E-2</v>
          </cell>
          <cell r="G20">
            <v>0.13</v>
          </cell>
          <cell r="H20">
            <v>0.13</v>
          </cell>
          <cell r="I20">
            <v>0.21</v>
          </cell>
          <cell r="J20">
            <v>0.09</v>
          </cell>
          <cell r="K20">
            <v>0.06</v>
          </cell>
          <cell r="L20">
            <v>1.3559999999999999</v>
          </cell>
          <cell r="M20">
            <v>-0.16399999999999998</v>
          </cell>
          <cell r="N20">
            <v>3.1000000000000003E-2</v>
          </cell>
          <cell r="O20">
            <v>-2.4E-2</v>
          </cell>
          <cell r="P20">
            <v>-3.1E-2</v>
          </cell>
          <cell r="Q20">
            <v>0.13500000000000001</v>
          </cell>
          <cell r="R20">
            <v>0.43</v>
          </cell>
          <cell r="S20">
            <v>0.4</v>
          </cell>
          <cell r="T20">
            <v>0.9</v>
          </cell>
          <cell r="U20">
            <v>0.4</v>
          </cell>
          <cell r="V20">
            <v>2.1580395021208392</v>
          </cell>
          <cell r="W20">
            <v>2.2196977736100059</v>
          </cell>
          <cell r="X20">
            <v>2.1580395021208392</v>
          </cell>
          <cell r="Z20">
            <v>8.5000000000000006E-2</v>
          </cell>
          <cell r="AA20">
            <v>0</v>
          </cell>
          <cell r="AB20">
            <v>2.9750000000000001</v>
          </cell>
          <cell r="AC20">
            <v>3.06</v>
          </cell>
          <cell r="AD20">
            <v>2.9750000000000001</v>
          </cell>
          <cell r="AE20">
            <v>2.3130000000000002</v>
          </cell>
          <cell r="AF20">
            <v>2.1800000000000002</v>
          </cell>
          <cell r="AG20">
            <v>2.3199999999999998</v>
          </cell>
          <cell r="AH20">
            <v>-0.16399999999999998</v>
          </cell>
          <cell r="AI20">
            <v>1.4465000000000001</v>
          </cell>
          <cell r="AJ20">
            <v>5.0961877278977011E-2</v>
          </cell>
          <cell r="AK20">
            <v>5.6580830843126012E-2</v>
          </cell>
          <cell r="AL20">
            <v>0.9997244819212816</v>
          </cell>
          <cell r="AM20">
            <v>0.99969452844652973</v>
          </cell>
          <cell r="AN20">
            <v>0.13</v>
          </cell>
          <cell r="AO20">
            <v>0.12</v>
          </cell>
          <cell r="AQ20">
            <v>-2.3440000000000003</v>
          </cell>
          <cell r="AR20">
            <v>-2.1580395021208392</v>
          </cell>
          <cell r="AV20">
            <v>5.0000000000000001E-3</v>
          </cell>
        </row>
        <row r="21">
          <cell r="A21">
            <v>36557</v>
          </cell>
          <cell r="B21">
            <v>2.61</v>
          </cell>
          <cell r="C21">
            <v>-0.47374701958230414</v>
          </cell>
          <cell r="D21">
            <v>-0.41177381025278015</v>
          </cell>
          <cell r="E21">
            <v>-0.47374701958230414</v>
          </cell>
          <cell r="F21">
            <v>0.02</v>
          </cell>
          <cell r="G21">
            <v>0.13</v>
          </cell>
          <cell r="H21">
            <v>0.13</v>
          </cell>
          <cell r="I21">
            <v>0.28000000000000003</v>
          </cell>
          <cell r="J21">
            <v>0.08</v>
          </cell>
          <cell r="K21">
            <v>0.06</v>
          </cell>
          <cell r="L21">
            <v>2.8</v>
          </cell>
          <cell r="M21">
            <v>-0.26</v>
          </cell>
          <cell r="N21">
            <v>-7.0000000000000007E-2</v>
          </cell>
          <cell r="O21">
            <v>-0.12</v>
          </cell>
          <cell r="P21">
            <v>-0.25</v>
          </cell>
          <cell r="Q21">
            <v>0.1</v>
          </cell>
          <cell r="R21">
            <v>0.5</v>
          </cell>
          <cell r="S21">
            <v>0.6</v>
          </cell>
          <cell r="T21">
            <v>0.78500000000000003</v>
          </cell>
          <cell r="U21">
            <v>0.6</v>
          </cell>
          <cell r="V21">
            <v>2.1362529804176957</v>
          </cell>
          <cell r="W21">
            <v>2.1982261897472197</v>
          </cell>
          <cell r="X21">
            <v>2.1362529804176957</v>
          </cell>
          <cell r="Y21" t="str">
            <v>Sum</v>
          </cell>
          <cell r="Z21">
            <v>8.5000000000000006E-2</v>
          </cell>
          <cell r="AA21">
            <v>0</v>
          </cell>
          <cell r="AB21">
            <v>2.93</v>
          </cell>
          <cell r="AC21">
            <v>3.0150000000000001</v>
          </cell>
          <cell r="AD21">
            <v>2.93</v>
          </cell>
          <cell r="AE21">
            <v>2.35</v>
          </cell>
          <cell r="AF21">
            <v>2.35</v>
          </cell>
          <cell r="AG21">
            <v>2.4900000000000002</v>
          </cell>
          <cell r="AH21">
            <v>-0.26</v>
          </cell>
          <cell r="AI21">
            <v>1.4515</v>
          </cell>
          <cell r="AJ21">
            <v>5.1585864383055E-2</v>
          </cell>
          <cell r="AK21">
            <v>5.9845805981007992E-2</v>
          </cell>
          <cell r="AL21">
            <v>0.99986056602077245</v>
          </cell>
          <cell r="AM21">
            <v>0.99983856773125168</v>
          </cell>
          <cell r="AN21">
            <v>0.13</v>
          </cell>
          <cell r="AO21">
            <v>0.13300000000000001</v>
          </cell>
          <cell r="AQ21">
            <v>-2.61</v>
          </cell>
          <cell r="AR21">
            <v>-2.1362529804176957</v>
          </cell>
          <cell r="AV21">
            <v>5.0000000000000001E-3</v>
          </cell>
        </row>
        <row r="22">
          <cell r="A22">
            <v>36586</v>
          </cell>
          <cell r="B22">
            <v>2.6030000000000002</v>
          </cell>
          <cell r="C22">
            <v>-0.32515722601856112</v>
          </cell>
          <cell r="D22">
            <v>-0.2633975335820633</v>
          </cell>
          <cell r="E22">
            <v>-0.38328399537056024</v>
          </cell>
          <cell r="F22">
            <v>0.17699999999999999</v>
          </cell>
          <cell r="G22">
            <v>0.19700000000000001</v>
          </cell>
          <cell r="H22">
            <v>0.19700000000000001</v>
          </cell>
          <cell r="I22">
            <v>0.217</v>
          </cell>
          <cell r="J22">
            <v>5.7000000000000002E-2</v>
          </cell>
          <cell r="K22">
            <v>8.7000000000000008E-2</v>
          </cell>
          <cell r="L22">
            <v>0.48</v>
          </cell>
          <cell r="M22">
            <v>-0.23499999999999999</v>
          </cell>
          <cell r="N22">
            <v>-1.8000000000000002E-2</v>
          </cell>
          <cell r="O22">
            <v>-0.14000000000000001</v>
          </cell>
          <cell r="P22">
            <v>-0.29300000000000015</v>
          </cell>
          <cell r="Q22">
            <v>0.13</v>
          </cell>
          <cell r="R22">
            <v>0.4</v>
          </cell>
          <cell r="S22">
            <v>0.4</v>
          </cell>
          <cell r="T22">
            <v>0.52</v>
          </cell>
          <cell r="U22">
            <v>0.4</v>
          </cell>
          <cell r="V22">
            <v>2.2778427739814391</v>
          </cell>
          <cell r="W22">
            <v>2.3396024664179369</v>
          </cell>
          <cell r="X22">
            <v>2.21971600462944</v>
          </cell>
          <cell r="Y22">
            <v>6.5000000000000002E-2</v>
          </cell>
          <cell r="Z22">
            <v>8.5000000000000006E-2</v>
          </cell>
          <cell r="AA22">
            <v>-0.08</v>
          </cell>
          <cell r="AB22">
            <v>3.1349999999999998</v>
          </cell>
          <cell r="AC22">
            <v>3.22</v>
          </cell>
          <cell r="AD22">
            <v>3.0550000000000002</v>
          </cell>
          <cell r="AE22">
            <v>2.31</v>
          </cell>
          <cell r="AF22">
            <v>2.3680000000000003</v>
          </cell>
          <cell r="AG22">
            <v>2.4630000000000001</v>
          </cell>
          <cell r="AH22">
            <v>-0.215</v>
          </cell>
          <cell r="AI22">
            <v>1.4488000000000001</v>
          </cell>
          <cell r="AJ22">
            <v>5.1160082072492015E-2</v>
          </cell>
          <cell r="AK22">
            <v>5.9192925200601015E-2</v>
          </cell>
          <cell r="AL22">
            <v>0.99986170239779781</v>
          </cell>
          <cell r="AM22">
            <v>0.99984030328489193</v>
          </cell>
          <cell r="AN22">
            <v>0.19700000000000001</v>
          </cell>
          <cell r="AO22">
            <v>0.12</v>
          </cell>
          <cell r="AQ22">
            <v>-2.6611267693519984</v>
          </cell>
          <cell r="AR22">
            <v>-2.3359695433334373</v>
          </cell>
          <cell r="AV22">
            <v>5.0000000000000001E-3</v>
          </cell>
        </row>
        <row r="23">
          <cell r="A23">
            <v>36617</v>
          </cell>
          <cell r="B23">
            <v>2.9</v>
          </cell>
          <cell r="C23">
            <v>-0.28305408876411109</v>
          </cell>
          <cell r="D23">
            <v>-0.1957012349815499</v>
          </cell>
          <cell r="E23">
            <v>-0.33837756282639964</v>
          </cell>
          <cell r="F23">
            <v>0.16</v>
          </cell>
          <cell r="G23">
            <v>0.17</v>
          </cell>
          <cell r="H23">
            <v>0.17</v>
          </cell>
          <cell r="I23">
            <v>0.18</v>
          </cell>
          <cell r="J23">
            <v>0.04</v>
          </cell>
          <cell r="K23">
            <v>0.1</v>
          </cell>
          <cell r="L23">
            <v>0.22</v>
          </cell>
          <cell r="M23">
            <v>-0.19</v>
          </cell>
          <cell r="N23">
            <v>0.12</v>
          </cell>
          <cell r="O23">
            <v>5.0000000000000001E-3</v>
          </cell>
          <cell r="P23">
            <v>-0.17</v>
          </cell>
          <cell r="Q23">
            <v>0.11</v>
          </cell>
          <cell r="R23">
            <v>0.44639999999999996</v>
          </cell>
          <cell r="S23">
            <v>0.45</v>
          </cell>
          <cell r="T23">
            <v>0.4</v>
          </cell>
          <cell r="U23">
            <v>0.45</v>
          </cell>
          <cell r="V23">
            <v>2.6169459112358888</v>
          </cell>
          <cell r="W23">
            <v>2.70429876501845</v>
          </cell>
          <cell r="X23">
            <v>2.5616224371736003</v>
          </cell>
          <cell r="Z23">
            <v>0.12</v>
          </cell>
          <cell r="AA23">
            <v>-7.5999999999999998E-2</v>
          </cell>
          <cell r="AB23">
            <v>3.5950000000000002</v>
          </cell>
          <cell r="AC23">
            <v>3.7149999999999999</v>
          </cell>
          <cell r="AD23">
            <v>3.5190000000000001</v>
          </cell>
          <cell r="AE23">
            <v>2.71</v>
          </cell>
          <cell r="AF23">
            <v>2.71</v>
          </cell>
          <cell r="AG23">
            <v>2.9049999999999998</v>
          </cell>
          <cell r="AH23">
            <v>-0.14000000000000001</v>
          </cell>
          <cell r="AI23">
            <v>1.4795000000000003</v>
          </cell>
          <cell r="AJ23">
            <v>5.4147093725843004E-2</v>
          </cell>
          <cell r="AK23">
            <v>6.3102397517172004E-2</v>
          </cell>
          <cell r="AL23">
            <v>1</v>
          </cell>
          <cell r="AM23">
            <v>1</v>
          </cell>
          <cell r="AN23">
            <v>0.17</v>
          </cell>
          <cell r="AO23">
            <v>0.124</v>
          </cell>
          <cell r="AQ23">
            <v>-2.9553234740622885</v>
          </cell>
          <cell r="AR23">
            <v>-2.6722693852981774</v>
          </cell>
          <cell r="AT23">
            <v>0.33639999999999998</v>
          </cell>
          <cell r="AV23">
            <v>0</v>
          </cell>
        </row>
        <row r="24">
          <cell r="A24">
            <v>36647</v>
          </cell>
          <cell r="B24">
            <v>3.0890000000000004</v>
          </cell>
          <cell r="C24">
            <v>-0.36374993270524936</v>
          </cell>
          <cell r="D24">
            <v>-0.34955592193808904</v>
          </cell>
          <cell r="E24">
            <v>-0.4843990242261107</v>
          </cell>
          <cell r="F24">
            <v>0.16</v>
          </cell>
          <cell r="G24">
            <v>0.17</v>
          </cell>
          <cell r="H24">
            <v>0.17</v>
          </cell>
          <cell r="I24">
            <v>0.18100000000000002</v>
          </cell>
          <cell r="J24">
            <v>3.1000000000000003E-2</v>
          </cell>
          <cell r="K24">
            <v>0.14099999999999999</v>
          </cell>
          <cell r="L24">
            <v>0.32100000000000001</v>
          </cell>
          <cell r="M24">
            <v>-0.36899999999999999</v>
          </cell>
          <cell r="N24">
            <v>-5.9000000000000004E-2</v>
          </cell>
          <cell r="O24">
            <v>-0.14899999999999999</v>
          </cell>
          <cell r="P24">
            <v>-0.34899999999999998</v>
          </cell>
          <cell r="Q24">
            <v>0.18</v>
          </cell>
          <cell r="R24">
            <v>0.23</v>
          </cell>
          <cell r="S24">
            <v>0.2</v>
          </cell>
          <cell r="T24">
            <v>0.33500000000000002</v>
          </cell>
          <cell r="U24">
            <v>0.2</v>
          </cell>
          <cell r="V24">
            <v>2.7252500672947511</v>
          </cell>
          <cell r="W24">
            <v>2.7394440780619114</v>
          </cell>
          <cell r="X24">
            <v>2.6046009757738897</v>
          </cell>
          <cell r="Z24">
            <v>0.02</v>
          </cell>
          <cell r="AA24">
            <v>-0.17</v>
          </cell>
          <cell r="AB24">
            <v>3.84</v>
          </cell>
          <cell r="AC24">
            <v>3.86</v>
          </cell>
          <cell r="AD24">
            <v>3.67</v>
          </cell>
          <cell r="AE24">
            <v>2.74</v>
          </cell>
          <cell r="AF24">
            <v>2.72</v>
          </cell>
          <cell r="AG24">
            <v>2.94</v>
          </cell>
          <cell r="AH24">
            <v>-0.30900000000000005</v>
          </cell>
          <cell r="AI24">
            <v>1.4965000000000002</v>
          </cell>
          <cell r="AJ24">
            <v>5.4646687663194027E-2</v>
          </cell>
          <cell r="AK24">
            <v>6.1795229083421006E-2</v>
          </cell>
          <cell r="AL24">
            <v>1</v>
          </cell>
          <cell r="AM24">
            <v>1</v>
          </cell>
          <cell r="AN24" t="e">
            <v>#N/A</v>
          </cell>
          <cell r="AO24">
            <v>0.12</v>
          </cell>
          <cell r="AQ24">
            <v>-3.2088025726695628</v>
          </cell>
          <cell r="AR24">
            <v>-2.8450526399643135</v>
          </cell>
          <cell r="AT24">
            <v>0.05</v>
          </cell>
          <cell r="AV24">
            <v>0</v>
          </cell>
        </row>
        <row r="25">
          <cell r="A25">
            <v>36678</v>
          </cell>
          <cell r="B25">
            <v>4.4060000000000006</v>
          </cell>
          <cell r="C25">
            <v>-1.1981070038654518</v>
          </cell>
          <cell r="D25">
            <v>-0.9160944327767</v>
          </cell>
          <cell r="E25">
            <v>-1.2545095180832022</v>
          </cell>
          <cell r="F25">
            <v>9.5000000000000001E-2</v>
          </cell>
          <cell r="G25">
            <v>9.5000000000000001E-2</v>
          </cell>
          <cell r="H25">
            <v>0.11</v>
          </cell>
          <cell r="I25">
            <v>9.5000000000000001E-2</v>
          </cell>
          <cell r="J25">
            <v>0.06</v>
          </cell>
          <cell r="K25">
            <v>0.13500000000000001</v>
          </cell>
          <cell r="L25">
            <v>0.35</v>
          </cell>
          <cell r="M25">
            <v>-0.75600000000000012</v>
          </cell>
          <cell r="N25">
            <v>-6.6000000000000003E-2</v>
          </cell>
          <cell r="O25">
            <v>-0.46600000000000003</v>
          </cell>
          <cell r="P25">
            <v>-0.76599999999999957</v>
          </cell>
          <cell r="Q25">
            <v>0.15</v>
          </cell>
          <cell r="R25">
            <v>0.52500000000000002</v>
          </cell>
          <cell r="S25">
            <v>0.45</v>
          </cell>
          <cell r="T25">
            <v>0.51500000000000001</v>
          </cell>
          <cell r="U25">
            <v>0.45</v>
          </cell>
          <cell r="V25">
            <v>3.2078929961345488</v>
          </cell>
          <cell r="W25">
            <v>3.4899055672233006</v>
          </cell>
          <cell r="X25">
            <v>3.1514904819167984</v>
          </cell>
          <cell r="Z25">
            <v>0.4</v>
          </cell>
          <cell r="AA25">
            <v>-0.08</v>
          </cell>
          <cell r="AB25">
            <v>4.55</v>
          </cell>
          <cell r="AC25">
            <v>4.95</v>
          </cell>
          <cell r="AD25">
            <v>4.47</v>
          </cell>
          <cell r="AE25">
            <v>3.64</v>
          </cell>
          <cell r="AF25">
            <v>3.65</v>
          </cell>
          <cell r="AG25">
            <v>3.94</v>
          </cell>
          <cell r="AH25">
            <v>-0.51600000000000001</v>
          </cell>
          <cell r="AI25">
            <v>1.4795000000000003</v>
          </cell>
          <cell r="AJ25">
            <v>5.8638838318261027E-2</v>
          </cell>
          <cell r="AK25">
            <v>6.7041095957371996E-2</v>
          </cell>
          <cell r="AL25">
            <v>1</v>
          </cell>
          <cell r="AM25">
            <v>1</v>
          </cell>
          <cell r="AN25">
            <v>9.5000000000000001E-2</v>
          </cell>
          <cell r="AO25">
            <v>0.124</v>
          </cell>
          <cell r="AQ25">
            <v>-4.4623789386835897</v>
          </cell>
          <cell r="AR25">
            <v>-3.2642719348181379</v>
          </cell>
          <cell r="AT25">
            <v>0.375</v>
          </cell>
          <cell r="AV25">
            <v>0</v>
          </cell>
        </row>
        <row r="26">
          <cell r="A26">
            <v>36708</v>
          </cell>
          <cell r="B26">
            <v>4.3689999999999998</v>
          </cell>
          <cell r="C26">
            <v>-0.6421</v>
          </cell>
          <cell r="D26">
            <v>-0.5918966803929484</v>
          </cell>
          <cell r="E26">
            <v>-0.45850000000000002</v>
          </cell>
          <cell r="F26">
            <v>0.06</v>
          </cell>
          <cell r="G26">
            <v>0.05</v>
          </cell>
          <cell r="H26">
            <v>9.5000000000000001E-2</v>
          </cell>
          <cell r="I26">
            <v>8.1000000000000003E-2</v>
          </cell>
          <cell r="J26">
            <v>6.0999999999999908E-2</v>
          </cell>
          <cell r="K26">
            <v>8.0999999999999905E-2</v>
          </cell>
          <cell r="L26">
            <v>0.56100000000000005</v>
          </cell>
          <cell r="M26">
            <v>-0.44900000000000001</v>
          </cell>
          <cell r="N26">
            <v>0.54100000000000004</v>
          </cell>
          <cell r="O26">
            <v>0.10099999999999999</v>
          </cell>
          <cell r="P26">
            <v>-0.29899999999999999</v>
          </cell>
          <cell r="Q26">
            <v>0.2</v>
          </cell>
          <cell r="R26">
            <v>0.6</v>
          </cell>
          <cell r="S26">
            <v>0.6</v>
          </cell>
          <cell r="T26">
            <v>0.54500000000000004</v>
          </cell>
          <cell r="U26">
            <v>0.6</v>
          </cell>
          <cell r="V26">
            <v>3.7268999999999997</v>
          </cell>
          <cell r="W26">
            <v>3.7220011424732982</v>
          </cell>
          <cell r="X26">
            <v>3.9104999999999999</v>
          </cell>
          <cell r="Z26">
            <v>7.8800000000000203E-2</v>
          </cell>
          <cell r="AA26">
            <v>0.25819999999999999</v>
          </cell>
          <cell r="AB26">
            <v>5.2417999999999996</v>
          </cell>
          <cell r="AC26">
            <v>5.3205999999999998</v>
          </cell>
          <cell r="AD26">
            <v>5.5</v>
          </cell>
          <cell r="AE26">
            <v>4.07</v>
          </cell>
          <cell r="AF26">
            <v>3.92</v>
          </cell>
          <cell r="AG26">
            <v>4.47</v>
          </cell>
          <cell r="AH26">
            <v>-0.24900000000000003</v>
          </cell>
          <cell r="AI26">
            <v>1.4862</v>
          </cell>
          <cell r="AJ26">
            <v>5.9132950169177016E-2</v>
          </cell>
          <cell r="AK26">
            <v>6.7028795515919018E-2</v>
          </cell>
          <cell r="AL26">
            <v>1</v>
          </cell>
          <cell r="AM26">
            <v>1</v>
          </cell>
          <cell r="AN26">
            <v>0.05</v>
          </cell>
          <cell r="AO26">
            <v>0.12</v>
          </cell>
          <cell r="AQ26">
            <v>-4.1860876650769123</v>
          </cell>
          <cell r="AR26">
            <v>-3.5439876650769122</v>
          </cell>
          <cell r="AT26">
            <v>0.13350000000000001</v>
          </cell>
          <cell r="AV26">
            <v>1.4999999999999999E-2</v>
          </cell>
        </row>
        <row r="27">
          <cell r="A27">
            <v>36739</v>
          </cell>
          <cell r="B27">
            <v>3.82</v>
          </cell>
          <cell r="C27">
            <v>-0.54728320045320089</v>
          </cell>
          <cell r="D27">
            <v>-0.53308486292805268</v>
          </cell>
          <cell r="E27">
            <v>-0.60407655055379639</v>
          </cell>
          <cell r="F27">
            <v>9.5000000000000001E-2</v>
          </cell>
          <cell r="G27">
            <v>0.09</v>
          </cell>
          <cell r="H27">
            <v>0</v>
          </cell>
          <cell r="I27">
            <v>0.1</v>
          </cell>
          <cell r="J27">
            <v>7.4999999999999997E-2</v>
          </cell>
          <cell r="K27">
            <v>0.115</v>
          </cell>
          <cell r="L27">
            <v>0.4</v>
          </cell>
          <cell r="M27">
            <v>-0.73</v>
          </cell>
          <cell r="N27">
            <v>0.72</v>
          </cell>
          <cell r="O27">
            <v>0.14000000000000001</v>
          </cell>
          <cell r="P27">
            <v>-0.78</v>
          </cell>
          <cell r="Q27">
            <v>0.17</v>
          </cell>
          <cell r="R27">
            <v>0.65</v>
          </cell>
          <cell r="S27">
            <v>0.65</v>
          </cell>
          <cell r="T27">
            <v>0.52500000000000002</v>
          </cell>
          <cell r="U27">
            <v>0.65</v>
          </cell>
          <cell r="V27">
            <v>3.2727167995467989</v>
          </cell>
          <cell r="W27">
            <v>3.2869151370719472</v>
          </cell>
          <cell r="X27">
            <v>3.2159234494462035</v>
          </cell>
          <cell r="Y27" t="str">
            <v>Nov 00</v>
          </cell>
          <cell r="Z27">
            <v>0.02</v>
          </cell>
          <cell r="AA27">
            <v>-0.08</v>
          </cell>
          <cell r="AB27">
            <v>4.6100000000000003</v>
          </cell>
          <cell r="AC27">
            <v>4.63</v>
          </cell>
          <cell r="AD27">
            <v>4.53</v>
          </cell>
          <cell r="AE27">
            <v>3.04</v>
          </cell>
          <cell r="AF27">
            <v>3.09</v>
          </cell>
          <cell r="AG27">
            <v>3.96</v>
          </cell>
          <cell r="AH27">
            <v>-0.32</v>
          </cell>
          <cell r="AI27">
            <v>1.4712000000000001</v>
          </cell>
          <cell r="AJ27">
            <v>5.9020182001896002E-2</v>
          </cell>
          <cell r="AK27">
            <v>6.7041095957371996E-2</v>
          </cell>
          <cell r="AL27">
            <v>1.0049489589041096</v>
          </cell>
          <cell r="AM27">
            <v>1.0056124078575372</v>
          </cell>
          <cell r="AN27">
            <v>0.09</v>
          </cell>
          <cell r="AO27">
            <v>0.12</v>
          </cell>
          <cell r="AQ27">
            <v>-3.8773471995649809</v>
          </cell>
          <cell r="AR27">
            <v>-3.33006399911178</v>
          </cell>
          <cell r="AT27">
            <v>7.2099999999999997E-2</v>
          </cell>
          <cell r="AV27">
            <v>0.01</v>
          </cell>
        </row>
        <row r="28">
          <cell r="A28">
            <v>36770</v>
          </cell>
          <cell r="B28">
            <v>4.6180000000000003</v>
          </cell>
          <cell r="C28">
            <v>-0.98460000000000003</v>
          </cell>
          <cell r="D28">
            <v>-0.97485249660997741</v>
          </cell>
          <cell r="E28">
            <v>-1.0465679986452137</v>
          </cell>
          <cell r="F28">
            <v>0.21199999999999999</v>
          </cell>
          <cell r="G28">
            <v>0.20699999999999999</v>
          </cell>
          <cell r="H28">
            <v>0.23949999999999999</v>
          </cell>
          <cell r="I28">
            <v>0.17</v>
          </cell>
          <cell r="J28">
            <v>5.1999990000000003E-2</v>
          </cell>
          <cell r="K28">
            <v>0.11200000000000002</v>
          </cell>
          <cell r="L28">
            <v>0.32</v>
          </cell>
          <cell r="M28">
            <v>-1.208</v>
          </cell>
          <cell r="N28">
            <v>2.605</v>
          </cell>
          <cell r="O28">
            <v>1.335</v>
          </cell>
          <cell r="P28">
            <v>-1.1679999999999999</v>
          </cell>
          <cell r="Q28">
            <v>8.5000000000000006E-2</v>
          </cell>
          <cell r="R28">
            <v>0.4</v>
          </cell>
          <cell r="S28">
            <v>0.4</v>
          </cell>
          <cell r="T28">
            <v>0.54</v>
          </cell>
          <cell r="U28">
            <v>0.4</v>
          </cell>
          <cell r="V28">
            <v>3.6334</v>
          </cell>
          <cell r="W28">
            <v>3.6757</v>
          </cell>
          <cell r="X28">
            <v>3.3580999999999999</v>
          </cell>
          <cell r="Y28">
            <v>5.4134947812994136</v>
          </cell>
          <cell r="Z28">
            <v>0.02</v>
          </cell>
          <cell r="AA28">
            <v>-0.08</v>
          </cell>
          <cell r="AB28">
            <v>5.0743999999999998</v>
          </cell>
          <cell r="AC28">
            <v>5.1334999999999997</v>
          </cell>
          <cell r="AD28">
            <v>4.6900000000000004</v>
          </cell>
          <cell r="AE28">
            <v>3.45</v>
          </cell>
          <cell r="AF28">
            <v>3.41</v>
          </cell>
          <cell r="AG28">
            <v>5.9530000000000003</v>
          </cell>
          <cell r="AH28">
            <v>-1.2050000000000001</v>
          </cell>
          <cell r="AI28">
            <v>1.5030000000000001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0.20699999999999999</v>
          </cell>
          <cell r="AO28">
            <v>0.124</v>
          </cell>
          <cell r="AQ28">
            <v>-4.6753484206934166</v>
          </cell>
          <cell r="AR28">
            <v>-3.6861528236763923</v>
          </cell>
          <cell r="AT28">
            <v>5.0299999999999997E-2</v>
          </cell>
          <cell r="AV28">
            <v>0.01</v>
          </cell>
          <cell r="AZ28">
            <v>0</v>
          </cell>
          <cell r="BA28">
            <v>0.3</v>
          </cell>
        </row>
        <row r="29">
          <cell r="A29">
            <v>36800</v>
          </cell>
          <cell r="B29">
            <v>5.3120000000000003</v>
          </cell>
          <cell r="C29">
            <v>-0.72499999999999998</v>
          </cell>
          <cell r="D29">
            <v>-0.69140000000000001</v>
          </cell>
          <cell r="E29">
            <v>-0.6593</v>
          </cell>
          <cell r="F29">
            <v>7.4999999999999997E-2</v>
          </cell>
          <cell r="G29">
            <v>7.0000000000000007E-2</v>
          </cell>
          <cell r="H29">
            <v>9.5000000000000001E-2</v>
          </cell>
          <cell r="I29">
            <v>0.21</v>
          </cell>
          <cell r="J29">
            <v>0.11</v>
          </cell>
          <cell r="K29">
            <v>0.22</v>
          </cell>
          <cell r="L29">
            <v>0.44800000000000006</v>
          </cell>
          <cell r="M29">
            <v>-1.022</v>
          </cell>
          <cell r="N29">
            <v>0.25800000000000001</v>
          </cell>
          <cell r="O29">
            <v>-1.2E-2</v>
          </cell>
          <cell r="P29">
            <v>-0.432</v>
          </cell>
          <cell r="Q29">
            <v>0.19</v>
          </cell>
          <cell r="R29">
            <v>0.45</v>
          </cell>
          <cell r="S29">
            <v>0.45</v>
          </cell>
          <cell r="T29">
            <v>0.505</v>
          </cell>
          <cell r="U29">
            <v>0.45</v>
          </cell>
          <cell r="V29">
            <v>4.5869999999999997</v>
          </cell>
          <cell r="W29">
            <v>4.6205999999999996</v>
          </cell>
          <cell r="X29">
            <v>4.6527000000000003</v>
          </cell>
          <cell r="Y29">
            <v>7.0115000000000007</v>
          </cell>
          <cell r="Z29">
            <v>0.02</v>
          </cell>
          <cell r="AA29">
            <v>-7.0000000000000007E-2</v>
          </cell>
          <cell r="AB29">
            <v>6.5652999999999997</v>
          </cell>
          <cell r="AC29">
            <v>6.6135000000000002</v>
          </cell>
          <cell r="AD29">
            <v>6.6593999999999998</v>
          </cell>
          <cell r="AE29">
            <v>4.88</v>
          </cell>
          <cell r="AF29">
            <v>4.29</v>
          </cell>
          <cell r="AG29">
            <v>5.3</v>
          </cell>
          <cell r="AH29">
            <v>-0.78200000000000003</v>
          </cell>
          <cell r="AI29">
            <v>1.5220000000000002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7.0000000000000007E-2</v>
          </cell>
          <cell r="AO29">
            <v>0.12</v>
          </cell>
          <cell r="AQ29">
            <v>-5.3608829625215204</v>
          </cell>
          <cell r="AR29">
            <v>-4.6469640495273845</v>
          </cell>
          <cell r="AT29">
            <v>3.8399999999999997E-2</v>
          </cell>
          <cell r="AV29">
            <v>0.01</v>
          </cell>
          <cell r="AZ29">
            <v>0.505</v>
          </cell>
          <cell r="BA29">
            <v>0.505</v>
          </cell>
          <cell r="BB29">
            <v>-0.72499999999999998</v>
          </cell>
        </row>
        <row r="30">
          <cell r="A30">
            <v>36831</v>
          </cell>
          <cell r="B30">
            <v>4.5410000000000004</v>
          </cell>
          <cell r="C30">
            <v>0.12289999999999957</v>
          </cell>
          <cell r="D30">
            <v>-0.17600000000000016</v>
          </cell>
          <cell r="E30">
            <v>-0.1590000000000007</v>
          </cell>
          <cell r="F30">
            <v>6.9000000000000006E-2</v>
          </cell>
          <cell r="G30">
            <v>6.9000000000000006E-2</v>
          </cell>
          <cell r="H30">
            <v>0.11900000000000001</v>
          </cell>
          <cell r="I30">
            <v>0.29899990000000004</v>
          </cell>
          <cell r="J30">
            <v>6.9000000000000006E-2</v>
          </cell>
          <cell r="K30">
            <v>0.18900000000000003</v>
          </cell>
          <cell r="L30">
            <v>0.55900000000000005</v>
          </cell>
          <cell r="M30">
            <v>-0.19100000000000072</v>
          </cell>
          <cell r="N30">
            <v>0.63900000000000001</v>
          </cell>
          <cell r="O30">
            <v>0.52900000000000003</v>
          </cell>
          <cell r="P30">
            <v>0.28899999999999998</v>
          </cell>
          <cell r="Q30">
            <v>0.25750000000000001</v>
          </cell>
          <cell r="R30">
            <v>0.6</v>
          </cell>
          <cell r="S30">
            <v>0.62</v>
          </cell>
          <cell r="T30">
            <v>0.53</v>
          </cell>
          <cell r="U30">
            <v>0.6</v>
          </cell>
          <cell r="V30">
            <v>4.6638999999999999</v>
          </cell>
          <cell r="W30">
            <v>4.3650000000000002</v>
          </cell>
          <cell r="X30">
            <v>4.3819999999999997</v>
          </cell>
          <cell r="Y30">
            <v>7.3828533574968462</v>
          </cell>
          <cell r="Z30">
            <v>0.04</v>
          </cell>
          <cell r="AA30">
            <v>-0.8</v>
          </cell>
          <cell r="AB30">
            <v>6.7480000000000002</v>
          </cell>
          <cell r="AC30">
            <v>6.3155000000000001</v>
          </cell>
          <cell r="AD30">
            <v>6.34</v>
          </cell>
          <cell r="AE30">
            <v>4.83</v>
          </cell>
          <cell r="AF30">
            <v>4.3499999999999996</v>
          </cell>
          <cell r="AG30">
            <v>5.07</v>
          </cell>
          <cell r="AH30">
            <v>-0.13100000000000001</v>
          </cell>
          <cell r="AI30">
            <v>1.5343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8.900000000000001E-2</v>
          </cell>
          <cell r="AO30">
            <v>0.124</v>
          </cell>
          <cell r="AQ30">
            <v>-5.09207250163292</v>
          </cell>
          <cell r="AR30">
            <v>-5.2026910516002616</v>
          </cell>
          <cell r="AT30">
            <v>3.0800000000000001E-2</v>
          </cell>
          <cell r="AV30">
            <v>7.4999999999999997E-3</v>
          </cell>
          <cell r="AZ30">
            <v>0.73</v>
          </cell>
          <cell r="BA30">
            <v>0.72499999999999998</v>
          </cell>
          <cell r="BB30">
            <v>0.12289999999999957</v>
          </cell>
        </row>
        <row r="31">
          <cell r="A31">
            <v>36861</v>
          </cell>
          <cell r="B31">
            <v>6.016</v>
          </cell>
          <cell r="C31">
            <v>-0.66412953064275015</v>
          </cell>
          <cell r="D31">
            <v>-0.6637181225710016</v>
          </cell>
          <cell r="E31">
            <v>-5.8766158445440198E-3</v>
          </cell>
          <cell r="F31">
            <v>0.23400000000000001</v>
          </cell>
          <cell r="G31">
            <v>0.32400000000000001</v>
          </cell>
          <cell r="H31">
            <v>0.35399999999999998</v>
          </cell>
          <cell r="I31">
            <v>0.32400000000000001</v>
          </cell>
          <cell r="J31">
            <v>0.13400000000000001</v>
          </cell>
          <cell r="K31">
            <v>7.3999990000000002E-2</v>
          </cell>
          <cell r="L31">
            <v>1.1240000000000001</v>
          </cell>
          <cell r="M31">
            <v>-6.0000000000002274E-3</v>
          </cell>
          <cell r="N31">
            <v>8.0640000000000001</v>
          </cell>
          <cell r="O31">
            <v>8.0239999999999991</v>
          </cell>
          <cell r="P31">
            <v>7.6739999999999995</v>
          </cell>
          <cell r="Q31">
            <v>0.30499999999999999</v>
          </cell>
          <cell r="R31">
            <v>0.83</v>
          </cell>
          <cell r="S31">
            <v>0.88</v>
          </cell>
          <cell r="T31">
            <v>0.95</v>
          </cell>
          <cell r="U31">
            <v>0.83</v>
          </cell>
          <cell r="V31">
            <v>5.3518999999999997</v>
          </cell>
          <cell r="W31">
            <v>5.3522999999999996</v>
          </cell>
          <cell r="X31">
            <v>6.0101000000000004</v>
          </cell>
          <cell r="Y31" t="str">
            <v>Wtr</v>
          </cell>
          <cell r="Z31">
            <v>2.5000000000000001E-2</v>
          </cell>
          <cell r="AA31">
            <v>1.1499999999999999</v>
          </cell>
          <cell r="AB31">
            <v>7.8052000000000001</v>
          </cell>
          <cell r="AC31">
            <v>7.8057999999999996</v>
          </cell>
          <cell r="AD31">
            <v>8.7652000000000001</v>
          </cell>
          <cell r="AE31">
            <v>13.69</v>
          </cell>
          <cell r="AF31">
            <v>6.01</v>
          </cell>
          <cell r="AG31">
            <v>14.04</v>
          </cell>
          <cell r="AH31">
            <v>-1.6E-2</v>
          </cell>
          <cell r="AI31">
            <v>1.5008999999999999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0.34399999999999997</v>
          </cell>
          <cell r="AO31">
            <v>0.12</v>
          </cell>
          <cell r="AQ31">
            <v>-5.2299940051847056</v>
          </cell>
          <cell r="AR31">
            <v>-4.5658644745419554</v>
          </cell>
          <cell r="AT31">
            <v>2.6100000000000002E-2</v>
          </cell>
          <cell r="AV31">
            <v>2.5000000000000001E-3</v>
          </cell>
          <cell r="AX31">
            <v>0</v>
          </cell>
          <cell r="AZ31">
            <v>1.0449999999999999</v>
          </cell>
          <cell r="BA31">
            <v>3.355</v>
          </cell>
          <cell r="BB31">
            <v>-0.66412953064275015</v>
          </cell>
        </row>
        <row r="32">
          <cell r="A32">
            <v>36892</v>
          </cell>
          <cell r="B32">
            <v>9.98</v>
          </cell>
          <cell r="C32">
            <v>-0.87620000000000076</v>
          </cell>
          <cell r="D32">
            <v>-0.88320000000000043</v>
          </cell>
          <cell r="E32">
            <v>7.5929999999999609E-2</v>
          </cell>
          <cell r="F32">
            <v>0.42</v>
          </cell>
          <cell r="G32">
            <v>0.82</v>
          </cell>
          <cell r="H32">
            <v>0.82</v>
          </cell>
          <cell r="I32">
            <v>1.1100000000000001</v>
          </cell>
          <cell r="J32">
            <v>0.94999990000000001</v>
          </cell>
          <cell r="K32">
            <v>-0.06</v>
          </cell>
          <cell r="L32">
            <v>9.35</v>
          </cell>
          <cell r="M32">
            <v>-1.2200000000000006</v>
          </cell>
          <cell r="N32">
            <v>6.41</v>
          </cell>
          <cell r="O32">
            <v>4.1099999999999994</v>
          </cell>
          <cell r="P32">
            <v>4.2199999999999989</v>
          </cell>
          <cell r="Q32">
            <v>0.6</v>
          </cell>
          <cell r="R32">
            <v>0.9</v>
          </cell>
          <cell r="S32">
            <v>0.95</v>
          </cell>
          <cell r="T32">
            <v>1.43</v>
          </cell>
          <cell r="U32">
            <v>0.9</v>
          </cell>
          <cell r="V32">
            <v>9.1037999999999997</v>
          </cell>
          <cell r="W32">
            <v>9.0968</v>
          </cell>
          <cell r="X32">
            <v>10.05593</v>
          </cell>
          <cell r="Z32">
            <v>2.5000000000000001E-2</v>
          </cell>
          <cell r="AA32">
            <v>2.0049999999999999</v>
          </cell>
          <cell r="AB32">
            <v>12.911199999999999</v>
          </cell>
          <cell r="AC32">
            <v>12.901199999999999</v>
          </cell>
          <cell r="AD32">
            <v>14.266299999999999</v>
          </cell>
          <cell r="AE32">
            <v>14.2</v>
          </cell>
          <cell r="AF32">
            <v>8.76</v>
          </cell>
          <cell r="AG32">
            <v>14.09</v>
          </cell>
          <cell r="AH32">
            <v>-1.1779999999999999</v>
          </cell>
          <cell r="AI32">
            <v>1.5095000000000003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0.84</v>
          </cell>
          <cell r="AO32">
            <v>0.12</v>
          </cell>
          <cell r="AQ32">
            <v>-8.5668455022388557</v>
          </cell>
          <cell r="AR32">
            <v>-7.6906455022388549</v>
          </cell>
          <cell r="AT32">
            <v>2.2700000000000001E-2</v>
          </cell>
          <cell r="AV32">
            <v>7.4999999999999997E-3</v>
          </cell>
          <cell r="AX32">
            <v>0.622</v>
          </cell>
          <cell r="AZ32">
            <v>1.0449999999999999</v>
          </cell>
          <cell r="BA32">
            <v>3.3849999999999998</v>
          </cell>
          <cell r="BB32">
            <v>-0.87620000000000076</v>
          </cell>
        </row>
        <row r="33">
          <cell r="A33">
            <v>36923</v>
          </cell>
          <cell r="B33">
            <v>6.9460000000000006</v>
          </cell>
          <cell r="C33">
            <v>0.97057105109943009</v>
          </cell>
          <cell r="D33">
            <v>0.97057105109943009</v>
          </cell>
          <cell r="E33">
            <v>0.11425321113503273</v>
          </cell>
          <cell r="F33">
            <v>0.33</v>
          </cell>
          <cell r="G33">
            <v>0.43</v>
          </cell>
          <cell r="H33">
            <v>0.48</v>
          </cell>
          <cell r="I33">
            <v>0.45</v>
          </cell>
          <cell r="J33">
            <v>0.25</v>
          </cell>
          <cell r="K33">
            <v>0.3</v>
          </cell>
          <cell r="L33">
            <v>1.95</v>
          </cell>
          <cell r="M33">
            <v>-0.22</v>
          </cell>
          <cell r="N33">
            <v>6.8</v>
          </cell>
          <cell r="O33">
            <v>3.5</v>
          </cell>
          <cell r="P33">
            <v>0.3</v>
          </cell>
          <cell r="Q33">
            <v>0.67</v>
          </cell>
          <cell r="R33">
            <v>1.02</v>
          </cell>
          <cell r="S33">
            <v>1.07</v>
          </cell>
          <cell r="T33">
            <v>1.3</v>
          </cell>
          <cell r="U33">
            <v>1.02</v>
          </cell>
          <cell r="V33">
            <v>7.9165710510994307</v>
          </cell>
          <cell r="W33">
            <v>7.9165710510994307</v>
          </cell>
          <cell r="X33">
            <v>7.0602532111350333</v>
          </cell>
          <cell r="Y33" t="str">
            <v>Sum</v>
          </cell>
          <cell r="Z33">
            <v>0</v>
          </cell>
          <cell r="AA33">
            <v>-1.2250000000000001</v>
          </cell>
          <cell r="AB33">
            <v>11.324999999999999</v>
          </cell>
          <cell r="AC33">
            <v>11.324999999999999</v>
          </cell>
          <cell r="AD33">
            <v>10.1</v>
          </cell>
          <cell r="AE33">
            <v>7.2460000000000004</v>
          </cell>
          <cell r="AF33">
            <v>6.7260000000000009</v>
          </cell>
          <cell r="AG33">
            <v>10.446000000000002</v>
          </cell>
          <cell r="AH33">
            <v>-0.2</v>
          </cell>
          <cell r="AI33">
            <v>1.5093036016320001</v>
          </cell>
          <cell r="AJ33">
            <v>5.6233363268142017E-2</v>
          </cell>
          <cell r="AK33">
            <v>6.1669577816703999E-2</v>
          </cell>
          <cell r="AL33">
            <v>0.99863442823451365</v>
          </cell>
          <cell r="AM33">
            <v>0.99850449768024441</v>
          </cell>
          <cell r="AN33">
            <v>0.45</v>
          </cell>
          <cell r="AO33">
            <v>0.13300000000000001</v>
          </cell>
          <cell r="AQ33">
            <v>-8.0369565104419767</v>
          </cell>
          <cell r="AR33">
            <v>-9.0075275615414068</v>
          </cell>
          <cell r="AT33">
            <v>1.9800000000000002E-2</v>
          </cell>
          <cell r="AV33">
            <v>1.2500000000000001E-2</v>
          </cell>
          <cell r="AX33">
            <v>0.18</v>
          </cell>
          <cell r="AZ33">
            <v>1.0149999999999999</v>
          </cell>
          <cell r="BA33">
            <v>3.3849999999999998</v>
          </cell>
          <cell r="BB33">
            <v>0.97057105109943009</v>
          </cell>
        </row>
        <row r="34">
          <cell r="A34">
            <v>36951</v>
          </cell>
          <cell r="B34">
            <v>6.649</v>
          </cell>
          <cell r="C34">
            <v>-0.22500000000000001</v>
          </cell>
          <cell r="D34">
            <v>-0.22499999999999787</v>
          </cell>
          <cell r="E34">
            <v>-2.225121370419636E-2</v>
          </cell>
          <cell r="F34">
            <v>0.43</v>
          </cell>
          <cell r="G34">
            <v>0.49</v>
          </cell>
          <cell r="H34">
            <v>0.54</v>
          </cell>
          <cell r="I34">
            <v>0.54</v>
          </cell>
          <cell r="J34">
            <v>0.3</v>
          </cell>
          <cell r="K34">
            <v>0.4</v>
          </cell>
          <cell r="L34">
            <v>1</v>
          </cell>
          <cell r="M34">
            <v>-0.3175</v>
          </cell>
          <cell r="N34">
            <v>2.7</v>
          </cell>
          <cell r="O34">
            <v>1.2</v>
          </cell>
          <cell r="P34">
            <v>0.1</v>
          </cell>
          <cell r="Q34">
            <v>0.625</v>
          </cell>
          <cell r="R34">
            <v>0.82499999999999996</v>
          </cell>
          <cell r="S34">
            <v>0.875</v>
          </cell>
          <cell r="T34">
            <v>1.2849999999999999</v>
          </cell>
          <cell r="U34">
            <v>0.82499999999999996</v>
          </cell>
          <cell r="V34">
            <v>6.4240000000000004</v>
          </cell>
          <cell r="W34">
            <v>6.4240000000000022</v>
          </cell>
          <cell r="X34">
            <v>6.6267487862958037</v>
          </cell>
          <cell r="Z34">
            <v>0</v>
          </cell>
          <cell r="AA34">
            <v>0.28999999999999998</v>
          </cell>
          <cell r="AB34">
            <v>9.1885136973496522</v>
          </cell>
          <cell r="AC34">
            <v>9.1885136973496522</v>
          </cell>
          <cell r="AD34">
            <v>9.4785136973496513</v>
          </cell>
          <cell r="AE34">
            <v>6.7489999999999997</v>
          </cell>
          <cell r="AF34">
            <v>6.3315000000000001</v>
          </cell>
          <cell r="AG34">
            <v>7.8490000000000002</v>
          </cell>
          <cell r="AH34">
            <v>-0.255</v>
          </cell>
          <cell r="AI34">
            <v>1.5090903654220007</v>
          </cell>
          <cell r="AJ34">
            <v>5.6012390938412003E-2</v>
          </cell>
          <cell r="AK34">
            <v>5.8768507524129009E-2</v>
          </cell>
          <cell r="AL34">
            <v>0.9944195485715418</v>
          </cell>
          <cell r="AM34">
            <v>0.99414969190938252</v>
          </cell>
          <cell r="AN34">
            <v>0.51</v>
          </cell>
          <cell r="AO34">
            <v>0.12</v>
          </cell>
          <cell r="AQ34">
            <v>-6.8993359601202711</v>
          </cell>
          <cell r="AR34">
            <v>-6.6743359601202714</v>
          </cell>
          <cell r="AT34">
            <v>1.78E-2</v>
          </cell>
          <cell r="AV34">
            <v>1.2500000000000001E-2</v>
          </cell>
          <cell r="AX34">
            <v>0.2</v>
          </cell>
          <cell r="AZ34">
            <v>0.8</v>
          </cell>
          <cell r="BA34">
            <v>2.04</v>
          </cell>
          <cell r="BB34">
            <v>-0.22500000000000001</v>
          </cell>
        </row>
        <row r="35">
          <cell r="A35">
            <v>36982</v>
          </cell>
          <cell r="B35">
            <v>5.74</v>
          </cell>
          <cell r="C35">
            <v>-0.30499999999999999</v>
          </cell>
          <cell r="D35">
            <v>-0.30499999999999972</v>
          </cell>
          <cell r="E35">
            <v>-0.23506962463792025</v>
          </cell>
          <cell r="F35">
            <v>0.245</v>
          </cell>
          <cell r="G35">
            <v>0.255</v>
          </cell>
          <cell r="H35">
            <v>0.28499999999999998</v>
          </cell>
          <cell r="I35">
            <v>0.245</v>
          </cell>
          <cell r="J35">
            <v>0.155</v>
          </cell>
          <cell r="K35">
            <v>0.23499999999999999</v>
          </cell>
          <cell r="L35">
            <v>0.6</v>
          </cell>
          <cell r="M35">
            <v>-0.49</v>
          </cell>
          <cell r="N35">
            <v>1.1499999999999999</v>
          </cell>
          <cell r="O35">
            <v>0.8</v>
          </cell>
          <cell r="P35">
            <v>-7.4999999999999997E-2</v>
          </cell>
          <cell r="Q35">
            <v>0.49249999999999999</v>
          </cell>
          <cell r="R35">
            <v>0.57999999999999996</v>
          </cell>
          <cell r="S35">
            <v>0.57999999999999996</v>
          </cell>
          <cell r="T35">
            <v>0.56000000000000005</v>
          </cell>
          <cell r="U35">
            <v>0.57999999999999996</v>
          </cell>
          <cell r="V35">
            <v>5.4350000000000005</v>
          </cell>
          <cell r="W35">
            <v>5.4350000000000005</v>
          </cell>
          <cell r="X35">
            <v>5.50493037536208</v>
          </cell>
          <cell r="Z35">
            <v>0</v>
          </cell>
          <cell r="AA35">
            <v>0.1</v>
          </cell>
          <cell r="AB35">
            <v>7.7720160543385095</v>
          </cell>
          <cell r="AC35">
            <v>7.7720160543385095</v>
          </cell>
          <cell r="AD35">
            <v>7.8720160543385092</v>
          </cell>
          <cell r="AE35">
            <v>5.665</v>
          </cell>
          <cell r="AF35">
            <v>5.25</v>
          </cell>
          <cell r="AG35">
            <v>6.54</v>
          </cell>
          <cell r="AH35">
            <v>-0.39500000000000002</v>
          </cell>
          <cell r="AI35">
            <v>1.5087234903819999</v>
          </cell>
          <cell r="AJ35">
            <v>5.4981169430914995E-2</v>
          </cell>
          <cell r="AK35">
            <v>5.782291193348401E-2</v>
          </cell>
          <cell r="AL35">
            <v>0.98995292731540374</v>
          </cell>
          <cell r="AM35">
            <v>0.98944368056544019</v>
          </cell>
          <cell r="AN35">
            <v>0.255</v>
          </cell>
          <cell r="AO35">
            <v>0.124</v>
          </cell>
          <cell r="AQ35">
            <v>-5.9820988546461242</v>
          </cell>
          <cell r="AR35">
            <v>-5.6770988546461245</v>
          </cell>
          <cell r="AT35">
            <v>0.01</v>
          </cell>
          <cell r="AV35">
            <v>0.01</v>
          </cell>
          <cell r="AX35">
            <v>0.01</v>
          </cell>
          <cell r="AZ35">
            <v>0.55000000000000004</v>
          </cell>
          <cell r="BA35">
            <v>0.55000000000000004</v>
          </cell>
          <cell r="BB35">
            <v>-0.30499999999999999</v>
          </cell>
        </row>
        <row r="36">
          <cell r="A36">
            <v>37012</v>
          </cell>
          <cell r="B36">
            <v>5.4450000000000003</v>
          </cell>
          <cell r="C36">
            <v>-0.30499999999999999</v>
          </cell>
          <cell r="D36">
            <v>-0.30499999999999972</v>
          </cell>
          <cell r="E36">
            <v>-0.23505739639969914</v>
          </cell>
          <cell r="F36">
            <v>0.245</v>
          </cell>
          <cell r="G36">
            <v>0.255</v>
          </cell>
          <cell r="H36">
            <v>0.28499999999999998</v>
          </cell>
          <cell r="I36">
            <v>0.245</v>
          </cell>
          <cell r="J36">
            <v>0.155</v>
          </cell>
          <cell r="K36">
            <v>0.23499999999999999</v>
          </cell>
          <cell r="L36">
            <v>0.46</v>
          </cell>
          <cell r="M36">
            <v>-0.49</v>
          </cell>
          <cell r="N36">
            <v>1.65</v>
          </cell>
          <cell r="O36">
            <v>1.3</v>
          </cell>
          <cell r="P36">
            <v>-7.4999999999999997E-2</v>
          </cell>
          <cell r="Q36">
            <v>0.40250000000000002</v>
          </cell>
          <cell r="R36">
            <v>0.46500000000000002</v>
          </cell>
          <cell r="S36">
            <v>0.46500000000000002</v>
          </cell>
          <cell r="T36">
            <v>0.51</v>
          </cell>
          <cell r="U36">
            <v>0.46500000000000002</v>
          </cell>
          <cell r="V36">
            <v>5.1400000000000006</v>
          </cell>
          <cell r="W36">
            <v>5.1400000000000006</v>
          </cell>
          <cell r="X36">
            <v>5.2099426036003011</v>
          </cell>
          <cell r="Z36">
            <v>0</v>
          </cell>
          <cell r="AA36">
            <v>0.1</v>
          </cell>
          <cell r="AB36">
            <v>7.348882848819061</v>
          </cell>
          <cell r="AC36">
            <v>7.348882848819061</v>
          </cell>
          <cell r="AD36">
            <v>7.4488828488190606</v>
          </cell>
          <cell r="AE36">
            <v>5.37</v>
          </cell>
          <cell r="AF36">
            <v>4.9550000000000001</v>
          </cell>
          <cell r="AG36">
            <v>6.7450000000000001</v>
          </cell>
          <cell r="AH36">
            <v>-0.39500000000000002</v>
          </cell>
          <cell r="AI36">
            <v>1.5084597165260005</v>
          </cell>
          <cell r="AJ36">
            <v>5.4294369463347023E-2</v>
          </cell>
          <cell r="AK36">
            <v>5.6935221700728011E-2</v>
          </cell>
          <cell r="AL36">
            <v>0.98572934511008692</v>
          </cell>
          <cell r="AM36">
            <v>0.98505002219036364</v>
          </cell>
          <cell r="AN36">
            <v>0.255</v>
          </cell>
          <cell r="AO36">
            <v>0.12</v>
          </cell>
          <cell r="AQ36">
            <v>-5.6050866315191508</v>
          </cell>
          <cell r="AR36">
            <v>-5.300086631519151</v>
          </cell>
          <cell r="AT36">
            <v>0.01</v>
          </cell>
          <cell r="AV36">
            <v>0.01</v>
          </cell>
          <cell r="AX36">
            <v>1.4999999999999999E-2</v>
          </cell>
          <cell r="AZ36">
            <v>0.5</v>
          </cell>
          <cell r="BA36">
            <v>0.5</v>
          </cell>
          <cell r="BB36">
            <v>-0.30499999999999999</v>
          </cell>
        </row>
        <row r="37">
          <cell r="A37">
            <v>37043</v>
          </cell>
          <cell r="B37">
            <v>5.4249999999999998</v>
          </cell>
          <cell r="C37">
            <v>-0.30499999999999999</v>
          </cell>
          <cell r="D37">
            <v>-0.30499999999999972</v>
          </cell>
          <cell r="E37">
            <v>-0.23504096290711995</v>
          </cell>
          <cell r="F37">
            <v>0.245</v>
          </cell>
          <cell r="G37">
            <v>0.255</v>
          </cell>
          <cell r="H37">
            <v>0.28499999999999998</v>
          </cell>
          <cell r="I37">
            <v>0.245</v>
          </cell>
          <cell r="J37">
            <v>0.155</v>
          </cell>
          <cell r="K37">
            <v>0.23499999999999999</v>
          </cell>
          <cell r="L37">
            <v>0.5</v>
          </cell>
          <cell r="M37">
            <v>-0.49</v>
          </cell>
          <cell r="N37">
            <v>1.85</v>
          </cell>
          <cell r="O37">
            <v>1.5</v>
          </cell>
          <cell r="P37">
            <v>-7.4999999999999997E-2</v>
          </cell>
          <cell r="Q37">
            <v>0.39</v>
          </cell>
          <cell r="R37">
            <v>0.45</v>
          </cell>
          <cell r="S37">
            <v>0.45</v>
          </cell>
          <cell r="T37">
            <v>0.51</v>
          </cell>
          <cell r="U37">
            <v>0.45</v>
          </cell>
          <cell r="V37">
            <v>5.12</v>
          </cell>
          <cell r="W37">
            <v>5.12</v>
          </cell>
          <cell r="X37">
            <v>5.1899590370928799</v>
          </cell>
          <cell r="Y37" t="str">
            <v>Nov 01</v>
          </cell>
          <cell r="Z37">
            <v>0</v>
          </cell>
          <cell r="AA37">
            <v>0.1</v>
          </cell>
          <cell r="AB37">
            <v>7.3185684262671185</v>
          </cell>
          <cell r="AC37">
            <v>7.3185684262671185</v>
          </cell>
          <cell r="AD37">
            <v>7.4185684262671181</v>
          </cell>
          <cell r="AE37">
            <v>5.35</v>
          </cell>
          <cell r="AF37">
            <v>4.9349999999999996</v>
          </cell>
          <cell r="AG37">
            <v>6.9249999999999998</v>
          </cell>
          <cell r="AH37">
            <v>-0.39500000000000002</v>
          </cell>
          <cell r="AI37">
            <v>1.508105376864</v>
          </cell>
          <cell r="AJ37">
            <v>5.3660300060060014E-2</v>
          </cell>
          <cell r="AK37">
            <v>5.6349405031458001E-2</v>
          </cell>
          <cell r="AL37">
            <v>0.98147168996081158</v>
          </cell>
          <cell r="AM37">
            <v>0.98056491081157315</v>
          </cell>
          <cell r="AN37">
            <v>0.255</v>
          </cell>
          <cell r="AO37">
            <v>0.124</v>
          </cell>
          <cell r="AQ37">
            <v>-5.5650702048955623</v>
          </cell>
          <cell r="AR37">
            <v>-5.2600702048955625</v>
          </cell>
          <cell r="AT37">
            <v>0.01</v>
          </cell>
          <cell r="AV37">
            <v>0.01</v>
          </cell>
          <cell r="AX37">
            <v>0.02</v>
          </cell>
          <cell r="AZ37">
            <v>0.5</v>
          </cell>
          <cell r="BA37">
            <v>0.5</v>
          </cell>
          <cell r="BB37">
            <v>-0.30499999999999999</v>
          </cell>
        </row>
        <row r="38">
          <cell r="A38">
            <v>37073</v>
          </cell>
          <cell r="B38">
            <v>5.44</v>
          </cell>
          <cell r="C38">
            <v>-0.30499999999999999</v>
          </cell>
          <cell r="D38">
            <v>-0.3050000000000006</v>
          </cell>
          <cell r="E38">
            <v>-0.23502665365137965</v>
          </cell>
          <cell r="F38">
            <v>0.245</v>
          </cell>
          <cell r="G38">
            <v>0.255</v>
          </cell>
          <cell r="H38">
            <v>0.28499999999999998</v>
          </cell>
          <cell r="I38">
            <v>0.245</v>
          </cell>
          <cell r="J38">
            <v>0.155</v>
          </cell>
          <cell r="K38">
            <v>0.23499999999999999</v>
          </cell>
          <cell r="L38">
            <v>0.65</v>
          </cell>
          <cell r="M38">
            <v>-0.69499999999999995</v>
          </cell>
          <cell r="N38">
            <v>2.5099999999999998</v>
          </cell>
          <cell r="O38">
            <v>2.06</v>
          </cell>
          <cell r="P38">
            <v>-7.4999999999999997E-2</v>
          </cell>
          <cell r="Q38">
            <v>0.40500000000000003</v>
          </cell>
          <cell r="R38">
            <v>0.45</v>
          </cell>
          <cell r="S38">
            <v>0.45</v>
          </cell>
          <cell r="T38">
            <v>0.56000000000000005</v>
          </cell>
          <cell r="U38">
            <v>0.45</v>
          </cell>
          <cell r="V38">
            <v>5.1350000000000007</v>
          </cell>
          <cell r="W38">
            <v>5.1349999999999998</v>
          </cell>
          <cell r="X38">
            <v>5.2049733463486207</v>
          </cell>
          <cell r="Y38">
            <v>6.363766499702308</v>
          </cell>
          <cell r="Z38">
            <v>0</v>
          </cell>
          <cell r="AA38">
            <v>0.1</v>
          </cell>
          <cell r="AB38">
            <v>7.3385085435480875</v>
          </cell>
          <cell r="AC38">
            <v>7.3385085435480875</v>
          </cell>
          <cell r="AD38">
            <v>7.4385085435480871</v>
          </cell>
          <cell r="AE38">
            <v>5.3650000000000002</v>
          </cell>
          <cell r="AF38">
            <v>4.7450000000000001</v>
          </cell>
          <cell r="AG38">
            <v>7.5</v>
          </cell>
          <cell r="AH38">
            <v>-0.36499999999999999</v>
          </cell>
          <cell r="AI38">
            <v>1.507796975642</v>
          </cell>
          <cell r="AJ38">
            <v>5.3124514397457995E-2</v>
          </cell>
          <cell r="AK38">
            <v>5.5788260418609015E-2</v>
          </cell>
          <cell r="AL38">
            <v>0.9774342386399052</v>
          </cell>
          <cell r="AM38">
            <v>0.97633149315041101</v>
          </cell>
          <cell r="AN38">
            <v>0.255</v>
          </cell>
          <cell r="AO38">
            <v>0.12</v>
          </cell>
          <cell r="AQ38">
            <v>-5.5750559016209085</v>
          </cell>
          <cell r="AR38">
            <v>-5.2700559016209088</v>
          </cell>
          <cell r="AT38">
            <v>0.01</v>
          </cell>
          <cell r="AV38">
            <v>0.01</v>
          </cell>
          <cell r="AX38">
            <v>0.02</v>
          </cell>
          <cell r="AZ38">
            <v>0.55000000000000004</v>
          </cell>
          <cell r="BA38">
            <v>0.55000000000000004</v>
          </cell>
          <cell r="BB38">
            <v>-0.30499999999999999</v>
          </cell>
        </row>
        <row r="39">
          <cell r="A39">
            <v>37104</v>
          </cell>
          <cell r="B39">
            <v>5.44</v>
          </cell>
          <cell r="C39">
            <v>-0.30499999999999999</v>
          </cell>
          <cell r="D39">
            <v>-0.30499999999999972</v>
          </cell>
          <cell r="E39">
            <v>-0.2350155897961459</v>
          </cell>
          <cell r="F39">
            <v>0.245</v>
          </cell>
          <cell r="G39">
            <v>0.255</v>
          </cell>
          <cell r="H39">
            <v>0.28499999999999998</v>
          </cell>
          <cell r="I39">
            <v>0.245</v>
          </cell>
          <cell r="J39">
            <v>0.155</v>
          </cell>
          <cell r="K39">
            <v>0.23499999999999999</v>
          </cell>
          <cell r="L39">
            <v>0.65</v>
          </cell>
          <cell r="M39">
            <v>-0.69499999999999995</v>
          </cell>
          <cell r="N39">
            <v>2.61</v>
          </cell>
          <cell r="O39">
            <v>2.16</v>
          </cell>
          <cell r="P39">
            <v>-7.4999999999999997E-2</v>
          </cell>
          <cell r="Q39">
            <v>0.40500000000000003</v>
          </cell>
          <cell r="R39">
            <v>0.45</v>
          </cell>
          <cell r="S39">
            <v>0.45</v>
          </cell>
          <cell r="T39">
            <v>0.61</v>
          </cell>
          <cell r="U39">
            <v>0.45</v>
          </cell>
          <cell r="V39">
            <v>5.1350000000000007</v>
          </cell>
          <cell r="W39">
            <v>5.1350000000000007</v>
          </cell>
          <cell r="X39">
            <v>5.2049844102038545</v>
          </cell>
          <cell r="Y39">
            <v>7.5204620565066786</v>
          </cell>
          <cell r="Z39">
            <v>0</v>
          </cell>
          <cell r="AA39">
            <v>0.1</v>
          </cell>
          <cell r="AB39">
            <v>7.3373483966536241</v>
          </cell>
          <cell r="AC39">
            <v>7.3373483966536241</v>
          </cell>
          <cell r="AD39">
            <v>7.4373483966536238</v>
          </cell>
          <cell r="AE39">
            <v>5.3650000000000002</v>
          </cell>
          <cell r="AF39">
            <v>4.7450000000000001</v>
          </cell>
          <cell r="AG39">
            <v>7.6000000000000005</v>
          </cell>
          <cell r="AH39">
            <v>-0.36499999999999999</v>
          </cell>
          <cell r="AI39">
            <v>1.5075586075909999</v>
          </cell>
          <cell r="AJ39">
            <v>5.2684616169731024E-2</v>
          </cell>
          <cell r="AK39">
            <v>5.5225338053079026E-2</v>
          </cell>
          <cell r="AL39">
            <v>0.97331126655792277</v>
          </cell>
          <cell r="AM39">
            <v>0.97205947516755387</v>
          </cell>
          <cell r="AN39">
            <v>0.255</v>
          </cell>
          <cell r="AO39">
            <v>0.12</v>
          </cell>
          <cell r="AQ39">
            <v>-5.5600448423902256</v>
          </cell>
          <cell r="AR39">
            <v>-5.2550448423902258</v>
          </cell>
          <cell r="AT39">
            <v>0.01</v>
          </cell>
          <cell r="AV39">
            <v>0.01</v>
          </cell>
          <cell r="AX39">
            <v>0.02</v>
          </cell>
          <cell r="AZ39">
            <v>0.6</v>
          </cell>
          <cell r="BA39">
            <v>0.6</v>
          </cell>
          <cell r="BB39">
            <v>-0.30499999999999999</v>
          </cell>
        </row>
        <row r="40">
          <cell r="A40">
            <v>37135</v>
          </cell>
          <cell r="B40">
            <v>5.4050000000000002</v>
          </cell>
          <cell r="C40">
            <v>-0.30499999999999999</v>
          </cell>
          <cell r="D40">
            <v>-0.3050000000000006</v>
          </cell>
          <cell r="E40">
            <v>-0.23500594243342476</v>
          </cell>
          <cell r="F40">
            <v>0.245</v>
          </cell>
          <cell r="G40">
            <v>0.255</v>
          </cell>
          <cell r="H40">
            <v>0.28499999999999998</v>
          </cell>
          <cell r="I40">
            <v>0.245</v>
          </cell>
          <cell r="J40">
            <v>0.155</v>
          </cell>
          <cell r="K40">
            <v>0.23499999999999999</v>
          </cell>
          <cell r="L40">
            <v>0.53</v>
          </cell>
          <cell r="M40">
            <v>-0.69499999999999995</v>
          </cell>
          <cell r="N40">
            <v>2.52</v>
          </cell>
          <cell r="O40">
            <v>2.0699999999999998</v>
          </cell>
          <cell r="P40">
            <v>-7.4999999999999997E-2</v>
          </cell>
          <cell r="Q40">
            <v>0.41249999999999998</v>
          </cell>
          <cell r="R40">
            <v>0.45500000000000002</v>
          </cell>
          <cell r="S40">
            <v>0.45500000000000002</v>
          </cell>
          <cell r="T40">
            <v>0.61</v>
          </cell>
          <cell r="U40">
            <v>0.45500000000000002</v>
          </cell>
          <cell r="V40">
            <v>5.1000000000000005</v>
          </cell>
          <cell r="W40">
            <v>5.0999999999999996</v>
          </cell>
          <cell r="X40">
            <v>5.1699940575665755</v>
          </cell>
          <cell r="Y40">
            <v>5.5375553876991859</v>
          </cell>
          <cell r="Z40">
            <v>0</v>
          </cell>
          <cell r="AA40">
            <v>0.1</v>
          </cell>
          <cell r="AB40">
            <v>7.286332836397027</v>
          </cell>
          <cell r="AC40">
            <v>7.286332836397027</v>
          </cell>
          <cell r="AD40">
            <v>7.3863328363970266</v>
          </cell>
          <cell r="AE40">
            <v>5.33</v>
          </cell>
          <cell r="AF40">
            <v>4.71</v>
          </cell>
          <cell r="AG40">
            <v>7.4749999999999996</v>
          </cell>
          <cell r="AH40">
            <v>-0.36499999999999999</v>
          </cell>
          <cell r="AI40">
            <v>1.5073508190270002</v>
          </cell>
          <cell r="AJ40">
            <v>5.2244718006530001E-2</v>
          </cell>
          <cell r="AK40">
            <v>5.4662415793083008E-2</v>
          </cell>
          <cell r="AL40">
            <v>0.96927624899831455</v>
          </cell>
          <cell r="AM40">
            <v>0.967896222452299</v>
          </cell>
          <cell r="AN40">
            <v>0.255</v>
          </cell>
          <cell r="AO40">
            <v>0.124</v>
          </cell>
          <cell r="AQ40">
            <v>-5.52503519905998</v>
          </cell>
          <cell r="AR40">
            <v>-5.2200351990599803</v>
          </cell>
          <cell r="AT40">
            <v>0.01</v>
          </cell>
          <cell r="AV40">
            <v>0.01</v>
          </cell>
          <cell r="AX40">
            <v>2.5000000000000001E-2</v>
          </cell>
          <cell r="AZ40">
            <v>0.6</v>
          </cell>
          <cell r="BA40">
            <v>0.6</v>
          </cell>
          <cell r="BB40">
            <v>-0.30499999999999999</v>
          </cell>
        </row>
        <row r="41">
          <cell r="A41">
            <v>37165</v>
          </cell>
          <cell r="B41">
            <v>5.4</v>
          </cell>
          <cell r="C41">
            <v>-0.30499999999999999</v>
          </cell>
          <cell r="D41">
            <v>-0.30499999999999972</v>
          </cell>
          <cell r="E41">
            <v>-0.23499754720086141</v>
          </cell>
          <cell r="F41">
            <v>0.245</v>
          </cell>
          <cell r="G41">
            <v>0.255</v>
          </cell>
          <cell r="H41">
            <v>0.28499999999999998</v>
          </cell>
          <cell r="I41">
            <v>0.245</v>
          </cell>
          <cell r="J41">
            <v>0.155</v>
          </cell>
          <cell r="K41">
            <v>0.23499999999999999</v>
          </cell>
          <cell r="L41">
            <v>0.58499999999999996</v>
          </cell>
          <cell r="M41">
            <v>-0.64500000000000002</v>
          </cell>
          <cell r="N41">
            <v>1.7</v>
          </cell>
          <cell r="O41">
            <v>1.3</v>
          </cell>
          <cell r="P41">
            <v>-7.4999999999999997E-2</v>
          </cell>
          <cell r="Q41">
            <v>0.41249999999999998</v>
          </cell>
          <cell r="R41">
            <v>0.45500000000000002</v>
          </cell>
          <cell r="S41">
            <v>0.45500000000000002</v>
          </cell>
          <cell r="T41">
            <v>0.66</v>
          </cell>
          <cell r="U41">
            <v>0.45500000000000002</v>
          </cell>
          <cell r="V41">
            <v>5.0950000000000006</v>
          </cell>
          <cell r="W41">
            <v>5.0950000000000006</v>
          </cell>
          <cell r="X41">
            <v>5.1650024527991389</v>
          </cell>
          <cell r="Y41" t="str">
            <v>Wtr</v>
          </cell>
          <cell r="Z41">
            <v>0</v>
          </cell>
          <cell r="AA41">
            <v>0.1</v>
          </cell>
          <cell r="AB41">
            <v>7.278316396454489</v>
          </cell>
          <cell r="AC41">
            <v>7.278316396454489</v>
          </cell>
          <cell r="AD41">
            <v>7.3783163964544887</v>
          </cell>
          <cell r="AE41">
            <v>5.3250000000000002</v>
          </cell>
          <cell r="AF41">
            <v>4.7550000000000008</v>
          </cell>
          <cell r="AG41">
            <v>6.7</v>
          </cell>
          <cell r="AH41">
            <v>-0.41499999999999998</v>
          </cell>
          <cell r="AI41">
            <v>1.5071700459230002</v>
          </cell>
          <cell r="AJ41">
            <v>5.1910036029837014E-2</v>
          </cell>
          <cell r="AK41">
            <v>5.4217519160728998E-2</v>
          </cell>
          <cell r="AL41">
            <v>0.96539539935202745</v>
          </cell>
          <cell r="AM41">
            <v>0.9639052854424891</v>
          </cell>
          <cell r="AN41">
            <v>0.255</v>
          </cell>
          <cell r="AO41">
            <v>0.12</v>
          </cell>
          <cell r="AQ41">
            <v>-5.5150268073365174</v>
          </cell>
          <cell r="AR41">
            <v>-5.2100268073365177</v>
          </cell>
          <cell r="AT41">
            <v>0.01</v>
          </cell>
          <cell r="AV41">
            <v>0.01</v>
          </cell>
          <cell r="AX41">
            <v>0.03</v>
          </cell>
          <cell r="AZ41">
            <v>0.65</v>
          </cell>
          <cell r="BA41">
            <v>0.65</v>
          </cell>
          <cell r="BB41">
            <v>-0.30499999999999999</v>
          </cell>
        </row>
        <row r="42">
          <cell r="A42">
            <v>37196</v>
          </cell>
          <cell r="B42">
            <v>5.4850000000000003</v>
          </cell>
          <cell r="C42">
            <v>-0.185</v>
          </cell>
          <cell r="D42">
            <v>-7.9981340802151912E-2</v>
          </cell>
          <cell r="E42">
            <v>-0.18499999999999961</v>
          </cell>
          <cell r="F42">
            <v>0.28000000000000003</v>
          </cell>
          <cell r="G42">
            <v>0.46</v>
          </cell>
          <cell r="H42">
            <v>0.46</v>
          </cell>
          <cell r="I42">
            <v>0.61</v>
          </cell>
          <cell r="J42">
            <v>0.21</v>
          </cell>
          <cell r="K42">
            <v>0.255</v>
          </cell>
          <cell r="L42">
            <v>1.4</v>
          </cell>
          <cell r="M42">
            <v>-0.36</v>
          </cell>
          <cell r="N42">
            <v>1.64</v>
          </cell>
          <cell r="O42">
            <v>1.39</v>
          </cell>
          <cell r="P42">
            <v>0.9880000000000001</v>
          </cell>
          <cell r="Q42">
            <v>0.45</v>
          </cell>
          <cell r="R42">
            <v>0.45500000000000002</v>
          </cell>
          <cell r="S42">
            <v>0.505</v>
          </cell>
          <cell r="T42">
            <v>0.95</v>
          </cell>
          <cell r="U42">
            <v>0.45500000000000002</v>
          </cell>
          <cell r="V42">
            <v>5.3000000000000007</v>
          </cell>
          <cell r="W42">
            <v>5.4050186591978484</v>
          </cell>
          <cell r="X42">
            <v>5.3000000000000007</v>
          </cell>
          <cell r="Z42">
            <v>0.15</v>
          </cell>
          <cell r="AA42">
            <v>0</v>
          </cell>
          <cell r="AB42">
            <v>7.5700833173110267</v>
          </cell>
          <cell r="AC42">
            <v>7.720083317311027</v>
          </cell>
          <cell r="AD42">
            <v>7.5700833173110267</v>
          </cell>
          <cell r="AE42">
            <v>6.4730000000000008</v>
          </cell>
          <cell r="AF42">
            <v>5.125</v>
          </cell>
          <cell r="AG42">
            <v>6.875</v>
          </cell>
          <cell r="AH42">
            <v>-0.26</v>
          </cell>
          <cell r="AI42">
            <v>1.5069550612130003</v>
          </cell>
          <cell r="AJ42">
            <v>5.1676250280301018E-2</v>
          </cell>
          <cell r="AK42">
            <v>5.3919449479775006E-2</v>
          </cell>
          <cell r="AL42">
            <v>0.961374591900512</v>
          </cell>
          <cell r="AM42">
            <v>0.95975376415149882</v>
          </cell>
          <cell r="AN42">
            <v>0.47</v>
          </cell>
          <cell r="AO42">
            <v>0.124</v>
          </cell>
          <cell r="AQ42">
            <v>-5.665</v>
          </cell>
          <cell r="AR42">
            <v>-5.48</v>
          </cell>
          <cell r="AT42">
            <v>7.4999999999999997E-3</v>
          </cell>
          <cell r="AV42">
            <v>5.0000000000000001E-3</v>
          </cell>
          <cell r="AX42">
            <v>7.4999999999999997E-2</v>
          </cell>
          <cell r="AZ42">
            <v>1</v>
          </cell>
          <cell r="BA42">
            <v>1</v>
          </cell>
          <cell r="BB42">
            <v>-0.185</v>
          </cell>
        </row>
        <row r="43">
          <cell r="A43">
            <v>37226</v>
          </cell>
          <cell r="B43">
            <v>5.6150000000000002</v>
          </cell>
          <cell r="C43">
            <v>-0.185</v>
          </cell>
          <cell r="D43">
            <v>-7.9967901617028936E-2</v>
          </cell>
          <cell r="E43">
            <v>-0.18499999999999872</v>
          </cell>
          <cell r="F43">
            <v>0.28999999999999998</v>
          </cell>
          <cell r="G43">
            <v>0.47</v>
          </cell>
          <cell r="H43">
            <v>0.47</v>
          </cell>
          <cell r="I43">
            <v>0.62</v>
          </cell>
          <cell r="J43">
            <v>0.21</v>
          </cell>
          <cell r="K43">
            <v>0.255</v>
          </cell>
          <cell r="L43">
            <v>1.6</v>
          </cell>
          <cell r="M43">
            <v>-0.36</v>
          </cell>
          <cell r="N43">
            <v>1.64</v>
          </cell>
          <cell r="O43">
            <v>1.39</v>
          </cell>
          <cell r="P43">
            <v>1.0930000000000002</v>
          </cell>
          <cell r="Q43">
            <v>0.45</v>
          </cell>
          <cell r="R43">
            <v>0.45500000000000002</v>
          </cell>
          <cell r="S43">
            <v>0.505</v>
          </cell>
          <cell r="T43">
            <v>1.1499999999999999</v>
          </cell>
          <cell r="U43">
            <v>0.45500000000000002</v>
          </cell>
          <cell r="V43">
            <v>5.4300000000000006</v>
          </cell>
          <cell r="W43">
            <v>5.5350320983829713</v>
          </cell>
          <cell r="X43">
            <v>5.4300000000000015</v>
          </cell>
          <cell r="Y43" t="str">
            <v>Sum</v>
          </cell>
          <cell r="Z43">
            <v>0.15</v>
          </cell>
          <cell r="AA43">
            <v>0</v>
          </cell>
          <cell r="AB43">
            <v>7.7547722319148509</v>
          </cell>
          <cell r="AC43">
            <v>7.9047722319148512</v>
          </cell>
          <cell r="AD43">
            <v>7.7547722319148509</v>
          </cell>
          <cell r="AE43">
            <v>6.7080000000000002</v>
          </cell>
          <cell r="AF43">
            <v>5.2549999999999999</v>
          </cell>
          <cell r="AG43">
            <v>7.0049999999999999</v>
          </cell>
          <cell r="AH43">
            <v>-0.26</v>
          </cell>
          <cell r="AI43">
            <v>1.5067622416050006</v>
          </cell>
          <cell r="AJ43">
            <v>5.1450006023917007E-2</v>
          </cell>
          <cell r="AK43">
            <v>5.3630994978010008E-2</v>
          </cell>
          <cell r="AL43">
            <v>0.95753471995911987</v>
          </cell>
          <cell r="AM43">
            <v>0.9557980530379816</v>
          </cell>
          <cell r="AN43">
            <v>0.48</v>
          </cell>
          <cell r="AO43">
            <v>0.12</v>
          </cell>
          <cell r="AQ43">
            <v>-5.7949999999999999</v>
          </cell>
          <cell r="AR43">
            <v>-5.61</v>
          </cell>
          <cell r="AT43">
            <v>7.4999999999999997E-3</v>
          </cell>
          <cell r="AV43">
            <v>5.0000000000000001E-3</v>
          </cell>
          <cell r="AX43">
            <v>9.5000000000000001E-2</v>
          </cell>
          <cell r="AZ43">
            <v>1.2</v>
          </cell>
          <cell r="BA43">
            <v>1.2</v>
          </cell>
          <cell r="BB43">
            <v>-0.185</v>
          </cell>
        </row>
        <row r="44">
          <cell r="A44">
            <v>37257</v>
          </cell>
          <cell r="B44">
            <v>5.64</v>
          </cell>
          <cell r="C44">
            <v>-0.185</v>
          </cell>
          <cell r="D44">
            <v>-7.995111071618588E-2</v>
          </cell>
          <cell r="E44">
            <v>-0.18499999999999961</v>
          </cell>
          <cell r="F44">
            <v>0.33</v>
          </cell>
          <cell r="G44">
            <v>0.51</v>
          </cell>
          <cell r="H44">
            <v>0.51</v>
          </cell>
          <cell r="I44">
            <v>0.66</v>
          </cell>
          <cell r="J44">
            <v>0.21</v>
          </cell>
          <cell r="K44">
            <v>0.255</v>
          </cell>
          <cell r="L44">
            <v>1.8</v>
          </cell>
          <cell r="M44">
            <v>-0.36</v>
          </cell>
          <cell r="N44">
            <v>1.64</v>
          </cell>
          <cell r="O44">
            <v>1.39</v>
          </cell>
          <cell r="P44">
            <v>1.1130000000000004</v>
          </cell>
          <cell r="Q44">
            <v>0.45</v>
          </cell>
          <cell r="R44">
            <v>0.45500000000000002</v>
          </cell>
          <cell r="S44">
            <v>0.505</v>
          </cell>
          <cell r="T44">
            <v>1.1499999999999999</v>
          </cell>
          <cell r="U44">
            <v>0.45500000000000002</v>
          </cell>
          <cell r="V44">
            <v>5.4550000000000001</v>
          </cell>
          <cell r="W44">
            <v>5.5600488892838138</v>
          </cell>
          <cell r="X44">
            <v>5.4550000000000001</v>
          </cell>
          <cell r="Z44">
            <v>0.15</v>
          </cell>
          <cell r="AA44">
            <v>0</v>
          </cell>
          <cell r="AB44">
            <v>7.7892303819540301</v>
          </cell>
          <cell r="AC44">
            <v>7.9392303819540304</v>
          </cell>
          <cell r="AD44">
            <v>7.7892303819540301</v>
          </cell>
          <cell r="AE44">
            <v>6.7530000000000001</v>
          </cell>
          <cell r="AF44">
            <v>5.2799999999999994</v>
          </cell>
          <cell r="AG44">
            <v>7.0299999999999994</v>
          </cell>
          <cell r="AH44">
            <v>-0.26</v>
          </cell>
          <cell r="AI44">
            <v>1.506521402358</v>
          </cell>
          <cell r="AJ44">
            <v>5.1294213376512014E-2</v>
          </cell>
          <cell r="AK44">
            <v>5.3452603808603005E-2</v>
          </cell>
          <cell r="AL44">
            <v>0.95355118645102466</v>
          </cell>
          <cell r="AM44">
            <v>0.95166960624865227</v>
          </cell>
          <cell r="AN44">
            <v>0.52</v>
          </cell>
          <cell r="AO44">
            <v>0.12</v>
          </cell>
          <cell r="AQ44">
            <v>-5.82</v>
          </cell>
          <cell r="AR44">
            <v>-5.6350000000000007</v>
          </cell>
          <cell r="AT44">
            <v>7.4999999999999997E-3</v>
          </cell>
          <cell r="AV44">
            <v>5.0000000000000001E-3</v>
          </cell>
          <cell r="AX44">
            <v>0.1075</v>
          </cell>
          <cell r="AZ44">
            <v>1.2</v>
          </cell>
          <cell r="BA44">
            <v>1.2</v>
          </cell>
          <cell r="BB44">
            <v>-0.185</v>
          </cell>
        </row>
        <row r="45">
          <cell r="A45">
            <v>37288</v>
          </cell>
          <cell r="B45">
            <v>5.41</v>
          </cell>
          <cell r="C45">
            <v>-0.185</v>
          </cell>
          <cell r="D45">
            <v>-7.9926069492367802E-2</v>
          </cell>
          <cell r="E45">
            <v>-0.18499999999999961</v>
          </cell>
          <cell r="F45">
            <v>0.4</v>
          </cell>
          <cell r="G45">
            <v>0.57999999999999996</v>
          </cell>
          <cell r="H45">
            <v>0.57999999999999996</v>
          </cell>
          <cell r="I45">
            <v>0.73</v>
          </cell>
          <cell r="J45">
            <v>0.21</v>
          </cell>
          <cell r="K45">
            <v>0.255</v>
          </cell>
          <cell r="L45">
            <v>1.8</v>
          </cell>
          <cell r="M45">
            <v>-0.36</v>
          </cell>
          <cell r="N45">
            <v>1.54</v>
          </cell>
          <cell r="O45">
            <v>1.29</v>
          </cell>
          <cell r="P45">
            <v>1.008</v>
          </cell>
          <cell r="Q45">
            <v>0.4375</v>
          </cell>
          <cell r="R45">
            <v>0.4425</v>
          </cell>
          <cell r="S45">
            <v>0.49249999999999999</v>
          </cell>
          <cell r="T45">
            <v>1.1499999999999999</v>
          </cell>
          <cell r="U45">
            <v>0.4425</v>
          </cell>
          <cell r="V45">
            <v>5.2250000000000005</v>
          </cell>
          <cell r="W45">
            <v>5.3300739305076323</v>
          </cell>
          <cell r="X45">
            <v>5.2250000000000005</v>
          </cell>
          <cell r="Z45">
            <v>0.15</v>
          </cell>
          <cell r="AA45">
            <v>0</v>
          </cell>
          <cell r="AB45">
            <v>7.4590338080393384</v>
          </cell>
          <cell r="AC45">
            <v>7.6090338080393387</v>
          </cell>
          <cell r="AD45">
            <v>7.4590338080393384</v>
          </cell>
          <cell r="AE45">
            <v>6.4180000000000001</v>
          </cell>
          <cell r="AF45">
            <v>5.05</v>
          </cell>
          <cell r="AG45">
            <v>6.7</v>
          </cell>
          <cell r="AH45">
            <v>-0.26</v>
          </cell>
          <cell r="AI45">
            <v>1.5061623681100003</v>
          </cell>
          <cell r="AJ45">
            <v>5.1221613339121008E-2</v>
          </cell>
          <cell r="AK45">
            <v>5.3439921275452003E-2</v>
          </cell>
          <cell r="AL45">
            <v>0.94952984862067724</v>
          </cell>
          <cell r="AM45">
            <v>0.94743035799308439</v>
          </cell>
          <cell r="AN45">
            <v>0.59</v>
          </cell>
          <cell r="AO45">
            <v>0.13300000000000001</v>
          </cell>
          <cell r="AQ45">
            <v>-5.59</v>
          </cell>
          <cell r="AR45">
            <v>-5.4050000000000002</v>
          </cell>
          <cell r="AT45">
            <v>7.4999999999999997E-3</v>
          </cell>
          <cell r="AV45">
            <v>5.0000000000000001E-3</v>
          </cell>
          <cell r="AX45">
            <v>0.1125</v>
          </cell>
          <cell r="AZ45">
            <v>1.2</v>
          </cell>
          <cell r="BA45">
            <v>1.2</v>
          </cell>
          <cell r="BB45">
            <v>-0.185</v>
          </cell>
        </row>
        <row r="46">
          <cell r="A46">
            <v>37316</v>
          </cell>
          <cell r="B46">
            <v>5.1100000000000003</v>
          </cell>
          <cell r="C46">
            <v>-0.185</v>
          </cell>
          <cell r="D46">
            <v>-7.9902550237072489E-2</v>
          </cell>
          <cell r="E46">
            <v>-0.18499999999999961</v>
          </cell>
          <cell r="F46">
            <v>0.4</v>
          </cell>
          <cell r="G46">
            <v>0.57999999999999996</v>
          </cell>
          <cell r="H46">
            <v>0.57999999999999996</v>
          </cell>
          <cell r="I46">
            <v>0.73</v>
          </cell>
          <cell r="J46">
            <v>0.21</v>
          </cell>
          <cell r="K46">
            <v>0.255</v>
          </cell>
          <cell r="L46">
            <v>1.65</v>
          </cell>
          <cell r="M46">
            <v>-0.36</v>
          </cell>
          <cell r="N46">
            <v>1.0900000000000001</v>
          </cell>
          <cell r="O46">
            <v>0.84</v>
          </cell>
          <cell r="P46">
            <v>0.79799999999999993</v>
          </cell>
          <cell r="Q46">
            <v>0.40250000000000002</v>
          </cell>
          <cell r="R46">
            <v>0.40749999999999997</v>
          </cell>
          <cell r="S46">
            <v>0.45749999999999996</v>
          </cell>
          <cell r="T46">
            <v>0.9</v>
          </cell>
          <cell r="U46">
            <v>0.40749999999999997</v>
          </cell>
          <cell r="V46">
            <v>4.9250000000000007</v>
          </cell>
          <cell r="W46">
            <v>5.0300974497629278</v>
          </cell>
          <cell r="X46">
            <v>4.9250000000000007</v>
          </cell>
          <cell r="Z46">
            <v>0.15</v>
          </cell>
          <cell r="AA46">
            <v>0</v>
          </cell>
          <cell r="AB46">
            <v>7.0291905433141499</v>
          </cell>
          <cell r="AC46">
            <v>7.1791905433141503</v>
          </cell>
          <cell r="AD46">
            <v>7.0291905433141499</v>
          </cell>
          <cell r="AE46">
            <v>5.9080000000000004</v>
          </cell>
          <cell r="AF46">
            <v>4.75</v>
          </cell>
          <cell r="AG46">
            <v>5.95</v>
          </cell>
          <cell r="AH46">
            <v>-0.26</v>
          </cell>
          <cell r="AI46">
            <v>1.5058253112420006</v>
          </cell>
          <cell r="AJ46">
            <v>5.1156039113310001E-2</v>
          </cell>
          <cell r="AK46">
            <v>5.3428466084266005E-2</v>
          </cell>
          <cell r="AL46">
            <v>0.94592202243140355</v>
          </cell>
          <cell r="AM46">
            <v>0.94361929369937303</v>
          </cell>
          <cell r="AN46">
            <v>0.59</v>
          </cell>
          <cell r="AO46">
            <v>0.12</v>
          </cell>
          <cell r="AQ46">
            <v>-5.29</v>
          </cell>
          <cell r="AR46">
            <v>-5.1050000000000004</v>
          </cell>
          <cell r="AT46">
            <v>7.4999999999999997E-3</v>
          </cell>
          <cell r="AV46">
            <v>5.0000000000000001E-3</v>
          </cell>
          <cell r="AX46">
            <v>0.11</v>
          </cell>
          <cell r="AZ46">
            <v>0.95</v>
          </cell>
          <cell r="BA46">
            <v>0.95</v>
          </cell>
          <cell r="BB46">
            <v>-0.185</v>
          </cell>
        </row>
        <row r="47">
          <cell r="A47">
            <v>37347</v>
          </cell>
          <cell r="B47">
            <v>4.3899999999999997</v>
          </cell>
          <cell r="C47">
            <v>-0.41299999999999998</v>
          </cell>
          <cell r="D47">
            <v>-0.30788096808588339</v>
          </cell>
          <cell r="E47">
            <v>-0.46906348368752848</v>
          </cell>
          <cell r="F47">
            <v>0.19500000000000001</v>
          </cell>
          <cell r="G47">
            <v>0.19</v>
          </cell>
          <cell r="H47">
            <v>0.22</v>
          </cell>
          <cell r="I47">
            <v>0.19</v>
          </cell>
          <cell r="J47">
            <v>0.11</v>
          </cell>
          <cell r="K47">
            <v>0.185</v>
          </cell>
          <cell r="L47">
            <v>0.5</v>
          </cell>
          <cell r="M47">
            <v>-0.57999999999999996</v>
          </cell>
          <cell r="N47">
            <v>1.0549999999999999</v>
          </cell>
          <cell r="O47">
            <v>0.65500000000000003</v>
          </cell>
          <cell r="P47">
            <v>-0.1</v>
          </cell>
          <cell r="Q47">
            <v>0.33500000000000002</v>
          </cell>
          <cell r="R47">
            <v>0.33750000000000002</v>
          </cell>
          <cell r="S47">
            <v>0.33750000000000002</v>
          </cell>
          <cell r="T47">
            <v>0.4</v>
          </cell>
          <cell r="U47">
            <v>0.33750000000000002</v>
          </cell>
          <cell r="V47">
            <v>3.9769999999999999</v>
          </cell>
          <cell r="W47">
            <v>4.0821190319141163</v>
          </cell>
          <cell r="X47">
            <v>3.9209365163124712</v>
          </cell>
          <cell r="Z47">
            <v>0.15</v>
          </cell>
          <cell r="AA47">
            <v>-0.08</v>
          </cell>
          <cell r="AB47">
            <v>5.6749951853379645</v>
          </cell>
          <cell r="AC47">
            <v>5.8249951853379649</v>
          </cell>
          <cell r="AD47">
            <v>5.5949951853379645</v>
          </cell>
          <cell r="AE47">
            <v>4.29</v>
          </cell>
          <cell r="AF47">
            <v>3.8099999999999996</v>
          </cell>
          <cell r="AG47">
            <v>5.0449999999999999</v>
          </cell>
          <cell r="AH47">
            <v>-0.2</v>
          </cell>
          <cell r="AI47">
            <v>1.505516147916</v>
          </cell>
          <cell r="AJ47">
            <v>5.1154630152689E-2</v>
          </cell>
          <cell r="AK47">
            <v>5.3442106428677007E-2</v>
          </cell>
          <cell r="AL47">
            <v>0.9418768918842555</v>
          </cell>
          <cell r="AM47">
            <v>0.93939110306770612</v>
          </cell>
          <cell r="AN47">
            <v>0.19</v>
          </cell>
          <cell r="AO47">
            <v>0.124</v>
          </cell>
          <cell r="AQ47">
            <v>-4.6060400498638208</v>
          </cell>
          <cell r="AR47">
            <v>-4.1930400498638205</v>
          </cell>
          <cell r="AT47">
            <v>7.4999999999999997E-3</v>
          </cell>
          <cell r="AV47">
            <v>2.5000000000000001E-3</v>
          </cell>
          <cell r="AX47">
            <v>0</v>
          </cell>
          <cell r="AZ47">
            <v>0.4</v>
          </cell>
          <cell r="BA47">
            <v>0.4</v>
          </cell>
          <cell r="BB47">
            <v>-0.41299999999999998</v>
          </cell>
        </row>
        <row r="48">
          <cell r="A48">
            <v>37377</v>
          </cell>
          <cell r="B48">
            <v>4.2699999999999996</v>
          </cell>
          <cell r="C48">
            <v>-0.41299999999999998</v>
          </cell>
          <cell r="D48">
            <v>-0.30786648072499778</v>
          </cell>
          <cell r="E48">
            <v>-0.46907121028000009</v>
          </cell>
          <cell r="F48">
            <v>0.19500000000000001</v>
          </cell>
          <cell r="G48">
            <v>0.19</v>
          </cell>
          <cell r="H48">
            <v>0.22</v>
          </cell>
          <cell r="I48">
            <v>0.19</v>
          </cell>
          <cell r="J48">
            <v>0.11</v>
          </cell>
          <cell r="K48">
            <v>0.185</v>
          </cell>
          <cell r="L48">
            <v>0.44</v>
          </cell>
          <cell r="M48">
            <v>-0.57999999999999996</v>
          </cell>
          <cell r="N48">
            <v>1.0549999999999999</v>
          </cell>
          <cell r="O48">
            <v>0.65500000000000003</v>
          </cell>
          <cell r="P48">
            <v>-0.1</v>
          </cell>
          <cell r="Q48">
            <v>0.315</v>
          </cell>
          <cell r="R48">
            <v>0.3175</v>
          </cell>
          <cell r="S48">
            <v>0.3175</v>
          </cell>
          <cell r="T48">
            <v>0.45</v>
          </cell>
          <cell r="U48">
            <v>0.3175</v>
          </cell>
          <cell r="V48">
            <v>3.8569999999999998</v>
          </cell>
          <cell r="W48">
            <v>3.9621335192750018</v>
          </cell>
          <cell r="X48">
            <v>3.8009287897199995</v>
          </cell>
          <cell r="Z48">
            <v>0.15</v>
          </cell>
          <cell r="AA48">
            <v>-0.08</v>
          </cell>
          <cell r="AB48">
            <v>5.5030023154334486</v>
          </cell>
          <cell r="AC48">
            <v>5.653002315433449</v>
          </cell>
          <cell r="AD48">
            <v>5.4230023154334486</v>
          </cell>
          <cell r="AE48">
            <v>4.17</v>
          </cell>
          <cell r="AF48">
            <v>3.6899999999999995</v>
          </cell>
          <cell r="AG48">
            <v>4.9249999999999998</v>
          </cell>
          <cell r="AH48">
            <v>-0.2</v>
          </cell>
          <cell r="AI48">
            <v>1.5053086883360001</v>
          </cell>
          <cell r="AJ48">
            <v>5.1236924357543998E-2</v>
          </cell>
          <cell r="AK48">
            <v>5.3487811448450009E-2</v>
          </cell>
          <cell r="AL48">
            <v>0.93788194713157691</v>
          </cell>
          <cell r="AM48">
            <v>0.93527780301482544</v>
          </cell>
          <cell r="AN48">
            <v>0.19</v>
          </cell>
          <cell r="AO48">
            <v>0.12</v>
          </cell>
          <cell r="AQ48">
            <v>-4.4860477732266748</v>
          </cell>
          <cell r="AR48">
            <v>-4.0730477732266746</v>
          </cell>
          <cell r="AT48">
            <v>7.4999999999999997E-3</v>
          </cell>
          <cell r="AV48">
            <v>2.5000000000000001E-3</v>
          </cell>
          <cell r="AX48">
            <v>0</v>
          </cell>
          <cell r="AZ48">
            <v>0.45</v>
          </cell>
          <cell r="BA48">
            <v>0.45</v>
          </cell>
          <cell r="BB48">
            <v>-0.41299999999999998</v>
          </cell>
        </row>
        <row r="49">
          <cell r="A49">
            <v>37408</v>
          </cell>
          <cell r="B49">
            <v>4.2699999999999996</v>
          </cell>
          <cell r="C49">
            <v>-0.41299999999999998</v>
          </cell>
          <cell r="D49">
            <v>-0.30785215629263352</v>
          </cell>
          <cell r="E49">
            <v>-0.46907884997726113</v>
          </cell>
          <cell r="F49">
            <v>0.19500000000000001</v>
          </cell>
          <cell r="G49">
            <v>0.19</v>
          </cell>
          <cell r="H49">
            <v>0.22</v>
          </cell>
          <cell r="I49">
            <v>0.19</v>
          </cell>
          <cell r="J49">
            <v>0.11</v>
          </cell>
          <cell r="K49">
            <v>0.185</v>
          </cell>
          <cell r="L49">
            <v>0.44</v>
          </cell>
          <cell r="M49">
            <v>-0.57999999999999996</v>
          </cell>
          <cell r="N49">
            <v>1.0549999999999999</v>
          </cell>
          <cell r="O49">
            <v>0.65500000000000003</v>
          </cell>
          <cell r="P49">
            <v>-0.1</v>
          </cell>
          <cell r="Q49">
            <v>0.3075</v>
          </cell>
          <cell r="R49">
            <v>0.31</v>
          </cell>
          <cell r="S49">
            <v>0.31</v>
          </cell>
          <cell r="T49">
            <v>0.45</v>
          </cell>
          <cell r="U49">
            <v>0.31</v>
          </cell>
          <cell r="V49">
            <v>3.8569999999999998</v>
          </cell>
          <cell r="W49">
            <v>3.9621478437073661</v>
          </cell>
          <cell r="X49">
            <v>3.8009211500227384</v>
          </cell>
          <cell r="Y49" t="str">
            <v>Nov 02</v>
          </cell>
          <cell r="Z49">
            <v>0.15</v>
          </cell>
          <cell r="AA49">
            <v>-0.08</v>
          </cell>
          <cell r="AB49">
            <v>5.5022526340164344</v>
          </cell>
          <cell r="AC49">
            <v>5.6522526340164347</v>
          </cell>
          <cell r="AD49">
            <v>5.4222526340164343</v>
          </cell>
          <cell r="AE49">
            <v>4.17</v>
          </cell>
          <cell r="AF49">
            <v>3.6899999999999995</v>
          </cell>
          <cell r="AG49">
            <v>4.9249999999999998</v>
          </cell>
          <cell r="AH49">
            <v>-0.2</v>
          </cell>
          <cell r="AI49">
            <v>1.5051036181060002</v>
          </cell>
          <cell r="AJ49">
            <v>5.1321961704934999E-2</v>
          </cell>
          <cell r="AK49">
            <v>5.3535039969613001E-2</v>
          </cell>
          <cell r="AL49">
            <v>0.93375871172819602</v>
          </cell>
          <cell r="AM49">
            <v>0.93103916227897643</v>
          </cell>
          <cell r="AN49">
            <v>0.19</v>
          </cell>
          <cell r="AO49">
            <v>0.124</v>
          </cell>
          <cell r="AQ49">
            <v>-4.4860554097306391</v>
          </cell>
          <cell r="AR49">
            <v>-4.0730554097306388</v>
          </cell>
          <cell r="AT49">
            <v>7.4999999999999997E-3</v>
          </cell>
          <cell r="AV49">
            <v>2.5000000000000001E-3</v>
          </cell>
          <cell r="AX49">
            <v>0</v>
          </cell>
          <cell r="AZ49">
            <v>0.45</v>
          </cell>
          <cell r="BA49">
            <v>0.45</v>
          </cell>
          <cell r="BB49">
            <v>-0.41299999999999998</v>
          </cell>
        </row>
        <row r="50">
          <cell r="A50">
            <v>37438</v>
          </cell>
          <cell r="B50">
            <v>4.2750000000000004</v>
          </cell>
          <cell r="C50">
            <v>-0.41299999999999998</v>
          </cell>
          <cell r="D50">
            <v>-0.30783459742467034</v>
          </cell>
          <cell r="E50">
            <v>-0.46908821470684137</v>
          </cell>
          <cell r="F50">
            <v>0.19500000000000001</v>
          </cell>
          <cell r="G50">
            <v>0.19</v>
          </cell>
          <cell r="H50">
            <v>0.22</v>
          </cell>
          <cell r="I50">
            <v>0.19</v>
          </cell>
          <cell r="J50">
            <v>0.11</v>
          </cell>
          <cell r="K50">
            <v>0.185</v>
          </cell>
          <cell r="L50">
            <v>0.5</v>
          </cell>
          <cell r="M50">
            <v>-0.57999999999999996</v>
          </cell>
          <cell r="N50">
            <v>1.8</v>
          </cell>
          <cell r="O50">
            <v>1.4</v>
          </cell>
          <cell r="P50">
            <v>-0.1</v>
          </cell>
          <cell r="Q50">
            <v>0.30249999999999999</v>
          </cell>
          <cell r="R50">
            <v>0.30499999999999999</v>
          </cell>
          <cell r="S50">
            <v>0.30499999999999999</v>
          </cell>
          <cell r="T50">
            <v>0.5</v>
          </cell>
          <cell r="U50">
            <v>0.30499999999999999</v>
          </cell>
          <cell r="V50">
            <v>3.8620000000000005</v>
          </cell>
          <cell r="W50">
            <v>3.96716540257533</v>
          </cell>
          <cell r="X50">
            <v>3.805911785293159</v>
          </cell>
          <cell r="Y50">
            <v>5.3792031823357478</v>
          </cell>
          <cell r="Z50">
            <v>0.15</v>
          </cell>
          <cell r="AA50">
            <v>-0.08</v>
          </cell>
          <cell r="AB50">
            <v>5.5084655772135189</v>
          </cell>
          <cell r="AC50">
            <v>5.6584655772135193</v>
          </cell>
          <cell r="AD50">
            <v>5.4284655772135189</v>
          </cell>
          <cell r="AE50">
            <v>4.1750000000000007</v>
          </cell>
          <cell r="AF50">
            <v>3.6950000000000003</v>
          </cell>
          <cell r="AG50">
            <v>5.6750000000000007</v>
          </cell>
          <cell r="AH50">
            <v>-0.2</v>
          </cell>
          <cell r="AI50">
            <v>1.5048523195320003</v>
          </cell>
          <cell r="AJ50">
            <v>5.1404255914384994E-2</v>
          </cell>
          <cell r="AK50">
            <v>5.3610157746085012E-2</v>
          </cell>
          <cell r="AL50">
            <v>0.92977328919054369</v>
          </cell>
          <cell r="AM50">
            <v>0.92691056036967479</v>
          </cell>
          <cell r="AN50">
            <v>0.19</v>
          </cell>
          <cell r="AO50">
            <v>0.12</v>
          </cell>
          <cell r="AQ50">
            <v>-4.4910647705458819</v>
          </cell>
          <cell r="AR50">
            <v>-4.0780647705458817</v>
          </cell>
          <cell r="AT50">
            <v>7.4999999999999997E-3</v>
          </cell>
          <cell r="AV50">
            <v>2.5000000000000001E-3</v>
          </cell>
          <cell r="AX50">
            <v>0</v>
          </cell>
          <cell r="AZ50">
            <v>0.5</v>
          </cell>
          <cell r="BA50">
            <v>0.5</v>
          </cell>
          <cell r="BB50">
            <v>-0.41299999999999998</v>
          </cell>
        </row>
        <row r="51">
          <cell r="A51">
            <v>37469</v>
          </cell>
          <cell r="B51">
            <v>4.2750000000000004</v>
          </cell>
          <cell r="C51">
            <v>-0.41299999999999998</v>
          </cell>
          <cell r="D51">
            <v>-0.30780906464370483</v>
          </cell>
          <cell r="E51">
            <v>-0.46910183219002421</v>
          </cell>
          <cell r="F51">
            <v>0.19500000000000001</v>
          </cell>
          <cell r="G51">
            <v>0.19</v>
          </cell>
          <cell r="H51">
            <v>0.22</v>
          </cell>
          <cell r="I51">
            <v>0.19</v>
          </cell>
          <cell r="J51">
            <v>0.11</v>
          </cell>
          <cell r="K51">
            <v>0.185</v>
          </cell>
          <cell r="L51">
            <v>0.5</v>
          </cell>
          <cell r="M51">
            <v>-0.57999999999999996</v>
          </cell>
          <cell r="N51">
            <v>1.8</v>
          </cell>
          <cell r="O51">
            <v>1.4</v>
          </cell>
          <cell r="P51">
            <v>-0.1</v>
          </cell>
          <cell r="Q51">
            <v>0.30249999999999999</v>
          </cell>
          <cell r="R51">
            <v>0.30499999999999999</v>
          </cell>
          <cell r="S51">
            <v>0.30499999999999999</v>
          </cell>
          <cell r="T51">
            <v>0.55000000000000004</v>
          </cell>
          <cell r="U51">
            <v>0.30499999999999999</v>
          </cell>
          <cell r="V51">
            <v>3.8620000000000005</v>
          </cell>
          <cell r="W51">
            <v>3.9671909353562955</v>
          </cell>
          <cell r="X51">
            <v>3.8058981678099761</v>
          </cell>
          <cell r="Y51">
            <v>5.9888081228727827</v>
          </cell>
          <cell r="Z51">
            <v>0.15</v>
          </cell>
          <cell r="AA51">
            <v>-0.08</v>
          </cell>
          <cell r="AB51">
            <v>5.5071285186108252</v>
          </cell>
          <cell r="AC51">
            <v>5.6571285186108256</v>
          </cell>
          <cell r="AD51">
            <v>5.4271285186108251</v>
          </cell>
          <cell r="AE51">
            <v>4.1750000000000007</v>
          </cell>
          <cell r="AF51">
            <v>3.6950000000000003</v>
          </cell>
          <cell r="AG51">
            <v>5.6750000000000007</v>
          </cell>
          <cell r="AH51">
            <v>-0.2</v>
          </cell>
          <cell r="AI51">
            <v>1.5044870498010001</v>
          </cell>
          <cell r="AJ51">
            <v>5.148929326652301E-2</v>
          </cell>
          <cell r="AK51">
            <v>5.373605290087103E-2</v>
          </cell>
          <cell r="AL51">
            <v>0.92566007634546854</v>
          </cell>
          <cell r="AM51">
            <v>0.92258602012618995</v>
          </cell>
          <cell r="AN51">
            <v>0.19</v>
          </cell>
          <cell r="AO51">
            <v>0.12</v>
          </cell>
          <cell r="AQ51">
            <v>-4.491078382337129</v>
          </cell>
          <cell r="AR51">
            <v>-4.0780783823371287</v>
          </cell>
          <cell r="AT51">
            <v>7.4999999999999997E-3</v>
          </cell>
          <cell r="AV51">
            <v>2.5000000000000001E-3</v>
          </cell>
          <cell r="AX51">
            <v>0</v>
          </cell>
          <cell r="AZ51">
            <v>0.55000000000000004</v>
          </cell>
          <cell r="BA51">
            <v>0.55000000000000004</v>
          </cell>
          <cell r="BB51">
            <v>-0.41299999999999998</v>
          </cell>
        </row>
        <row r="52">
          <cell r="A52">
            <v>37500</v>
          </cell>
          <cell r="B52">
            <v>4.2750000000000004</v>
          </cell>
          <cell r="C52">
            <v>-0.41299999999999998</v>
          </cell>
          <cell r="D52">
            <v>-0.30778281729954537</v>
          </cell>
          <cell r="E52">
            <v>-0.46911583077357522</v>
          </cell>
          <cell r="F52">
            <v>0.19500000000000001</v>
          </cell>
          <cell r="G52">
            <v>0.19</v>
          </cell>
          <cell r="H52">
            <v>0.22</v>
          </cell>
          <cell r="I52">
            <v>0.19</v>
          </cell>
          <cell r="J52">
            <v>0.11</v>
          </cell>
          <cell r="K52">
            <v>0.185</v>
          </cell>
          <cell r="L52">
            <v>0.46</v>
          </cell>
          <cell r="M52">
            <v>-0.57999999999999996</v>
          </cell>
          <cell r="N52">
            <v>1.8</v>
          </cell>
          <cell r="O52">
            <v>1.4</v>
          </cell>
          <cell r="P52">
            <v>-0.1</v>
          </cell>
          <cell r="Q52">
            <v>0.30249999999999999</v>
          </cell>
          <cell r="R52">
            <v>0.30499999999999999</v>
          </cell>
          <cell r="S52">
            <v>0.30499999999999999</v>
          </cell>
          <cell r="T52">
            <v>0.55000000000000004</v>
          </cell>
          <cell r="U52">
            <v>0.30499999999999999</v>
          </cell>
          <cell r="V52">
            <v>3.8620000000000005</v>
          </cell>
          <cell r="W52">
            <v>3.967217182700455</v>
          </cell>
          <cell r="X52">
            <v>3.8058841692264251</v>
          </cell>
          <cell r="Y52">
            <v>4.9437710819521516</v>
          </cell>
          <cell r="Z52">
            <v>0.15</v>
          </cell>
          <cell r="AA52">
            <v>-0.08</v>
          </cell>
          <cell r="AB52">
            <v>5.5057547173566359</v>
          </cell>
          <cell r="AC52">
            <v>5.6557547173566363</v>
          </cell>
          <cell r="AD52">
            <v>5.4257547173566358</v>
          </cell>
          <cell r="AE52">
            <v>4.1750000000000007</v>
          </cell>
          <cell r="AF52">
            <v>3.6950000000000003</v>
          </cell>
          <cell r="AG52">
            <v>5.6750000000000007</v>
          </cell>
          <cell r="AH52">
            <v>-0.2</v>
          </cell>
          <cell r="AI52">
            <v>1.504111742381</v>
          </cell>
          <cell r="AJ52">
            <v>5.1574330621074013E-2</v>
          </cell>
          <cell r="AK52">
            <v>5.3861948060937997E-2</v>
          </cell>
          <cell r="AL52">
            <v>0.92155209604843447</v>
          </cell>
          <cell r="AM52">
            <v>0.9182625563978094</v>
          </cell>
          <cell r="AN52">
            <v>0.19</v>
          </cell>
          <cell r="AO52">
            <v>0.124</v>
          </cell>
          <cell r="AQ52">
            <v>-4.4930923750694509</v>
          </cell>
          <cell r="AR52">
            <v>-4.0800923750694507</v>
          </cell>
          <cell r="AT52">
            <v>7.4999999999999997E-3</v>
          </cell>
          <cell r="AV52">
            <v>2.5000000000000001E-3</v>
          </cell>
          <cell r="AX52">
            <v>0</v>
          </cell>
          <cell r="AZ52">
            <v>0.55000000000000004</v>
          </cell>
          <cell r="BA52">
            <v>0.55000000000000004</v>
          </cell>
          <cell r="BB52">
            <v>-0.41299999999999998</v>
          </cell>
        </row>
        <row r="53">
          <cell r="A53">
            <v>37530</v>
          </cell>
          <cell r="B53">
            <v>4.3150000000000004</v>
          </cell>
          <cell r="C53">
            <v>-0.41299999999999998</v>
          </cell>
          <cell r="D53">
            <v>-0.30775461091209877</v>
          </cell>
          <cell r="E53">
            <v>-0.46913087418021426</v>
          </cell>
          <cell r="F53">
            <v>0.19500000000000001</v>
          </cell>
          <cell r="G53">
            <v>0.19</v>
          </cell>
          <cell r="H53">
            <v>0.22</v>
          </cell>
          <cell r="I53">
            <v>0.19</v>
          </cell>
          <cell r="J53">
            <v>0.11</v>
          </cell>
          <cell r="K53">
            <v>0.185</v>
          </cell>
          <cell r="L53">
            <v>0.47</v>
          </cell>
          <cell r="M53">
            <v>-0.57999999999999996</v>
          </cell>
          <cell r="N53">
            <v>1.17</v>
          </cell>
          <cell r="O53">
            <v>0.77</v>
          </cell>
          <cell r="P53">
            <v>-0.1</v>
          </cell>
          <cell r="Q53">
            <v>0.30499999999999999</v>
          </cell>
          <cell r="R53">
            <v>0.3075</v>
          </cell>
          <cell r="S53">
            <v>0.3075</v>
          </cell>
          <cell r="T53">
            <v>0.6</v>
          </cell>
          <cell r="U53">
            <v>0.3075</v>
          </cell>
          <cell r="V53">
            <v>3.9020000000000006</v>
          </cell>
          <cell r="W53">
            <v>4.0072453890879016</v>
          </cell>
          <cell r="X53">
            <v>3.8458691258197861</v>
          </cell>
          <cell r="Y53" t="str">
            <v>Wtr</v>
          </cell>
          <cell r="Z53">
            <v>0.15</v>
          </cell>
          <cell r="AA53">
            <v>-0.08</v>
          </cell>
          <cell r="AB53">
            <v>5.5612887659254655</v>
          </cell>
          <cell r="AC53">
            <v>5.7112887659254659</v>
          </cell>
          <cell r="AD53">
            <v>5.4812887659254654</v>
          </cell>
          <cell r="AE53">
            <v>4.2150000000000007</v>
          </cell>
          <cell r="AF53">
            <v>3.7350000000000003</v>
          </cell>
          <cell r="AG53">
            <v>5.0850000000000009</v>
          </cell>
          <cell r="AH53">
            <v>-0.2</v>
          </cell>
          <cell r="AI53">
            <v>1.5037086315280004</v>
          </cell>
          <cell r="AJ53">
            <v>5.1656624837453001E-2</v>
          </cell>
          <cell r="AK53">
            <v>5.3996077213610008E-2</v>
          </cell>
          <cell r="AL53">
            <v>0.91758170083397961</v>
          </cell>
          <cell r="AM53">
            <v>0.91406129425392835</v>
          </cell>
          <cell r="AN53">
            <v>0.19</v>
          </cell>
          <cell r="AO53">
            <v>0.12</v>
          </cell>
          <cell r="AQ53">
            <v>-4.5311074121881356</v>
          </cell>
          <cell r="AR53">
            <v>-4.1181074121881354</v>
          </cell>
          <cell r="AT53">
            <v>7.4999999999999997E-3</v>
          </cell>
          <cell r="AV53">
            <v>2.5000000000000001E-3</v>
          </cell>
          <cell r="AX53">
            <v>0</v>
          </cell>
          <cell r="AZ53">
            <v>0.6</v>
          </cell>
          <cell r="BA53">
            <v>0.6</v>
          </cell>
          <cell r="BB53">
            <v>-0.41299999999999998</v>
          </cell>
        </row>
        <row r="54">
          <cell r="A54">
            <v>37561</v>
          </cell>
          <cell r="B54">
            <v>4.4279999999999999</v>
          </cell>
          <cell r="C54">
            <v>-0.22</v>
          </cell>
          <cell r="D54">
            <v>-0.11823063386961064</v>
          </cell>
          <cell r="E54">
            <v>-0.21999999999999975</v>
          </cell>
          <cell r="F54">
            <v>0.28000000000000003</v>
          </cell>
          <cell r="G54">
            <v>0.46</v>
          </cell>
          <cell r="H54">
            <v>0.46</v>
          </cell>
          <cell r="I54">
            <v>0.61</v>
          </cell>
          <cell r="J54">
            <v>0.15</v>
          </cell>
          <cell r="K54">
            <v>0.22</v>
          </cell>
          <cell r="L54">
            <v>0.85</v>
          </cell>
          <cell r="M54">
            <v>-0.25</v>
          </cell>
          <cell r="N54">
            <v>1.1850000000000001</v>
          </cell>
          <cell r="O54">
            <v>1.1850000000000001</v>
          </cell>
          <cell r="P54">
            <v>0.254</v>
          </cell>
          <cell r="Q54">
            <v>0.3075</v>
          </cell>
          <cell r="R54">
            <v>0.3075</v>
          </cell>
          <cell r="S54">
            <v>0.3075</v>
          </cell>
          <cell r="T54">
            <v>0.8</v>
          </cell>
          <cell r="U54">
            <v>0.3075</v>
          </cell>
          <cell r="V54">
            <v>4.2080000000000002</v>
          </cell>
          <cell r="W54">
            <v>4.3097693661303893</v>
          </cell>
          <cell r="X54">
            <v>4.2080000000000002</v>
          </cell>
          <cell r="Z54">
            <v>0.14499999999999999</v>
          </cell>
          <cell r="AA54">
            <v>0</v>
          </cell>
          <cell r="AB54">
            <v>5.9955173467254221</v>
          </cell>
          <cell r="AC54">
            <v>6.1405173467254217</v>
          </cell>
          <cell r="AD54">
            <v>5.9955173467254221</v>
          </cell>
          <cell r="AE54">
            <v>4.6820000000000004</v>
          </cell>
          <cell r="AF54">
            <v>4.1779999999999999</v>
          </cell>
          <cell r="AG54">
            <v>5.6129999999999995</v>
          </cell>
          <cell r="AH54">
            <v>-0.19</v>
          </cell>
          <cell r="AI54">
            <v>1.5032334956670002</v>
          </cell>
          <cell r="AJ54">
            <v>5.1741662196752011E-2</v>
          </cell>
          <cell r="AK54">
            <v>5.4152282890442993E-2</v>
          </cell>
          <cell r="AL54">
            <v>0.91348428748557031</v>
          </cell>
          <cell r="AM54">
            <v>0.90969206936989699</v>
          </cell>
          <cell r="AN54">
            <v>0.47</v>
          </cell>
          <cell r="AO54">
            <v>0.124</v>
          </cell>
          <cell r="AQ54">
            <v>-4.5819999999999999</v>
          </cell>
          <cell r="AR54">
            <v>-4.3620000000000001</v>
          </cell>
          <cell r="AT54">
            <v>7.4999999999999997E-3</v>
          </cell>
          <cell r="AV54">
            <v>8.0000000000000002E-3</v>
          </cell>
          <cell r="AX54">
            <v>2.5000000000000001E-2</v>
          </cell>
          <cell r="AZ54">
            <v>0.8</v>
          </cell>
          <cell r="BA54">
            <v>0.8</v>
          </cell>
          <cell r="BB54">
            <v>-0.22</v>
          </cell>
        </row>
        <row r="55">
          <cell r="A55">
            <v>37591</v>
          </cell>
          <cell r="B55">
            <v>4.5410000000000004</v>
          </cell>
          <cell r="C55">
            <v>-0.22</v>
          </cell>
          <cell r="D55">
            <v>-0.11819836773827497</v>
          </cell>
          <cell r="E55">
            <v>-0.21999999999999975</v>
          </cell>
          <cell r="F55">
            <v>0.28000000000000003</v>
          </cell>
          <cell r="G55">
            <v>0.46</v>
          </cell>
          <cell r="H55">
            <v>0.46</v>
          </cell>
          <cell r="I55">
            <v>0.61</v>
          </cell>
          <cell r="J55">
            <v>0.15</v>
          </cell>
          <cell r="K55">
            <v>0.22</v>
          </cell>
          <cell r="L55">
            <v>1.26</v>
          </cell>
          <cell r="M55">
            <v>-0.25</v>
          </cell>
          <cell r="N55">
            <v>1.1850000000000001</v>
          </cell>
          <cell r="O55">
            <v>1.1850000000000001</v>
          </cell>
          <cell r="P55">
            <v>0.31399999999999995</v>
          </cell>
          <cell r="Q55">
            <v>0.315</v>
          </cell>
          <cell r="R55">
            <v>0.315</v>
          </cell>
          <cell r="S55">
            <v>0.315</v>
          </cell>
          <cell r="T55">
            <v>1</v>
          </cell>
          <cell r="U55">
            <v>0.315</v>
          </cell>
          <cell r="V55">
            <v>4.3210000000000006</v>
          </cell>
          <cell r="W55">
            <v>4.4228016322617254</v>
          </cell>
          <cell r="X55">
            <v>4.3210000000000006</v>
          </cell>
          <cell r="Y55" t="str">
            <v>Sum</v>
          </cell>
          <cell r="Z55">
            <v>0.14499999999999999</v>
          </cell>
          <cell r="AA55">
            <v>0</v>
          </cell>
          <cell r="AB55">
            <v>6.1545673294235348</v>
          </cell>
          <cell r="AC55">
            <v>6.2995673294235344</v>
          </cell>
          <cell r="AD55">
            <v>6.1545673294235348</v>
          </cell>
          <cell r="AE55">
            <v>4.8550000000000004</v>
          </cell>
          <cell r="AF55">
            <v>4.2910000000000004</v>
          </cell>
          <cell r="AG55">
            <v>5.7260000000000009</v>
          </cell>
          <cell r="AH55">
            <v>-0.19</v>
          </cell>
          <cell r="AI55">
            <v>1.5027570442750002</v>
          </cell>
          <cell r="AJ55">
            <v>5.1823956417725005E-2</v>
          </cell>
          <cell r="AK55">
            <v>5.430344968221601E-2</v>
          </cell>
          <cell r="AL55">
            <v>0.90952429061199491</v>
          </cell>
          <cell r="AM55">
            <v>0.90546143402261781</v>
          </cell>
          <cell r="AN55">
            <v>0.47</v>
          </cell>
          <cell r="AO55">
            <v>0.12</v>
          </cell>
          <cell r="AQ55">
            <v>-4.6950000000000003</v>
          </cell>
          <cell r="AR55">
            <v>-4.4750000000000005</v>
          </cell>
          <cell r="AT55">
            <v>7.4999999999999997E-3</v>
          </cell>
          <cell r="AV55">
            <v>8.0000000000000002E-3</v>
          </cell>
          <cell r="AX55">
            <v>4.4999999999999998E-2</v>
          </cell>
          <cell r="AZ55">
            <v>1</v>
          </cell>
          <cell r="BA55">
            <v>1</v>
          </cell>
          <cell r="BB55">
            <v>-0.22</v>
          </cell>
        </row>
        <row r="56">
          <cell r="A56">
            <v>37622</v>
          </cell>
          <cell r="B56">
            <v>4.58</v>
          </cell>
          <cell r="C56">
            <v>-0.22</v>
          </cell>
          <cell r="D56">
            <v>-0.11816089582462386</v>
          </cell>
          <cell r="E56">
            <v>-0.21999999999999886</v>
          </cell>
          <cell r="F56">
            <v>0.28000000000000003</v>
          </cell>
          <cell r="G56">
            <v>0.46</v>
          </cell>
          <cell r="H56">
            <v>0.46</v>
          </cell>
          <cell r="I56">
            <v>0.61</v>
          </cell>
          <cell r="J56">
            <v>0.15</v>
          </cell>
          <cell r="K56">
            <v>0.22</v>
          </cell>
          <cell r="L56">
            <v>1.58</v>
          </cell>
          <cell r="M56">
            <v>-0.25</v>
          </cell>
          <cell r="N56">
            <v>1.1850000000000001</v>
          </cell>
          <cell r="O56">
            <v>1.1850000000000001</v>
          </cell>
          <cell r="P56">
            <v>0.39400000000000002</v>
          </cell>
          <cell r="Q56">
            <v>0.315</v>
          </cell>
          <cell r="R56">
            <v>0.315</v>
          </cell>
          <cell r="S56">
            <v>0.315</v>
          </cell>
          <cell r="T56">
            <v>1</v>
          </cell>
          <cell r="U56">
            <v>0.315</v>
          </cell>
          <cell r="V56">
            <v>4.3600000000000003</v>
          </cell>
          <cell r="W56">
            <v>4.4618391041753762</v>
          </cell>
          <cell r="X56">
            <v>4.3600000000000012</v>
          </cell>
          <cell r="Z56">
            <v>0.14499999999999999</v>
          </cell>
          <cell r="AA56">
            <v>0</v>
          </cell>
          <cell r="AB56">
            <v>6.207831511472226</v>
          </cell>
          <cell r="AC56">
            <v>6.3528315114722256</v>
          </cell>
          <cell r="AD56">
            <v>6.207831511472226</v>
          </cell>
          <cell r="AE56">
            <v>4.9740000000000002</v>
          </cell>
          <cell r="AF56">
            <v>4.33</v>
          </cell>
          <cell r="AG56">
            <v>5.7650000000000006</v>
          </cell>
          <cell r="AH56">
            <v>-0.19</v>
          </cell>
          <cell r="AI56">
            <v>1.502204101644</v>
          </cell>
          <cell r="AJ56">
            <v>5.190899378177001E-2</v>
          </cell>
          <cell r="AK56">
            <v>5.4474976899793019E-2</v>
          </cell>
          <cell r="AL56">
            <v>0.90543779897212562</v>
          </cell>
          <cell r="AM56">
            <v>0.90106152726043731</v>
          </cell>
          <cell r="AN56">
            <v>0.47</v>
          </cell>
          <cell r="AO56">
            <v>0.12</v>
          </cell>
          <cell r="AQ56">
            <v>-4.7340000000000009</v>
          </cell>
          <cell r="AR56">
            <v>-4.5140000000000011</v>
          </cell>
          <cell r="AT56">
            <v>7.4999999999999997E-3</v>
          </cell>
          <cell r="AV56">
            <v>8.0000000000000002E-3</v>
          </cell>
          <cell r="AX56">
            <v>5.7500000000000002E-2</v>
          </cell>
          <cell r="AZ56">
            <v>1</v>
          </cell>
          <cell r="BA56">
            <v>1</v>
          </cell>
          <cell r="BB56">
            <v>-0.22</v>
          </cell>
        </row>
        <row r="57">
          <cell r="A57">
            <v>37653</v>
          </cell>
          <cell r="B57">
            <v>4.4110000000000005</v>
          </cell>
          <cell r="C57">
            <v>-0.22</v>
          </cell>
          <cell r="D57">
            <v>-0.11811990033889508</v>
          </cell>
          <cell r="E57">
            <v>-0.21999999999999975</v>
          </cell>
          <cell r="F57">
            <v>0.28000000000000003</v>
          </cell>
          <cell r="G57">
            <v>0.46</v>
          </cell>
          <cell r="H57">
            <v>0.46</v>
          </cell>
          <cell r="I57">
            <v>0.61</v>
          </cell>
          <cell r="J57">
            <v>0.15</v>
          </cell>
          <cell r="K57">
            <v>0.22</v>
          </cell>
          <cell r="L57">
            <v>1.54</v>
          </cell>
          <cell r="M57">
            <v>-0.25</v>
          </cell>
          <cell r="N57">
            <v>1.1850000000000001</v>
          </cell>
          <cell r="O57">
            <v>1.1850000000000001</v>
          </cell>
          <cell r="P57">
            <v>0.254</v>
          </cell>
          <cell r="Q57">
            <v>0.30249999999999999</v>
          </cell>
          <cell r="R57">
            <v>0.30249999999999999</v>
          </cell>
          <cell r="S57">
            <v>0.30249999999999999</v>
          </cell>
          <cell r="T57">
            <v>1</v>
          </cell>
          <cell r="U57">
            <v>0.30249999999999999</v>
          </cell>
          <cell r="V57">
            <v>4.1910000000000007</v>
          </cell>
          <cell r="W57">
            <v>4.2928800996611054</v>
          </cell>
          <cell r="X57">
            <v>4.1910000000000007</v>
          </cell>
          <cell r="Z57">
            <v>0.14499999999999999</v>
          </cell>
          <cell r="AA57">
            <v>0</v>
          </cell>
          <cell r="AB57">
            <v>5.9648057080965078</v>
          </cell>
          <cell r="AC57">
            <v>6.1098057080965074</v>
          </cell>
          <cell r="AD57">
            <v>5.9648057080965078</v>
          </cell>
          <cell r="AE57">
            <v>4.6650000000000009</v>
          </cell>
          <cell r="AF57">
            <v>4.1610000000000005</v>
          </cell>
          <cell r="AG57">
            <v>5.5960000000000001</v>
          </cell>
          <cell r="AH57">
            <v>-0.19</v>
          </cell>
          <cell r="AI57">
            <v>1.5015996304370003</v>
          </cell>
          <cell r="AJ57">
            <v>5.2002370158303009E-2</v>
          </cell>
          <cell r="AK57">
            <v>5.4665108836960012E-2</v>
          </cell>
          <cell r="AL57">
            <v>0.9013421697902857</v>
          </cell>
          <cell r="AM57">
            <v>0.89662475591578972</v>
          </cell>
          <cell r="AN57">
            <v>0.47</v>
          </cell>
          <cell r="AO57">
            <v>0.13300000000000001</v>
          </cell>
          <cell r="AQ57">
            <v>-4.5650000000000004</v>
          </cell>
          <cell r="AR57">
            <v>-4.3450000000000006</v>
          </cell>
          <cell r="AT57">
            <v>7.4999999999999997E-3</v>
          </cell>
          <cell r="AV57">
            <v>8.0000000000000002E-3</v>
          </cell>
          <cell r="AX57">
            <v>6.25E-2</v>
          </cell>
          <cell r="AZ57">
            <v>1</v>
          </cell>
          <cell r="BA57">
            <v>1</v>
          </cell>
          <cell r="BB57">
            <v>-0.22</v>
          </cell>
        </row>
        <row r="58">
          <cell r="A58">
            <v>37681</v>
          </cell>
          <cell r="B58">
            <v>4.1710000000000003</v>
          </cell>
          <cell r="C58">
            <v>-0.22</v>
          </cell>
          <cell r="D58">
            <v>-0.11808530192396471</v>
          </cell>
          <cell r="E58">
            <v>-0.2200000000000002</v>
          </cell>
          <cell r="F58">
            <v>0.28000000000000003</v>
          </cell>
          <cell r="G58">
            <v>0.46</v>
          </cell>
          <cell r="H58">
            <v>0.46</v>
          </cell>
          <cell r="I58">
            <v>0.61</v>
          </cell>
          <cell r="J58">
            <v>0.15</v>
          </cell>
          <cell r="K58">
            <v>0.22</v>
          </cell>
          <cell r="L58">
            <v>0.92</v>
          </cell>
          <cell r="M58">
            <v>-0.25</v>
          </cell>
          <cell r="N58">
            <v>1.1850000000000001</v>
          </cell>
          <cell r="O58">
            <v>1.1850000000000001</v>
          </cell>
          <cell r="P58">
            <v>3.4000000000000002E-2</v>
          </cell>
          <cell r="Q58">
            <v>0.29499999999999998</v>
          </cell>
          <cell r="R58">
            <v>0.29499999999999998</v>
          </cell>
          <cell r="S58">
            <v>0.29499999999999998</v>
          </cell>
          <cell r="T58">
            <v>0.75</v>
          </cell>
          <cell r="U58">
            <v>0.29499999999999998</v>
          </cell>
          <cell r="V58">
            <v>3.9510000000000001</v>
          </cell>
          <cell r="W58">
            <v>4.0529146980760355</v>
          </cell>
          <cell r="X58">
            <v>3.9510000000000001</v>
          </cell>
          <cell r="Z58">
            <v>0.14499999999999999</v>
          </cell>
          <cell r="AA58">
            <v>0</v>
          </cell>
          <cell r="AB58">
            <v>5.6213187186462203</v>
          </cell>
          <cell r="AC58">
            <v>5.7663187186462199</v>
          </cell>
          <cell r="AD58">
            <v>5.6213187186462203</v>
          </cell>
          <cell r="AE58">
            <v>4.2050000000000001</v>
          </cell>
          <cell r="AF58">
            <v>3.9210000000000003</v>
          </cell>
          <cell r="AG58">
            <v>5.3559999999999999</v>
          </cell>
          <cell r="AH58">
            <v>-0.19</v>
          </cell>
          <cell r="AI58">
            <v>1.5010898613060002</v>
          </cell>
          <cell r="AJ58">
            <v>5.2105121692202008E-2</v>
          </cell>
          <cell r="AK58">
            <v>5.4836840919591019E-2</v>
          </cell>
          <cell r="AL58">
            <v>0.89761308060300471</v>
          </cell>
          <cell r="AM58">
            <v>0.8926120534410229</v>
          </cell>
          <cell r="AN58">
            <v>0.47</v>
          </cell>
          <cell r="AO58">
            <v>0.12</v>
          </cell>
          <cell r="AQ58">
            <v>-4.3150000000000004</v>
          </cell>
          <cell r="AR58">
            <v>-4.0950000000000006</v>
          </cell>
          <cell r="AT58">
            <v>7.4999999999999997E-3</v>
          </cell>
          <cell r="AV58">
            <v>8.0000000000000002E-3</v>
          </cell>
          <cell r="AX58">
            <v>0.06</v>
          </cell>
          <cell r="AZ58">
            <v>0.75</v>
          </cell>
          <cell r="BA58">
            <v>0.75</v>
          </cell>
          <cell r="BB58">
            <v>-0.22</v>
          </cell>
        </row>
        <row r="59">
          <cell r="A59">
            <v>37712</v>
          </cell>
          <cell r="B59">
            <v>3.91</v>
          </cell>
          <cell r="C59">
            <v>-0.42</v>
          </cell>
          <cell r="D59">
            <v>-0.31804862379094034</v>
          </cell>
          <cell r="E59">
            <v>-0.47624903514982586</v>
          </cell>
          <cell r="F59">
            <v>0.17</v>
          </cell>
          <cell r="G59">
            <v>0.17</v>
          </cell>
          <cell r="H59">
            <v>0.19500000000000001</v>
          </cell>
          <cell r="I59">
            <v>0.16500000000000001</v>
          </cell>
          <cell r="J59">
            <v>0.08</v>
          </cell>
          <cell r="K59">
            <v>0.16</v>
          </cell>
          <cell r="L59">
            <v>0.5</v>
          </cell>
          <cell r="M59">
            <v>-0.34499999999999997</v>
          </cell>
          <cell r="N59">
            <v>1.2849999999999999</v>
          </cell>
          <cell r="O59">
            <v>0.88500000000000001</v>
          </cell>
          <cell r="P59">
            <v>-0.125</v>
          </cell>
          <cell r="Q59">
            <v>0.28249999999999997</v>
          </cell>
          <cell r="R59">
            <v>0.28249999999999997</v>
          </cell>
          <cell r="S59">
            <v>0.28249999999999997</v>
          </cell>
          <cell r="T59">
            <v>0.4</v>
          </cell>
          <cell r="U59">
            <v>0.28249999999999997</v>
          </cell>
          <cell r="V59">
            <v>3.49</v>
          </cell>
          <cell r="W59">
            <v>3.5919513762090598</v>
          </cell>
          <cell r="X59">
            <v>3.4337509648501743</v>
          </cell>
          <cell r="Z59">
            <v>0.14499999999999999</v>
          </cell>
          <cell r="AA59">
            <v>-0.08</v>
          </cell>
          <cell r="AB59">
            <v>4.9636406963482704</v>
          </cell>
          <cell r="AC59">
            <v>5.10864069634827</v>
          </cell>
          <cell r="AD59">
            <v>4.8836406963482704</v>
          </cell>
          <cell r="AE59">
            <v>3.7850000000000001</v>
          </cell>
          <cell r="AF59">
            <v>3.5650000000000004</v>
          </cell>
          <cell r="AG59">
            <v>4.7949999999999999</v>
          </cell>
          <cell r="AH59">
            <v>-0.18</v>
          </cell>
          <cell r="AI59">
            <v>1.500549827658</v>
          </cell>
          <cell r="AJ59">
            <v>5.2218882323126013E-2</v>
          </cell>
          <cell r="AK59">
            <v>5.5013777784327013E-2</v>
          </cell>
          <cell r="AL59">
            <v>0.89348644874033656</v>
          </cell>
          <cell r="AM59">
            <v>0.88818876228736965</v>
          </cell>
          <cell r="AN59">
            <v>0.17</v>
          </cell>
          <cell r="AO59">
            <v>0.124</v>
          </cell>
          <cell r="AQ59">
            <v>-4.0852255237679653</v>
          </cell>
          <cell r="AR59">
            <v>-3.6652255237679654</v>
          </cell>
          <cell r="AT59">
            <v>7.4999999999999997E-3</v>
          </cell>
          <cell r="AV59">
            <v>2.5000000000000001E-3</v>
          </cell>
          <cell r="AX59">
            <v>-7.0000000000000007E-2</v>
          </cell>
          <cell r="AZ59">
            <v>0.4</v>
          </cell>
          <cell r="BA59">
            <v>0.4</v>
          </cell>
          <cell r="BB59">
            <v>-0.42</v>
          </cell>
        </row>
        <row r="60">
          <cell r="A60">
            <v>37742</v>
          </cell>
          <cell r="B60">
            <v>3.8610000000000002</v>
          </cell>
          <cell r="C60">
            <v>-0.42</v>
          </cell>
          <cell r="D60">
            <v>-0.31801615264320793</v>
          </cell>
          <cell r="E60">
            <v>-0.476266950265817</v>
          </cell>
          <cell r="F60">
            <v>0.17</v>
          </cell>
          <cell r="G60">
            <v>0.17</v>
          </cell>
          <cell r="H60">
            <v>0.19500000000000001</v>
          </cell>
          <cell r="I60">
            <v>0.16500000000000001</v>
          </cell>
          <cell r="J60">
            <v>0.08</v>
          </cell>
          <cell r="K60">
            <v>0.16</v>
          </cell>
          <cell r="L60">
            <v>0.44</v>
          </cell>
          <cell r="M60">
            <v>-0.34499999999999997</v>
          </cell>
          <cell r="N60">
            <v>1.2849999999999999</v>
          </cell>
          <cell r="O60">
            <v>0.88500000000000001</v>
          </cell>
          <cell r="P60">
            <v>-0.125</v>
          </cell>
          <cell r="Q60">
            <v>0.27750000000000002</v>
          </cell>
          <cell r="R60">
            <v>0.27750000000000002</v>
          </cell>
          <cell r="S60">
            <v>0.27750000000000002</v>
          </cell>
          <cell r="T60">
            <v>0.45</v>
          </cell>
          <cell r="U60">
            <v>0.27750000000000002</v>
          </cell>
          <cell r="V60">
            <v>3.4410000000000003</v>
          </cell>
          <cell r="W60">
            <v>3.5429838473567923</v>
          </cell>
          <cell r="X60">
            <v>3.3847330497341832</v>
          </cell>
          <cell r="Z60">
            <v>0.14499999999999999</v>
          </cell>
          <cell r="AA60">
            <v>-0.08</v>
          </cell>
          <cell r="AB60">
            <v>4.8923924026363776</v>
          </cell>
          <cell r="AC60">
            <v>5.0373924026363772</v>
          </cell>
          <cell r="AD60">
            <v>4.8123924026363776</v>
          </cell>
          <cell r="AE60">
            <v>3.7360000000000002</v>
          </cell>
          <cell r="AF60">
            <v>3.516</v>
          </cell>
          <cell r="AG60">
            <v>4.7460000000000004</v>
          </cell>
          <cell r="AH60">
            <v>-0.18</v>
          </cell>
          <cell r="AI60">
            <v>1.500072060086</v>
          </cell>
          <cell r="AJ60">
            <v>5.2328973260387997E-2</v>
          </cell>
          <cell r="AK60">
            <v>5.5167025939401995E-2</v>
          </cell>
          <cell r="AL60">
            <v>0.88949507129116223</v>
          </cell>
          <cell r="AM60">
            <v>0.8839395190648508</v>
          </cell>
          <cell r="AN60">
            <v>0.17</v>
          </cell>
          <cell r="AO60">
            <v>0.12</v>
          </cell>
          <cell r="AQ60">
            <v>-4.0212434313956642</v>
          </cell>
          <cell r="AR60">
            <v>-3.6012434313956643</v>
          </cell>
          <cell r="AT60">
            <v>7.4999999999999997E-3</v>
          </cell>
          <cell r="AV60">
            <v>2.5000000000000001E-3</v>
          </cell>
          <cell r="AX60">
            <v>-7.0000000000000007E-2</v>
          </cell>
          <cell r="AZ60">
            <v>0.45</v>
          </cell>
          <cell r="BA60">
            <v>0.45</v>
          </cell>
          <cell r="BB60">
            <v>-0.42</v>
          </cell>
        </row>
        <row r="61">
          <cell r="A61">
            <v>37773</v>
          </cell>
          <cell r="B61">
            <v>3.8760000000000003</v>
          </cell>
          <cell r="C61">
            <v>-0.42</v>
          </cell>
          <cell r="D61">
            <v>-0.31798185274986679</v>
          </cell>
          <cell r="E61">
            <v>-0.47628587434490166</v>
          </cell>
          <cell r="F61">
            <v>0.17</v>
          </cell>
          <cell r="G61">
            <v>0.17</v>
          </cell>
          <cell r="H61">
            <v>0.19500000000000001</v>
          </cell>
          <cell r="I61">
            <v>0.16500000000000001</v>
          </cell>
          <cell r="J61">
            <v>0.08</v>
          </cell>
          <cell r="K61">
            <v>0.16</v>
          </cell>
          <cell r="L61">
            <v>0.44</v>
          </cell>
          <cell r="M61">
            <v>-0.34499999999999997</v>
          </cell>
          <cell r="N61">
            <v>1.2849999999999999</v>
          </cell>
          <cell r="O61">
            <v>0.88500000000000001</v>
          </cell>
          <cell r="P61">
            <v>-0.125</v>
          </cell>
          <cell r="Q61">
            <v>0.27750000000000002</v>
          </cell>
          <cell r="R61">
            <v>0.27750000000000002</v>
          </cell>
          <cell r="S61">
            <v>0.27750000000000002</v>
          </cell>
          <cell r="T61">
            <v>0.45</v>
          </cell>
          <cell r="U61">
            <v>0.27750000000000002</v>
          </cell>
          <cell r="V61">
            <v>3.4560000000000004</v>
          </cell>
          <cell r="W61">
            <v>3.5580181472501335</v>
          </cell>
          <cell r="X61">
            <v>3.3997141256550987</v>
          </cell>
          <cell r="Y61" t="str">
            <v>Nov 03</v>
          </cell>
          <cell r="Z61">
            <v>0.14499999999999999</v>
          </cell>
          <cell r="AA61">
            <v>-0.08</v>
          </cell>
          <cell r="AB61">
            <v>4.9120672498719777</v>
          </cell>
          <cell r="AC61">
            <v>5.0570672498719773</v>
          </cell>
          <cell r="AD61">
            <v>4.8320672498719777</v>
          </cell>
          <cell r="AE61">
            <v>3.7510000000000003</v>
          </cell>
          <cell r="AF61">
            <v>3.5310000000000006</v>
          </cell>
          <cell r="AG61">
            <v>4.7610000000000001</v>
          </cell>
          <cell r="AH61">
            <v>-0.18</v>
          </cell>
          <cell r="AI61">
            <v>1.4995677153880003</v>
          </cell>
          <cell r="AJ61">
            <v>5.2442733899805E-2</v>
          </cell>
          <cell r="AK61">
            <v>5.5325382374528005E-2</v>
          </cell>
          <cell r="AL61">
            <v>0.88537299832355953</v>
          </cell>
          <cell r="AM61">
            <v>0.87954737619263779</v>
          </cell>
          <cell r="AN61">
            <v>0.17</v>
          </cell>
          <cell r="AO61">
            <v>0.124</v>
          </cell>
          <cell r="AQ61">
            <v>-4.0252623475647251</v>
          </cell>
          <cell r="AR61">
            <v>-3.6052623475647252</v>
          </cell>
          <cell r="AT61">
            <v>7.4999999999999997E-3</v>
          </cell>
          <cell r="AV61">
            <v>2.5000000000000001E-3</v>
          </cell>
          <cell r="AX61">
            <v>-7.0000000000000007E-2</v>
          </cell>
          <cell r="AZ61">
            <v>0.45</v>
          </cell>
          <cell r="BA61">
            <v>0.45</v>
          </cell>
          <cell r="BB61">
            <v>-0.42</v>
          </cell>
        </row>
        <row r="62">
          <cell r="A62">
            <v>37803</v>
          </cell>
          <cell r="B62">
            <v>3.8910000000000005</v>
          </cell>
          <cell r="C62">
            <v>-0.42</v>
          </cell>
          <cell r="D62">
            <v>-0.31794901853211233</v>
          </cell>
          <cell r="E62">
            <v>-0.47630398977538713</v>
          </cell>
          <cell r="F62">
            <v>0.17</v>
          </cell>
          <cell r="G62">
            <v>0.17</v>
          </cell>
          <cell r="H62">
            <v>0.19500000000000001</v>
          </cell>
          <cell r="I62">
            <v>0.16500000000000001</v>
          </cell>
          <cell r="J62">
            <v>0.08</v>
          </cell>
          <cell r="K62">
            <v>0.16</v>
          </cell>
          <cell r="L62">
            <v>0.5</v>
          </cell>
          <cell r="M62">
            <v>-0.34499999999999997</v>
          </cell>
          <cell r="N62">
            <v>1.2849999999999999</v>
          </cell>
          <cell r="O62">
            <v>0.88500000000000001</v>
          </cell>
          <cell r="P62">
            <v>-0.125</v>
          </cell>
          <cell r="Q62">
            <v>0.27750000000000002</v>
          </cell>
          <cell r="R62">
            <v>0.27750000000000002</v>
          </cell>
          <cell r="S62">
            <v>0.27750000000000002</v>
          </cell>
          <cell r="T62">
            <v>0.5</v>
          </cell>
          <cell r="U62">
            <v>0.27750000000000002</v>
          </cell>
          <cell r="V62">
            <v>3.4710000000000005</v>
          </cell>
          <cell r="W62">
            <v>3.5730509814678881</v>
          </cell>
          <cell r="X62">
            <v>3.4146960102246133</v>
          </cell>
          <cell r="Y62">
            <v>5.152939978553241</v>
          </cell>
          <cell r="Z62">
            <v>0.14499999999999999</v>
          </cell>
          <cell r="AA62">
            <v>-0.08</v>
          </cell>
          <cell r="AB62">
            <v>4.9317997020770274</v>
          </cell>
          <cell r="AC62">
            <v>5.076799702077027</v>
          </cell>
          <cell r="AD62">
            <v>4.8517997020770274</v>
          </cell>
          <cell r="AE62">
            <v>3.7660000000000005</v>
          </cell>
          <cell r="AF62">
            <v>3.5460000000000003</v>
          </cell>
          <cell r="AG62">
            <v>4.7760000000000007</v>
          </cell>
          <cell r="AH62">
            <v>-0.18</v>
          </cell>
          <cell r="AI62">
            <v>1.4990852395490002</v>
          </cell>
          <cell r="AJ62">
            <v>5.2552824845286013E-2</v>
          </cell>
          <cell r="AK62">
            <v>5.5474153248809006E-2</v>
          </cell>
          <cell r="AL62">
            <v>0.88138630509787141</v>
          </cell>
          <cell r="AM62">
            <v>0.87530520060481298</v>
          </cell>
          <cell r="AN62">
            <v>0.17</v>
          </cell>
          <cell r="AO62">
            <v>0.12</v>
          </cell>
          <cell r="AQ62">
            <v>-4.0402804554231908</v>
          </cell>
          <cell r="AR62">
            <v>-3.6202804554231909</v>
          </cell>
          <cell r="AT62">
            <v>7.4999999999999997E-3</v>
          </cell>
          <cell r="AV62">
            <v>2.5000000000000001E-3</v>
          </cell>
          <cell r="AX62">
            <v>-7.0000000000000007E-2</v>
          </cell>
          <cell r="AZ62">
            <v>0.5</v>
          </cell>
          <cell r="BA62">
            <v>0.5</v>
          </cell>
          <cell r="BB62">
            <v>-0.42</v>
          </cell>
        </row>
        <row r="63">
          <cell r="A63">
            <v>37834</v>
          </cell>
          <cell r="B63">
            <v>3.8910000000000005</v>
          </cell>
          <cell r="C63">
            <v>-0.42</v>
          </cell>
          <cell r="D63">
            <v>-0.31791602792791407</v>
          </cell>
          <cell r="E63">
            <v>-0.47632219148804689</v>
          </cell>
          <cell r="F63">
            <v>0.17</v>
          </cell>
          <cell r="G63">
            <v>0.17</v>
          </cell>
          <cell r="H63">
            <v>0.19500000000000001</v>
          </cell>
          <cell r="I63">
            <v>0.16500000000000001</v>
          </cell>
          <cell r="J63">
            <v>0.08</v>
          </cell>
          <cell r="K63">
            <v>0.16</v>
          </cell>
          <cell r="L63">
            <v>0.5</v>
          </cell>
          <cell r="M63">
            <v>-0.34499999999999997</v>
          </cell>
          <cell r="N63">
            <v>1.2849999999999999</v>
          </cell>
          <cell r="O63">
            <v>0.88500000000000001</v>
          </cell>
          <cell r="P63">
            <v>-0.125</v>
          </cell>
          <cell r="Q63">
            <v>0.27750000000000002</v>
          </cell>
          <cell r="R63">
            <v>0.27750000000000002</v>
          </cell>
          <cell r="S63">
            <v>0.27750000000000002</v>
          </cell>
          <cell r="T63">
            <v>0.55000000000000004</v>
          </cell>
          <cell r="U63">
            <v>0.27750000000000002</v>
          </cell>
          <cell r="V63">
            <v>3.4710000000000005</v>
          </cell>
          <cell r="W63">
            <v>3.5730839720720864</v>
          </cell>
          <cell r="X63">
            <v>3.4146778085119536</v>
          </cell>
          <cell r="Y63">
            <v>5.5322238888578887</v>
          </cell>
          <cell r="Z63">
            <v>0.14499999999999999</v>
          </cell>
          <cell r="AA63">
            <v>-0.08</v>
          </cell>
          <cell r="AB63">
            <v>4.9302058862345408</v>
          </cell>
          <cell r="AC63">
            <v>5.0752058862345404</v>
          </cell>
          <cell r="AD63">
            <v>4.8502058862345407</v>
          </cell>
          <cell r="AE63">
            <v>3.7660000000000005</v>
          </cell>
          <cell r="AF63">
            <v>3.5460000000000003</v>
          </cell>
          <cell r="AG63">
            <v>4.7760000000000007</v>
          </cell>
          <cell r="AH63">
            <v>-0.18</v>
          </cell>
          <cell r="AI63">
            <v>1.4986007783080002</v>
          </cell>
          <cell r="AJ63">
            <v>5.2666585493196021E-2</v>
          </cell>
          <cell r="AK63">
            <v>5.562145439014702E-2</v>
          </cell>
          <cell r="AL63">
            <v>0.87726935237093406</v>
          </cell>
          <cell r="AM63">
            <v>0.87093510052974532</v>
          </cell>
          <cell r="AN63">
            <v>0.17</v>
          </cell>
          <cell r="AO63">
            <v>0.12</v>
          </cell>
          <cell r="AQ63">
            <v>-4.0402986495277666</v>
          </cell>
          <cell r="AR63">
            <v>-3.6202986495277667</v>
          </cell>
          <cell r="AT63">
            <v>7.4999999999999997E-3</v>
          </cell>
          <cell r="AV63">
            <v>2.5000000000000001E-3</v>
          </cell>
          <cell r="AX63">
            <v>-7.0000000000000007E-2</v>
          </cell>
          <cell r="AZ63">
            <v>0.55000000000000004</v>
          </cell>
          <cell r="BA63">
            <v>0.55000000000000004</v>
          </cell>
          <cell r="BB63">
            <v>-0.42</v>
          </cell>
        </row>
        <row r="64">
          <cell r="A64">
            <v>37865</v>
          </cell>
          <cell r="B64">
            <v>3.9169999999999998</v>
          </cell>
          <cell r="C64">
            <v>-0.42</v>
          </cell>
          <cell r="D64">
            <v>-0.31788246481942206</v>
          </cell>
          <cell r="E64">
            <v>-0.47634070906514703</v>
          </cell>
          <cell r="F64">
            <v>0.17</v>
          </cell>
          <cell r="G64">
            <v>0.17</v>
          </cell>
          <cell r="H64">
            <v>0.19500000000000001</v>
          </cell>
          <cell r="I64">
            <v>0.16500000000000001</v>
          </cell>
          <cell r="J64">
            <v>0.08</v>
          </cell>
          <cell r="K64">
            <v>0.16</v>
          </cell>
          <cell r="L64">
            <v>0.46</v>
          </cell>
          <cell r="M64">
            <v>-0.34499999999999997</v>
          </cell>
          <cell r="N64">
            <v>1.2849999999999999</v>
          </cell>
          <cell r="O64">
            <v>0.88500000000000001</v>
          </cell>
          <cell r="P64">
            <v>-0.125</v>
          </cell>
          <cell r="Q64">
            <v>0.27750000000000002</v>
          </cell>
          <cell r="R64">
            <v>0.27750000000000002</v>
          </cell>
          <cell r="S64">
            <v>0.27750000000000002</v>
          </cell>
          <cell r="T64">
            <v>0.55000000000000004</v>
          </cell>
          <cell r="U64">
            <v>0.27750000000000002</v>
          </cell>
          <cell r="V64">
            <v>3.4969999999999999</v>
          </cell>
          <cell r="W64">
            <v>3.5991175351805778</v>
          </cell>
          <cell r="X64">
            <v>3.4406592909348528</v>
          </cell>
          <cell r="Y64">
            <v>4.8820228997642072</v>
          </cell>
          <cell r="Z64">
            <v>0.14499999999999999</v>
          </cell>
          <cell r="AA64">
            <v>-0.08</v>
          </cell>
          <cell r="AB64">
            <v>4.9655037120053471</v>
          </cell>
          <cell r="AC64">
            <v>5.1105037120053467</v>
          </cell>
          <cell r="AD64">
            <v>4.8855037120053471</v>
          </cell>
          <cell r="AE64">
            <v>3.7919999999999998</v>
          </cell>
          <cell r="AF64">
            <v>3.5720000000000001</v>
          </cell>
          <cell r="AG64">
            <v>4.8019999999999996</v>
          </cell>
          <cell r="AH64">
            <v>-0.18</v>
          </cell>
          <cell r="AI64">
            <v>1.498108231162</v>
          </cell>
          <cell r="AJ64">
            <v>5.2780346145420001E-2</v>
          </cell>
          <cell r="AK64">
            <v>5.5768755538709004E-2</v>
          </cell>
          <cell r="AL64">
            <v>0.87315521481528957</v>
          </cell>
          <cell r="AM64">
            <v>0.86656575978621053</v>
          </cell>
          <cell r="AN64">
            <v>0.17</v>
          </cell>
          <cell r="AO64">
            <v>0.124</v>
          </cell>
          <cell r="AQ64">
            <v>-4.0613171593647541</v>
          </cell>
          <cell r="AR64">
            <v>-3.6413171593647542</v>
          </cell>
          <cell r="AT64">
            <v>7.4999999999999997E-3</v>
          </cell>
          <cell r="AV64">
            <v>2.5000000000000001E-3</v>
          </cell>
          <cell r="AX64">
            <v>-7.0000000000000007E-2</v>
          </cell>
          <cell r="AZ64">
            <v>0.55000000000000004</v>
          </cell>
          <cell r="BA64">
            <v>0.55000000000000004</v>
          </cell>
          <cell r="BB64">
            <v>-0.42</v>
          </cell>
        </row>
        <row r="65">
          <cell r="A65">
            <v>37895</v>
          </cell>
          <cell r="B65">
            <v>3.95</v>
          </cell>
          <cell r="C65">
            <v>-0.42</v>
          </cell>
          <cell r="D65">
            <v>-0.31785039644200452</v>
          </cell>
          <cell r="E65">
            <v>-0.47635840196303203</v>
          </cell>
          <cell r="F65">
            <v>0.17</v>
          </cell>
          <cell r="G65">
            <v>0.17</v>
          </cell>
          <cell r="H65">
            <v>0.19500000000000001</v>
          </cell>
          <cell r="I65">
            <v>0.16500000000000001</v>
          </cell>
          <cell r="J65">
            <v>0.08</v>
          </cell>
          <cell r="K65">
            <v>0.16</v>
          </cell>
          <cell r="L65">
            <v>0.47</v>
          </cell>
          <cell r="M65">
            <v>-0.34499999999999997</v>
          </cell>
          <cell r="N65">
            <v>1.2849999999999999</v>
          </cell>
          <cell r="O65">
            <v>0.88500000000000001</v>
          </cell>
          <cell r="P65">
            <v>-0.125</v>
          </cell>
          <cell r="Q65">
            <v>0.27750000000000002</v>
          </cell>
          <cell r="R65">
            <v>0.27750000000000002</v>
          </cell>
          <cell r="S65">
            <v>0.27750000000000002</v>
          </cell>
          <cell r="T65">
            <v>0.6</v>
          </cell>
          <cell r="U65">
            <v>0.27750000000000002</v>
          </cell>
          <cell r="V65">
            <v>3.5300000000000002</v>
          </cell>
          <cell r="W65">
            <v>3.6321496035579957</v>
          </cell>
          <cell r="X65">
            <v>3.4736415980369681</v>
          </cell>
          <cell r="Y65" t="str">
            <v>Wtr</v>
          </cell>
          <cell r="Z65">
            <v>0.14499999999999999</v>
          </cell>
          <cell r="AA65">
            <v>-0.08</v>
          </cell>
          <cell r="AB65">
            <v>5.0107879244915168</v>
          </cell>
          <cell r="AC65">
            <v>5.1557879244915163</v>
          </cell>
          <cell r="AD65">
            <v>4.9307879244915167</v>
          </cell>
          <cell r="AE65">
            <v>3.8250000000000002</v>
          </cell>
          <cell r="AF65">
            <v>3.6050000000000004</v>
          </cell>
          <cell r="AG65">
            <v>4.835</v>
          </cell>
          <cell r="AH65">
            <v>-0.18</v>
          </cell>
          <cell r="AI65">
            <v>1.4976379219440004</v>
          </cell>
          <cell r="AJ65">
            <v>5.2890437103295003E-2</v>
          </cell>
          <cell r="AK65">
            <v>5.5907717235592014E-2</v>
          </cell>
          <cell r="AL65">
            <v>0.86917660599853674</v>
          </cell>
          <cell r="AM65">
            <v>0.86234637032840689</v>
          </cell>
          <cell r="AN65">
            <v>0.17</v>
          </cell>
          <cell r="AO65">
            <v>0.12</v>
          </cell>
          <cell r="AQ65">
            <v>-4.086334844867233</v>
          </cell>
          <cell r="AR65">
            <v>-3.666334844867233</v>
          </cell>
          <cell r="AT65">
            <v>7.4999999999999997E-3</v>
          </cell>
          <cell r="AV65">
            <v>2.5000000000000001E-3</v>
          </cell>
          <cell r="AX65">
            <v>-7.0000000000000007E-2</v>
          </cell>
          <cell r="AZ65">
            <v>0.6</v>
          </cell>
          <cell r="BA65">
            <v>0.6</v>
          </cell>
          <cell r="BB65">
            <v>-0.42</v>
          </cell>
        </row>
        <row r="66">
          <cell r="A66">
            <v>37926</v>
          </cell>
          <cell r="B66">
            <v>4.085</v>
          </cell>
          <cell r="C66">
            <v>-0.23</v>
          </cell>
          <cell r="D66">
            <v>-0.13134151442907704</v>
          </cell>
          <cell r="E66">
            <v>-0.22999999999999954</v>
          </cell>
          <cell r="F66">
            <v>0.26</v>
          </cell>
          <cell r="G66">
            <v>0.42</v>
          </cell>
          <cell r="H66">
            <v>0.42</v>
          </cell>
          <cell r="I66">
            <v>0.56999999999999995</v>
          </cell>
          <cell r="J66">
            <v>0.13</v>
          </cell>
          <cell r="K66">
            <v>0.21</v>
          </cell>
          <cell r="L66">
            <v>0.85</v>
          </cell>
          <cell r="M66">
            <v>-0.28999999999999998</v>
          </cell>
          <cell r="N66">
            <v>0.64</v>
          </cell>
          <cell r="O66">
            <v>0.59</v>
          </cell>
          <cell r="P66">
            <v>6.4000000000000001E-2</v>
          </cell>
          <cell r="Q66">
            <v>0.27750000000000002</v>
          </cell>
          <cell r="R66">
            <v>0.27750000000000002</v>
          </cell>
          <cell r="S66">
            <v>0.27750000000000002</v>
          </cell>
          <cell r="T66">
            <v>0.8</v>
          </cell>
          <cell r="U66">
            <v>0.27750000000000002</v>
          </cell>
          <cell r="V66">
            <v>3.855</v>
          </cell>
          <cell r="W66">
            <v>3.9536584855709229</v>
          </cell>
          <cell r="X66">
            <v>3.8550000000000004</v>
          </cell>
          <cell r="Z66">
            <v>0.14000000000000001</v>
          </cell>
          <cell r="AA66">
            <v>0</v>
          </cell>
          <cell r="AB66">
            <v>5.4703860177543957</v>
          </cell>
          <cell r="AC66">
            <v>5.6103860177543954</v>
          </cell>
          <cell r="AD66">
            <v>5.4703860177543957</v>
          </cell>
          <cell r="AE66">
            <v>4.149</v>
          </cell>
          <cell r="AF66">
            <v>3.7949999999999999</v>
          </cell>
          <cell r="AG66">
            <v>4.6749999999999998</v>
          </cell>
          <cell r="AH66">
            <v>-0.2</v>
          </cell>
          <cell r="AI66">
            <v>1.4971630584560003</v>
          </cell>
          <cell r="AJ66">
            <v>5.3004197764010011E-2</v>
          </cell>
          <cell r="AK66">
            <v>5.6046808209464005E-2</v>
          </cell>
          <cell r="AL66">
            <v>0.86506842318690924</v>
          </cell>
          <cell r="AM66">
            <v>0.85799833470176967</v>
          </cell>
          <cell r="AN66">
            <v>0.43</v>
          </cell>
          <cell r="AO66">
            <v>0.124</v>
          </cell>
          <cell r="AQ66">
            <v>-4.165</v>
          </cell>
          <cell r="AR66">
            <v>-3.9350000000000001</v>
          </cell>
          <cell r="AT66">
            <v>7.4999999999999997E-3</v>
          </cell>
          <cell r="AV66">
            <v>8.0000000000000002E-3</v>
          </cell>
          <cell r="AX66">
            <v>2.5000000000000001E-2</v>
          </cell>
          <cell r="AZ66">
            <v>0.8</v>
          </cell>
          <cell r="BA66">
            <v>0.8</v>
          </cell>
          <cell r="BB66">
            <v>-0.23</v>
          </cell>
        </row>
        <row r="67">
          <cell r="A67">
            <v>37956</v>
          </cell>
          <cell r="B67">
            <v>4.21</v>
          </cell>
          <cell r="C67">
            <v>-0.23</v>
          </cell>
          <cell r="D67">
            <v>-0.13131084233474333</v>
          </cell>
          <cell r="E67">
            <v>-0.22999999999999998</v>
          </cell>
          <cell r="F67">
            <v>0.26</v>
          </cell>
          <cell r="G67">
            <v>0.42</v>
          </cell>
          <cell r="H67">
            <v>0.42</v>
          </cell>
          <cell r="I67">
            <v>0.56999999999999995</v>
          </cell>
          <cell r="J67">
            <v>0.13</v>
          </cell>
          <cell r="K67">
            <v>0.21</v>
          </cell>
          <cell r="L67">
            <v>1.26</v>
          </cell>
          <cell r="M67">
            <v>-0.28999999999999998</v>
          </cell>
          <cell r="N67">
            <v>0.64</v>
          </cell>
          <cell r="O67">
            <v>0.59</v>
          </cell>
          <cell r="P67">
            <v>0.14400000000000002</v>
          </cell>
          <cell r="Q67">
            <v>0.28000000000000003</v>
          </cell>
          <cell r="R67">
            <v>0.28000000000000003</v>
          </cell>
          <cell r="S67">
            <v>0.28000000000000003</v>
          </cell>
          <cell r="T67">
            <v>1</v>
          </cell>
          <cell r="U67">
            <v>0.28000000000000003</v>
          </cell>
          <cell r="V67">
            <v>3.98</v>
          </cell>
          <cell r="W67">
            <v>4.0786891576652566</v>
          </cell>
          <cell r="X67">
            <v>3.98</v>
          </cell>
          <cell r="Y67" t="str">
            <v>Sum</v>
          </cell>
          <cell r="Z67">
            <v>0.14000000000000001</v>
          </cell>
          <cell r="AA67">
            <v>0</v>
          </cell>
          <cell r="AB67">
            <v>5.6460102931465261</v>
          </cell>
          <cell r="AC67">
            <v>5.7860102931465258</v>
          </cell>
          <cell r="AD67">
            <v>5.6460102931465261</v>
          </cell>
          <cell r="AE67">
            <v>4.3540000000000001</v>
          </cell>
          <cell r="AF67">
            <v>3.92</v>
          </cell>
          <cell r="AG67">
            <v>4.8</v>
          </cell>
          <cell r="AH67">
            <v>-0.2</v>
          </cell>
          <cell r="AI67">
            <v>1.4966977477000003</v>
          </cell>
          <cell r="AJ67">
            <v>5.311428873010101E-2</v>
          </cell>
          <cell r="AK67">
            <v>5.6181412383859021E-2</v>
          </cell>
          <cell r="AL67">
            <v>0.86109584159991626</v>
          </cell>
          <cell r="AM67">
            <v>0.85379278348902143</v>
          </cell>
          <cell r="AN67">
            <v>0.43</v>
          </cell>
          <cell r="AO67">
            <v>0.12</v>
          </cell>
          <cell r="AQ67">
            <v>-4.29</v>
          </cell>
          <cell r="AR67">
            <v>-4.0599999999999996</v>
          </cell>
          <cell r="AT67">
            <v>7.4999999999999997E-3</v>
          </cell>
          <cell r="AV67">
            <v>8.0000000000000002E-3</v>
          </cell>
          <cell r="AX67">
            <v>4.4999999999999998E-2</v>
          </cell>
          <cell r="AZ67">
            <v>1</v>
          </cell>
          <cell r="BA67">
            <v>1</v>
          </cell>
          <cell r="BB67">
            <v>-0.23</v>
          </cell>
        </row>
        <row r="68">
          <cell r="A68">
            <v>37987</v>
          </cell>
          <cell r="B68">
            <v>4.2490000000000006</v>
          </cell>
          <cell r="C68">
            <v>-0.23</v>
          </cell>
          <cell r="D68">
            <v>-0.13127753359977312</v>
          </cell>
          <cell r="E68">
            <v>-0.22999999999999954</v>
          </cell>
          <cell r="F68">
            <v>0.26</v>
          </cell>
          <cell r="G68">
            <v>0.42</v>
          </cell>
          <cell r="H68">
            <v>0.42</v>
          </cell>
          <cell r="I68">
            <v>0.56999999999999995</v>
          </cell>
          <cell r="J68">
            <v>0.13</v>
          </cell>
          <cell r="K68">
            <v>0.21</v>
          </cell>
          <cell r="L68">
            <v>1.58</v>
          </cell>
          <cell r="M68">
            <v>-0.28999999999999998</v>
          </cell>
          <cell r="N68">
            <v>0.64</v>
          </cell>
          <cell r="O68">
            <v>0.59</v>
          </cell>
          <cell r="P68">
            <v>0.224</v>
          </cell>
          <cell r="Q68">
            <v>0.28000000000000003</v>
          </cell>
          <cell r="R68">
            <v>0.28000000000000003</v>
          </cell>
          <cell r="S68">
            <v>0.28000000000000003</v>
          </cell>
          <cell r="T68">
            <v>1</v>
          </cell>
          <cell r="U68">
            <v>0.28000000000000003</v>
          </cell>
          <cell r="V68">
            <v>4.0190000000000001</v>
          </cell>
          <cell r="W68">
            <v>4.1177224664002274</v>
          </cell>
          <cell r="X68">
            <v>4.019000000000001</v>
          </cell>
          <cell r="Z68">
            <v>0.14000000000000001</v>
          </cell>
          <cell r="AA68">
            <v>0</v>
          </cell>
          <cell r="AB68">
            <v>5.6994119020379852</v>
          </cell>
          <cell r="AC68">
            <v>5.8394119020379849</v>
          </cell>
          <cell r="AD68">
            <v>5.6994119020379852</v>
          </cell>
          <cell r="AE68">
            <v>4.4730000000000008</v>
          </cell>
          <cell r="AF68">
            <v>3.9590000000000005</v>
          </cell>
          <cell r="AG68">
            <v>4.8390000000000004</v>
          </cell>
          <cell r="AH68">
            <v>-0.2</v>
          </cell>
          <cell r="AI68">
            <v>1.4961927652940004</v>
          </cell>
          <cell r="AJ68">
            <v>5.3228049399306004E-2</v>
          </cell>
          <cell r="AK68">
            <v>5.6324763125970012E-2</v>
          </cell>
          <cell r="AL68">
            <v>0.85699415866264439</v>
          </cell>
          <cell r="AM68">
            <v>0.84943919184570238</v>
          </cell>
          <cell r="AN68">
            <v>0.43</v>
          </cell>
          <cell r="AO68">
            <v>0.12</v>
          </cell>
          <cell r="AQ68">
            <v>-4.3290000000000006</v>
          </cell>
          <cell r="AR68">
            <v>-4.0990000000000002</v>
          </cell>
          <cell r="AT68">
            <v>7.4999999999999997E-3</v>
          </cell>
          <cell r="AV68">
            <v>8.0000000000000002E-3</v>
          </cell>
          <cell r="AX68">
            <v>5.7500000000000002E-2</v>
          </cell>
          <cell r="AZ68">
            <v>1</v>
          </cell>
          <cell r="BA68">
            <v>1</v>
          </cell>
          <cell r="BB68">
            <v>-0.23</v>
          </cell>
        </row>
        <row r="69">
          <cell r="A69">
            <v>38018</v>
          </cell>
          <cell r="B69">
            <v>4.1210000000000004</v>
          </cell>
          <cell r="C69">
            <v>-0.23</v>
          </cell>
          <cell r="D69">
            <v>-0.13124082754785471</v>
          </cell>
          <cell r="E69">
            <v>-0.23000000000000043</v>
          </cell>
          <cell r="F69">
            <v>0.26</v>
          </cell>
          <cell r="G69">
            <v>0.42</v>
          </cell>
          <cell r="H69">
            <v>0.42</v>
          </cell>
          <cell r="I69">
            <v>0.56999999999999995</v>
          </cell>
          <cell r="J69">
            <v>0.13</v>
          </cell>
          <cell r="K69">
            <v>0.21</v>
          </cell>
          <cell r="L69">
            <v>1.54</v>
          </cell>
          <cell r="M69">
            <v>-0.28999999999999998</v>
          </cell>
          <cell r="N69">
            <v>0.64</v>
          </cell>
          <cell r="O69">
            <v>0.59</v>
          </cell>
          <cell r="P69">
            <v>8.4000000000000005E-2</v>
          </cell>
          <cell r="Q69">
            <v>0.27750000000000002</v>
          </cell>
          <cell r="R69">
            <v>0.27750000000000002</v>
          </cell>
          <cell r="S69">
            <v>0.27750000000000002</v>
          </cell>
          <cell r="T69">
            <v>1</v>
          </cell>
          <cell r="U69">
            <v>0.27750000000000002</v>
          </cell>
          <cell r="V69">
            <v>3.8910000000000005</v>
          </cell>
          <cell r="W69">
            <v>3.9897591724521457</v>
          </cell>
          <cell r="X69">
            <v>3.891</v>
          </cell>
          <cell r="Z69">
            <v>0.14000000000000001</v>
          </cell>
          <cell r="AA69">
            <v>0</v>
          </cell>
          <cell r="AB69">
            <v>5.5158420881255976</v>
          </cell>
          <cell r="AC69">
            <v>5.6558420881255973</v>
          </cell>
          <cell r="AD69">
            <v>5.5158420881255976</v>
          </cell>
          <cell r="AE69">
            <v>4.2050000000000001</v>
          </cell>
          <cell r="AF69">
            <v>3.8310000000000004</v>
          </cell>
          <cell r="AG69">
            <v>4.7110000000000003</v>
          </cell>
          <cell r="AH69">
            <v>-0.2</v>
          </cell>
          <cell r="AI69">
            <v>1.49563667184</v>
          </cell>
          <cell r="AJ69">
            <v>5.3336347007837015E-2</v>
          </cell>
          <cell r="AK69">
            <v>5.6472657614416007E-2</v>
          </cell>
          <cell r="AL69">
            <v>0.85290970351614381</v>
          </cell>
          <cell r="AM69">
            <v>0.84507653550684569</v>
          </cell>
          <cell r="AN69">
            <v>0.43</v>
          </cell>
          <cell r="AO69">
            <v>0.13300000000000001</v>
          </cell>
          <cell r="AQ69">
            <v>-4.1950000000000003</v>
          </cell>
          <cell r="AR69">
            <v>-3.9650000000000003</v>
          </cell>
          <cell r="AT69">
            <v>7.4999999999999997E-3</v>
          </cell>
          <cell r="AV69">
            <v>8.0000000000000002E-3</v>
          </cell>
          <cell r="AX69">
            <v>6.25E-2</v>
          </cell>
          <cell r="AZ69">
            <v>1</v>
          </cell>
          <cell r="BA69">
            <v>1</v>
          </cell>
          <cell r="BB69">
            <v>-0.23</v>
          </cell>
        </row>
        <row r="70">
          <cell r="A70">
            <v>38047</v>
          </cell>
          <cell r="B70">
            <v>3.9910000000000001</v>
          </cell>
          <cell r="C70">
            <v>-0.23</v>
          </cell>
          <cell r="D70">
            <v>-0.13120216744863633</v>
          </cell>
          <cell r="E70">
            <v>-0.22999999999999998</v>
          </cell>
          <cell r="F70">
            <v>0.26</v>
          </cell>
          <cell r="G70">
            <v>0.42</v>
          </cell>
          <cell r="H70">
            <v>0.42</v>
          </cell>
          <cell r="I70">
            <v>0.56999999999999995</v>
          </cell>
          <cell r="J70">
            <v>0.13</v>
          </cell>
          <cell r="K70">
            <v>0.21</v>
          </cell>
          <cell r="L70">
            <v>0.92</v>
          </cell>
          <cell r="M70">
            <v>-0.28999999999999998</v>
          </cell>
          <cell r="N70">
            <v>0.64</v>
          </cell>
          <cell r="O70">
            <v>0.59</v>
          </cell>
          <cell r="P70">
            <v>-0.11600000000000001</v>
          </cell>
          <cell r="Q70">
            <v>0.27500000000000002</v>
          </cell>
          <cell r="R70">
            <v>0.27500000000000002</v>
          </cell>
          <cell r="S70">
            <v>0.27500000000000002</v>
          </cell>
          <cell r="T70">
            <v>0.75</v>
          </cell>
          <cell r="U70">
            <v>0.27500000000000002</v>
          </cell>
          <cell r="V70">
            <v>3.7610000000000001</v>
          </cell>
          <cell r="W70">
            <v>3.8597978325513638</v>
          </cell>
          <cell r="X70">
            <v>3.7610000000000001</v>
          </cell>
          <cell r="Z70">
            <v>0.14000000000000001</v>
          </cell>
          <cell r="AA70">
            <v>0</v>
          </cell>
          <cell r="AB70">
            <v>5.3294691432249399</v>
          </cell>
          <cell r="AC70">
            <v>5.4694691432249396</v>
          </cell>
          <cell r="AD70">
            <v>5.3294691432249399</v>
          </cell>
          <cell r="AE70">
            <v>3.875</v>
          </cell>
          <cell r="AF70">
            <v>3.7010000000000001</v>
          </cell>
          <cell r="AG70">
            <v>4.5810000000000004</v>
          </cell>
          <cell r="AH70">
            <v>-0.2</v>
          </cell>
          <cell r="AI70">
            <v>1.4950514215300006</v>
          </cell>
          <cell r="AJ70">
            <v>5.3425165076813004E-2</v>
          </cell>
          <cell r="AK70">
            <v>5.6611010529553009E-2</v>
          </cell>
          <cell r="AL70">
            <v>0.84912468391232709</v>
          </cell>
          <cell r="AM70">
            <v>0.8409970624312012</v>
          </cell>
          <cell r="AN70">
            <v>0.43</v>
          </cell>
          <cell r="AO70">
            <v>0.12</v>
          </cell>
          <cell r="AQ70">
            <v>-4.0650000000000004</v>
          </cell>
          <cell r="AR70">
            <v>-3.8350000000000004</v>
          </cell>
          <cell r="AT70">
            <v>7.4999999999999997E-3</v>
          </cell>
          <cell r="AV70">
            <v>8.0000000000000002E-3</v>
          </cell>
          <cell r="AX70">
            <v>0.06</v>
          </cell>
          <cell r="AZ70">
            <v>0.75</v>
          </cell>
          <cell r="BA70">
            <v>0.75</v>
          </cell>
          <cell r="BB70">
            <v>-0.23</v>
          </cell>
        </row>
        <row r="71">
          <cell r="A71">
            <v>38078</v>
          </cell>
          <cell r="B71">
            <v>3.85</v>
          </cell>
          <cell r="C71">
            <v>-0.435</v>
          </cell>
          <cell r="D71">
            <v>-0.33616399689737086</v>
          </cell>
          <cell r="E71">
            <v>-0.49147771605864587</v>
          </cell>
          <cell r="F71">
            <v>0.17499999999999999</v>
          </cell>
          <cell r="G71">
            <v>0.17</v>
          </cell>
          <cell r="H71">
            <v>0.2</v>
          </cell>
          <cell r="I71">
            <v>0.17</v>
          </cell>
          <cell r="J71">
            <v>7.4999999999999997E-2</v>
          </cell>
          <cell r="K71">
            <v>0.16500000000000001</v>
          </cell>
          <cell r="L71">
            <v>0.5</v>
          </cell>
          <cell r="M71">
            <v>-0.35</v>
          </cell>
          <cell r="N71">
            <v>0.74</v>
          </cell>
          <cell r="O71">
            <v>0.12</v>
          </cell>
          <cell r="P71">
            <v>-0.25</v>
          </cell>
          <cell r="Q71">
            <v>0.27</v>
          </cell>
          <cell r="R71">
            <v>0.27</v>
          </cell>
          <cell r="S71">
            <v>0.27</v>
          </cell>
          <cell r="T71">
            <v>0.4</v>
          </cell>
          <cell r="U71">
            <v>0.27</v>
          </cell>
          <cell r="V71">
            <v>3.415</v>
          </cell>
          <cell r="W71">
            <v>3.5138360031026292</v>
          </cell>
          <cell r="X71">
            <v>3.3585222839413542</v>
          </cell>
          <cell r="Z71">
            <v>0.14000000000000001</v>
          </cell>
          <cell r="AA71">
            <v>-0.08</v>
          </cell>
          <cell r="AB71">
            <v>4.8373060928369247</v>
          </cell>
          <cell r="AC71">
            <v>4.9773060928369244</v>
          </cell>
          <cell r="AD71">
            <v>4.7573060928369246</v>
          </cell>
          <cell r="AE71">
            <v>3.6</v>
          </cell>
          <cell r="AF71">
            <v>3.5</v>
          </cell>
          <cell r="AG71">
            <v>3.97</v>
          </cell>
          <cell r="AH71">
            <v>-0.24</v>
          </cell>
          <cell r="AI71">
            <v>1.494474031357</v>
          </cell>
          <cell r="AJ71">
            <v>5.3520108532764017E-2</v>
          </cell>
          <cell r="AK71">
            <v>5.6745831066000008E-2</v>
          </cell>
          <cell r="AL71">
            <v>0.84508437456268082</v>
          </cell>
          <cell r="AM71">
            <v>0.83667217760181023</v>
          </cell>
          <cell r="AN71">
            <v>0.17</v>
          </cell>
          <cell r="AO71">
            <v>0.124</v>
          </cell>
          <cell r="AQ71">
            <v>-3.9954541090910709</v>
          </cell>
          <cell r="AR71">
            <v>-3.5604541090910709</v>
          </cell>
          <cell r="AT71">
            <v>7.4999999999999997E-3</v>
          </cell>
          <cell r="AV71">
            <v>2.5000000000000001E-3</v>
          </cell>
          <cell r="AX71">
            <v>-0.08</v>
          </cell>
          <cell r="AZ71">
            <v>0.4</v>
          </cell>
          <cell r="BA71">
            <v>0.4</v>
          </cell>
          <cell r="BB71">
            <v>-0.435</v>
          </cell>
        </row>
        <row r="72">
          <cell r="A72">
            <v>38108</v>
          </cell>
          <cell r="B72">
            <v>3.8210000000000002</v>
          </cell>
          <cell r="C72">
            <v>-0.435</v>
          </cell>
          <cell r="D72">
            <v>-0.33613066891595222</v>
          </cell>
          <cell r="E72">
            <v>-0.49149676061945646</v>
          </cell>
          <cell r="F72">
            <v>0.17499999999999999</v>
          </cell>
          <cell r="G72">
            <v>0.17</v>
          </cell>
          <cell r="H72">
            <v>0.2</v>
          </cell>
          <cell r="I72">
            <v>0.17</v>
          </cell>
          <cell r="J72">
            <v>7.4999999999999997E-2</v>
          </cell>
          <cell r="K72">
            <v>0.16500000000000001</v>
          </cell>
          <cell r="L72">
            <v>0.44</v>
          </cell>
          <cell r="M72">
            <v>-0.35</v>
          </cell>
          <cell r="N72">
            <v>0.74</v>
          </cell>
          <cell r="O72">
            <v>0.12</v>
          </cell>
          <cell r="P72">
            <v>-0.25</v>
          </cell>
          <cell r="Q72">
            <v>0.27</v>
          </cell>
          <cell r="R72">
            <v>0.27</v>
          </cell>
          <cell r="S72">
            <v>0.27</v>
          </cell>
          <cell r="T72">
            <v>0.45</v>
          </cell>
          <cell r="U72">
            <v>0.27</v>
          </cell>
          <cell r="V72">
            <v>3.3860000000000001</v>
          </cell>
          <cell r="W72">
            <v>3.4848693310840479</v>
          </cell>
          <cell r="X72">
            <v>3.3295032393805437</v>
          </cell>
          <cell r="Z72">
            <v>0.14000000000000001</v>
          </cell>
          <cell r="AA72">
            <v>-0.08</v>
          </cell>
          <cell r="AB72">
            <v>4.7946111782330219</v>
          </cell>
          <cell r="AC72">
            <v>4.9346111782330215</v>
          </cell>
          <cell r="AD72">
            <v>4.7146111782330218</v>
          </cell>
          <cell r="AE72">
            <v>3.5710000000000002</v>
          </cell>
          <cell r="AF72">
            <v>3.4710000000000001</v>
          </cell>
          <cell r="AG72">
            <v>3.9410000000000003</v>
          </cell>
          <cell r="AH72">
            <v>-0.24</v>
          </cell>
          <cell r="AI72">
            <v>1.4939702573130003</v>
          </cell>
          <cell r="AJ72">
            <v>5.3611989299448014E-2</v>
          </cell>
          <cell r="AK72">
            <v>5.6862806851182023E-2</v>
          </cell>
          <cell r="AL72">
            <v>0.84118014249323569</v>
          </cell>
          <cell r="AM72">
            <v>0.83252607746115803</v>
          </cell>
          <cell r="AN72">
            <v>0.17</v>
          </cell>
          <cell r="AO72">
            <v>0.12</v>
          </cell>
          <cell r="AQ72">
            <v>-3.9614731456914964</v>
          </cell>
          <cell r="AR72">
            <v>-3.5264731456914964</v>
          </cell>
          <cell r="AT72">
            <v>7.4999999999999997E-3</v>
          </cell>
          <cell r="AV72">
            <v>2.5000000000000001E-3</v>
          </cell>
          <cell r="AX72">
            <v>-0.08</v>
          </cell>
          <cell r="AZ72">
            <v>0.45</v>
          </cell>
          <cell r="BA72">
            <v>0.45</v>
          </cell>
          <cell r="BB72">
            <v>-0.435</v>
          </cell>
        </row>
        <row r="73">
          <cell r="A73">
            <v>38139</v>
          </cell>
          <cell r="B73">
            <v>3.8510000000000004</v>
          </cell>
          <cell r="C73">
            <v>-0.435</v>
          </cell>
          <cell r="D73">
            <v>-0.33609580495513969</v>
          </cell>
          <cell r="E73">
            <v>-0.49151668288277728</v>
          </cell>
          <cell r="F73">
            <v>0.17499999999999999</v>
          </cell>
          <cell r="G73">
            <v>0.17</v>
          </cell>
          <cell r="H73">
            <v>0.2</v>
          </cell>
          <cell r="I73">
            <v>0.17</v>
          </cell>
          <cell r="J73">
            <v>7.4999999999999997E-2</v>
          </cell>
          <cell r="K73">
            <v>0.16500000000000001</v>
          </cell>
          <cell r="L73">
            <v>0.44</v>
          </cell>
          <cell r="M73">
            <v>-0.35</v>
          </cell>
          <cell r="N73">
            <v>0.74</v>
          </cell>
          <cell r="O73">
            <v>0.12</v>
          </cell>
          <cell r="P73">
            <v>-0.25</v>
          </cell>
          <cell r="Q73">
            <v>0.26750000000000002</v>
          </cell>
          <cell r="R73">
            <v>0.26750000000000002</v>
          </cell>
          <cell r="S73">
            <v>0.26750000000000002</v>
          </cell>
          <cell r="T73">
            <v>0.45</v>
          </cell>
          <cell r="U73">
            <v>0.26750000000000002</v>
          </cell>
          <cell r="V73">
            <v>3.4160000000000004</v>
          </cell>
          <cell r="W73">
            <v>3.5149041950448607</v>
          </cell>
          <cell r="X73">
            <v>3.3594833171172231</v>
          </cell>
          <cell r="Y73" t="str">
            <v>Nov 04</v>
          </cell>
          <cell r="Z73">
            <v>0.14000000000000001</v>
          </cell>
          <cell r="AA73">
            <v>-0.08</v>
          </cell>
          <cell r="AB73">
            <v>4.8353864038131373</v>
          </cell>
          <cell r="AC73">
            <v>4.975386403813137</v>
          </cell>
          <cell r="AD73">
            <v>4.7553864038131373</v>
          </cell>
          <cell r="AE73">
            <v>3.6010000000000004</v>
          </cell>
          <cell r="AF73">
            <v>3.5010000000000003</v>
          </cell>
          <cell r="AG73">
            <v>3.9710000000000005</v>
          </cell>
          <cell r="AH73">
            <v>-0.24</v>
          </cell>
          <cell r="AI73">
            <v>1.4934436292920001</v>
          </cell>
          <cell r="AJ73">
            <v>5.3706932761311013E-2</v>
          </cell>
          <cell r="AK73">
            <v>5.6983681833989025E-2</v>
          </cell>
          <cell r="AL73">
            <v>0.8371518012867738</v>
          </cell>
          <cell r="AM73">
            <v>0.82824711784201377</v>
          </cell>
          <cell r="AN73">
            <v>0.17</v>
          </cell>
          <cell r="AO73">
            <v>0.124</v>
          </cell>
          <cell r="AQ73">
            <v>-3.9804930596275652</v>
          </cell>
          <cell r="AR73">
            <v>-3.5454930596275651</v>
          </cell>
          <cell r="AT73">
            <v>7.4999999999999997E-3</v>
          </cell>
          <cell r="AV73">
            <v>2.5000000000000001E-3</v>
          </cell>
          <cell r="AX73">
            <v>-0.08</v>
          </cell>
          <cell r="AZ73">
            <v>0.45</v>
          </cell>
          <cell r="BA73">
            <v>0.45</v>
          </cell>
          <cell r="BB73">
            <v>-0.435</v>
          </cell>
        </row>
        <row r="74">
          <cell r="A74">
            <v>38169</v>
          </cell>
          <cell r="B74">
            <v>3.8810000000000002</v>
          </cell>
          <cell r="C74">
            <v>-0.435</v>
          </cell>
          <cell r="D74">
            <v>-0.33606239832755369</v>
          </cell>
          <cell r="E74">
            <v>-0.49153577238425594</v>
          </cell>
          <cell r="F74">
            <v>0.17499999999999999</v>
          </cell>
          <cell r="G74">
            <v>0.17</v>
          </cell>
          <cell r="H74">
            <v>0.2</v>
          </cell>
          <cell r="I74">
            <v>0.17</v>
          </cell>
          <cell r="J74">
            <v>7.4999999999999997E-2</v>
          </cell>
          <cell r="K74">
            <v>0.16500000000000001</v>
          </cell>
          <cell r="L74">
            <v>0.5</v>
          </cell>
          <cell r="M74">
            <v>-0.35</v>
          </cell>
          <cell r="N74">
            <v>0.74</v>
          </cell>
          <cell r="O74">
            <v>0.12</v>
          </cell>
          <cell r="P74">
            <v>-0.25</v>
          </cell>
          <cell r="Q74">
            <v>0.26500000000000001</v>
          </cell>
          <cell r="R74">
            <v>0.26500000000000001</v>
          </cell>
          <cell r="S74">
            <v>0.26500000000000001</v>
          </cell>
          <cell r="T74">
            <v>0.5</v>
          </cell>
          <cell r="U74">
            <v>0.26500000000000001</v>
          </cell>
          <cell r="V74">
            <v>3.4460000000000002</v>
          </cell>
          <cell r="W74">
            <v>3.5449376016724465</v>
          </cell>
          <cell r="X74">
            <v>3.3894642276157443</v>
          </cell>
          <cell r="Y74">
            <v>5.1093972171937709</v>
          </cell>
          <cell r="Z74">
            <v>0.14000000000000001</v>
          </cell>
          <cell r="AA74">
            <v>-0.08</v>
          </cell>
          <cell r="AB74">
            <v>4.8762047173653453</v>
          </cell>
          <cell r="AC74">
            <v>5.016204717365345</v>
          </cell>
          <cell r="AD74">
            <v>4.7962047173653453</v>
          </cell>
          <cell r="AE74">
            <v>3.6310000000000002</v>
          </cell>
          <cell r="AF74">
            <v>3.5310000000000001</v>
          </cell>
          <cell r="AG74">
            <v>4.0010000000000003</v>
          </cell>
          <cell r="AH74">
            <v>-0.24</v>
          </cell>
          <cell r="AI74">
            <v>1.492939362822</v>
          </cell>
          <cell r="AJ74">
            <v>5.3798813533715996E-2</v>
          </cell>
          <cell r="AK74">
            <v>5.7098405443181018E-2</v>
          </cell>
          <cell r="AL74">
            <v>0.83325933484356263</v>
          </cell>
          <cell r="AM74">
            <v>0.82411769488390263</v>
          </cell>
          <cell r="AN74">
            <v>0.17</v>
          </cell>
          <cell r="AO74">
            <v>0.12</v>
          </cell>
          <cell r="AQ74">
            <v>-4.0105121411498743</v>
          </cell>
          <cell r="AR74">
            <v>-3.5755121411498743</v>
          </cell>
          <cell r="AT74">
            <v>7.4999999999999997E-3</v>
          </cell>
          <cell r="AV74">
            <v>2.5000000000000001E-3</v>
          </cell>
          <cell r="AX74">
            <v>-0.08</v>
          </cell>
          <cell r="AZ74">
            <v>0.5</v>
          </cell>
          <cell r="BA74">
            <v>0.5</v>
          </cell>
          <cell r="BB74">
            <v>-0.435</v>
          </cell>
        </row>
        <row r="75">
          <cell r="A75">
            <v>38200</v>
          </cell>
          <cell r="B75">
            <v>3.9010000000000002</v>
          </cell>
          <cell r="C75">
            <v>-0.435</v>
          </cell>
          <cell r="D75">
            <v>-0.33602832851567221</v>
          </cell>
          <cell r="E75">
            <v>-0.49155524084818714</v>
          </cell>
          <cell r="F75">
            <v>0.17499999999999999</v>
          </cell>
          <cell r="G75">
            <v>0.17</v>
          </cell>
          <cell r="H75">
            <v>0.2</v>
          </cell>
          <cell r="I75">
            <v>0.17</v>
          </cell>
          <cell r="J75">
            <v>7.4999999999999997E-2</v>
          </cell>
          <cell r="K75">
            <v>0.16500000000000001</v>
          </cell>
          <cell r="L75">
            <v>0.5</v>
          </cell>
          <cell r="M75">
            <v>-0.35</v>
          </cell>
          <cell r="N75">
            <v>0.74</v>
          </cell>
          <cell r="O75">
            <v>0.12</v>
          </cell>
          <cell r="P75">
            <v>-0.25</v>
          </cell>
          <cell r="Q75">
            <v>0.26500000000000001</v>
          </cell>
          <cell r="R75">
            <v>0.26500000000000001</v>
          </cell>
          <cell r="S75">
            <v>0.26500000000000001</v>
          </cell>
          <cell r="T75">
            <v>0.55000000000000004</v>
          </cell>
          <cell r="U75">
            <v>0.26500000000000001</v>
          </cell>
          <cell r="V75">
            <v>3.4660000000000002</v>
          </cell>
          <cell r="W75">
            <v>3.564971671484328</v>
          </cell>
          <cell r="X75">
            <v>3.4094447591518131</v>
          </cell>
          <cell r="Y75">
            <v>5.4341461889007876</v>
          </cell>
          <cell r="Z75">
            <v>0.14000000000000001</v>
          </cell>
          <cell r="AA75">
            <v>-0.08</v>
          </cell>
          <cell r="AB75">
            <v>4.9028170659605212</v>
          </cell>
          <cell r="AC75">
            <v>5.0428170659605209</v>
          </cell>
          <cell r="AD75">
            <v>4.8228170659605212</v>
          </cell>
          <cell r="AE75">
            <v>3.6510000000000002</v>
          </cell>
          <cell r="AF75">
            <v>3.5510000000000002</v>
          </cell>
          <cell r="AG75">
            <v>4.0209999999999999</v>
          </cell>
          <cell r="AH75">
            <v>-0.24</v>
          </cell>
          <cell r="AI75">
            <v>1.4924254363370002</v>
          </cell>
          <cell r="AJ75">
            <v>5.3893757001491016E-2</v>
          </cell>
          <cell r="AK75">
            <v>5.7214478651606011E-2</v>
          </cell>
          <cell r="AL75">
            <v>0.82924333964225783</v>
          </cell>
          <cell r="AM75">
            <v>0.81986343358453184</v>
          </cell>
          <cell r="AN75">
            <v>0.17</v>
          </cell>
          <cell r="AO75">
            <v>0.12</v>
          </cell>
          <cell r="AQ75">
            <v>-4.0305316014762358</v>
          </cell>
          <cell r="AR75">
            <v>-3.5955316014762357</v>
          </cell>
          <cell r="AT75">
            <v>7.4999999999999997E-3</v>
          </cell>
          <cell r="AV75">
            <v>2.5000000000000001E-3</v>
          </cell>
          <cell r="AX75">
            <v>-0.08</v>
          </cell>
          <cell r="AZ75">
            <v>0.55000000000000004</v>
          </cell>
          <cell r="BA75">
            <v>0.55000000000000004</v>
          </cell>
          <cell r="BB75">
            <v>-0.435</v>
          </cell>
        </row>
        <row r="76">
          <cell r="A76">
            <v>38231</v>
          </cell>
          <cell r="B76">
            <v>3.927</v>
          </cell>
          <cell r="C76">
            <v>-0.435</v>
          </cell>
          <cell r="D76">
            <v>-0.33599390497988546</v>
          </cell>
          <cell r="E76">
            <v>-0.4915749114400656</v>
          </cell>
          <cell r="F76">
            <v>0.17499999999999999</v>
          </cell>
          <cell r="G76">
            <v>0.17</v>
          </cell>
          <cell r="H76">
            <v>0.2</v>
          </cell>
          <cell r="I76">
            <v>0.17</v>
          </cell>
          <cell r="J76">
            <v>7.4999999999999997E-2</v>
          </cell>
          <cell r="K76">
            <v>0.16500000000000001</v>
          </cell>
          <cell r="L76">
            <v>0.46</v>
          </cell>
          <cell r="M76">
            <v>-0.35</v>
          </cell>
          <cell r="N76">
            <v>0.74</v>
          </cell>
          <cell r="O76">
            <v>0.12</v>
          </cell>
          <cell r="P76">
            <v>-0.25</v>
          </cell>
          <cell r="Q76">
            <v>0.26750000000000002</v>
          </cell>
          <cell r="R76">
            <v>0.26750000000000002</v>
          </cell>
          <cell r="S76">
            <v>0.26750000000000002</v>
          </cell>
          <cell r="T76">
            <v>0.55000000000000004</v>
          </cell>
          <cell r="U76">
            <v>0.26750000000000002</v>
          </cell>
          <cell r="V76">
            <v>3.492</v>
          </cell>
          <cell r="W76">
            <v>3.5910060950201146</v>
          </cell>
          <cell r="X76">
            <v>3.4354250885599344</v>
          </cell>
          <cell r="Y76">
            <v>4.8774336659744746</v>
          </cell>
          <cell r="Z76">
            <v>0.14000000000000001</v>
          </cell>
          <cell r="AA76">
            <v>-0.08</v>
          </cell>
          <cell r="AB76">
            <v>4.9378778134889147</v>
          </cell>
          <cell r="AC76">
            <v>5.0778778134889144</v>
          </cell>
          <cell r="AD76">
            <v>4.8578778134889147</v>
          </cell>
          <cell r="AE76">
            <v>3.677</v>
          </cell>
          <cell r="AF76">
            <v>3.577</v>
          </cell>
          <cell r="AG76">
            <v>4.0469999999999997</v>
          </cell>
          <cell r="AH76">
            <v>-0.24</v>
          </cell>
          <cell r="AI76">
            <v>1.4919065333300001</v>
          </cell>
          <cell r="AJ76">
            <v>5.3988700472269009E-2</v>
          </cell>
          <cell r="AK76">
            <v>5.7330551864514016E-2</v>
          </cell>
          <cell r="AL76">
            <v>0.82523376155876027</v>
          </cell>
          <cell r="AM76">
            <v>0.81561552858217867</v>
          </cell>
          <cell r="AN76">
            <v>0.17</v>
          </cell>
          <cell r="AO76">
            <v>0.124</v>
          </cell>
          <cell r="AQ76">
            <v>-4.051551263846056</v>
          </cell>
          <cell r="AR76">
            <v>-3.616551263846056</v>
          </cell>
          <cell r="AT76">
            <v>7.4999999999999997E-3</v>
          </cell>
          <cell r="AV76">
            <v>2.5000000000000001E-3</v>
          </cell>
          <cell r="AX76">
            <v>-0.08</v>
          </cell>
          <cell r="AZ76">
            <v>0.55000000000000004</v>
          </cell>
          <cell r="BA76">
            <v>0.55000000000000004</v>
          </cell>
          <cell r="BB76">
            <v>-0.435</v>
          </cell>
        </row>
        <row r="77">
          <cell r="A77">
            <v>38261</v>
          </cell>
          <cell r="B77">
            <v>3.9649999999999999</v>
          </cell>
          <cell r="C77">
            <v>-0.435</v>
          </cell>
          <cell r="D77">
            <v>-0.33596107093498961</v>
          </cell>
          <cell r="E77">
            <v>-0.49159367375143548</v>
          </cell>
          <cell r="F77">
            <v>0.17499999999999999</v>
          </cell>
          <cell r="G77">
            <v>0.17</v>
          </cell>
          <cell r="H77">
            <v>0.2</v>
          </cell>
          <cell r="I77">
            <v>0.17</v>
          </cell>
          <cell r="J77">
            <v>7.4999999999999997E-2</v>
          </cell>
          <cell r="K77">
            <v>0.16500000000000001</v>
          </cell>
          <cell r="L77">
            <v>0.47</v>
          </cell>
          <cell r="M77">
            <v>-0.35</v>
          </cell>
          <cell r="N77">
            <v>0.74</v>
          </cell>
          <cell r="O77">
            <v>0.12</v>
          </cell>
          <cell r="P77">
            <v>-0.25</v>
          </cell>
          <cell r="Q77">
            <v>0.27</v>
          </cell>
          <cell r="R77">
            <v>0.27</v>
          </cell>
          <cell r="S77">
            <v>0.27</v>
          </cell>
          <cell r="T77">
            <v>0.6</v>
          </cell>
          <cell r="U77">
            <v>0.27</v>
          </cell>
          <cell r="V77">
            <v>3.53</v>
          </cell>
          <cell r="W77">
            <v>3.6290389290650102</v>
          </cell>
          <cell r="X77">
            <v>3.4734063262485644</v>
          </cell>
          <cell r="Y77" t="str">
            <v>Wtr</v>
          </cell>
          <cell r="Z77">
            <v>0.14000000000000001</v>
          </cell>
          <cell r="AA77">
            <v>-0.08</v>
          </cell>
          <cell r="AB77">
            <v>4.9899570266515809</v>
          </cell>
          <cell r="AC77">
            <v>5.1299570266515806</v>
          </cell>
          <cell r="AD77">
            <v>4.9099570266515808</v>
          </cell>
          <cell r="AE77">
            <v>3.7149999999999999</v>
          </cell>
          <cell r="AF77">
            <v>3.6149999999999998</v>
          </cell>
          <cell r="AG77">
            <v>4.085</v>
          </cell>
          <cell r="AH77">
            <v>-0.24</v>
          </cell>
          <cell r="AI77">
            <v>1.4914119265470003</v>
          </cell>
          <cell r="AJ77">
            <v>5.4080581253302007E-2</v>
          </cell>
          <cell r="AK77">
            <v>5.7440582120900009E-2</v>
          </cell>
          <cell r="AL77">
            <v>0.82135972441032978</v>
          </cell>
          <cell r="AM77">
            <v>0.8115175150521835</v>
          </cell>
          <cell r="AN77">
            <v>0.17</v>
          </cell>
          <cell r="AO77">
            <v>0.12</v>
          </cell>
          <cell r="AQ77">
            <v>-4.0815700183150181</v>
          </cell>
          <cell r="AR77">
            <v>-3.646570018315018</v>
          </cell>
          <cell r="AT77">
            <v>7.4999999999999997E-3</v>
          </cell>
          <cell r="AV77">
            <v>2.5000000000000001E-3</v>
          </cell>
          <cell r="AX77">
            <v>-0.08</v>
          </cell>
          <cell r="AZ77">
            <v>0.6</v>
          </cell>
          <cell r="BA77">
            <v>0.6</v>
          </cell>
          <cell r="BB77">
            <v>-0.435</v>
          </cell>
        </row>
        <row r="78">
          <cell r="A78">
            <v>38292</v>
          </cell>
          <cell r="B78">
            <v>4.1050000000000004</v>
          </cell>
          <cell r="C78">
            <v>-0.3</v>
          </cell>
          <cell r="D78">
            <v>-0.2009276361480139</v>
          </cell>
          <cell r="E78">
            <v>-0.29999999999999982</v>
          </cell>
          <cell r="F78">
            <v>0.22500000000000001</v>
          </cell>
          <cell r="G78">
            <v>0.38</v>
          </cell>
          <cell r="H78">
            <v>0.38</v>
          </cell>
          <cell r="I78">
            <v>0.38</v>
          </cell>
          <cell r="J78">
            <v>0.115</v>
          </cell>
          <cell r="K78">
            <v>0.185</v>
          </cell>
          <cell r="L78">
            <v>0.85499999999999998</v>
          </cell>
          <cell r="M78">
            <v>-0.28999999999999998</v>
          </cell>
          <cell r="N78">
            <v>0.56999999999999995</v>
          </cell>
          <cell r="O78">
            <v>0.52</v>
          </cell>
          <cell r="P78">
            <v>0</v>
          </cell>
          <cell r="Q78">
            <v>0.27250000000000002</v>
          </cell>
          <cell r="R78">
            <v>0.27250000000000002</v>
          </cell>
          <cell r="S78">
            <v>0.27250000000000002</v>
          </cell>
          <cell r="T78">
            <v>0.8</v>
          </cell>
          <cell r="U78">
            <v>0.27250000000000002</v>
          </cell>
          <cell r="V78">
            <v>3.8050000000000006</v>
          </cell>
          <cell r="W78">
            <v>3.9040723638519865</v>
          </cell>
          <cell r="X78">
            <v>3.8050000000000006</v>
          </cell>
          <cell r="Z78">
            <v>0.14000000000000001</v>
          </cell>
          <cell r="AA78">
            <v>0</v>
          </cell>
          <cell r="AB78">
            <v>5.3768778626888736</v>
          </cell>
          <cell r="AC78">
            <v>5.5168778626888733</v>
          </cell>
          <cell r="AD78">
            <v>5.3768778626888736</v>
          </cell>
          <cell r="AE78">
            <v>4.1050000000000004</v>
          </cell>
          <cell r="AF78">
            <v>3.8150000000000004</v>
          </cell>
          <cell r="AG78">
            <v>4.625</v>
          </cell>
          <cell r="AH78">
            <v>-0.19</v>
          </cell>
          <cell r="AI78">
            <v>1.4909086071740003</v>
          </cell>
          <cell r="AJ78">
            <v>5.4175524730000001E-2</v>
          </cell>
          <cell r="AK78">
            <v>5.7552068089411011E-2</v>
          </cell>
          <cell r="AL78">
            <v>0.81736305104810159</v>
          </cell>
          <cell r="AM78">
            <v>0.80729619608773273</v>
          </cell>
          <cell r="AN78">
            <v>0.38</v>
          </cell>
          <cell r="AO78">
            <v>0.124</v>
          </cell>
          <cell r="AQ78">
            <v>-4.165</v>
          </cell>
          <cell r="AR78">
            <v>-3.8650000000000002</v>
          </cell>
          <cell r="AT78">
            <v>7.4999999999999997E-3</v>
          </cell>
          <cell r="AV78">
            <v>8.0000000000000002E-3</v>
          </cell>
          <cell r="AX78">
            <v>2.5000000000000001E-2</v>
          </cell>
          <cell r="AZ78">
            <v>0.8</v>
          </cell>
          <cell r="BA78">
            <v>0.8</v>
          </cell>
          <cell r="BB78">
            <v>-0.3</v>
          </cell>
        </row>
        <row r="79">
          <cell r="A79">
            <v>38322</v>
          </cell>
          <cell r="B79">
            <v>4.2300000000000004</v>
          </cell>
          <cell r="C79">
            <v>-0.3</v>
          </cell>
          <cell r="D79">
            <v>-0.20089501459647874</v>
          </cell>
          <cell r="E79">
            <v>-0.29999999999999982</v>
          </cell>
          <cell r="F79">
            <v>0.24</v>
          </cell>
          <cell r="G79">
            <v>0.39500000000000002</v>
          </cell>
          <cell r="H79">
            <v>0.39500000000000002</v>
          </cell>
          <cell r="I79">
            <v>0.39500000000000002</v>
          </cell>
          <cell r="J79">
            <v>0.13</v>
          </cell>
          <cell r="K79">
            <v>0.2</v>
          </cell>
          <cell r="L79">
            <v>1.27</v>
          </cell>
          <cell r="M79">
            <v>-0.28999999999999998</v>
          </cell>
          <cell r="N79">
            <v>0.56999999999999995</v>
          </cell>
          <cell r="O79">
            <v>0.52</v>
          </cell>
          <cell r="P79">
            <v>0.06</v>
          </cell>
          <cell r="Q79">
            <v>0.27500000000000002</v>
          </cell>
          <cell r="R79">
            <v>0.27500000000000002</v>
          </cell>
          <cell r="S79">
            <v>0.27500000000000002</v>
          </cell>
          <cell r="T79">
            <v>1</v>
          </cell>
          <cell r="U79">
            <v>0.27500000000000002</v>
          </cell>
          <cell r="V79">
            <v>3.9300000000000006</v>
          </cell>
          <cell r="W79">
            <v>4.0291049854035217</v>
          </cell>
          <cell r="X79">
            <v>3.9300000000000006</v>
          </cell>
          <cell r="Y79" t="str">
            <v>Sum</v>
          </cell>
          <cell r="Z79">
            <v>0.14000000000000001</v>
          </cell>
          <cell r="AA79">
            <v>0</v>
          </cell>
          <cell r="AB79">
            <v>5.551688421725447</v>
          </cell>
          <cell r="AC79">
            <v>5.6916884217254466</v>
          </cell>
          <cell r="AD79">
            <v>5.551688421725447</v>
          </cell>
          <cell r="AE79">
            <v>4.29</v>
          </cell>
          <cell r="AF79">
            <v>3.9400000000000004</v>
          </cell>
          <cell r="AG79">
            <v>4.75</v>
          </cell>
          <cell r="AH79">
            <v>-0.19</v>
          </cell>
          <cell r="AI79">
            <v>1.4904178573720006</v>
          </cell>
          <cell r="AJ79">
            <v>5.4267405516744013E-2</v>
          </cell>
          <cell r="AK79">
            <v>5.7659957740293012E-2</v>
          </cell>
          <cell r="AL79">
            <v>0.8135016787086693</v>
          </cell>
          <cell r="AM79">
            <v>0.8032179058956862</v>
          </cell>
          <cell r="AN79">
            <v>0.39500000000000002</v>
          </cell>
          <cell r="AO79">
            <v>0.12</v>
          </cell>
          <cell r="AQ79">
            <v>-4.29</v>
          </cell>
          <cell r="AR79">
            <v>-3.99</v>
          </cell>
          <cell r="AT79">
            <v>7.4999999999999997E-3</v>
          </cell>
          <cell r="AV79">
            <v>8.0000000000000002E-3</v>
          </cell>
          <cell r="AX79">
            <v>4.4999999999999998E-2</v>
          </cell>
          <cell r="AZ79">
            <v>1</v>
          </cell>
          <cell r="BA79">
            <v>1</v>
          </cell>
          <cell r="BB79">
            <v>-0.3</v>
          </cell>
        </row>
        <row r="80">
          <cell r="A80">
            <v>38353</v>
          </cell>
          <cell r="B80">
            <v>4.2640000000000002</v>
          </cell>
          <cell r="C80">
            <v>-0.3</v>
          </cell>
          <cell r="D80">
            <v>-0.20085925947033001</v>
          </cell>
          <cell r="E80">
            <v>-0.29999999999999938</v>
          </cell>
          <cell r="F80">
            <v>0.25</v>
          </cell>
          <cell r="G80">
            <v>0.40500000000000003</v>
          </cell>
          <cell r="H80">
            <v>0.40500000000000003</v>
          </cell>
          <cell r="I80">
            <v>0.40500000000000003</v>
          </cell>
          <cell r="J80">
            <v>0.14000000000000001</v>
          </cell>
          <cell r="K80">
            <v>0.21</v>
          </cell>
          <cell r="L80">
            <v>1.595</v>
          </cell>
          <cell r="M80">
            <v>-0.28999999999999998</v>
          </cell>
          <cell r="N80">
            <v>0.56999999999999995</v>
          </cell>
          <cell r="O80">
            <v>0.52</v>
          </cell>
          <cell r="P80">
            <v>0.13</v>
          </cell>
          <cell r="Q80">
            <v>0.27500000000000002</v>
          </cell>
          <cell r="R80">
            <v>0.27500000000000002</v>
          </cell>
          <cell r="S80">
            <v>0.27500000000000002</v>
          </cell>
          <cell r="T80">
            <v>1</v>
          </cell>
          <cell r="U80">
            <v>0.27500000000000002</v>
          </cell>
          <cell r="V80">
            <v>3.9640000000000004</v>
          </cell>
          <cell r="W80">
            <v>4.0631407405296702</v>
          </cell>
          <cell r="X80">
            <v>3.9640000000000009</v>
          </cell>
          <cell r="Z80">
            <v>0.14000000000000001</v>
          </cell>
          <cell r="AA80">
            <v>0</v>
          </cell>
          <cell r="AB80">
            <v>5.5976987566874188</v>
          </cell>
          <cell r="AC80">
            <v>5.7376987566874185</v>
          </cell>
          <cell r="AD80">
            <v>5.5976987566874188</v>
          </cell>
          <cell r="AE80">
            <v>4.3940000000000001</v>
          </cell>
          <cell r="AF80">
            <v>3.9740000000000002</v>
          </cell>
          <cell r="AG80">
            <v>4.7840000000000007</v>
          </cell>
          <cell r="AH80">
            <v>-0.19</v>
          </cell>
          <cell r="AI80">
            <v>1.4898803379000001</v>
          </cell>
          <cell r="AJ80">
            <v>5.4362348999343009E-2</v>
          </cell>
          <cell r="AK80">
            <v>5.7776111018460002E-2</v>
          </cell>
          <cell r="AL80">
            <v>0.80951827306379187</v>
          </cell>
          <cell r="AM80">
            <v>0.79899659371177811</v>
          </cell>
          <cell r="AN80">
            <v>0.40500000000000003</v>
          </cell>
          <cell r="AO80">
            <v>0.12</v>
          </cell>
          <cell r="AQ80">
            <v>-4.3390000000000004</v>
          </cell>
          <cell r="AR80">
            <v>-4.0390000000000006</v>
          </cell>
          <cell r="AT80">
            <v>7.4999999999999997E-3</v>
          </cell>
          <cell r="AV80">
            <v>8.0000000000000002E-3</v>
          </cell>
          <cell r="AX80">
            <v>5.7500000000000002E-2</v>
          </cell>
          <cell r="AZ80">
            <v>1</v>
          </cell>
          <cell r="BA80">
            <v>1</v>
          </cell>
          <cell r="BB80">
            <v>-0.3</v>
          </cell>
        </row>
        <row r="81">
          <cell r="A81">
            <v>38384</v>
          </cell>
          <cell r="B81">
            <v>4.1360000000000001</v>
          </cell>
          <cell r="C81">
            <v>-0.3</v>
          </cell>
          <cell r="D81">
            <v>-0.20082165675458086</v>
          </cell>
          <cell r="E81">
            <v>-0.30000000000000027</v>
          </cell>
          <cell r="F81">
            <v>0.24</v>
          </cell>
          <cell r="G81">
            <v>0.39500000000000002</v>
          </cell>
          <cell r="H81">
            <v>0.39500000000000002</v>
          </cell>
          <cell r="I81">
            <v>0.39500000000000002</v>
          </cell>
          <cell r="J81">
            <v>0.13</v>
          </cell>
          <cell r="K81">
            <v>0.2</v>
          </cell>
          <cell r="L81">
            <v>1.5549999999999999</v>
          </cell>
          <cell r="M81">
            <v>-0.28999999999999998</v>
          </cell>
          <cell r="N81">
            <v>0.56999999999999995</v>
          </cell>
          <cell r="O81">
            <v>0.52</v>
          </cell>
          <cell r="P81">
            <v>0</v>
          </cell>
          <cell r="Q81">
            <v>0.27250000000000002</v>
          </cell>
          <cell r="R81">
            <v>0.27250000000000002</v>
          </cell>
          <cell r="S81">
            <v>0.27250000000000002</v>
          </cell>
          <cell r="T81">
            <v>1</v>
          </cell>
          <cell r="U81">
            <v>0.27250000000000002</v>
          </cell>
          <cell r="V81">
            <v>3.8360000000000003</v>
          </cell>
          <cell r="W81">
            <v>3.9351783432454193</v>
          </cell>
          <cell r="X81">
            <v>3.8359999999999999</v>
          </cell>
          <cell r="Z81">
            <v>0.14000000000000001</v>
          </cell>
          <cell r="AA81">
            <v>0</v>
          </cell>
          <cell r="AB81">
            <v>5.4148918244286453</v>
          </cell>
          <cell r="AC81">
            <v>5.5548918244286449</v>
          </cell>
          <cell r="AD81">
            <v>5.4148918244286453</v>
          </cell>
          <cell r="AE81">
            <v>4.1360000000000001</v>
          </cell>
          <cell r="AF81">
            <v>3.8460000000000001</v>
          </cell>
          <cell r="AG81">
            <v>4.6560000000000006</v>
          </cell>
          <cell r="AH81">
            <v>-0.19</v>
          </cell>
          <cell r="AI81">
            <v>1.4893154610830002</v>
          </cell>
          <cell r="AJ81">
            <v>5.4457292484945005E-2</v>
          </cell>
          <cell r="AK81">
            <v>5.7896107961344E-2</v>
          </cell>
          <cell r="AL81">
            <v>0.80554174722497685</v>
          </cell>
          <cell r="AM81">
            <v>0.79477030718134178</v>
          </cell>
          <cell r="AN81">
            <v>0.39500000000000002</v>
          </cell>
          <cell r="AO81">
            <v>0.13300000000000001</v>
          </cell>
          <cell r="AQ81">
            <v>-4.2050000000000001</v>
          </cell>
          <cell r="AR81">
            <v>-3.9050000000000002</v>
          </cell>
          <cell r="AT81">
            <v>7.4999999999999997E-3</v>
          </cell>
          <cell r="AV81">
            <v>8.0000000000000002E-3</v>
          </cell>
          <cell r="AX81">
            <v>6.25E-2</v>
          </cell>
          <cell r="AZ81">
            <v>1</v>
          </cell>
          <cell r="BA81">
            <v>1</v>
          </cell>
          <cell r="BB81">
            <v>-0.3</v>
          </cell>
        </row>
        <row r="82">
          <cell r="A82">
            <v>38412</v>
          </cell>
          <cell r="B82">
            <v>4.0060000000000002</v>
          </cell>
          <cell r="C82">
            <v>-0.3</v>
          </cell>
          <cell r="D82">
            <v>-0.20078733140312677</v>
          </cell>
          <cell r="E82">
            <v>-0.29999999999999982</v>
          </cell>
          <cell r="F82">
            <v>0.23499999999999999</v>
          </cell>
          <cell r="G82">
            <v>0.39</v>
          </cell>
          <cell r="H82">
            <v>0.39</v>
          </cell>
          <cell r="I82">
            <v>0.39</v>
          </cell>
          <cell r="J82">
            <v>0.125</v>
          </cell>
          <cell r="K82">
            <v>0.19500000000000001</v>
          </cell>
          <cell r="L82">
            <v>0.92500000000000004</v>
          </cell>
          <cell r="M82">
            <v>-0.28999999999999998</v>
          </cell>
          <cell r="N82">
            <v>0.56999999999999995</v>
          </cell>
          <cell r="O82">
            <v>0.52</v>
          </cell>
          <cell r="P82">
            <v>-0.18</v>
          </cell>
          <cell r="Q82">
            <v>0.27</v>
          </cell>
          <cell r="R82">
            <v>0.27</v>
          </cell>
          <cell r="S82">
            <v>0.27</v>
          </cell>
          <cell r="T82">
            <v>0.75</v>
          </cell>
          <cell r="U82">
            <v>0.27</v>
          </cell>
          <cell r="V82">
            <v>3.7060000000000004</v>
          </cell>
          <cell r="W82">
            <v>3.8052126685968735</v>
          </cell>
          <cell r="X82">
            <v>3.7060000000000004</v>
          </cell>
          <cell r="Z82">
            <v>0.14000000000000001</v>
          </cell>
          <cell r="AA82">
            <v>0</v>
          </cell>
          <cell r="AB82">
            <v>5.2295740789735561</v>
          </cell>
          <cell r="AC82">
            <v>5.3695740789735558</v>
          </cell>
          <cell r="AD82">
            <v>5.2295740789735561</v>
          </cell>
          <cell r="AE82">
            <v>3.8260000000000001</v>
          </cell>
          <cell r="AF82">
            <v>3.7160000000000002</v>
          </cell>
          <cell r="AG82">
            <v>4.5259999999999998</v>
          </cell>
          <cell r="AH82">
            <v>-0.19</v>
          </cell>
          <cell r="AI82">
            <v>1.4888001914370004</v>
          </cell>
          <cell r="AJ82">
            <v>5.4543047893878004E-2</v>
          </cell>
          <cell r="AK82">
            <v>5.8004492300969011E-2</v>
          </cell>
          <cell r="AL82">
            <v>0.80195603586299047</v>
          </cell>
          <cell r="AM82">
            <v>0.79095879411532399</v>
          </cell>
          <cell r="AN82">
            <v>0.39</v>
          </cell>
          <cell r="AO82">
            <v>0.12</v>
          </cell>
          <cell r="AQ82">
            <v>-4.0750000000000002</v>
          </cell>
          <cell r="AR82">
            <v>-3.7750000000000004</v>
          </cell>
          <cell r="AT82">
            <v>7.4999999999999997E-3</v>
          </cell>
          <cell r="AV82">
            <v>8.0000000000000002E-3</v>
          </cell>
          <cell r="AX82">
            <v>0.06</v>
          </cell>
          <cell r="AZ82">
            <v>0.75</v>
          </cell>
          <cell r="BA82">
            <v>0.75</v>
          </cell>
          <cell r="BB82">
            <v>-0.3</v>
          </cell>
        </row>
        <row r="83">
          <cell r="A83">
            <v>38443</v>
          </cell>
          <cell r="B83">
            <v>3.8650000000000002</v>
          </cell>
          <cell r="C83">
            <v>-0.44</v>
          </cell>
          <cell r="D83">
            <v>-0.34075610231125886</v>
          </cell>
          <cell r="E83">
            <v>-0.4967107986792807</v>
          </cell>
          <cell r="F83">
            <v>0.17</v>
          </cell>
          <cell r="G83">
            <v>0.17</v>
          </cell>
          <cell r="H83">
            <v>0.19500000000000001</v>
          </cell>
          <cell r="I83">
            <v>0.16500000000000001</v>
          </cell>
          <cell r="J83">
            <v>7.0000000000000007E-2</v>
          </cell>
          <cell r="K83">
            <v>0.16</v>
          </cell>
          <cell r="L83">
            <v>0.5</v>
          </cell>
          <cell r="M83">
            <v>-0.35499999999999998</v>
          </cell>
          <cell r="N83">
            <v>0.67</v>
          </cell>
          <cell r="O83">
            <v>0.12</v>
          </cell>
          <cell r="P83">
            <v>-0.28999999999999998</v>
          </cell>
          <cell r="Q83">
            <v>0.2525</v>
          </cell>
          <cell r="R83">
            <v>0.2525</v>
          </cell>
          <cell r="S83">
            <v>0.2525</v>
          </cell>
          <cell r="T83">
            <v>0.4</v>
          </cell>
          <cell r="U83">
            <v>0.2525</v>
          </cell>
          <cell r="V83">
            <v>3.4250000000000003</v>
          </cell>
          <cell r="W83">
            <v>3.5242438976887414</v>
          </cell>
          <cell r="X83">
            <v>3.3682892013207195</v>
          </cell>
          <cell r="Z83">
            <v>0.14000000000000001</v>
          </cell>
          <cell r="AA83">
            <v>-0.08</v>
          </cell>
          <cell r="AB83">
            <v>4.8315313199795566</v>
          </cell>
          <cell r="AC83">
            <v>4.9715313199795563</v>
          </cell>
          <cell r="AD83">
            <v>4.7515313199795566</v>
          </cell>
          <cell r="AE83">
            <v>3.5750000000000002</v>
          </cell>
          <cell r="AF83">
            <v>3.5100000000000002</v>
          </cell>
          <cell r="AG83">
            <v>3.9850000000000003</v>
          </cell>
          <cell r="AH83">
            <v>-0.23499999999999999</v>
          </cell>
          <cell r="AI83">
            <v>1.4883317104620002</v>
          </cell>
          <cell r="AJ83">
            <v>5.4637991385196011E-2</v>
          </cell>
          <cell r="AK83">
            <v>5.8106718451507014E-2</v>
          </cell>
          <cell r="AL83">
            <v>0.79799285575220258</v>
          </cell>
          <cell r="AM83">
            <v>0.78680230005876906</v>
          </cell>
          <cell r="AN83">
            <v>0.17</v>
          </cell>
          <cell r="AO83">
            <v>0.124</v>
          </cell>
          <cell r="AQ83">
            <v>-4.0056870942861327</v>
          </cell>
          <cell r="AR83">
            <v>-3.5656870942861327</v>
          </cell>
          <cell r="AT83">
            <v>7.4999999999999997E-3</v>
          </cell>
          <cell r="AV83">
            <v>2.5000000000000001E-3</v>
          </cell>
          <cell r="AX83">
            <v>-0.09</v>
          </cell>
          <cell r="AZ83">
            <v>0.4</v>
          </cell>
          <cell r="BA83">
            <v>0.4</v>
          </cell>
          <cell r="BB83">
            <v>-0.44</v>
          </cell>
        </row>
        <row r="84">
          <cell r="A84">
            <v>38473</v>
          </cell>
          <cell r="B84">
            <v>3.8360000000000003</v>
          </cell>
          <cell r="C84">
            <v>-0.44</v>
          </cell>
          <cell r="D84">
            <v>-0.3407315917982281</v>
          </cell>
          <cell r="E84">
            <v>-0.49672480468672653</v>
          </cell>
          <cell r="F84">
            <v>0.17</v>
          </cell>
          <cell r="G84">
            <v>0.17</v>
          </cell>
          <cell r="H84">
            <v>0.19500000000000001</v>
          </cell>
          <cell r="I84">
            <v>0.16500000000000001</v>
          </cell>
          <cell r="J84">
            <v>7.0000000000000007E-2</v>
          </cell>
          <cell r="K84">
            <v>0.16</v>
          </cell>
          <cell r="L84">
            <v>0.44</v>
          </cell>
          <cell r="M84">
            <v>-0.35499999999999998</v>
          </cell>
          <cell r="N84">
            <v>0.67</v>
          </cell>
          <cell r="O84">
            <v>0.12</v>
          </cell>
          <cell r="P84">
            <v>-0.28999999999999998</v>
          </cell>
          <cell r="Q84">
            <v>0.2475</v>
          </cell>
          <cell r="R84">
            <v>0.2475</v>
          </cell>
          <cell r="S84">
            <v>0.2475</v>
          </cell>
          <cell r="T84">
            <v>0.45</v>
          </cell>
          <cell r="U84">
            <v>0.2475</v>
          </cell>
          <cell r="V84">
            <v>3.3960000000000004</v>
          </cell>
          <cell r="W84">
            <v>3.4952684082017722</v>
          </cell>
          <cell r="X84">
            <v>3.3392751953132738</v>
          </cell>
          <cell r="Z84">
            <v>0.14000000000000001</v>
          </cell>
          <cell r="AA84">
            <v>-0.08</v>
          </cell>
          <cell r="AB84">
            <v>4.7894391439583321</v>
          </cell>
          <cell r="AC84">
            <v>4.9294391439583318</v>
          </cell>
          <cell r="AD84">
            <v>4.7094391439583321</v>
          </cell>
          <cell r="AE84">
            <v>3.5460000000000003</v>
          </cell>
          <cell r="AF84">
            <v>3.4810000000000003</v>
          </cell>
          <cell r="AG84">
            <v>3.9560000000000004</v>
          </cell>
          <cell r="AH84">
            <v>-0.23499999999999999</v>
          </cell>
          <cell r="AI84">
            <v>1.4879642242250004</v>
          </cell>
          <cell r="AJ84">
            <v>5.4729872186105005E-2</v>
          </cell>
          <cell r="AK84">
            <v>5.8191484299130014E-2</v>
          </cell>
          <cell r="AL84">
            <v>0.79416432035812834</v>
          </cell>
          <cell r="AM84">
            <v>0.78283411517031032</v>
          </cell>
          <cell r="AN84">
            <v>0.17</v>
          </cell>
          <cell r="AO84">
            <v>0.12</v>
          </cell>
          <cell r="AQ84">
            <v>-3.9717010944392452</v>
          </cell>
          <cell r="AR84">
            <v>-3.5317010944392453</v>
          </cell>
          <cell r="AT84">
            <v>7.4999999999999997E-3</v>
          </cell>
          <cell r="AV84">
            <v>2.5000000000000001E-3</v>
          </cell>
          <cell r="AX84">
            <v>-0.09</v>
          </cell>
          <cell r="AZ84">
            <v>0.45</v>
          </cell>
          <cell r="BA84">
            <v>0.45</v>
          </cell>
          <cell r="BB84">
            <v>-0.44</v>
          </cell>
        </row>
        <row r="85">
          <cell r="A85">
            <v>38504</v>
          </cell>
          <cell r="B85">
            <v>3.8660000000000001</v>
          </cell>
          <cell r="C85">
            <v>-0.44</v>
          </cell>
          <cell r="D85">
            <v>-0.34070637868856846</v>
          </cell>
          <cell r="E85">
            <v>-0.49673921217796169</v>
          </cell>
          <cell r="F85">
            <v>0.17</v>
          </cell>
          <cell r="G85">
            <v>0.17</v>
          </cell>
          <cell r="H85">
            <v>0.19500000000000001</v>
          </cell>
          <cell r="I85">
            <v>0.16500000000000001</v>
          </cell>
          <cell r="J85">
            <v>7.0000000000000007E-2</v>
          </cell>
          <cell r="K85">
            <v>0.16</v>
          </cell>
          <cell r="L85">
            <v>0.44</v>
          </cell>
          <cell r="M85">
            <v>-0.35499999999999998</v>
          </cell>
          <cell r="N85">
            <v>0.67</v>
          </cell>
          <cell r="O85">
            <v>0.12</v>
          </cell>
          <cell r="P85">
            <v>-0.28999999999999998</v>
          </cell>
          <cell r="Q85">
            <v>0.24249999999999999</v>
          </cell>
          <cell r="R85">
            <v>0.24249999999999999</v>
          </cell>
          <cell r="S85">
            <v>0.24249999999999999</v>
          </cell>
          <cell r="T85">
            <v>0.45</v>
          </cell>
          <cell r="U85">
            <v>0.24249999999999999</v>
          </cell>
          <cell r="V85">
            <v>3.4260000000000002</v>
          </cell>
          <cell r="W85">
            <v>3.5252936213114316</v>
          </cell>
          <cell r="X85">
            <v>3.3692607878220384</v>
          </cell>
          <cell r="Y85" t="str">
            <v>Nov 05</v>
          </cell>
          <cell r="Z85">
            <v>0.14000000000000001</v>
          </cell>
          <cell r="AA85">
            <v>-0.08</v>
          </cell>
          <cell r="AB85">
            <v>4.8305217763749564</v>
          </cell>
          <cell r="AC85">
            <v>4.9705217763749561</v>
          </cell>
          <cell r="AD85">
            <v>4.7505217763749563</v>
          </cell>
          <cell r="AE85">
            <v>3.5760000000000001</v>
          </cell>
          <cell r="AF85">
            <v>3.5110000000000001</v>
          </cell>
          <cell r="AG85">
            <v>3.9860000000000002</v>
          </cell>
          <cell r="AH85">
            <v>-0.23499999999999999</v>
          </cell>
          <cell r="AI85">
            <v>1.4875863932560001</v>
          </cell>
          <cell r="AJ85">
            <v>5.4824815683332008E-2</v>
          </cell>
          <cell r="AK85">
            <v>5.827907567751902E-2</v>
          </cell>
          <cell r="AL85">
            <v>0.79021528073902847</v>
          </cell>
          <cell r="AM85">
            <v>0.77874362329963254</v>
          </cell>
          <cell r="AN85">
            <v>0.17</v>
          </cell>
          <cell r="AO85">
            <v>0.124</v>
          </cell>
          <cell r="AQ85">
            <v>-3.990715495908332</v>
          </cell>
          <cell r="AR85">
            <v>-3.550715495908332</v>
          </cell>
          <cell r="AT85">
            <v>7.4999999999999997E-3</v>
          </cell>
          <cell r="AV85">
            <v>2.5000000000000001E-3</v>
          </cell>
          <cell r="AX85">
            <v>-0.09</v>
          </cell>
          <cell r="AZ85">
            <v>0.45</v>
          </cell>
          <cell r="BA85">
            <v>0.45</v>
          </cell>
          <cell r="BB85">
            <v>-0.44</v>
          </cell>
        </row>
        <row r="86">
          <cell r="A86">
            <v>38534</v>
          </cell>
          <cell r="B86">
            <v>3.8960000000000004</v>
          </cell>
          <cell r="C86">
            <v>-0.44</v>
          </cell>
          <cell r="D86">
            <v>-0.3406820897048819</v>
          </cell>
          <cell r="E86">
            <v>-0.49675309159721026</v>
          </cell>
          <cell r="F86">
            <v>0.17</v>
          </cell>
          <cell r="G86">
            <v>0.17</v>
          </cell>
          <cell r="H86">
            <v>0.19500000000000001</v>
          </cell>
          <cell r="I86">
            <v>0.16500000000000001</v>
          </cell>
          <cell r="J86">
            <v>7.0000000000000007E-2</v>
          </cell>
          <cell r="K86">
            <v>0.16</v>
          </cell>
          <cell r="L86">
            <v>0.5</v>
          </cell>
          <cell r="M86">
            <v>-0.35499999999999998</v>
          </cell>
          <cell r="N86">
            <v>0.67</v>
          </cell>
          <cell r="O86">
            <v>0.12</v>
          </cell>
          <cell r="P86">
            <v>-0.28999999999999998</v>
          </cell>
          <cell r="Q86">
            <v>0.24249999999999999</v>
          </cell>
          <cell r="R86">
            <v>0.24249999999999999</v>
          </cell>
          <cell r="S86">
            <v>0.24249999999999999</v>
          </cell>
          <cell r="T86">
            <v>0.5</v>
          </cell>
          <cell r="U86">
            <v>0.24249999999999999</v>
          </cell>
          <cell r="V86">
            <v>3.4560000000000004</v>
          </cell>
          <cell r="W86">
            <v>3.5553179102951185</v>
          </cell>
          <cell r="X86">
            <v>3.3992469084027901</v>
          </cell>
          <cell r="Y86">
            <v>4.9897338539724965</v>
          </cell>
          <cell r="Z86">
            <v>0.14000000000000001</v>
          </cell>
          <cell r="AA86">
            <v>-0.08</v>
          </cell>
          <cell r="AB86">
            <v>4.8716288790439952</v>
          </cell>
          <cell r="AC86">
            <v>5.0116288790439949</v>
          </cell>
          <cell r="AD86">
            <v>4.7916288790439951</v>
          </cell>
          <cell r="AE86">
            <v>3.6060000000000003</v>
          </cell>
          <cell r="AF86">
            <v>3.5410000000000004</v>
          </cell>
          <cell r="AG86">
            <v>4.016</v>
          </cell>
          <cell r="AH86">
            <v>-0.23499999999999999</v>
          </cell>
          <cell r="AI86">
            <v>1.4872225921900002</v>
          </cell>
          <cell r="AJ86">
            <v>5.4916696489959026E-2</v>
          </cell>
          <cell r="AK86">
            <v>5.8363841530002014E-2</v>
          </cell>
          <cell r="AL86">
            <v>0.78640059595649636</v>
          </cell>
          <cell r="AM86">
            <v>0.77479478822008663</v>
          </cell>
          <cell r="AN86">
            <v>0.17</v>
          </cell>
          <cell r="AO86">
            <v>0.12</v>
          </cell>
          <cell r="AQ86">
            <v>-4.0207293695261601</v>
          </cell>
          <cell r="AR86">
            <v>-3.5807293695261602</v>
          </cell>
          <cell r="AT86">
            <v>7.4999999999999997E-3</v>
          </cell>
          <cell r="AV86">
            <v>2.5000000000000001E-3</v>
          </cell>
          <cell r="AX86">
            <v>-0.09</v>
          </cell>
          <cell r="AZ86">
            <v>0.5</v>
          </cell>
          <cell r="BA86">
            <v>0.5</v>
          </cell>
          <cell r="BB86">
            <v>-0.44</v>
          </cell>
        </row>
        <row r="87">
          <cell r="A87">
            <v>38565</v>
          </cell>
          <cell r="B87">
            <v>3.9160000000000004</v>
          </cell>
          <cell r="C87">
            <v>-0.44</v>
          </cell>
          <cell r="D87">
            <v>-0.34065710565463103</v>
          </cell>
          <cell r="E87">
            <v>-0.49676736819735368</v>
          </cell>
          <cell r="F87">
            <v>0.17</v>
          </cell>
          <cell r="G87">
            <v>0.17</v>
          </cell>
          <cell r="H87">
            <v>0.19500000000000001</v>
          </cell>
          <cell r="I87">
            <v>0.16500000000000001</v>
          </cell>
          <cell r="J87">
            <v>7.0000000000000007E-2</v>
          </cell>
          <cell r="K87">
            <v>0.16</v>
          </cell>
          <cell r="L87">
            <v>0.5</v>
          </cell>
          <cell r="M87">
            <v>-0.35499999999999998</v>
          </cell>
          <cell r="N87">
            <v>0.67</v>
          </cell>
          <cell r="O87">
            <v>0.12</v>
          </cell>
          <cell r="P87">
            <v>-0.28999999999999998</v>
          </cell>
          <cell r="Q87">
            <v>0.24249999999999999</v>
          </cell>
          <cell r="R87">
            <v>0.24249999999999999</v>
          </cell>
          <cell r="S87">
            <v>0.24249999999999999</v>
          </cell>
          <cell r="T87">
            <v>0.55000000000000004</v>
          </cell>
          <cell r="U87">
            <v>0.24249999999999999</v>
          </cell>
          <cell r="V87">
            <v>3.4760000000000004</v>
          </cell>
          <cell r="W87">
            <v>3.5753428943453693</v>
          </cell>
          <cell r="X87">
            <v>3.4192326318026467</v>
          </cell>
          <cell r="Y87">
            <v>5.3236357255581002</v>
          </cell>
          <cell r="Z87">
            <v>0.14000000000000001</v>
          </cell>
          <cell r="AA87">
            <v>-0.08</v>
          </cell>
          <cell r="AB87">
            <v>4.8985889046898263</v>
          </cell>
          <cell r="AC87">
            <v>5.038588904689826</v>
          </cell>
          <cell r="AD87">
            <v>4.8185889046898263</v>
          </cell>
          <cell r="AE87">
            <v>3.6260000000000003</v>
          </cell>
          <cell r="AF87">
            <v>3.5610000000000004</v>
          </cell>
          <cell r="AG87">
            <v>4.0360000000000005</v>
          </cell>
          <cell r="AH87">
            <v>-0.23499999999999999</v>
          </cell>
          <cell r="AI87">
            <v>1.4868485660030002</v>
          </cell>
          <cell r="AJ87">
            <v>5.5011639993095003E-2</v>
          </cell>
          <cell r="AK87">
            <v>5.8451432913410012E-2</v>
          </cell>
          <cell r="AL87">
            <v>0.78246603891982736</v>
          </cell>
          <cell r="AM87">
            <v>0.77072441730011687</v>
          </cell>
          <cell r="AN87">
            <v>0.17</v>
          </cell>
          <cell r="AO87">
            <v>0.12</v>
          </cell>
          <cell r="AQ87">
            <v>-4.0407436401588663</v>
          </cell>
          <cell r="AR87">
            <v>-3.6007436401588664</v>
          </cell>
          <cell r="AT87">
            <v>7.4999999999999997E-3</v>
          </cell>
          <cell r="AV87">
            <v>2.5000000000000001E-3</v>
          </cell>
          <cell r="AX87">
            <v>-0.09</v>
          </cell>
          <cell r="AZ87">
            <v>0.55000000000000004</v>
          </cell>
          <cell r="BA87">
            <v>0.55000000000000004</v>
          </cell>
          <cell r="BB87">
            <v>-0.44</v>
          </cell>
        </row>
        <row r="88">
          <cell r="A88">
            <v>38596</v>
          </cell>
          <cell r="B88">
            <v>3.9420000000000002</v>
          </cell>
          <cell r="C88">
            <v>-0.44</v>
          </cell>
          <cell r="D88">
            <v>-0.34063223812281995</v>
          </cell>
          <cell r="E88">
            <v>-0.49678157821553182</v>
          </cell>
          <cell r="F88">
            <v>0.17</v>
          </cell>
          <cell r="G88">
            <v>0.17</v>
          </cell>
          <cell r="H88">
            <v>0.19500000000000001</v>
          </cell>
          <cell r="I88">
            <v>0.16500000000000001</v>
          </cell>
          <cell r="J88">
            <v>7.0000000000000007E-2</v>
          </cell>
          <cell r="K88">
            <v>0.16</v>
          </cell>
          <cell r="L88">
            <v>0.46</v>
          </cell>
          <cell r="M88">
            <v>-0.35499999999999998</v>
          </cell>
          <cell r="N88">
            <v>0.67</v>
          </cell>
          <cell r="O88">
            <v>0.12</v>
          </cell>
          <cell r="P88">
            <v>-0.28999999999999998</v>
          </cell>
          <cell r="Q88">
            <v>0.24249999999999999</v>
          </cell>
          <cell r="R88">
            <v>0.24249999999999999</v>
          </cell>
          <cell r="S88">
            <v>0.24249999999999999</v>
          </cell>
          <cell r="T88">
            <v>0.55000000000000004</v>
          </cell>
          <cell r="U88">
            <v>0.24249999999999999</v>
          </cell>
          <cell r="V88">
            <v>3.5020000000000002</v>
          </cell>
          <cell r="W88">
            <v>3.6013677618771802</v>
          </cell>
          <cell r="X88">
            <v>3.4452184217844684</v>
          </cell>
          <cell r="Y88">
            <v>4.7512325171256364</v>
          </cell>
          <cell r="Z88">
            <v>0.14000000000000001</v>
          </cell>
          <cell r="AA88">
            <v>-0.08</v>
          </cell>
          <cell r="AB88">
            <v>4.9339945948062214</v>
          </cell>
          <cell r="AC88">
            <v>5.0739945948062211</v>
          </cell>
          <cell r="AD88">
            <v>4.8539945948062213</v>
          </cell>
          <cell r="AE88">
            <v>3.6520000000000001</v>
          </cell>
          <cell r="AF88">
            <v>3.5870000000000002</v>
          </cell>
          <cell r="AG88">
            <v>4.0620000000000003</v>
          </cell>
          <cell r="AH88">
            <v>-0.23499999999999999</v>
          </cell>
          <cell r="AI88">
            <v>1.4864764709360001</v>
          </cell>
          <cell r="AJ88">
            <v>5.5106583499233017E-2</v>
          </cell>
          <cell r="AK88">
            <v>5.8539024299370017E-2</v>
          </cell>
          <cell r="AL88">
            <v>0.77853897103953262</v>
          </cell>
          <cell r="AM88">
            <v>0.76666436711294839</v>
          </cell>
          <cell r="AN88">
            <v>0.17</v>
          </cell>
          <cell r="AO88">
            <v>0.124</v>
          </cell>
          <cell r="AQ88">
            <v>-4.0617578442374365</v>
          </cell>
          <cell r="AR88">
            <v>-3.6217578442374365</v>
          </cell>
          <cell r="AT88">
            <v>7.4999999999999997E-3</v>
          </cell>
          <cell r="AV88">
            <v>2.5000000000000001E-3</v>
          </cell>
          <cell r="AX88">
            <v>-0.09</v>
          </cell>
          <cell r="AZ88">
            <v>0.55000000000000004</v>
          </cell>
          <cell r="BA88">
            <v>0.55000000000000004</v>
          </cell>
          <cell r="BB88">
            <v>-0.44</v>
          </cell>
        </row>
        <row r="89">
          <cell r="A89">
            <v>38626</v>
          </cell>
          <cell r="B89">
            <v>3.98</v>
          </cell>
          <cell r="C89">
            <v>-0.44</v>
          </cell>
          <cell r="D89">
            <v>-0.34060828378034014</v>
          </cell>
          <cell r="E89">
            <v>-0.4967952664112345</v>
          </cell>
          <cell r="F89">
            <v>0.17</v>
          </cell>
          <cell r="G89">
            <v>0.17</v>
          </cell>
          <cell r="H89">
            <v>0.19500000000000001</v>
          </cell>
          <cell r="I89">
            <v>0.16500000000000001</v>
          </cell>
          <cell r="J89">
            <v>7.0000000000000007E-2</v>
          </cell>
          <cell r="K89">
            <v>0.16</v>
          </cell>
          <cell r="L89">
            <v>0.47</v>
          </cell>
          <cell r="M89">
            <v>-0.35499999999999998</v>
          </cell>
          <cell r="N89">
            <v>0.67</v>
          </cell>
          <cell r="O89">
            <v>0.12</v>
          </cell>
          <cell r="P89">
            <v>-0.28999999999999998</v>
          </cell>
          <cell r="Q89">
            <v>0.24249999999999999</v>
          </cell>
          <cell r="R89">
            <v>0.24249999999999999</v>
          </cell>
          <cell r="S89">
            <v>0.24249999999999999</v>
          </cell>
          <cell r="T89">
            <v>0.6</v>
          </cell>
          <cell r="U89">
            <v>0.24249999999999999</v>
          </cell>
          <cell r="V89">
            <v>3.54</v>
          </cell>
          <cell r="W89">
            <v>3.6393917162196598</v>
          </cell>
          <cell r="X89">
            <v>3.4832047335887655</v>
          </cell>
          <cell r="Y89" t="str">
            <v>Wtr</v>
          </cell>
          <cell r="Z89">
            <v>0.14000000000000001</v>
          </cell>
          <cell r="AA89">
            <v>-0.08</v>
          </cell>
          <cell r="AB89">
            <v>4.9863310429684313</v>
          </cell>
          <cell r="AC89">
            <v>5.126331042968431</v>
          </cell>
          <cell r="AD89">
            <v>4.9063310429684313</v>
          </cell>
          <cell r="AE89">
            <v>3.69</v>
          </cell>
          <cell r="AF89">
            <v>3.625</v>
          </cell>
          <cell r="AG89">
            <v>4.0999999999999996</v>
          </cell>
          <cell r="AH89">
            <v>-0.23499999999999999</v>
          </cell>
          <cell r="AI89">
            <v>1.4861182160650004</v>
          </cell>
          <cell r="AJ89">
            <v>5.5198464314483012E-2</v>
          </cell>
          <cell r="AK89">
            <v>5.8623790159179026E-2</v>
          </cell>
          <cell r="AL89">
            <v>0.77474579443618685</v>
          </cell>
          <cell r="AM89">
            <v>0.76274517252860996</v>
          </cell>
          <cell r="AN89">
            <v>0.17</v>
          </cell>
          <cell r="AO89">
            <v>0.12</v>
          </cell>
          <cell r="AQ89">
            <v>-4.0917715267116472</v>
          </cell>
          <cell r="AR89">
            <v>-3.6517715267116473</v>
          </cell>
          <cell r="AT89">
            <v>7.4999999999999997E-3</v>
          </cell>
          <cell r="AV89">
            <v>2.5000000000000001E-3</v>
          </cell>
          <cell r="AX89">
            <v>-0.09</v>
          </cell>
          <cell r="AZ89">
            <v>0.6</v>
          </cell>
          <cell r="BA89">
            <v>0.6</v>
          </cell>
          <cell r="BB89">
            <v>-0.44</v>
          </cell>
        </row>
        <row r="90">
          <cell r="A90">
            <v>38657</v>
          </cell>
          <cell r="B90">
            <v>4.12</v>
          </cell>
          <cell r="C90">
            <v>-0.39</v>
          </cell>
          <cell r="D90">
            <v>-0.29058364574312368</v>
          </cell>
          <cell r="E90">
            <v>-0.39000000000000057</v>
          </cell>
          <cell r="F90">
            <v>0.24</v>
          </cell>
          <cell r="G90">
            <v>0.38500000000000001</v>
          </cell>
          <cell r="H90">
            <v>0.38500000000000001</v>
          </cell>
          <cell r="I90">
            <v>0.38500000000000001</v>
          </cell>
          <cell r="J90">
            <v>0.12</v>
          </cell>
          <cell r="K90">
            <v>0.2</v>
          </cell>
          <cell r="L90">
            <v>0.86</v>
          </cell>
          <cell r="M90">
            <v>-0.28999999999999998</v>
          </cell>
          <cell r="N90">
            <v>0.57999999999999996</v>
          </cell>
          <cell r="O90">
            <v>0.52</v>
          </cell>
          <cell r="P90">
            <v>0</v>
          </cell>
          <cell r="Q90">
            <v>0.24249999999999999</v>
          </cell>
          <cell r="R90">
            <v>0.24249999999999999</v>
          </cell>
          <cell r="S90">
            <v>0.24249999999999999</v>
          </cell>
          <cell r="T90">
            <v>0.8</v>
          </cell>
          <cell r="U90">
            <v>0.24249999999999999</v>
          </cell>
          <cell r="V90">
            <v>3.73</v>
          </cell>
          <cell r="W90">
            <v>3.8294163542568764</v>
          </cell>
          <cell r="X90">
            <v>3.7299999999999995</v>
          </cell>
          <cell r="Z90">
            <v>0.14000000000000001</v>
          </cell>
          <cell r="AA90">
            <v>0</v>
          </cell>
          <cell r="AB90">
            <v>5.2526569084470118</v>
          </cell>
          <cell r="AC90">
            <v>5.3926569084470115</v>
          </cell>
          <cell r="AD90">
            <v>5.2526569084470118</v>
          </cell>
          <cell r="AE90">
            <v>4.12</v>
          </cell>
          <cell r="AF90">
            <v>3.83</v>
          </cell>
          <cell r="AG90">
            <v>4.6400000000000006</v>
          </cell>
          <cell r="AH90">
            <v>-0.19</v>
          </cell>
          <cell r="AI90">
            <v>1.4857499161390002</v>
          </cell>
          <cell r="AJ90">
            <v>5.5293407826528009E-2</v>
          </cell>
          <cell r="AK90">
            <v>5.8711381550158002E-2</v>
          </cell>
          <cell r="AL90">
            <v>0.77083371359042352</v>
          </cell>
          <cell r="AM90">
            <v>0.75870561465661424</v>
          </cell>
          <cell r="AN90">
            <v>0.38500000000000001</v>
          </cell>
          <cell r="AO90">
            <v>0.124</v>
          </cell>
          <cell r="AQ90">
            <v>-4.1749999999999998</v>
          </cell>
          <cell r="AR90">
            <v>-3.7849999999999997</v>
          </cell>
          <cell r="AT90">
            <v>7.4999999999999997E-3</v>
          </cell>
          <cell r="AV90">
            <v>8.0000000000000002E-3</v>
          </cell>
          <cell r="AX90">
            <v>5.0000000000000001E-3</v>
          </cell>
          <cell r="AZ90">
            <v>0.8</v>
          </cell>
          <cell r="BA90">
            <v>0.8</v>
          </cell>
          <cell r="BB90">
            <v>-0.39</v>
          </cell>
        </row>
        <row r="91">
          <cell r="A91">
            <v>38687</v>
          </cell>
          <cell r="B91">
            <v>4.2450000000000001</v>
          </cell>
          <cell r="C91">
            <v>-0.39</v>
          </cell>
          <cell r="D91">
            <v>-0.29055991363025546</v>
          </cell>
          <cell r="E91">
            <v>-0.39000000000000012</v>
          </cell>
          <cell r="F91">
            <v>0.26</v>
          </cell>
          <cell r="G91">
            <v>0.40500000000000003</v>
          </cell>
          <cell r="H91">
            <v>0.40500000000000003</v>
          </cell>
          <cell r="I91">
            <v>0.40500000000000003</v>
          </cell>
          <cell r="J91">
            <v>0.14000000000000001</v>
          </cell>
          <cell r="K91">
            <v>0.22</v>
          </cell>
          <cell r="L91">
            <v>1.28</v>
          </cell>
          <cell r="M91">
            <v>-0.28999999999999998</v>
          </cell>
          <cell r="N91">
            <v>0.57999999999999996</v>
          </cell>
          <cell r="O91">
            <v>0.52</v>
          </cell>
          <cell r="P91">
            <v>0.06</v>
          </cell>
          <cell r="Q91">
            <v>0.245</v>
          </cell>
          <cell r="R91">
            <v>0.245</v>
          </cell>
          <cell r="S91">
            <v>0.245</v>
          </cell>
          <cell r="T91">
            <v>1</v>
          </cell>
          <cell r="U91">
            <v>0.245</v>
          </cell>
          <cell r="V91">
            <v>3.855</v>
          </cell>
          <cell r="W91">
            <v>3.9544400863697446</v>
          </cell>
          <cell r="X91">
            <v>3.855</v>
          </cell>
          <cell r="Y91" t="str">
            <v>Sum</v>
          </cell>
          <cell r="Z91">
            <v>0.14000000000000001</v>
          </cell>
          <cell r="AA91">
            <v>0</v>
          </cell>
          <cell r="AB91">
            <v>5.4273886890368441</v>
          </cell>
          <cell r="AC91">
            <v>5.5673886890368438</v>
          </cell>
          <cell r="AD91">
            <v>5.4273886890368441</v>
          </cell>
          <cell r="AE91">
            <v>4.3049999999999997</v>
          </cell>
          <cell r="AF91">
            <v>3.9550000000000001</v>
          </cell>
          <cell r="AG91">
            <v>4.7650000000000006</v>
          </cell>
          <cell r="AH91">
            <v>-0.19</v>
          </cell>
          <cell r="AI91">
            <v>1.4853953309210004</v>
          </cell>
          <cell r="AJ91">
            <v>5.5385288647494015E-2</v>
          </cell>
          <cell r="AK91">
            <v>5.8796147414825015E-2</v>
          </cell>
          <cell r="AL91">
            <v>0.76705519945408585</v>
          </cell>
          <cell r="AM91">
            <v>0.75480636755749531</v>
          </cell>
          <cell r="AN91">
            <v>0.40500000000000003</v>
          </cell>
          <cell r="AO91">
            <v>0.12</v>
          </cell>
          <cell r="AQ91">
            <v>-4.3</v>
          </cell>
          <cell r="AR91">
            <v>-3.9099999999999997</v>
          </cell>
          <cell r="AT91">
            <v>7.4999999999999997E-3</v>
          </cell>
          <cell r="AV91">
            <v>8.0000000000000002E-3</v>
          </cell>
          <cell r="AX91">
            <v>2.5000000000000001E-2</v>
          </cell>
          <cell r="AZ91">
            <v>1</v>
          </cell>
          <cell r="BA91">
            <v>1</v>
          </cell>
          <cell r="BB91">
            <v>-0.39</v>
          </cell>
        </row>
        <row r="92">
          <cell r="A92">
            <v>38718</v>
          </cell>
          <cell r="B92">
            <v>4.2940000000000005</v>
          </cell>
          <cell r="C92">
            <v>-0.39</v>
          </cell>
          <cell r="D92">
            <v>-0.29053550537206885</v>
          </cell>
          <cell r="E92">
            <v>-0.39000000000000012</v>
          </cell>
          <cell r="F92">
            <v>0.27</v>
          </cell>
          <cell r="G92">
            <v>0.41499999999999998</v>
          </cell>
          <cell r="H92">
            <v>0.41499999999999998</v>
          </cell>
          <cell r="I92">
            <v>0.41499999999999998</v>
          </cell>
          <cell r="J92">
            <v>0.15</v>
          </cell>
          <cell r="K92">
            <v>0.23</v>
          </cell>
          <cell r="L92">
            <v>1.61</v>
          </cell>
          <cell r="M92">
            <v>-0.28999999999999998</v>
          </cell>
          <cell r="N92">
            <v>0.57999999999999996</v>
          </cell>
          <cell r="O92">
            <v>0.52</v>
          </cell>
          <cell r="P92">
            <v>0.13</v>
          </cell>
          <cell r="Q92">
            <v>0.245</v>
          </cell>
          <cell r="R92">
            <v>0.245</v>
          </cell>
          <cell r="S92">
            <v>0.245</v>
          </cell>
          <cell r="T92">
            <v>1</v>
          </cell>
          <cell r="U92">
            <v>0.245</v>
          </cell>
          <cell r="V92">
            <v>3.9040000000000004</v>
          </cell>
          <cell r="W92">
            <v>4.0034644946279316</v>
          </cell>
          <cell r="X92">
            <v>3.9040000000000004</v>
          </cell>
          <cell r="Z92">
            <v>0.14000000000000001</v>
          </cell>
          <cell r="AA92">
            <v>0</v>
          </cell>
          <cell r="AB92">
            <v>5.4950261602849224</v>
          </cell>
          <cell r="AC92">
            <v>5.6350261602849221</v>
          </cell>
          <cell r="AD92">
            <v>5.4950261602849224</v>
          </cell>
          <cell r="AE92">
            <v>4.4240000000000004</v>
          </cell>
          <cell r="AF92">
            <v>4.0040000000000004</v>
          </cell>
          <cell r="AG92">
            <v>4.8140000000000001</v>
          </cell>
          <cell r="AH92">
            <v>-0.19</v>
          </cell>
          <cell r="AI92">
            <v>1.4850308198170001</v>
          </cell>
          <cell r="AJ92">
            <v>5.5480232165447008E-2</v>
          </cell>
          <cell r="AK92">
            <v>5.8883738810824003E-2</v>
          </cell>
          <cell r="AL92">
            <v>0.7631584324697771</v>
          </cell>
          <cell r="AM92">
            <v>0.75078754065647324</v>
          </cell>
          <cell r="AN92">
            <v>0.41499999999999998</v>
          </cell>
          <cell r="AO92">
            <v>0.12</v>
          </cell>
          <cell r="AQ92">
            <v>-4.3640000000000008</v>
          </cell>
          <cell r="AR92">
            <v>-3.9740000000000006</v>
          </cell>
          <cell r="AT92">
            <v>7.4999999999999997E-3</v>
          </cell>
          <cell r="AV92">
            <v>8.0000000000000002E-3</v>
          </cell>
          <cell r="AX92">
            <v>3.7499999999999999E-2</v>
          </cell>
          <cell r="AZ92">
            <v>1</v>
          </cell>
          <cell r="BA92">
            <v>1</v>
          </cell>
          <cell r="BB92">
            <v>-0.39</v>
          </cell>
        </row>
        <row r="93">
          <cell r="A93">
            <v>38749</v>
          </cell>
          <cell r="B93">
            <v>4.1660000000000004</v>
          </cell>
          <cell r="C93">
            <v>-0.39</v>
          </cell>
          <cell r="D93">
            <v>-0.29051109297349509</v>
          </cell>
          <cell r="E93">
            <v>-0.39000000000000012</v>
          </cell>
          <cell r="F93">
            <v>0.26</v>
          </cell>
          <cell r="G93">
            <v>0.40500000000000003</v>
          </cell>
          <cell r="H93">
            <v>0.40500000000000003</v>
          </cell>
          <cell r="I93">
            <v>0.40500000000000003</v>
          </cell>
          <cell r="J93">
            <v>0.14000000000000001</v>
          </cell>
          <cell r="K93">
            <v>0.22</v>
          </cell>
          <cell r="L93">
            <v>1.57</v>
          </cell>
          <cell r="M93">
            <v>-0.28999999999999998</v>
          </cell>
          <cell r="N93">
            <v>0.57999999999999996</v>
          </cell>
          <cell r="O93">
            <v>0.52</v>
          </cell>
          <cell r="P93">
            <v>0</v>
          </cell>
          <cell r="Q93">
            <v>0.245</v>
          </cell>
          <cell r="R93">
            <v>0.245</v>
          </cell>
          <cell r="S93">
            <v>0.245</v>
          </cell>
          <cell r="T93">
            <v>1</v>
          </cell>
          <cell r="U93">
            <v>0.245</v>
          </cell>
          <cell r="V93">
            <v>3.7760000000000002</v>
          </cell>
          <cell r="W93">
            <v>3.8754889070265053</v>
          </cell>
          <cell r="X93">
            <v>3.7760000000000002</v>
          </cell>
          <cell r="Z93">
            <v>0.14000000000000001</v>
          </cell>
          <cell r="AA93">
            <v>0</v>
          </cell>
          <cell r="AB93">
            <v>5.3135572175816579</v>
          </cell>
          <cell r="AC93">
            <v>5.4535572175816576</v>
          </cell>
          <cell r="AD93">
            <v>5.3135572175816579</v>
          </cell>
          <cell r="AE93">
            <v>4.1660000000000004</v>
          </cell>
          <cell r="AF93">
            <v>3.8760000000000003</v>
          </cell>
          <cell r="AG93">
            <v>4.6859999999999999</v>
          </cell>
          <cell r="AH93">
            <v>-0.19</v>
          </cell>
          <cell r="AI93">
            <v>1.4846664257820004</v>
          </cell>
          <cell r="AJ93">
            <v>5.5571689714164006E-2</v>
          </cell>
          <cell r="AK93">
            <v>5.8968087742612009E-2</v>
          </cell>
          <cell r="AL93">
            <v>0.75928250920956053</v>
          </cell>
          <cell r="AM93">
            <v>0.74679115542063679</v>
          </cell>
          <cell r="AN93">
            <v>0.40500000000000003</v>
          </cell>
          <cell r="AO93">
            <v>0.13300000000000001</v>
          </cell>
          <cell r="AQ93">
            <v>-4.2300000000000004</v>
          </cell>
          <cell r="AR93">
            <v>-3.8400000000000003</v>
          </cell>
          <cell r="AT93">
            <v>7.4999999999999997E-3</v>
          </cell>
          <cell r="AV93">
            <v>8.0000000000000002E-3</v>
          </cell>
          <cell r="AX93">
            <v>4.2500000000000003E-2</v>
          </cell>
          <cell r="AZ93">
            <v>1</v>
          </cell>
          <cell r="BA93">
            <v>1</v>
          </cell>
          <cell r="BB93">
            <v>-0.39</v>
          </cell>
        </row>
        <row r="94">
          <cell r="A94">
            <v>38777</v>
          </cell>
          <cell r="B94">
            <v>4.0360000000000005</v>
          </cell>
          <cell r="C94">
            <v>-0.39</v>
          </cell>
          <cell r="D94">
            <v>-0.29049028967734269</v>
          </cell>
          <cell r="E94">
            <v>-0.39000000000000012</v>
          </cell>
          <cell r="F94">
            <v>0.255</v>
          </cell>
          <cell r="G94">
            <v>0.4</v>
          </cell>
          <cell r="H94">
            <v>0.4</v>
          </cell>
          <cell r="I94">
            <v>0.4</v>
          </cell>
          <cell r="J94">
            <v>0.13500000000000001</v>
          </cell>
          <cell r="K94">
            <v>0.215</v>
          </cell>
          <cell r="L94">
            <v>0.93</v>
          </cell>
          <cell r="M94">
            <v>-0.28999999999999998</v>
          </cell>
          <cell r="N94">
            <v>0.57999999999999996</v>
          </cell>
          <cell r="O94">
            <v>0.52</v>
          </cell>
          <cell r="P94">
            <v>-0.18</v>
          </cell>
          <cell r="Q94">
            <v>0.23749999999999999</v>
          </cell>
          <cell r="R94">
            <v>0.23749999999999999</v>
          </cell>
          <cell r="S94">
            <v>0.23749999999999999</v>
          </cell>
          <cell r="T94">
            <v>0.75</v>
          </cell>
          <cell r="U94">
            <v>0.23749999999999999</v>
          </cell>
          <cell r="V94">
            <v>3.6460000000000004</v>
          </cell>
          <cell r="W94">
            <v>3.7455097103226578</v>
          </cell>
          <cell r="X94">
            <v>3.6460000000000004</v>
          </cell>
          <cell r="Z94">
            <v>0.14000000000000001</v>
          </cell>
          <cell r="AA94">
            <v>0</v>
          </cell>
          <cell r="AB94">
            <v>5.1295496524400663</v>
          </cell>
          <cell r="AC94">
            <v>5.269549652440066</v>
          </cell>
          <cell r="AD94">
            <v>5.1295496524400663</v>
          </cell>
          <cell r="AE94">
            <v>3.8560000000000003</v>
          </cell>
          <cell r="AF94">
            <v>3.7460000000000004</v>
          </cell>
          <cell r="AG94">
            <v>4.5560000000000009</v>
          </cell>
          <cell r="AH94">
            <v>-0.19</v>
          </cell>
          <cell r="AI94">
            <v>1.484356044461</v>
          </cell>
          <cell r="AJ94">
            <v>5.5646599907682018E-2</v>
          </cell>
          <cell r="AK94">
            <v>5.9034232688957008E-2</v>
          </cell>
          <cell r="AL94">
            <v>0.75581766590480548</v>
          </cell>
          <cell r="AM94">
            <v>0.74322790387297955</v>
          </cell>
          <cell r="AN94">
            <v>0.4</v>
          </cell>
          <cell r="AO94">
            <v>0.12</v>
          </cell>
          <cell r="AQ94">
            <v>-4.0999999999999996</v>
          </cell>
          <cell r="AR94">
            <v>-3.7099999999999995</v>
          </cell>
          <cell r="AT94">
            <v>7.4999999999999997E-3</v>
          </cell>
          <cell r="AV94">
            <v>8.0000000000000002E-3</v>
          </cell>
          <cell r="AX94">
            <v>0.04</v>
          </cell>
          <cell r="AZ94">
            <v>0.75</v>
          </cell>
          <cell r="BA94">
            <v>0.75</v>
          </cell>
          <cell r="BB94">
            <v>-0.39</v>
          </cell>
        </row>
        <row r="95">
          <cell r="A95">
            <v>38808</v>
          </cell>
          <cell r="B95">
            <v>3.895</v>
          </cell>
          <cell r="C95">
            <v>-0.55000000000000004</v>
          </cell>
          <cell r="D95">
            <v>-0.45046740571797095</v>
          </cell>
          <cell r="E95">
            <v>-0.60687576816115918</v>
          </cell>
          <cell r="F95">
            <v>0.17</v>
          </cell>
          <cell r="G95">
            <v>0.17</v>
          </cell>
          <cell r="H95">
            <v>0.19500000000000001</v>
          </cell>
          <cell r="I95">
            <v>0.16500000000000001</v>
          </cell>
          <cell r="J95">
            <v>7.0000000000000007E-2</v>
          </cell>
          <cell r="K95">
            <v>0.16</v>
          </cell>
          <cell r="L95">
            <v>0.5</v>
          </cell>
          <cell r="M95">
            <v>-0.35499999999999998</v>
          </cell>
          <cell r="N95">
            <v>0.67</v>
          </cell>
          <cell r="O95">
            <v>0.12</v>
          </cell>
          <cell r="P95">
            <v>-0.28999999999999998</v>
          </cell>
          <cell r="Q95">
            <v>0.23749999999999999</v>
          </cell>
          <cell r="R95">
            <v>0.23749999999999999</v>
          </cell>
          <cell r="S95">
            <v>0.23749999999999999</v>
          </cell>
          <cell r="T95">
            <v>0.4</v>
          </cell>
          <cell r="U95">
            <v>0.23749999999999999</v>
          </cell>
          <cell r="V95">
            <v>3.3449999999999998</v>
          </cell>
          <cell r="W95">
            <v>3.4445325942820291</v>
          </cell>
          <cell r="X95">
            <v>3.2881242318388408</v>
          </cell>
          <cell r="Z95">
            <v>0.14000000000000001</v>
          </cell>
          <cell r="AA95">
            <v>-0.08</v>
          </cell>
          <cell r="AB95">
            <v>4.7049913988281657</v>
          </cell>
          <cell r="AC95">
            <v>4.8449913988281654</v>
          </cell>
          <cell r="AD95">
            <v>4.6249913988281657</v>
          </cell>
          <cell r="AE95">
            <v>3.605</v>
          </cell>
          <cell r="AF95">
            <v>3.54</v>
          </cell>
          <cell r="AG95">
            <v>4.0149999999999997</v>
          </cell>
          <cell r="AH95">
            <v>-0.23499999999999999</v>
          </cell>
          <cell r="AI95">
            <v>1.4840147698899997</v>
          </cell>
          <cell r="AJ95">
            <v>5.5729536195542009E-2</v>
          </cell>
          <cell r="AK95">
            <v>5.9107464595537014E-2</v>
          </cell>
          <cell r="AL95">
            <v>0.75199023953405786</v>
          </cell>
          <cell r="AM95">
            <v>0.73929421813997409</v>
          </cell>
          <cell r="AN95">
            <v>0.17</v>
          </cell>
          <cell r="AO95">
            <v>0.124</v>
          </cell>
          <cell r="AQ95">
            <v>-4.0308519948128652</v>
          </cell>
          <cell r="AR95">
            <v>-3.4808519948128653</v>
          </cell>
          <cell r="AT95">
            <v>7.4999999999999997E-3</v>
          </cell>
          <cell r="AV95">
            <v>2.5000000000000001E-3</v>
          </cell>
          <cell r="AX95">
            <v>-0.09</v>
          </cell>
          <cell r="AZ95">
            <v>0.4</v>
          </cell>
          <cell r="BA95">
            <v>0.4</v>
          </cell>
          <cell r="BB95">
            <v>-0.55000000000000004</v>
          </cell>
        </row>
        <row r="96">
          <cell r="A96">
            <v>38838</v>
          </cell>
          <cell r="B96">
            <v>3.8660000000000001</v>
          </cell>
          <cell r="C96">
            <v>-0.55000000000000004</v>
          </cell>
          <cell r="D96">
            <v>-0.45044540837688141</v>
          </cell>
          <cell r="E96">
            <v>-0.60688833807035403</v>
          </cell>
          <cell r="F96">
            <v>0.17</v>
          </cell>
          <cell r="G96">
            <v>0.17</v>
          </cell>
          <cell r="H96">
            <v>0.19500000000000001</v>
          </cell>
          <cell r="I96">
            <v>0.16500000000000001</v>
          </cell>
          <cell r="J96">
            <v>7.0000000000000007E-2</v>
          </cell>
          <cell r="K96">
            <v>0.16</v>
          </cell>
          <cell r="L96">
            <v>0.44</v>
          </cell>
          <cell r="M96">
            <v>-0.35499999999999998</v>
          </cell>
          <cell r="N96">
            <v>0.67</v>
          </cell>
          <cell r="O96">
            <v>0.12</v>
          </cell>
          <cell r="P96">
            <v>-0.28999999999999998</v>
          </cell>
          <cell r="Q96">
            <v>0.23499999999999999</v>
          </cell>
          <cell r="R96">
            <v>0.23499999999999999</v>
          </cell>
          <cell r="S96">
            <v>0.23499999999999999</v>
          </cell>
          <cell r="T96">
            <v>0.45</v>
          </cell>
          <cell r="U96">
            <v>0.23499999999999999</v>
          </cell>
          <cell r="V96">
            <v>3.3159999999999998</v>
          </cell>
          <cell r="W96">
            <v>3.4155545916231187</v>
          </cell>
          <cell r="X96">
            <v>3.2591116619296461</v>
          </cell>
          <cell r="Z96">
            <v>0.14000000000000001</v>
          </cell>
          <cell r="AA96">
            <v>-0.08</v>
          </cell>
          <cell r="AB96">
            <v>4.663170150478436</v>
          </cell>
          <cell r="AC96">
            <v>4.8031701504784357</v>
          </cell>
          <cell r="AD96">
            <v>4.5831701504784359</v>
          </cell>
          <cell r="AE96">
            <v>3.5760000000000001</v>
          </cell>
          <cell r="AF96">
            <v>3.5110000000000001</v>
          </cell>
          <cell r="AG96">
            <v>3.9860000000000002</v>
          </cell>
          <cell r="AH96">
            <v>-0.23499999999999999</v>
          </cell>
          <cell r="AI96">
            <v>1.4836868655860003</v>
          </cell>
          <cell r="AJ96">
            <v>5.5809797121458012E-2</v>
          </cell>
          <cell r="AK96">
            <v>5.9178334184247006E-2</v>
          </cell>
          <cell r="AL96">
            <v>0.74829498720301413</v>
          </cell>
          <cell r="AM96">
            <v>0.73549880364181874</v>
          </cell>
          <cell r="AN96">
            <v>0.17</v>
          </cell>
          <cell r="AO96">
            <v>0.12</v>
          </cell>
          <cell r="AQ96">
            <v>-3.9968645594679963</v>
          </cell>
          <cell r="AR96">
            <v>-3.4468645594679961</v>
          </cell>
          <cell r="AT96">
            <v>7.4999999999999997E-3</v>
          </cell>
          <cell r="AV96">
            <v>2.5000000000000001E-3</v>
          </cell>
          <cell r="AX96">
            <v>-0.09</v>
          </cell>
          <cell r="AZ96">
            <v>0.45</v>
          </cell>
          <cell r="BA96">
            <v>0.45</v>
          </cell>
          <cell r="BB96">
            <v>-0.55000000000000004</v>
          </cell>
        </row>
        <row r="97">
          <cell r="A97">
            <v>38869</v>
          </cell>
          <cell r="B97">
            <v>3.8960000000000004</v>
          </cell>
          <cell r="C97">
            <v>-0.55000000000000004</v>
          </cell>
          <cell r="D97">
            <v>-0.45042283125299765</v>
          </cell>
          <cell r="E97">
            <v>-0.60690123928400164</v>
          </cell>
          <cell r="F97">
            <v>0.17</v>
          </cell>
          <cell r="G97">
            <v>0.17</v>
          </cell>
          <cell r="H97">
            <v>0.19500000000000001</v>
          </cell>
          <cell r="I97">
            <v>0.16500000000000001</v>
          </cell>
          <cell r="J97">
            <v>7.0000000000000007E-2</v>
          </cell>
          <cell r="K97">
            <v>0.16</v>
          </cell>
          <cell r="L97">
            <v>0.44</v>
          </cell>
          <cell r="M97">
            <v>-0.35499999999999998</v>
          </cell>
          <cell r="N97">
            <v>0.67</v>
          </cell>
          <cell r="O97">
            <v>0.12</v>
          </cell>
          <cell r="P97">
            <v>-0.28999999999999998</v>
          </cell>
          <cell r="Q97">
            <v>0.23499999999999999</v>
          </cell>
          <cell r="R97">
            <v>0.23499999999999999</v>
          </cell>
          <cell r="S97">
            <v>0.23499999999999999</v>
          </cell>
          <cell r="T97">
            <v>0.45</v>
          </cell>
          <cell r="U97">
            <v>0.23499999999999999</v>
          </cell>
          <cell r="V97">
            <v>3.3460000000000001</v>
          </cell>
          <cell r="W97">
            <v>3.4455771687470027</v>
          </cell>
          <cell r="X97">
            <v>3.2890987607159987</v>
          </cell>
          <cell r="Y97" t="str">
            <v>Nov 06</v>
          </cell>
          <cell r="Z97">
            <v>0.14000000000000001</v>
          </cell>
          <cell r="AA97">
            <v>-0.08</v>
          </cell>
          <cell r="AB97">
            <v>4.7042912134825992</v>
          </cell>
          <cell r="AC97">
            <v>4.8442912134825988</v>
          </cell>
          <cell r="AD97">
            <v>4.6242912134825991</v>
          </cell>
          <cell r="AE97">
            <v>3.6060000000000003</v>
          </cell>
          <cell r="AF97">
            <v>3.5410000000000004</v>
          </cell>
          <cell r="AG97">
            <v>4.016</v>
          </cell>
          <cell r="AH97">
            <v>-0.23499999999999999</v>
          </cell>
          <cell r="AI97">
            <v>1.4833504693760002</v>
          </cell>
          <cell r="AJ97">
            <v>5.5892733413825023E-2</v>
          </cell>
          <cell r="AK97">
            <v>5.9251566094334011E-2</v>
          </cell>
          <cell r="AL97">
            <v>0.74448561557795845</v>
          </cell>
          <cell r="AM97">
            <v>0.731588663339937</v>
          </cell>
          <cell r="AN97">
            <v>0.17</v>
          </cell>
          <cell r="AO97">
            <v>0.124</v>
          </cell>
          <cell r="AQ97">
            <v>-4.0158774552891012</v>
          </cell>
          <cell r="AR97">
            <v>-3.4658774552891014</v>
          </cell>
          <cell r="AT97">
            <v>7.4999999999999997E-3</v>
          </cell>
          <cell r="AV97">
            <v>2.5000000000000001E-3</v>
          </cell>
          <cell r="AX97">
            <v>-0.09</v>
          </cell>
          <cell r="AZ97">
            <v>0.45</v>
          </cell>
          <cell r="BA97">
            <v>0.45</v>
          </cell>
          <cell r="BB97">
            <v>-0.55000000000000004</v>
          </cell>
        </row>
        <row r="98">
          <cell r="A98">
            <v>38899</v>
          </cell>
          <cell r="B98">
            <v>3.9260000000000002</v>
          </cell>
          <cell r="C98">
            <v>-0.55000000000000004</v>
          </cell>
          <cell r="D98">
            <v>-0.4504011310189231</v>
          </cell>
          <cell r="E98">
            <v>-0.60691363941775789</v>
          </cell>
          <cell r="F98">
            <v>0.17</v>
          </cell>
          <cell r="G98">
            <v>0.17</v>
          </cell>
          <cell r="H98">
            <v>0.19500000000000001</v>
          </cell>
          <cell r="I98">
            <v>0.16500000000000001</v>
          </cell>
          <cell r="J98">
            <v>7.0000000000000007E-2</v>
          </cell>
          <cell r="K98">
            <v>0.16</v>
          </cell>
          <cell r="L98">
            <v>0.5</v>
          </cell>
          <cell r="M98">
            <v>-0.35499999999999998</v>
          </cell>
          <cell r="N98">
            <v>0.67</v>
          </cell>
          <cell r="O98">
            <v>0.12</v>
          </cell>
          <cell r="P98">
            <v>-0.28999999999999998</v>
          </cell>
          <cell r="Q98">
            <v>0.23499999999999999</v>
          </cell>
          <cell r="R98">
            <v>0.23499999999999999</v>
          </cell>
          <cell r="S98">
            <v>0.23499999999999999</v>
          </cell>
          <cell r="T98">
            <v>0.5</v>
          </cell>
          <cell r="U98">
            <v>0.23499999999999999</v>
          </cell>
          <cell r="V98">
            <v>3.3760000000000003</v>
          </cell>
          <cell r="W98">
            <v>3.4755988689810771</v>
          </cell>
          <cell r="X98">
            <v>3.3190863605822423</v>
          </cell>
          <cell r="Y98">
            <v>4.931800911617862</v>
          </cell>
          <cell r="Z98">
            <v>0.14000000000000001</v>
          </cell>
          <cell r="AA98">
            <v>-0.08</v>
          </cell>
          <cell r="AB98">
            <v>4.7454354134262298</v>
          </cell>
          <cell r="AC98">
            <v>4.8854354134262294</v>
          </cell>
          <cell r="AD98">
            <v>4.6654354134262297</v>
          </cell>
          <cell r="AE98">
            <v>3.6360000000000001</v>
          </cell>
          <cell r="AF98">
            <v>3.5710000000000002</v>
          </cell>
          <cell r="AG98">
            <v>4.0460000000000003</v>
          </cell>
          <cell r="AH98">
            <v>-0.23499999999999999</v>
          </cell>
          <cell r="AI98">
            <v>1.4830272824489998</v>
          </cell>
          <cell r="AJ98">
            <v>5.5972994344101024E-2</v>
          </cell>
          <cell r="AK98">
            <v>5.932243568643801E-2</v>
          </cell>
          <cell r="AL98">
            <v>0.74080794433508379</v>
          </cell>
          <cell r="AM98">
            <v>0.72781609308018846</v>
          </cell>
          <cell r="AN98">
            <v>0.17</v>
          </cell>
          <cell r="AO98">
            <v>0.12</v>
          </cell>
          <cell r="AQ98">
            <v>-4.0458898502397593</v>
          </cell>
          <cell r="AR98">
            <v>-3.4958898502397595</v>
          </cell>
          <cell r="AT98">
            <v>7.4999999999999997E-3</v>
          </cell>
          <cell r="AV98">
            <v>2.5000000000000001E-3</v>
          </cell>
          <cell r="AX98">
            <v>-0.09</v>
          </cell>
          <cell r="AZ98">
            <v>0.5</v>
          </cell>
          <cell r="BA98">
            <v>0.5</v>
          </cell>
          <cell r="BB98">
            <v>-0.55000000000000004</v>
          </cell>
        </row>
        <row r="99">
          <cell r="A99">
            <v>38930</v>
          </cell>
          <cell r="B99">
            <v>3.9460000000000002</v>
          </cell>
          <cell r="C99">
            <v>-0.55000000000000004</v>
          </cell>
          <cell r="D99">
            <v>-0.45037886107948433</v>
          </cell>
          <cell r="E99">
            <v>-0.60692636509743814</v>
          </cell>
          <cell r="F99">
            <v>0.17</v>
          </cell>
          <cell r="G99">
            <v>0.17</v>
          </cell>
          <cell r="H99">
            <v>0.19500000000000001</v>
          </cell>
          <cell r="I99">
            <v>0.16500000000000001</v>
          </cell>
          <cell r="J99">
            <v>7.0000000000000007E-2</v>
          </cell>
          <cell r="K99">
            <v>0.16</v>
          </cell>
          <cell r="L99">
            <v>0.5</v>
          </cell>
          <cell r="M99">
            <v>-0.35499999999999998</v>
          </cell>
          <cell r="N99">
            <v>0.67</v>
          </cell>
          <cell r="O99">
            <v>0.12</v>
          </cell>
          <cell r="P99">
            <v>-0.28999999999999998</v>
          </cell>
          <cell r="Q99">
            <v>0.23499999999999999</v>
          </cell>
          <cell r="R99">
            <v>0.23499999999999999</v>
          </cell>
          <cell r="S99">
            <v>0.23499999999999999</v>
          </cell>
          <cell r="T99">
            <v>0.55000000000000004</v>
          </cell>
          <cell r="U99">
            <v>0.23499999999999999</v>
          </cell>
          <cell r="V99">
            <v>3.3959999999999999</v>
          </cell>
          <cell r="W99">
            <v>3.4956211389205158</v>
          </cell>
          <cell r="X99">
            <v>3.339073634902562</v>
          </cell>
          <cell r="Y99">
            <v>5.1817687844763487</v>
          </cell>
          <cell r="Z99">
            <v>0.14000000000000001</v>
          </cell>
          <cell r="AA99">
            <v>-0.08</v>
          </cell>
          <cell r="AB99">
            <v>4.7724810733125036</v>
          </cell>
          <cell r="AC99">
            <v>4.9124810733125033</v>
          </cell>
          <cell r="AD99">
            <v>4.6924810733125035</v>
          </cell>
          <cell r="AE99">
            <v>3.6560000000000001</v>
          </cell>
          <cell r="AF99">
            <v>3.5910000000000002</v>
          </cell>
          <cell r="AG99">
            <v>4.0659999999999998</v>
          </cell>
          <cell r="AH99">
            <v>-0.23499999999999999</v>
          </cell>
          <cell r="AI99">
            <v>1.4826957571510002</v>
          </cell>
          <cell r="AJ99">
            <v>5.6055930640974014E-2</v>
          </cell>
          <cell r="AK99">
            <v>5.9395667600034008E-2</v>
          </cell>
          <cell r="AL99">
            <v>0.73701685090533753</v>
          </cell>
          <cell r="AM99">
            <v>0.72392961761264596</v>
          </cell>
          <cell r="AN99">
            <v>0.17</v>
          </cell>
          <cell r="AO99">
            <v>0.12</v>
          </cell>
          <cell r="AQ99">
            <v>-4.0659025706002669</v>
          </cell>
          <cell r="AR99">
            <v>-3.5159025706002671</v>
          </cell>
          <cell r="AT99">
            <v>7.4999999999999997E-3</v>
          </cell>
          <cell r="AV99">
            <v>2.5000000000000001E-3</v>
          </cell>
          <cell r="AX99">
            <v>-0.09</v>
          </cell>
          <cell r="AZ99">
            <v>0.55000000000000004</v>
          </cell>
          <cell r="BA99">
            <v>0.55000000000000004</v>
          </cell>
          <cell r="BB99">
            <v>-0.55000000000000004</v>
          </cell>
        </row>
        <row r="100">
          <cell r="A100">
            <v>38961</v>
          </cell>
          <cell r="B100">
            <v>3.972</v>
          </cell>
          <cell r="C100">
            <v>-0.55000000000000004</v>
          </cell>
          <cell r="D100">
            <v>-0.45035674738195874</v>
          </cell>
          <cell r="E100">
            <v>-0.60693900149602475</v>
          </cell>
          <cell r="F100">
            <v>0.17</v>
          </cell>
          <cell r="G100">
            <v>0.17</v>
          </cell>
          <cell r="H100">
            <v>0.19500000000000001</v>
          </cell>
          <cell r="I100">
            <v>0.16500000000000001</v>
          </cell>
          <cell r="J100">
            <v>7.0000000000000007E-2</v>
          </cell>
          <cell r="K100">
            <v>0.16</v>
          </cell>
          <cell r="L100">
            <v>0.46</v>
          </cell>
          <cell r="M100">
            <v>-0.35499999999999998</v>
          </cell>
          <cell r="N100">
            <v>0.67</v>
          </cell>
          <cell r="O100">
            <v>0.12</v>
          </cell>
          <cell r="P100">
            <v>-0.28999999999999998</v>
          </cell>
          <cell r="Q100">
            <v>0.23499999999999999</v>
          </cell>
          <cell r="R100">
            <v>0.23499999999999999</v>
          </cell>
          <cell r="S100">
            <v>0.23499999999999999</v>
          </cell>
          <cell r="T100">
            <v>0.55000000000000004</v>
          </cell>
          <cell r="U100">
            <v>0.23499999999999999</v>
          </cell>
          <cell r="V100">
            <v>3.4219999999999997</v>
          </cell>
          <cell r="W100">
            <v>3.5216432526180412</v>
          </cell>
          <cell r="X100">
            <v>3.3650609985039752</v>
          </cell>
          <cell r="Y100">
            <v>4.7532524310046584</v>
          </cell>
          <cell r="Z100">
            <v>0.14000000000000001</v>
          </cell>
          <cell r="AA100">
            <v>-0.08</v>
          </cell>
          <cell r="AB100">
            <v>4.8079522437554001</v>
          </cell>
          <cell r="AC100">
            <v>4.9479522437553998</v>
          </cell>
          <cell r="AD100">
            <v>4.7279522437554</v>
          </cell>
          <cell r="AE100">
            <v>3.6819999999999999</v>
          </cell>
          <cell r="AF100">
            <v>3.617</v>
          </cell>
          <cell r="AG100">
            <v>4.0919999999999996</v>
          </cell>
          <cell r="AH100">
            <v>-0.23499999999999999</v>
          </cell>
          <cell r="AI100">
            <v>1.4823667044090001</v>
          </cell>
          <cell r="AJ100">
            <v>5.6138866940137006E-2</v>
          </cell>
          <cell r="AK100">
            <v>5.9468899515411018E-2</v>
          </cell>
          <cell r="AL100">
            <v>0.73323513036081689</v>
          </cell>
          <cell r="AM100">
            <v>0.72005521281921037</v>
          </cell>
          <cell r="AN100">
            <v>0.17</v>
          </cell>
          <cell r="AO100">
            <v>0.124</v>
          </cell>
          <cell r="AQ100">
            <v>-4.0869152017169981</v>
          </cell>
          <cell r="AR100">
            <v>-3.5369152017169982</v>
          </cell>
          <cell r="AT100">
            <v>7.4999999999999997E-3</v>
          </cell>
          <cell r="AV100">
            <v>2.5000000000000001E-3</v>
          </cell>
          <cell r="AX100">
            <v>-0.09</v>
          </cell>
          <cell r="AZ100">
            <v>0.55000000000000004</v>
          </cell>
          <cell r="BA100">
            <v>0.55000000000000004</v>
          </cell>
          <cell r="BB100">
            <v>-0.55000000000000004</v>
          </cell>
        </row>
        <row r="101">
          <cell r="A101">
            <v>38991</v>
          </cell>
          <cell r="B101">
            <v>4.01</v>
          </cell>
          <cell r="C101">
            <v>-0.55000000000000004</v>
          </cell>
          <cell r="D101">
            <v>-0.4503354958755974</v>
          </cell>
          <cell r="E101">
            <v>-0.60695114521394444</v>
          </cell>
          <cell r="F101">
            <v>0.17</v>
          </cell>
          <cell r="G101">
            <v>0.17</v>
          </cell>
          <cell r="H101">
            <v>0.19500000000000001</v>
          </cell>
          <cell r="I101">
            <v>0.16500000000000001</v>
          </cell>
          <cell r="J101">
            <v>7.0000000000000007E-2</v>
          </cell>
          <cell r="K101">
            <v>0.16</v>
          </cell>
          <cell r="L101">
            <v>0.47</v>
          </cell>
          <cell r="M101">
            <v>-0.35499999999999998</v>
          </cell>
          <cell r="N101">
            <v>0.67</v>
          </cell>
          <cell r="O101">
            <v>0.12</v>
          </cell>
          <cell r="P101">
            <v>-0.28999999999999998</v>
          </cell>
          <cell r="Q101">
            <v>0.23499999999999999</v>
          </cell>
          <cell r="R101">
            <v>0.23499999999999999</v>
          </cell>
          <cell r="S101">
            <v>0.23499999999999999</v>
          </cell>
          <cell r="T101">
            <v>0.6</v>
          </cell>
          <cell r="U101">
            <v>0.23499999999999999</v>
          </cell>
          <cell r="V101">
            <v>3.46</v>
          </cell>
          <cell r="W101">
            <v>3.5596645041244024</v>
          </cell>
          <cell r="X101">
            <v>3.4030488547860553</v>
          </cell>
          <cell r="Y101" t="str">
            <v>Wtr</v>
          </cell>
          <cell r="Z101">
            <v>0.14000000000000001</v>
          </cell>
          <cell r="AA101">
            <v>-0.08</v>
          </cell>
          <cell r="AB101">
            <v>4.8603061265961243</v>
          </cell>
          <cell r="AC101">
            <v>5.0003061265961239</v>
          </cell>
          <cell r="AD101">
            <v>4.7803061265961242</v>
          </cell>
          <cell r="AE101">
            <v>3.7199999999999998</v>
          </cell>
          <cell r="AF101">
            <v>3.6549999999999998</v>
          </cell>
          <cell r="AG101">
            <v>4.13</v>
          </cell>
          <cell r="AH101">
            <v>-0.23499999999999999</v>
          </cell>
          <cell r="AI101">
            <v>1.4820506187000002</v>
          </cell>
          <cell r="AJ101">
            <v>5.6219127877000008E-2</v>
          </cell>
          <cell r="AK101">
            <v>5.9539769112634006E-2</v>
          </cell>
          <cell r="AL101">
            <v>0.72958437749043481</v>
          </cell>
          <cell r="AM101">
            <v>0.7163173090785584</v>
          </cell>
          <cell r="AN101">
            <v>0.17</v>
          </cell>
          <cell r="AO101">
            <v>0.12</v>
          </cell>
          <cell r="AQ101">
            <v>-4.1169273403589983</v>
          </cell>
          <cell r="AR101">
            <v>-3.5669273403589985</v>
          </cell>
          <cell r="AT101">
            <v>7.4999999999999997E-3</v>
          </cell>
          <cell r="AV101">
            <v>2.5000000000000001E-3</v>
          </cell>
          <cell r="AX101">
            <v>-0.09</v>
          </cell>
          <cell r="AZ101">
            <v>0.6</v>
          </cell>
          <cell r="BA101">
            <v>0.6</v>
          </cell>
          <cell r="BB101">
            <v>-0.55000000000000004</v>
          </cell>
        </row>
        <row r="102">
          <cell r="A102">
            <v>39022</v>
          </cell>
          <cell r="B102">
            <v>4.1500000000000004</v>
          </cell>
          <cell r="C102">
            <v>-0.52</v>
          </cell>
          <cell r="D102">
            <v>-0.42031368987803797</v>
          </cell>
          <cell r="E102">
            <v>-0.52</v>
          </cell>
          <cell r="F102">
            <v>0.23</v>
          </cell>
          <cell r="G102">
            <v>0.38500000000000001</v>
          </cell>
          <cell r="H102">
            <v>0.38500000000000001</v>
          </cell>
          <cell r="I102">
            <v>0.48499999999999999</v>
          </cell>
          <cell r="J102">
            <v>0.12</v>
          </cell>
          <cell r="K102">
            <v>0.21</v>
          </cell>
          <cell r="L102">
            <v>0.86</v>
          </cell>
          <cell r="M102">
            <v>-0.28999999999999998</v>
          </cell>
          <cell r="N102">
            <v>0.5</v>
          </cell>
          <cell r="O102">
            <v>0.52</v>
          </cell>
          <cell r="P102">
            <v>0</v>
          </cell>
          <cell r="Q102">
            <v>0.23749999999999999</v>
          </cell>
          <cell r="R102">
            <v>0.23749999999999999</v>
          </cell>
          <cell r="S102">
            <v>0.23749999999999999</v>
          </cell>
          <cell r="T102">
            <v>0.8</v>
          </cell>
          <cell r="U102">
            <v>0.23749999999999999</v>
          </cell>
          <cell r="V102">
            <v>3.6300000000000003</v>
          </cell>
          <cell r="W102">
            <v>3.7296863101219624</v>
          </cell>
          <cell r="X102">
            <v>3.6300000000000003</v>
          </cell>
          <cell r="Z102">
            <v>0.14000000000000001</v>
          </cell>
          <cell r="AA102">
            <v>0</v>
          </cell>
          <cell r="AB102">
            <v>5.0979918845249363</v>
          </cell>
          <cell r="AC102">
            <v>5.237991884524936</v>
          </cell>
          <cell r="AD102">
            <v>5.0979918845249363</v>
          </cell>
          <cell r="AE102">
            <v>4.1500000000000004</v>
          </cell>
          <cell r="AF102">
            <v>3.8600000000000003</v>
          </cell>
          <cell r="AG102">
            <v>4.67</v>
          </cell>
          <cell r="AH102">
            <v>-0.19</v>
          </cell>
          <cell r="AI102">
            <v>1.4817264258180003</v>
          </cell>
          <cell r="AJ102">
            <v>5.6302064180658001E-2</v>
          </cell>
          <cell r="AK102">
            <v>5.9613001031519015E-2</v>
          </cell>
          <cell r="AL102">
            <v>0.72582126231399891</v>
          </cell>
          <cell r="AM102">
            <v>0.71246674050467895</v>
          </cell>
          <cell r="AN102">
            <v>0.38500000000000001</v>
          </cell>
          <cell r="AO102">
            <v>0.124</v>
          </cell>
          <cell r="AQ102">
            <v>-4.2</v>
          </cell>
          <cell r="AR102">
            <v>-3.68</v>
          </cell>
          <cell r="AT102">
            <v>7.4999999999999997E-3</v>
          </cell>
          <cell r="AV102">
            <v>8.0000000000000002E-3</v>
          </cell>
          <cell r="AX102">
            <v>5.0000000000000001E-3</v>
          </cell>
          <cell r="AZ102">
            <v>0.8</v>
          </cell>
          <cell r="BA102">
            <v>0.8</v>
          </cell>
          <cell r="BB102">
            <v>-0.52</v>
          </cell>
        </row>
        <row r="103">
          <cell r="A103">
            <v>39052</v>
          </cell>
          <cell r="B103">
            <v>4.2750000000000004</v>
          </cell>
          <cell r="C103">
            <v>-0.52</v>
          </cell>
          <cell r="D103">
            <v>-0.42029273630844788</v>
          </cell>
          <cell r="E103">
            <v>-0.52</v>
          </cell>
          <cell r="F103">
            <v>0.25</v>
          </cell>
          <cell r="G103">
            <v>0.40500000000000003</v>
          </cell>
          <cell r="H103">
            <v>0.40500000000000003</v>
          </cell>
          <cell r="I103">
            <v>0.505</v>
          </cell>
          <cell r="J103">
            <v>0.14000000000000001</v>
          </cell>
          <cell r="K103">
            <v>0.23</v>
          </cell>
          <cell r="L103">
            <v>1.28</v>
          </cell>
          <cell r="M103">
            <v>-0.28999999999999998</v>
          </cell>
          <cell r="N103">
            <v>0.5</v>
          </cell>
          <cell r="O103">
            <v>0.52</v>
          </cell>
          <cell r="P103">
            <v>0.06</v>
          </cell>
          <cell r="Q103">
            <v>0.245</v>
          </cell>
          <cell r="R103">
            <v>0.245</v>
          </cell>
          <cell r="S103">
            <v>0.245</v>
          </cell>
          <cell r="T103">
            <v>1</v>
          </cell>
          <cell r="U103">
            <v>0.245</v>
          </cell>
          <cell r="V103">
            <v>3.7550000000000003</v>
          </cell>
          <cell r="W103">
            <v>3.8547072636915525</v>
          </cell>
          <cell r="X103">
            <v>3.7550000000000003</v>
          </cell>
          <cell r="Y103" t="str">
            <v>Sum</v>
          </cell>
          <cell r="Z103">
            <v>0.14000000000000001</v>
          </cell>
          <cell r="AA103">
            <v>0</v>
          </cell>
          <cell r="AB103">
            <v>5.2724343296218406</v>
          </cell>
          <cell r="AC103">
            <v>5.4124343296218402</v>
          </cell>
          <cell r="AD103">
            <v>5.2724343296218406</v>
          </cell>
          <cell r="AE103">
            <v>4.335</v>
          </cell>
          <cell r="AF103">
            <v>3.9850000000000003</v>
          </cell>
          <cell r="AG103">
            <v>4.7949999999999999</v>
          </cell>
          <cell r="AH103">
            <v>-0.19</v>
          </cell>
          <cell r="AI103">
            <v>1.4814150397000001</v>
          </cell>
          <cell r="AJ103">
            <v>5.6382325121871024E-2</v>
          </cell>
          <cell r="AK103">
            <v>5.9683870632136003E-2</v>
          </cell>
          <cell r="AL103">
            <v>0.72218861708555837</v>
          </cell>
          <cell r="AM103">
            <v>0.70875195684052317</v>
          </cell>
          <cell r="AN103">
            <v>0.40500000000000003</v>
          </cell>
          <cell r="AO103">
            <v>0.12</v>
          </cell>
          <cell r="AQ103">
            <v>-4.3250000000000002</v>
          </cell>
          <cell r="AR103">
            <v>-3.8050000000000002</v>
          </cell>
          <cell r="AT103">
            <v>7.4999999999999997E-3</v>
          </cell>
          <cell r="AV103">
            <v>8.0000000000000002E-3</v>
          </cell>
          <cell r="AX103">
            <v>2.5000000000000001E-2</v>
          </cell>
          <cell r="AZ103">
            <v>1</v>
          </cell>
          <cell r="BA103">
            <v>1</v>
          </cell>
          <cell r="BB103">
            <v>-0.52</v>
          </cell>
        </row>
        <row r="104">
          <cell r="A104">
            <v>39083</v>
          </cell>
          <cell r="B104">
            <v>4.3390000000000004</v>
          </cell>
          <cell r="C104">
            <v>-0.52</v>
          </cell>
          <cell r="D104">
            <v>-0.4202712383454652</v>
          </cell>
          <cell r="E104">
            <v>-0.52</v>
          </cell>
          <cell r="F104">
            <v>0.26</v>
          </cell>
          <cell r="G104">
            <v>0.41499999999999998</v>
          </cell>
          <cell r="H104">
            <v>0.41499999999999998</v>
          </cell>
          <cell r="I104">
            <v>0.51500000000000001</v>
          </cell>
          <cell r="J104">
            <v>0.15</v>
          </cell>
          <cell r="K104">
            <v>0.24</v>
          </cell>
          <cell r="L104">
            <v>1.61</v>
          </cell>
          <cell r="M104">
            <v>-0.28999999999999998</v>
          </cell>
          <cell r="N104">
            <v>0.5</v>
          </cell>
          <cell r="O104">
            <v>0.52</v>
          </cell>
          <cell r="P104">
            <v>0.13</v>
          </cell>
          <cell r="Q104">
            <v>0.2475</v>
          </cell>
          <cell r="R104">
            <v>0.2475</v>
          </cell>
          <cell r="S104">
            <v>0.2475</v>
          </cell>
          <cell r="T104">
            <v>1</v>
          </cell>
          <cell r="U104">
            <v>0.2475</v>
          </cell>
          <cell r="V104">
            <v>3.8190000000000004</v>
          </cell>
          <cell r="W104">
            <v>3.9187287616545352</v>
          </cell>
          <cell r="X104">
            <v>3.8190000000000004</v>
          </cell>
          <cell r="Z104">
            <v>0.14000000000000001</v>
          </cell>
          <cell r="AA104">
            <v>0</v>
          </cell>
          <cell r="AB104">
            <v>5.3611414714251486</v>
          </cell>
          <cell r="AC104">
            <v>5.5011414714251483</v>
          </cell>
          <cell r="AD104">
            <v>5.3611414714251486</v>
          </cell>
          <cell r="AE104">
            <v>4.4690000000000003</v>
          </cell>
          <cell r="AF104">
            <v>4.0490000000000004</v>
          </cell>
          <cell r="AG104">
            <v>4.859</v>
          </cell>
          <cell r="AH104">
            <v>-0.19</v>
          </cell>
          <cell r="AI104">
            <v>1.4810956994700002</v>
          </cell>
          <cell r="AJ104">
            <v>5.6465261430044995E-2</v>
          </cell>
          <cell r="AK104">
            <v>5.9757102554528006E-2</v>
          </cell>
          <cell r="AL104">
            <v>0.7184443176976768</v>
          </cell>
          <cell r="AM104">
            <v>0.70492533239547672</v>
          </cell>
          <cell r="AN104">
            <v>0.41499999999999998</v>
          </cell>
          <cell r="AO104">
            <v>0.12</v>
          </cell>
          <cell r="AQ104">
            <v>-4.399</v>
          </cell>
          <cell r="AR104">
            <v>-3.879</v>
          </cell>
          <cell r="AT104">
            <v>7.4999999999999997E-3</v>
          </cell>
          <cell r="AV104">
            <v>8.0000000000000002E-3</v>
          </cell>
          <cell r="AX104">
            <v>3.7499999999999999E-2</v>
          </cell>
          <cell r="AZ104">
            <v>1</v>
          </cell>
          <cell r="BA104">
            <v>1</v>
          </cell>
          <cell r="BB104">
            <v>-0.52</v>
          </cell>
        </row>
        <row r="105">
          <cell r="A105">
            <v>39114</v>
          </cell>
          <cell r="B105">
            <v>4.2110000000000003</v>
          </cell>
          <cell r="C105">
            <v>-0.52</v>
          </cell>
          <cell r="D105">
            <v>-0.42024989705109927</v>
          </cell>
          <cell r="E105">
            <v>-0.52000000000000046</v>
          </cell>
          <cell r="F105">
            <v>0.25</v>
          </cell>
          <cell r="G105">
            <v>0.40500000000000003</v>
          </cell>
          <cell r="H105">
            <v>0.40500000000000003</v>
          </cell>
          <cell r="I105">
            <v>0.505</v>
          </cell>
          <cell r="J105">
            <v>0.14000000000000001</v>
          </cell>
          <cell r="K105">
            <v>0.23</v>
          </cell>
          <cell r="L105">
            <v>1.57</v>
          </cell>
          <cell r="M105">
            <v>-0.28999999999999998</v>
          </cell>
          <cell r="N105">
            <v>0.5</v>
          </cell>
          <cell r="O105">
            <v>0.52</v>
          </cell>
          <cell r="P105">
            <v>0</v>
          </cell>
          <cell r="Q105">
            <v>0.23499999999999999</v>
          </cell>
          <cell r="R105">
            <v>0.23499999999999999</v>
          </cell>
          <cell r="S105">
            <v>0.23499999999999999</v>
          </cell>
          <cell r="T105">
            <v>1</v>
          </cell>
          <cell r="U105">
            <v>0.23499999999999999</v>
          </cell>
          <cell r="V105">
            <v>3.6910000000000003</v>
          </cell>
          <cell r="W105">
            <v>3.790750102948901</v>
          </cell>
          <cell r="X105">
            <v>3.6909999999999998</v>
          </cell>
          <cell r="Z105">
            <v>0.14000000000000001</v>
          </cell>
          <cell r="AA105">
            <v>0</v>
          </cell>
          <cell r="AB105">
            <v>5.1803455307179922</v>
          </cell>
          <cell r="AC105">
            <v>5.3203455307179919</v>
          </cell>
          <cell r="AD105">
            <v>5.1803455307179922</v>
          </cell>
          <cell r="AE105">
            <v>4.2110000000000003</v>
          </cell>
          <cell r="AF105">
            <v>3.9210000000000003</v>
          </cell>
          <cell r="AG105">
            <v>4.7309999999999999</v>
          </cell>
          <cell r="AH105">
            <v>-0.19</v>
          </cell>
          <cell r="AI105">
            <v>1.4807788226110004</v>
          </cell>
          <cell r="AJ105">
            <v>5.6548197740507011E-2</v>
          </cell>
          <cell r="AK105">
            <v>5.9830334478701015E-2</v>
          </cell>
          <cell r="AL105">
            <v>0.71470965941129128</v>
          </cell>
          <cell r="AM105">
            <v>0.7011109161788377</v>
          </cell>
          <cell r="AN105">
            <v>0.40500000000000003</v>
          </cell>
          <cell r="AO105">
            <v>0.13300000000000001</v>
          </cell>
          <cell r="AQ105">
            <v>-4.2649999999999997</v>
          </cell>
          <cell r="AR105">
            <v>-3.7449999999999997</v>
          </cell>
          <cell r="AT105">
            <v>7.4999999999999997E-3</v>
          </cell>
          <cell r="AV105">
            <v>8.0000000000000002E-3</v>
          </cell>
          <cell r="AX105">
            <v>4.2500000000000003E-2</v>
          </cell>
          <cell r="AZ105">
            <v>1</v>
          </cell>
          <cell r="BA105">
            <v>1</v>
          </cell>
          <cell r="BB105">
            <v>-0.52</v>
          </cell>
        </row>
        <row r="106">
          <cell r="A106">
            <v>39142</v>
          </cell>
          <cell r="B106">
            <v>4.0810000000000004</v>
          </cell>
          <cell r="C106">
            <v>-0.52</v>
          </cell>
          <cell r="D106">
            <v>-0.42023075577329427</v>
          </cell>
          <cell r="E106">
            <v>-0.51999999999999957</v>
          </cell>
          <cell r="F106">
            <v>0.245</v>
          </cell>
          <cell r="G106">
            <v>0.4</v>
          </cell>
          <cell r="H106">
            <v>0.4</v>
          </cell>
          <cell r="I106">
            <v>0.5</v>
          </cell>
          <cell r="J106">
            <v>0.13500000000000001</v>
          </cell>
          <cell r="K106">
            <v>0.22500000000000001</v>
          </cell>
          <cell r="L106">
            <v>0.93</v>
          </cell>
          <cell r="M106">
            <v>-0.28999999999999998</v>
          </cell>
          <cell r="N106">
            <v>0.5</v>
          </cell>
          <cell r="O106">
            <v>0.52</v>
          </cell>
          <cell r="P106">
            <v>-0.18</v>
          </cell>
          <cell r="Q106">
            <v>0.22750000000000001</v>
          </cell>
          <cell r="R106">
            <v>0.22750000000000001</v>
          </cell>
          <cell r="S106">
            <v>0.22750000000000001</v>
          </cell>
          <cell r="T106">
            <v>0.75</v>
          </cell>
          <cell r="U106">
            <v>0.22750000000000001</v>
          </cell>
          <cell r="V106">
            <v>3.5610000000000004</v>
          </cell>
          <cell r="W106">
            <v>3.6607692442267061</v>
          </cell>
          <cell r="X106">
            <v>3.5610000000000008</v>
          </cell>
          <cell r="Z106">
            <v>0.14000000000000001</v>
          </cell>
          <cell r="AA106">
            <v>0</v>
          </cell>
          <cell r="AB106">
            <v>4.9969307060918258</v>
          </cell>
          <cell r="AC106">
            <v>5.1369307060918254</v>
          </cell>
          <cell r="AD106">
            <v>4.9969307060918258</v>
          </cell>
          <cell r="AE106">
            <v>3.9010000000000002</v>
          </cell>
          <cell r="AF106">
            <v>3.7910000000000004</v>
          </cell>
          <cell r="AG106">
            <v>4.6010000000000009</v>
          </cell>
          <cell r="AH106">
            <v>-0.19</v>
          </cell>
          <cell r="AI106">
            <v>1.480494727056</v>
          </cell>
          <cell r="AJ106">
            <v>5.6623107958377016E-2</v>
          </cell>
          <cell r="AK106">
            <v>5.9896479444003004E-2</v>
          </cell>
          <cell r="AL106">
            <v>0.71134474994023111</v>
          </cell>
          <cell r="AM106">
            <v>0.69767615197483146</v>
          </cell>
          <cell r="AN106">
            <v>0.4</v>
          </cell>
          <cell r="AO106">
            <v>0.12</v>
          </cell>
          <cell r="AQ106">
            <v>-4.1349999999999998</v>
          </cell>
          <cell r="AR106">
            <v>-3.6149999999999998</v>
          </cell>
          <cell r="AT106">
            <v>7.4999999999999997E-3</v>
          </cell>
          <cell r="AV106">
            <v>8.0000000000000002E-3</v>
          </cell>
          <cell r="AX106">
            <v>0.04</v>
          </cell>
          <cell r="AZ106">
            <v>0.75</v>
          </cell>
          <cell r="BA106">
            <v>0.75</v>
          </cell>
          <cell r="BB106">
            <v>-0.52</v>
          </cell>
        </row>
        <row r="107">
          <cell r="A107">
            <v>39173</v>
          </cell>
          <cell r="B107">
            <v>3.94</v>
          </cell>
          <cell r="C107">
            <v>-0.58499999999999996</v>
          </cell>
          <cell r="D107">
            <v>-0.48520971288666859</v>
          </cell>
          <cell r="E107">
            <v>-0.64202302120761834</v>
          </cell>
          <cell r="F107">
            <v>0.18</v>
          </cell>
          <cell r="G107">
            <v>0.18</v>
          </cell>
          <cell r="H107">
            <v>0.20499999999999999</v>
          </cell>
          <cell r="I107">
            <v>0.17499999999999999</v>
          </cell>
          <cell r="J107">
            <v>0.08</v>
          </cell>
          <cell r="K107">
            <v>0.17</v>
          </cell>
          <cell r="L107">
            <v>0.5</v>
          </cell>
          <cell r="M107">
            <v>-0.35499999999999998</v>
          </cell>
          <cell r="N107">
            <v>0.62</v>
          </cell>
          <cell r="O107">
            <v>0.12</v>
          </cell>
          <cell r="P107">
            <v>-0.28999999999999998</v>
          </cell>
          <cell r="Q107">
            <v>0.22750000000000001</v>
          </cell>
          <cell r="R107">
            <v>0.22750000000000001</v>
          </cell>
          <cell r="S107">
            <v>0.22750000000000001</v>
          </cell>
          <cell r="T107">
            <v>0.4</v>
          </cell>
          <cell r="U107">
            <v>0.22750000000000001</v>
          </cell>
          <cell r="V107">
            <v>3.355</v>
          </cell>
          <cell r="W107">
            <v>3.4547902871133314</v>
          </cell>
          <cell r="X107">
            <v>3.2979769787923816</v>
          </cell>
          <cell r="Z107">
            <v>0.14000000000000001</v>
          </cell>
          <cell r="AA107">
            <v>-0.08</v>
          </cell>
          <cell r="AB107">
            <v>4.7068709148673102</v>
          </cell>
          <cell r="AC107">
            <v>4.8468709148673099</v>
          </cell>
          <cell r="AD107">
            <v>4.6268709148673102</v>
          </cell>
          <cell r="AE107">
            <v>3.65</v>
          </cell>
          <cell r="AF107">
            <v>3.585</v>
          </cell>
          <cell r="AG107">
            <v>4.0599999999999996</v>
          </cell>
          <cell r="AH107">
            <v>-0.23499999999999999</v>
          </cell>
          <cell r="AI107">
            <v>1.480182533519</v>
          </cell>
          <cell r="AJ107">
            <v>5.6706044273196012E-2</v>
          </cell>
          <cell r="AK107">
            <v>5.9969711371568007E-2</v>
          </cell>
          <cell r="AL107">
            <v>0.70762858484952906</v>
          </cell>
          <cell r="AM107">
            <v>0.69388504240686077</v>
          </cell>
          <cell r="AN107">
            <v>0.18</v>
          </cell>
          <cell r="AO107">
            <v>0.124</v>
          </cell>
          <cell r="AQ107">
            <v>-4.0659991863094209</v>
          </cell>
          <cell r="AR107">
            <v>-3.480999186309421</v>
          </cell>
          <cell r="AT107">
            <v>7.4999999999999997E-3</v>
          </cell>
          <cell r="AV107">
            <v>2.5000000000000001E-3</v>
          </cell>
          <cell r="AX107">
            <v>-0.09</v>
          </cell>
          <cell r="AZ107">
            <v>0.4</v>
          </cell>
          <cell r="BA107">
            <v>0.4</v>
          </cell>
          <cell r="BB107">
            <v>-0.58499999999999996</v>
          </cell>
        </row>
        <row r="108">
          <cell r="A108">
            <v>39203</v>
          </cell>
          <cell r="B108">
            <v>3.9110000000000005</v>
          </cell>
          <cell r="C108">
            <v>-0.58499999999999996</v>
          </cell>
          <cell r="D108">
            <v>-0.48518949820205126</v>
          </cell>
          <cell r="E108">
            <v>-0.64203457245597084</v>
          </cell>
          <cell r="F108">
            <v>0.17</v>
          </cell>
          <cell r="G108">
            <v>0.17</v>
          </cell>
          <cell r="H108">
            <v>0.19500000000000001</v>
          </cell>
          <cell r="I108">
            <v>0.16500000000000001</v>
          </cell>
          <cell r="J108">
            <v>7.0000000000000007E-2</v>
          </cell>
          <cell r="K108">
            <v>0.16</v>
          </cell>
          <cell r="L108">
            <v>0.44</v>
          </cell>
          <cell r="M108">
            <v>-0.35499999999999998</v>
          </cell>
          <cell r="N108">
            <v>0.62</v>
          </cell>
          <cell r="O108">
            <v>0.12</v>
          </cell>
          <cell r="P108">
            <v>-0.28999999999999998</v>
          </cell>
          <cell r="Q108">
            <v>0.22750000000000001</v>
          </cell>
          <cell r="R108">
            <v>0.22750000000000001</v>
          </cell>
          <cell r="S108">
            <v>0.22750000000000001</v>
          </cell>
          <cell r="T108">
            <v>0.45</v>
          </cell>
          <cell r="U108">
            <v>0.22750000000000001</v>
          </cell>
          <cell r="V108">
            <v>3.3260000000000005</v>
          </cell>
          <cell r="W108">
            <v>3.4258105017979492</v>
          </cell>
          <cell r="X108">
            <v>3.2689654275440296</v>
          </cell>
          <cell r="Z108">
            <v>0.14000000000000001</v>
          </cell>
          <cell r="AA108">
            <v>-0.08</v>
          </cell>
          <cell r="AB108">
            <v>4.6652405469578468</v>
          </cell>
          <cell r="AC108">
            <v>4.8052405469578465</v>
          </cell>
          <cell r="AD108">
            <v>4.5852405469578468</v>
          </cell>
          <cell r="AE108">
            <v>3.6210000000000004</v>
          </cell>
          <cell r="AF108">
            <v>3.5560000000000005</v>
          </cell>
          <cell r="AG108">
            <v>4.0310000000000006</v>
          </cell>
          <cell r="AH108">
            <v>-0.23499999999999999</v>
          </cell>
          <cell r="AI108">
            <v>1.4798827512060002</v>
          </cell>
          <cell r="AJ108">
            <v>5.678630522520102E-2</v>
          </cell>
          <cell r="AK108">
            <v>6.0040580980586018E-2</v>
          </cell>
          <cell r="AL108">
            <v>0.70404161800980014</v>
          </cell>
          <cell r="AM108">
            <v>0.69022792091722351</v>
          </cell>
          <cell r="AN108">
            <v>0.17</v>
          </cell>
          <cell r="AO108">
            <v>0.12</v>
          </cell>
          <cell r="AQ108">
            <v>-4.0320107327294981</v>
          </cell>
          <cell r="AR108">
            <v>-3.4470107327294981</v>
          </cell>
          <cell r="AT108">
            <v>7.4999999999999997E-3</v>
          </cell>
          <cell r="AV108">
            <v>2.5000000000000001E-3</v>
          </cell>
          <cell r="AX108">
            <v>-0.09</v>
          </cell>
          <cell r="AZ108">
            <v>0.45</v>
          </cell>
          <cell r="BA108">
            <v>0.45</v>
          </cell>
          <cell r="BB108">
            <v>-0.58499999999999996</v>
          </cell>
        </row>
        <row r="109">
          <cell r="A109">
            <v>39234</v>
          </cell>
          <cell r="B109">
            <v>3.9410000000000003</v>
          </cell>
          <cell r="C109">
            <v>-0.58499999999999996</v>
          </cell>
          <cell r="D109">
            <v>-0.48516876415382404</v>
          </cell>
          <cell r="E109">
            <v>-0.642046420483529</v>
          </cell>
          <cell r="F109">
            <v>0.16</v>
          </cell>
          <cell r="G109">
            <v>0.16</v>
          </cell>
          <cell r="H109">
            <v>0.185</v>
          </cell>
          <cell r="I109">
            <v>0.155</v>
          </cell>
          <cell r="J109">
            <v>0.06</v>
          </cell>
          <cell r="K109">
            <v>0.15</v>
          </cell>
          <cell r="L109">
            <v>0.44</v>
          </cell>
          <cell r="M109">
            <v>-0.35499999999999998</v>
          </cell>
          <cell r="N109">
            <v>0.62</v>
          </cell>
          <cell r="O109">
            <v>0.12</v>
          </cell>
          <cell r="P109">
            <v>-0.28999999999999998</v>
          </cell>
          <cell r="Q109">
            <v>0.2175</v>
          </cell>
          <cell r="R109">
            <v>0.2175</v>
          </cell>
          <cell r="S109">
            <v>0.2175</v>
          </cell>
          <cell r="T109">
            <v>0.45</v>
          </cell>
          <cell r="U109">
            <v>0.2175</v>
          </cell>
          <cell r="V109">
            <v>3.3560000000000003</v>
          </cell>
          <cell r="W109">
            <v>3.4558312358461762</v>
          </cell>
          <cell r="X109">
            <v>3.2989535795164713</v>
          </cell>
          <cell r="Y109" t="str">
            <v>Nov 07</v>
          </cell>
          <cell r="Z109">
            <v>0.14000000000000001</v>
          </cell>
          <cell r="AA109">
            <v>-0.08</v>
          </cell>
          <cell r="AB109">
            <v>4.7063426192975095</v>
          </cell>
          <cell r="AC109">
            <v>4.8463426192975092</v>
          </cell>
          <cell r="AD109">
            <v>4.6263426192975095</v>
          </cell>
          <cell r="AE109">
            <v>3.6510000000000002</v>
          </cell>
          <cell r="AF109">
            <v>3.5860000000000003</v>
          </cell>
          <cell r="AG109">
            <v>4.0609999999999999</v>
          </cell>
          <cell r="AH109">
            <v>-0.23499999999999999</v>
          </cell>
          <cell r="AI109">
            <v>1.4795753928920001</v>
          </cell>
          <cell r="AJ109">
            <v>5.6869241544525009E-2</v>
          </cell>
          <cell r="AK109">
            <v>6.0113812911657016E-2</v>
          </cell>
          <cell r="AL109">
            <v>0.70034476732435524</v>
          </cell>
          <cell r="AM109">
            <v>0.68646100316275727</v>
          </cell>
          <cell r="AN109">
            <v>0.16</v>
          </cell>
          <cell r="AO109">
            <v>0.124</v>
          </cell>
          <cell r="AQ109">
            <v>-4.0510225758047325</v>
          </cell>
          <cell r="AR109">
            <v>-3.4660225758047325</v>
          </cell>
          <cell r="AT109">
            <v>7.4999999999999997E-3</v>
          </cell>
          <cell r="AV109">
            <v>2.5000000000000001E-3</v>
          </cell>
          <cell r="AX109">
            <v>-0.09</v>
          </cell>
          <cell r="AZ109">
            <v>0.45</v>
          </cell>
          <cell r="BA109">
            <v>0.45</v>
          </cell>
          <cell r="BB109">
            <v>-0.58499999999999996</v>
          </cell>
        </row>
        <row r="110">
          <cell r="A110">
            <v>39264</v>
          </cell>
          <cell r="B110">
            <v>3.9710000000000005</v>
          </cell>
          <cell r="C110">
            <v>-0.58499999999999996</v>
          </cell>
          <cell r="D110">
            <v>-0.48514884849815898</v>
          </cell>
          <cell r="E110">
            <v>-0.64205780085819519</v>
          </cell>
          <cell r="F110">
            <v>0.16</v>
          </cell>
          <cell r="G110">
            <v>0.16</v>
          </cell>
          <cell r="H110">
            <v>0.185</v>
          </cell>
          <cell r="I110">
            <v>0.155</v>
          </cell>
          <cell r="J110">
            <v>0.06</v>
          </cell>
          <cell r="K110">
            <v>0.15</v>
          </cell>
          <cell r="L110">
            <v>0.5</v>
          </cell>
          <cell r="M110">
            <v>-0.35499999999999998</v>
          </cell>
          <cell r="N110">
            <v>0.62</v>
          </cell>
          <cell r="O110">
            <v>0.12</v>
          </cell>
          <cell r="P110">
            <v>-0.28999999999999998</v>
          </cell>
          <cell r="Q110">
            <v>0.2175</v>
          </cell>
          <cell r="R110">
            <v>0.2175</v>
          </cell>
          <cell r="S110">
            <v>0.2175</v>
          </cell>
          <cell r="T110">
            <v>0.5</v>
          </cell>
          <cell r="U110">
            <v>0.2175</v>
          </cell>
          <cell r="V110">
            <v>3.3860000000000006</v>
          </cell>
          <cell r="W110">
            <v>3.4858511515018415</v>
          </cell>
          <cell r="X110">
            <v>3.3289421991418053</v>
          </cell>
          <cell r="Y110">
            <v>4.9881659881288352</v>
          </cell>
          <cell r="Z110">
            <v>0.14000000000000001</v>
          </cell>
          <cell r="AA110">
            <v>-0.08</v>
          </cell>
          <cell r="AB110">
            <v>4.7474665326344203</v>
          </cell>
          <cell r="AC110">
            <v>4.88746653263442</v>
          </cell>
          <cell r="AD110">
            <v>4.6674665326344202</v>
          </cell>
          <cell r="AE110">
            <v>3.6810000000000005</v>
          </cell>
          <cell r="AF110">
            <v>3.6160000000000005</v>
          </cell>
          <cell r="AG110">
            <v>4.0910000000000002</v>
          </cell>
          <cell r="AH110">
            <v>-0.23499999999999999</v>
          </cell>
          <cell r="AI110">
            <v>1.4792802864900001</v>
          </cell>
          <cell r="AJ110">
            <v>5.6949502500888018E-2</v>
          </cell>
          <cell r="AK110">
            <v>6.0184682524068001E-2</v>
          </cell>
          <cell r="AL110">
            <v>0.69677658559829903</v>
          </cell>
          <cell r="AM110">
            <v>0.68282733829984543</v>
          </cell>
          <cell r="AN110">
            <v>0.16</v>
          </cell>
          <cell r="AO110">
            <v>0.12</v>
          </cell>
          <cell r="AQ110">
            <v>-4.0810339514225458</v>
          </cell>
          <cell r="AR110">
            <v>-3.4960339514225458</v>
          </cell>
          <cell r="AT110">
            <v>7.4999999999999997E-3</v>
          </cell>
          <cell r="AV110">
            <v>2.5000000000000001E-3</v>
          </cell>
          <cell r="AX110">
            <v>-0.09</v>
          </cell>
          <cell r="AZ110">
            <v>0.5</v>
          </cell>
          <cell r="BA110">
            <v>0.5</v>
          </cell>
          <cell r="BB110">
            <v>-0.58499999999999996</v>
          </cell>
        </row>
        <row r="111">
          <cell r="A111">
            <v>39295</v>
          </cell>
          <cell r="B111">
            <v>3.9910000000000001</v>
          </cell>
          <cell r="C111">
            <v>-0.58499999999999996</v>
          </cell>
          <cell r="D111">
            <v>-0.48512842360303443</v>
          </cell>
          <cell r="E111">
            <v>-0.64206947222683741</v>
          </cell>
          <cell r="F111">
            <v>0.16</v>
          </cell>
          <cell r="G111">
            <v>0.16</v>
          </cell>
          <cell r="H111">
            <v>0.185</v>
          </cell>
          <cell r="I111">
            <v>0.155</v>
          </cell>
          <cell r="J111">
            <v>0.06</v>
          </cell>
          <cell r="K111">
            <v>0.15</v>
          </cell>
          <cell r="L111">
            <v>0.5</v>
          </cell>
          <cell r="M111">
            <v>-0.35499999999999998</v>
          </cell>
          <cell r="N111">
            <v>0.62</v>
          </cell>
          <cell r="O111">
            <v>0.12</v>
          </cell>
          <cell r="P111">
            <v>-0.28999999999999998</v>
          </cell>
          <cell r="Q111">
            <v>0.2175</v>
          </cell>
          <cell r="R111">
            <v>0.2175</v>
          </cell>
          <cell r="S111">
            <v>0.2175</v>
          </cell>
          <cell r="T111">
            <v>0.55000000000000004</v>
          </cell>
          <cell r="U111">
            <v>0.2175</v>
          </cell>
          <cell r="V111">
            <v>3.4060000000000001</v>
          </cell>
          <cell r="W111">
            <v>3.5058715763969657</v>
          </cell>
          <cell r="X111">
            <v>3.3489305277731627</v>
          </cell>
          <cell r="Y111">
            <v>5.2408061023024999</v>
          </cell>
          <cell r="Z111">
            <v>0.14000000000000001</v>
          </cell>
          <cell r="AA111">
            <v>-0.08</v>
          </cell>
          <cell r="AB111">
            <v>4.774531625541524</v>
          </cell>
          <cell r="AC111">
            <v>4.9145316255415237</v>
          </cell>
          <cell r="AD111">
            <v>4.6945316255415239</v>
          </cell>
          <cell r="AE111">
            <v>3.7010000000000001</v>
          </cell>
          <cell r="AF111">
            <v>3.6360000000000001</v>
          </cell>
          <cell r="AG111">
            <v>4.1109999999999998</v>
          </cell>
          <cell r="AH111">
            <v>-0.23499999999999999</v>
          </cell>
          <cell r="AI111">
            <v>1.478977756523</v>
          </cell>
          <cell r="AJ111">
            <v>5.7032438824716016E-2</v>
          </cell>
          <cell r="AK111">
            <v>6.0257914458646013E-2</v>
          </cell>
          <cell r="AL111">
            <v>0.6930992417822871</v>
          </cell>
          <cell r="AM111">
            <v>0.6790847046436862</v>
          </cell>
          <cell r="AN111">
            <v>0.16</v>
          </cell>
          <cell r="AO111">
            <v>0.12</v>
          </cell>
          <cell r="AQ111">
            <v>-4.1010456179127051</v>
          </cell>
          <cell r="AR111">
            <v>-3.5160456179127051</v>
          </cell>
          <cell r="AT111">
            <v>7.4999999999999997E-3</v>
          </cell>
          <cell r="AV111">
            <v>2.5000000000000001E-3</v>
          </cell>
          <cell r="AX111">
            <v>-0.09</v>
          </cell>
          <cell r="AZ111">
            <v>0.55000000000000004</v>
          </cell>
          <cell r="BA111">
            <v>0.55000000000000004</v>
          </cell>
          <cell r="BB111">
            <v>-0.58499999999999996</v>
          </cell>
        </row>
        <row r="112">
          <cell r="A112">
            <v>39326</v>
          </cell>
          <cell r="B112">
            <v>4.0170000000000003</v>
          </cell>
          <cell r="C112">
            <v>-0.58499999999999996</v>
          </cell>
          <cell r="D112">
            <v>-0.48510815593737044</v>
          </cell>
          <cell r="E112">
            <v>-0.64208105375007429</v>
          </cell>
          <cell r="F112">
            <v>0.18</v>
          </cell>
          <cell r="G112">
            <v>0.18</v>
          </cell>
          <cell r="H112">
            <v>0.20499999999999999</v>
          </cell>
          <cell r="I112">
            <v>0.17499999999999999</v>
          </cell>
          <cell r="J112">
            <v>0.08</v>
          </cell>
          <cell r="K112">
            <v>0.17</v>
          </cell>
          <cell r="L112">
            <v>0.46</v>
          </cell>
          <cell r="M112">
            <v>-0.35499999999999998</v>
          </cell>
          <cell r="N112">
            <v>0.62</v>
          </cell>
          <cell r="O112">
            <v>0.12</v>
          </cell>
          <cell r="P112">
            <v>-0.28999999999999998</v>
          </cell>
          <cell r="Q112">
            <v>0.2175</v>
          </cell>
          <cell r="R112">
            <v>0.2175</v>
          </cell>
          <cell r="S112">
            <v>0.2175</v>
          </cell>
          <cell r="T112">
            <v>0.55000000000000004</v>
          </cell>
          <cell r="U112">
            <v>0.2175</v>
          </cell>
          <cell r="V112">
            <v>3.4320000000000004</v>
          </cell>
          <cell r="W112">
            <v>3.5318918440626299</v>
          </cell>
          <cell r="X112">
            <v>3.3749189462499261</v>
          </cell>
          <cell r="Y112">
            <v>4.8077087637190754</v>
          </cell>
          <cell r="Z112">
            <v>0.14000000000000001</v>
          </cell>
          <cell r="AA112">
            <v>-0.08</v>
          </cell>
          <cell r="AB112">
            <v>4.810002303078412</v>
          </cell>
          <cell r="AC112">
            <v>4.9500023030784117</v>
          </cell>
          <cell r="AD112">
            <v>4.730002303078412</v>
          </cell>
          <cell r="AE112">
            <v>3.7270000000000003</v>
          </cell>
          <cell r="AF112">
            <v>3.6620000000000004</v>
          </cell>
          <cell r="AG112">
            <v>4.1370000000000005</v>
          </cell>
          <cell r="AH112">
            <v>-0.23499999999999999</v>
          </cell>
          <cell r="AI112">
            <v>1.4786776777030002</v>
          </cell>
          <cell r="AJ112">
            <v>5.711537515083201E-2</v>
          </cell>
          <cell r="AK112">
            <v>6.0331146395005031E-2</v>
          </cell>
          <cell r="AL112">
            <v>0.68943188340428374</v>
          </cell>
          <cell r="AM112">
            <v>0.67535444603334616</v>
          </cell>
          <cell r="AN112">
            <v>0.18</v>
          </cell>
          <cell r="AO112">
            <v>0.124</v>
          </cell>
          <cell r="AQ112">
            <v>-4.122057194595012</v>
          </cell>
          <cell r="AR112">
            <v>-3.537057194595012</v>
          </cell>
          <cell r="AT112">
            <v>7.4999999999999997E-3</v>
          </cell>
          <cell r="AV112">
            <v>2.5000000000000001E-3</v>
          </cell>
          <cell r="AX112">
            <v>-0.09</v>
          </cell>
          <cell r="AZ112">
            <v>0.55000000000000004</v>
          </cell>
          <cell r="BA112">
            <v>0.55000000000000004</v>
          </cell>
          <cell r="BB112">
            <v>-0.58499999999999996</v>
          </cell>
        </row>
        <row r="113">
          <cell r="A113">
            <v>39356</v>
          </cell>
          <cell r="B113">
            <v>4.0549999999999997</v>
          </cell>
          <cell r="C113">
            <v>-0.58499999999999996</v>
          </cell>
          <cell r="D113">
            <v>-0.48508869184525016</v>
          </cell>
          <cell r="E113">
            <v>-0.64209217608842861</v>
          </cell>
          <cell r="F113">
            <v>0.19</v>
          </cell>
          <cell r="G113">
            <v>0.19</v>
          </cell>
          <cell r="H113">
            <v>0.215</v>
          </cell>
          <cell r="I113">
            <v>0.185</v>
          </cell>
          <cell r="J113">
            <v>0.09</v>
          </cell>
          <cell r="K113">
            <v>0.18</v>
          </cell>
          <cell r="L113">
            <v>0.47</v>
          </cell>
          <cell r="M113">
            <v>-0.35499999999999998</v>
          </cell>
          <cell r="N113">
            <v>0.62</v>
          </cell>
          <cell r="O113">
            <v>0.12</v>
          </cell>
          <cell r="P113">
            <v>-0.28999999999999998</v>
          </cell>
          <cell r="Q113">
            <v>0.2175</v>
          </cell>
          <cell r="R113">
            <v>0.2175</v>
          </cell>
          <cell r="S113">
            <v>0.2175</v>
          </cell>
          <cell r="T113">
            <v>0.6</v>
          </cell>
          <cell r="U113">
            <v>0.2175</v>
          </cell>
          <cell r="V113">
            <v>3.4699999999999998</v>
          </cell>
          <cell r="W113">
            <v>3.5699113081547496</v>
          </cell>
          <cell r="X113">
            <v>3.4129078239115711</v>
          </cell>
          <cell r="Y113" t="str">
            <v>Wtr</v>
          </cell>
          <cell r="Z113">
            <v>0.14000000000000001</v>
          </cell>
          <cell r="AA113">
            <v>-0.08</v>
          </cell>
          <cell r="AB113">
            <v>4.8623124746555817</v>
          </cell>
          <cell r="AC113">
            <v>5.0023124746555814</v>
          </cell>
          <cell r="AD113">
            <v>4.7823124746555816</v>
          </cell>
          <cell r="AE113">
            <v>3.7649999999999997</v>
          </cell>
          <cell r="AF113">
            <v>3.6999999999999997</v>
          </cell>
          <cell r="AG113">
            <v>4.1749999999999998</v>
          </cell>
          <cell r="AH113">
            <v>-0.23499999999999999</v>
          </cell>
          <cell r="AI113">
            <v>1.478389611026</v>
          </cell>
          <cell r="AJ113">
            <v>5.7195636113769009E-2</v>
          </cell>
          <cell r="AK113">
            <v>6.040201601253202E-2</v>
          </cell>
          <cell r="AL113">
            <v>0.68589237931553293</v>
          </cell>
          <cell r="AM113">
            <v>0.67175632186952083</v>
          </cell>
          <cell r="AN113">
            <v>0.19</v>
          </cell>
          <cell r="AO113">
            <v>0.12</v>
          </cell>
          <cell r="AQ113">
            <v>-4.1520683122843698</v>
          </cell>
          <cell r="AR113">
            <v>-3.5670683122843698</v>
          </cell>
          <cell r="AT113">
            <v>7.4999999999999997E-3</v>
          </cell>
          <cell r="AV113">
            <v>2.5000000000000001E-3</v>
          </cell>
          <cell r="AX113">
            <v>-0.09</v>
          </cell>
          <cell r="AZ113">
            <v>0.6</v>
          </cell>
          <cell r="BA113">
            <v>0.6</v>
          </cell>
          <cell r="BB113">
            <v>-0.58499999999999996</v>
          </cell>
        </row>
        <row r="114">
          <cell r="A114">
            <v>39387</v>
          </cell>
          <cell r="B114">
            <v>4.1950000000000003</v>
          </cell>
          <cell r="C114">
            <v>-0.52</v>
          </cell>
          <cell r="D114">
            <v>-0.4272066813825357</v>
          </cell>
          <cell r="E114">
            <v>-0.51999999999999957</v>
          </cell>
          <cell r="F114">
            <v>0.24249999999999999</v>
          </cell>
          <cell r="G114">
            <v>0.39250000000000002</v>
          </cell>
          <cell r="H114">
            <v>0.39250000000000002</v>
          </cell>
          <cell r="I114">
            <v>0.49249999999999999</v>
          </cell>
          <cell r="J114">
            <v>0.1225</v>
          </cell>
          <cell r="K114">
            <v>0.2225</v>
          </cell>
          <cell r="L114">
            <v>0.86</v>
          </cell>
          <cell r="M114">
            <v>-0.28999999999999998</v>
          </cell>
          <cell r="N114">
            <v>0.5</v>
          </cell>
          <cell r="O114">
            <v>0.52</v>
          </cell>
          <cell r="P114">
            <v>0</v>
          </cell>
          <cell r="Q114">
            <v>0.2175</v>
          </cell>
          <cell r="R114">
            <v>0.2175</v>
          </cell>
          <cell r="S114">
            <v>0.2175</v>
          </cell>
          <cell r="T114">
            <v>0.8</v>
          </cell>
          <cell r="U114">
            <v>0.2175</v>
          </cell>
          <cell r="V114">
            <v>3.6750000000000003</v>
          </cell>
          <cell r="W114">
            <v>3.7677933186174646</v>
          </cell>
          <cell r="X114">
            <v>3.6750000000000007</v>
          </cell>
          <cell r="Z114">
            <v>0.13</v>
          </cell>
          <cell r="AA114">
            <v>0</v>
          </cell>
          <cell r="AB114">
            <v>5.1485387861759957</v>
          </cell>
          <cell r="AC114">
            <v>5.2785387861759956</v>
          </cell>
          <cell r="AD114">
            <v>5.1485387861759957</v>
          </cell>
          <cell r="AE114">
            <v>4.1950000000000003</v>
          </cell>
          <cell r="AF114">
            <v>3.9050000000000002</v>
          </cell>
          <cell r="AG114">
            <v>4.7149999999999999</v>
          </cell>
          <cell r="AH114">
            <v>-0.19</v>
          </cell>
          <cell r="AI114">
            <v>1.4780943503640001</v>
          </cell>
          <cell r="AJ114">
            <v>5.7278572444389012E-2</v>
          </cell>
          <cell r="AK114">
            <v>6.0475247952397004E-2</v>
          </cell>
          <cell r="AL114">
            <v>0.68224480836497559</v>
          </cell>
          <cell r="AM114">
            <v>0.66805047817818175</v>
          </cell>
          <cell r="AN114">
            <v>0.39250000000000002</v>
          </cell>
          <cell r="AO114">
            <v>0.124</v>
          </cell>
          <cell r="AQ114">
            <v>-4.2350000000000003</v>
          </cell>
          <cell r="AR114">
            <v>-3.7150000000000003</v>
          </cell>
          <cell r="AT114">
            <v>7.4999999999999997E-3</v>
          </cell>
          <cell r="AV114">
            <v>8.0000000000000002E-3</v>
          </cell>
          <cell r="AX114">
            <v>5.0000000000000001E-3</v>
          </cell>
          <cell r="AZ114">
            <v>0.8</v>
          </cell>
          <cell r="BA114">
            <v>0.8</v>
          </cell>
          <cell r="BB114">
            <v>-0.52</v>
          </cell>
        </row>
        <row r="115">
          <cell r="A115">
            <v>39417</v>
          </cell>
          <cell r="B115">
            <v>4.32</v>
          </cell>
          <cell r="C115">
            <v>-0.52</v>
          </cell>
          <cell r="D115">
            <v>-0.42718888594553039</v>
          </cell>
          <cell r="E115">
            <v>-0.52</v>
          </cell>
          <cell r="F115">
            <v>0.26250000000000001</v>
          </cell>
          <cell r="G115">
            <v>0.41249999999999998</v>
          </cell>
          <cell r="H115">
            <v>0.41249999999999998</v>
          </cell>
          <cell r="I115">
            <v>0.51249999999999996</v>
          </cell>
          <cell r="J115">
            <v>0.14249999999999999</v>
          </cell>
          <cell r="K115">
            <v>0.24249999999999999</v>
          </cell>
          <cell r="L115">
            <v>1.28</v>
          </cell>
          <cell r="M115">
            <v>-0.28999999999999998</v>
          </cell>
          <cell r="N115">
            <v>0.5</v>
          </cell>
          <cell r="O115">
            <v>0.52</v>
          </cell>
          <cell r="P115">
            <v>0.06</v>
          </cell>
          <cell r="Q115">
            <v>0.2175</v>
          </cell>
          <cell r="R115">
            <v>0.2175</v>
          </cell>
          <cell r="S115">
            <v>0.2175</v>
          </cell>
          <cell r="T115">
            <v>1</v>
          </cell>
          <cell r="U115">
            <v>0.2175</v>
          </cell>
          <cell r="V115">
            <v>3.8000000000000003</v>
          </cell>
          <cell r="W115">
            <v>3.8928111140544699</v>
          </cell>
          <cell r="X115">
            <v>3.8000000000000003</v>
          </cell>
          <cell r="Y115" t="str">
            <v>Sum</v>
          </cell>
          <cell r="Z115">
            <v>0.13</v>
          </cell>
          <cell r="AA115">
            <v>0</v>
          </cell>
          <cell r="AB115">
            <v>5.3226384041686901</v>
          </cell>
          <cell r="AC115">
            <v>5.4526384041686899</v>
          </cell>
          <cell r="AD115">
            <v>5.3226384041686901</v>
          </cell>
          <cell r="AE115">
            <v>4.38</v>
          </cell>
          <cell r="AF115">
            <v>4.03</v>
          </cell>
          <cell r="AG115">
            <v>4.84</v>
          </cell>
          <cell r="AH115">
            <v>-0.19</v>
          </cell>
          <cell r="AI115">
            <v>1.4778109431970001</v>
          </cell>
          <cell r="AJ115">
            <v>5.7358833411684025E-2</v>
          </cell>
          <cell r="AK115">
            <v>6.0546117573318015E-2</v>
          </cell>
          <cell r="AL115">
            <v>0.67872454092510504</v>
          </cell>
          <cell r="AM115">
            <v>0.66447602119651761</v>
          </cell>
          <cell r="AN115">
            <v>0.41249999999999998</v>
          </cell>
          <cell r="AO115">
            <v>0.12</v>
          </cell>
          <cell r="AQ115">
            <v>-4.3600000000000003</v>
          </cell>
          <cell r="AR115">
            <v>-3.8400000000000003</v>
          </cell>
          <cell r="AT115">
            <v>7.4999999999999997E-3</v>
          </cell>
          <cell r="AV115">
            <v>8.0000000000000002E-3</v>
          </cell>
          <cell r="AX115">
            <v>2.5000000000000001E-2</v>
          </cell>
          <cell r="AZ115">
            <v>1</v>
          </cell>
          <cell r="BA115">
            <v>1</v>
          </cell>
          <cell r="BB115">
            <v>-0.52</v>
          </cell>
        </row>
        <row r="116">
          <cell r="A116">
            <v>39448</v>
          </cell>
          <cell r="B116">
            <v>4.3940000000000001</v>
          </cell>
          <cell r="C116">
            <v>-0.52</v>
          </cell>
          <cell r="D116">
            <v>-0.42717064125229243</v>
          </cell>
          <cell r="E116">
            <v>-0.52</v>
          </cell>
          <cell r="F116">
            <v>0.27250000000000002</v>
          </cell>
          <cell r="G116">
            <v>0.42249999999999999</v>
          </cell>
          <cell r="H116">
            <v>0.42249999999999999</v>
          </cell>
          <cell r="I116">
            <v>0.52249999999999996</v>
          </cell>
          <cell r="J116">
            <v>0.1525</v>
          </cell>
          <cell r="K116">
            <v>0.2525</v>
          </cell>
          <cell r="L116">
            <v>1.61</v>
          </cell>
          <cell r="M116">
            <v>-0.28999999999999998</v>
          </cell>
          <cell r="N116">
            <v>0.5</v>
          </cell>
          <cell r="O116">
            <v>0.52</v>
          </cell>
          <cell r="P116">
            <v>0.13</v>
          </cell>
          <cell r="Q116">
            <v>0.2175</v>
          </cell>
          <cell r="R116">
            <v>0.2175</v>
          </cell>
          <cell r="S116">
            <v>0.2175</v>
          </cell>
          <cell r="T116">
            <v>1</v>
          </cell>
          <cell r="U116">
            <v>0.2175</v>
          </cell>
          <cell r="V116">
            <v>3.8740000000000001</v>
          </cell>
          <cell r="W116">
            <v>3.9668293587477077</v>
          </cell>
          <cell r="X116">
            <v>3.8740000000000001</v>
          </cell>
          <cell r="Z116">
            <v>0.13</v>
          </cell>
          <cell r="AA116">
            <v>0</v>
          </cell>
          <cell r="AB116">
            <v>5.4252232999771515</v>
          </cell>
          <cell r="AC116">
            <v>5.5552232999771514</v>
          </cell>
          <cell r="AD116">
            <v>5.4252232999771515</v>
          </cell>
          <cell r="AE116">
            <v>4.524</v>
          </cell>
          <cell r="AF116">
            <v>4.1040000000000001</v>
          </cell>
          <cell r="AG116">
            <v>4.9139999999999997</v>
          </cell>
          <cell r="AH116">
            <v>-0.19</v>
          </cell>
          <cell r="AI116">
            <v>1.4775204940580002</v>
          </cell>
          <cell r="AJ116">
            <v>5.7441769746807009E-2</v>
          </cell>
          <cell r="AK116">
            <v>6.0619349516688001E-2</v>
          </cell>
          <cell r="AL116">
            <v>0.67509693700393025</v>
          </cell>
          <cell r="AM116">
            <v>0.66079467366621503</v>
          </cell>
          <cell r="AN116">
            <v>0.42249999999999999</v>
          </cell>
          <cell r="AO116">
            <v>0.12</v>
          </cell>
          <cell r="AQ116">
            <v>-4.4440000000000008</v>
          </cell>
          <cell r="AR116">
            <v>-3.9240000000000008</v>
          </cell>
          <cell r="AT116">
            <v>7.4999999999999997E-3</v>
          </cell>
          <cell r="AV116">
            <v>8.0000000000000002E-3</v>
          </cell>
          <cell r="AX116">
            <v>3.7499999999999999E-2</v>
          </cell>
          <cell r="AZ116">
            <v>1</v>
          </cell>
          <cell r="BA116">
            <v>1</v>
          </cell>
          <cell r="BB116">
            <v>-0.52</v>
          </cell>
        </row>
        <row r="117">
          <cell r="A117">
            <v>39479</v>
          </cell>
          <cell r="B117">
            <v>4.266</v>
          </cell>
          <cell r="C117">
            <v>-0.52</v>
          </cell>
          <cell r="D117">
            <v>-0.42715451508632807</v>
          </cell>
          <cell r="E117">
            <v>-0.52000000000000046</v>
          </cell>
          <cell r="F117">
            <v>0.26250000000000001</v>
          </cell>
          <cell r="G117">
            <v>0.41249999999999998</v>
          </cell>
          <cell r="H117">
            <v>0.41249999999999998</v>
          </cell>
          <cell r="I117">
            <v>0.51249999999999996</v>
          </cell>
          <cell r="J117">
            <v>0.14249999999999999</v>
          </cell>
          <cell r="K117">
            <v>0.24249999999999999</v>
          </cell>
          <cell r="L117">
            <v>1.57</v>
          </cell>
          <cell r="M117">
            <v>-0.28999999999999998</v>
          </cell>
          <cell r="N117">
            <v>0.5</v>
          </cell>
          <cell r="O117">
            <v>0.52</v>
          </cell>
          <cell r="P117">
            <v>0</v>
          </cell>
          <cell r="Q117">
            <v>0.21249999999999999</v>
          </cell>
          <cell r="R117">
            <v>0.21249999999999999</v>
          </cell>
          <cell r="S117">
            <v>0.21249999999999999</v>
          </cell>
          <cell r="T117">
            <v>1</v>
          </cell>
          <cell r="U117">
            <v>0.21249999999999999</v>
          </cell>
          <cell r="V117">
            <v>3.746</v>
          </cell>
          <cell r="W117">
            <v>3.8388454849136719</v>
          </cell>
          <cell r="X117">
            <v>3.7459999999999996</v>
          </cell>
          <cell r="Z117">
            <v>0.13</v>
          </cell>
          <cell r="AA117">
            <v>0</v>
          </cell>
          <cell r="AB117">
            <v>5.2450585017978382</v>
          </cell>
          <cell r="AC117">
            <v>5.3750585017978381</v>
          </cell>
          <cell r="AD117">
            <v>5.2450585017978382</v>
          </cell>
          <cell r="AE117">
            <v>4.266</v>
          </cell>
          <cell r="AF117">
            <v>3.976</v>
          </cell>
          <cell r="AG117">
            <v>4.7859999999999996</v>
          </cell>
          <cell r="AH117">
            <v>-0.19</v>
          </cell>
          <cell r="AI117">
            <v>1.4772638661700002</v>
          </cell>
          <cell r="AJ117">
            <v>5.7524706084218009E-2</v>
          </cell>
          <cell r="AK117">
            <v>6.068946497446602E-2</v>
          </cell>
          <cell r="AL117">
            <v>0.67147954745564098</v>
          </cell>
          <cell r="AM117">
            <v>0.65713976305314903</v>
          </cell>
          <cell r="AN117">
            <v>0.41249999999999998</v>
          </cell>
          <cell r="AO117">
            <v>0.13300000000000001</v>
          </cell>
          <cell r="AQ117">
            <v>-4.3099999999999996</v>
          </cell>
          <cell r="AR117">
            <v>-3.7899999999999996</v>
          </cell>
          <cell r="AT117">
            <v>7.4999999999999997E-3</v>
          </cell>
          <cell r="AV117">
            <v>8.0000000000000002E-3</v>
          </cell>
          <cell r="AX117">
            <v>4.2500000000000003E-2</v>
          </cell>
          <cell r="AZ117">
            <v>1</v>
          </cell>
          <cell r="BA117">
            <v>1</v>
          </cell>
          <cell r="BB117">
            <v>-0.52</v>
          </cell>
        </row>
        <row r="118">
          <cell r="A118">
            <v>39508</v>
          </cell>
          <cell r="B118">
            <v>4.1360000000000001</v>
          </cell>
          <cell r="C118">
            <v>-0.52</v>
          </cell>
          <cell r="D118">
            <v>-0.42714600313313156</v>
          </cell>
          <cell r="E118">
            <v>-0.52</v>
          </cell>
          <cell r="F118">
            <v>0.25750000000000001</v>
          </cell>
          <cell r="G118">
            <v>0.40749999999999997</v>
          </cell>
          <cell r="H118">
            <v>0.40749999999999997</v>
          </cell>
          <cell r="I118">
            <v>0.50749999999999995</v>
          </cell>
          <cell r="J118">
            <v>0.13750000000000001</v>
          </cell>
          <cell r="K118">
            <v>0.23749999999999999</v>
          </cell>
          <cell r="L118">
            <v>0.93</v>
          </cell>
          <cell r="M118">
            <v>-0.28999999999999998</v>
          </cell>
          <cell r="N118">
            <v>0.5</v>
          </cell>
          <cell r="O118">
            <v>0.52</v>
          </cell>
          <cell r="P118">
            <v>-0.18</v>
          </cell>
          <cell r="Q118">
            <v>0.2</v>
          </cell>
          <cell r="R118">
            <v>0.20749999999999999</v>
          </cell>
          <cell r="S118">
            <v>0.20749999999999999</v>
          </cell>
          <cell r="T118">
            <v>0.75</v>
          </cell>
          <cell r="U118">
            <v>0.20749999999999999</v>
          </cell>
          <cell r="V118">
            <v>3.6160000000000001</v>
          </cell>
          <cell r="W118">
            <v>3.7088539968668686</v>
          </cell>
          <cell r="X118">
            <v>3.6160000000000001</v>
          </cell>
          <cell r="Z118">
            <v>0.13</v>
          </cell>
          <cell r="AA118">
            <v>0</v>
          </cell>
          <cell r="AB118">
            <v>5.0625715193928205</v>
          </cell>
          <cell r="AC118">
            <v>5.1925715193928204</v>
          </cell>
          <cell r="AD118">
            <v>5.0625715193928205</v>
          </cell>
          <cell r="AE118">
            <v>3.956</v>
          </cell>
          <cell r="AF118">
            <v>3.8460000000000001</v>
          </cell>
          <cell r="AG118">
            <v>4.6560000000000006</v>
          </cell>
          <cell r="AH118">
            <v>-0.19</v>
          </cell>
          <cell r="AI118">
            <v>1.4771284449569999</v>
          </cell>
          <cell r="AJ118">
            <v>5.760229169225501E-2</v>
          </cell>
          <cell r="AK118">
            <v>6.0745061117301997E-2</v>
          </cell>
          <cell r="AL118">
            <v>0.66810482436142971</v>
          </cell>
          <cell r="AM118">
            <v>0.6537771714324897</v>
          </cell>
          <cell r="AN118">
            <v>0.40749999999999997</v>
          </cell>
          <cell r="AO118">
            <v>0.12</v>
          </cell>
          <cell r="AQ118">
            <v>-4.18</v>
          </cell>
          <cell r="AR118">
            <v>-3.6599999999999997</v>
          </cell>
          <cell r="AT118">
            <v>7.4999999999999997E-3</v>
          </cell>
          <cell r="AV118">
            <v>8.0000000000000002E-3</v>
          </cell>
          <cell r="AX118">
            <v>0.04</v>
          </cell>
          <cell r="AZ118">
            <v>0.75</v>
          </cell>
          <cell r="BA118">
            <v>0.75</v>
          </cell>
          <cell r="BB118">
            <v>-0.52</v>
          </cell>
        </row>
        <row r="119">
          <cell r="A119">
            <v>39539</v>
          </cell>
          <cell r="B119">
            <v>3.9950000000000001</v>
          </cell>
          <cell r="C119">
            <v>-0.59499999999999997</v>
          </cell>
          <cell r="D119">
            <v>-0.50213725215544525</v>
          </cell>
          <cell r="E119">
            <v>-0.65214630636587945</v>
          </cell>
          <cell r="F119">
            <v>0.1825</v>
          </cell>
          <cell r="G119">
            <v>0.1825</v>
          </cell>
          <cell r="H119">
            <v>0.20749999999999999</v>
          </cell>
          <cell r="I119">
            <v>0.17749999999999999</v>
          </cell>
          <cell r="J119">
            <v>8.2500000000000004E-2</v>
          </cell>
          <cell r="K119">
            <v>0.17249999999999999</v>
          </cell>
          <cell r="L119">
            <v>0.5</v>
          </cell>
          <cell r="M119">
            <v>-0.35499999999999998</v>
          </cell>
          <cell r="N119">
            <v>0.62</v>
          </cell>
          <cell r="O119">
            <v>0.12</v>
          </cell>
          <cell r="P119">
            <v>-0.28999999999999998</v>
          </cell>
          <cell r="Q119">
            <v>0.2</v>
          </cell>
          <cell r="R119">
            <v>0.20749999999999999</v>
          </cell>
          <cell r="S119">
            <v>0.20749999999999999</v>
          </cell>
          <cell r="T119">
            <v>0.4</v>
          </cell>
          <cell r="U119">
            <v>0.20749999999999999</v>
          </cell>
          <cell r="V119">
            <v>3.4000000000000004</v>
          </cell>
          <cell r="W119">
            <v>3.4928627478445549</v>
          </cell>
          <cell r="X119">
            <v>3.3428536936341207</v>
          </cell>
          <cell r="Z119">
            <v>0.13</v>
          </cell>
          <cell r="AA119">
            <v>-0.08</v>
          </cell>
          <cell r="AB119">
            <v>4.7597126970642325</v>
          </cell>
          <cell r="AC119">
            <v>4.8897126970642324</v>
          </cell>
          <cell r="AD119">
            <v>4.6797126970642324</v>
          </cell>
          <cell r="AE119">
            <v>3.7050000000000001</v>
          </cell>
          <cell r="AF119">
            <v>3.64</v>
          </cell>
          <cell r="AG119">
            <v>4.1150000000000002</v>
          </cell>
          <cell r="AH119">
            <v>-0.23499999999999999</v>
          </cell>
          <cell r="AI119">
            <v>1.4769892468570001</v>
          </cell>
          <cell r="AJ119">
            <v>5.768522803409501E-2</v>
          </cell>
          <cell r="AK119">
            <v>6.0804491478020001E-2</v>
          </cell>
          <cell r="AL119">
            <v>0.66450733010618568</v>
          </cell>
          <cell r="AM119">
            <v>0.65019554887356823</v>
          </cell>
          <cell r="AN119">
            <v>0.1825</v>
          </cell>
          <cell r="AO119">
            <v>0.124</v>
          </cell>
          <cell r="AQ119">
            <v>-4.111122419936053</v>
          </cell>
          <cell r="AR119">
            <v>-3.5161224199360532</v>
          </cell>
          <cell r="AT119">
            <v>7.4999999999999997E-3</v>
          </cell>
          <cell r="AV119">
            <v>2.5000000000000001E-3</v>
          </cell>
          <cell r="AX119">
            <v>-0.09</v>
          </cell>
          <cell r="AZ119">
            <v>0.4</v>
          </cell>
          <cell r="BA119">
            <v>0.4</v>
          </cell>
          <cell r="BB119">
            <v>-0.59499999999999997</v>
          </cell>
        </row>
        <row r="120">
          <cell r="A120">
            <v>39569</v>
          </cell>
          <cell r="B120">
            <v>3.9660000000000002</v>
          </cell>
          <cell r="C120">
            <v>-0.59499999999999997</v>
          </cell>
          <cell r="D120">
            <v>-0.5021291259205185</v>
          </cell>
          <cell r="E120">
            <v>-0.65215130712583491</v>
          </cell>
          <cell r="F120">
            <v>0.17249999999999999</v>
          </cell>
          <cell r="G120">
            <v>0.17249999999999999</v>
          </cell>
          <cell r="H120">
            <v>0.19750000000000001</v>
          </cell>
          <cell r="I120">
            <v>0.16750000000000001</v>
          </cell>
          <cell r="J120">
            <v>7.2499999999999995E-2</v>
          </cell>
          <cell r="K120">
            <v>0.16250000000000001</v>
          </cell>
          <cell r="L120">
            <v>0.44</v>
          </cell>
          <cell r="M120">
            <v>-0.35499999999999998</v>
          </cell>
          <cell r="N120">
            <v>0.62</v>
          </cell>
          <cell r="O120">
            <v>0.12</v>
          </cell>
          <cell r="P120">
            <v>-0.28999999999999998</v>
          </cell>
          <cell r="Q120">
            <v>0.2</v>
          </cell>
          <cell r="R120">
            <v>0.20749999999999999</v>
          </cell>
          <cell r="S120">
            <v>0.20749999999999999</v>
          </cell>
          <cell r="T120">
            <v>0.45</v>
          </cell>
          <cell r="U120">
            <v>0.20749999999999999</v>
          </cell>
          <cell r="V120">
            <v>3.3710000000000004</v>
          </cell>
          <cell r="W120">
            <v>3.4638708740794817</v>
          </cell>
          <cell r="X120">
            <v>3.3138486928741653</v>
          </cell>
          <cell r="Z120">
            <v>0.13</v>
          </cell>
          <cell r="AA120">
            <v>-0.08</v>
          </cell>
          <cell r="AB120">
            <v>4.7187022233143887</v>
          </cell>
          <cell r="AC120">
            <v>4.8487022233143886</v>
          </cell>
          <cell r="AD120">
            <v>4.6387022233143886</v>
          </cell>
          <cell r="AE120">
            <v>3.6760000000000002</v>
          </cell>
          <cell r="AF120">
            <v>3.6110000000000002</v>
          </cell>
          <cell r="AG120">
            <v>4.0860000000000003</v>
          </cell>
          <cell r="AH120">
            <v>-0.23499999999999999</v>
          </cell>
          <cell r="AI120">
            <v>1.4768600097659998</v>
          </cell>
          <cell r="AJ120">
            <v>5.7765489012247012E-2</v>
          </cell>
          <cell r="AK120">
            <v>6.0862004731444021E-2</v>
          </cell>
          <cell r="AL120">
            <v>0.66103573135332938</v>
          </cell>
          <cell r="AM120">
            <v>0.6467421243209317</v>
          </cell>
          <cell r="AN120">
            <v>0.17249999999999999</v>
          </cell>
          <cell r="AO120">
            <v>0.12</v>
          </cell>
          <cell r="AQ120">
            <v>-4.0771274186057536</v>
          </cell>
          <cell r="AR120">
            <v>-3.4821274186057538</v>
          </cell>
          <cell r="AT120">
            <v>7.4999999999999997E-3</v>
          </cell>
          <cell r="AV120">
            <v>2.5000000000000001E-3</v>
          </cell>
          <cell r="AX120">
            <v>-0.09</v>
          </cell>
          <cell r="AZ120">
            <v>0.45</v>
          </cell>
          <cell r="BA120">
            <v>0.45</v>
          </cell>
          <cell r="BB120">
            <v>-0.59499999999999997</v>
          </cell>
        </row>
        <row r="121">
          <cell r="A121">
            <v>39600</v>
          </cell>
          <cell r="B121">
            <v>3.9960000000000004</v>
          </cell>
          <cell r="C121">
            <v>-0.59499999999999997</v>
          </cell>
          <cell r="D121">
            <v>-0.50212108273809042</v>
          </cell>
          <cell r="E121">
            <v>-0.65215625677655975</v>
          </cell>
          <cell r="F121">
            <v>0.16250000000000001</v>
          </cell>
          <cell r="G121">
            <v>0.16250000000000001</v>
          </cell>
          <cell r="H121">
            <v>0.1875</v>
          </cell>
          <cell r="I121">
            <v>0.1575</v>
          </cell>
          <cell r="J121">
            <v>6.25E-2</v>
          </cell>
          <cell r="K121">
            <v>0.1525</v>
          </cell>
          <cell r="L121">
            <v>0.44</v>
          </cell>
          <cell r="M121">
            <v>-0.35499999999999998</v>
          </cell>
          <cell r="N121">
            <v>0.62</v>
          </cell>
          <cell r="O121">
            <v>0.12</v>
          </cell>
          <cell r="P121">
            <v>-0.28999999999999998</v>
          </cell>
          <cell r="Q121">
            <v>0.2</v>
          </cell>
          <cell r="R121">
            <v>0.20749999999999999</v>
          </cell>
          <cell r="S121">
            <v>0.20749999999999999</v>
          </cell>
          <cell r="T121">
            <v>0.45</v>
          </cell>
          <cell r="U121">
            <v>0.20749999999999999</v>
          </cell>
          <cell r="V121">
            <v>3.4010000000000007</v>
          </cell>
          <cell r="W121">
            <v>3.49387891726191</v>
          </cell>
          <cell r="X121">
            <v>3.3438437432234407</v>
          </cell>
          <cell r="Y121" t="str">
            <v>Nov 08</v>
          </cell>
          <cell r="Z121">
            <v>0.13</v>
          </cell>
          <cell r="AA121">
            <v>-0.08</v>
          </cell>
          <cell r="AB121">
            <v>4.7602837439764212</v>
          </cell>
          <cell r="AC121">
            <v>4.8902837439764211</v>
          </cell>
          <cell r="AD121">
            <v>4.6802837439764211</v>
          </cell>
          <cell r="AE121">
            <v>3.7060000000000004</v>
          </cell>
          <cell r="AF121">
            <v>3.6410000000000005</v>
          </cell>
          <cell r="AG121">
            <v>4.1160000000000005</v>
          </cell>
          <cell r="AH121">
            <v>-0.23499999999999999</v>
          </cell>
          <cell r="AI121">
            <v>1.4767321157850004</v>
          </cell>
          <cell r="AJ121">
            <v>5.7848425358590014E-2</v>
          </cell>
          <cell r="AK121">
            <v>6.0921435094471024E-2</v>
          </cell>
          <cell r="AL121">
            <v>0.65745862950922196</v>
          </cell>
          <cell r="AM121">
            <v>0.64318666644371758</v>
          </cell>
          <cell r="AN121">
            <v>0.16250000000000001</v>
          </cell>
          <cell r="AO121">
            <v>0.124</v>
          </cell>
          <cell r="AQ121">
            <v>-4.0961323661875886</v>
          </cell>
          <cell r="AR121">
            <v>-3.5011323661875888</v>
          </cell>
          <cell r="AT121">
            <v>7.4999999999999997E-3</v>
          </cell>
          <cell r="AV121">
            <v>2.5000000000000001E-3</v>
          </cell>
          <cell r="AX121">
            <v>-0.09</v>
          </cell>
          <cell r="AZ121">
            <v>0.45</v>
          </cell>
          <cell r="BA121">
            <v>0.45</v>
          </cell>
          <cell r="BB121">
            <v>-0.59499999999999997</v>
          </cell>
        </row>
        <row r="122">
          <cell r="A122">
            <v>39630</v>
          </cell>
          <cell r="B122">
            <v>4.0260000000000007</v>
          </cell>
          <cell r="C122">
            <v>-0.59499999999999997</v>
          </cell>
          <cell r="D122">
            <v>-0.50211364157561045</v>
          </cell>
          <cell r="E122">
            <v>-0.6521608359534703</v>
          </cell>
          <cell r="F122">
            <v>0.16250000000000001</v>
          </cell>
          <cell r="G122">
            <v>0.16250000000000001</v>
          </cell>
          <cell r="H122">
            <v>0.1875</v>
          </cell>
          <cell r="I122">
            <v>0.1575</v>
          </cell>
          <cell r="J122">
            <v>6.25E-2</v>
          </cell>
          <cell r="K122">
            <v>0.1525</v>
          </cell>
          <cell r="L122">
            <v>0.5</v>
          </cell>
          <cell r="M122">
            <v>-0.35499999999999998</v>
          </cell>
          <cell r="N122">
            <v>0.62</v>
          </cell>
          <cell r="O122">
            <v>0.12</v>
          </cell>
          <cell r="P122">
            <v>-0.28999999999999998</v>
          </cell>
          <cell r="Q122">
            <v>0.19500000000000001</v>
          </cell>
          <cell r="R122">
            <v>0.20250000000000001</v>
          </cell>
          <cell r="S122">
            <v>0.20250000000000001</v>
          </cell>
          <cell r="T122">
            <v>0.5</v>
          </cell>
          <cell r="U122">
            <v>0.20250000000000001</v>
          </cell>
          <cell r="V122">
            <v>3.4310000000000009</v>
          </cell>
          <cell r="W122">
            <v>3.5238863584243902</v>
          </cell>
          <cell r="X122">
            <v>3.3738391640465304</v>
          </cell>
          <cell r="Y122">
            <v>5.0801273118616495</v>
          </cell>
          <cell r="Z122">
            <v>0.13</v>
          </cell>
          <cell r="AA122">
            <v>-0.08</v>
          </cell>
          <cell r="AB122">
            <v>4.8018891855155941</v>
          </cell>
          <cell r="AC122">
            <v>4.931889185515594</v>
          </cell>
          <cell r="AD122">
            <v>4.721889185515594</v>
          </cell>
          <cell r="AE122">
            <v>3.7360000000000007</v>
          </cell>
          <cell r="AF122">
            <v>3.6710000000000007</v>
          </cell>
          <cell r="AG122">
            <v>4.1460000000000008</v>
          </cell>
          <cell r="AH122">
            <v>-0.23499999999999999</v>
          </cell>
          <cell r="AI122">
            <v>1.4766138141980003</v>
          </cell>
          <cell r="AJ122">
            <v>5.792868634109901E-2</v>
          </cell>
          <cell r="AK122">
            <v>6.0978948350129007E-2</v>
          </cell>
          <cell r="AL122">
            <v>0.65400684428604405</v>
          </cell>
          <cell r="AM122">
            <v>0.63975855637826418</v>
          </cell>
          <cell r="AN122">
            <v>0.16250000000000001</v>
          </cell>
          <cell r="AO122">
            <v>0.12</v>
          </cell>
          <cell r="AQ122">
            <v>-4.1261369434504616</v>
          </cell>
          <cell r="AR122">
            <v>-3.5311369434504618</v>
          </cell>
          <cell r="AT122">
            <v>7.4999999999999997E-3</v>
          </cell>
          <cell r="AV122">
            <v>2.5000000000000001E-3</v>
          </cell>
          <cell r="AX122">
            <v>-0.09</v>
          </cell>
          <cell r="AZ122">
            <v>0.5</v>
          </cell>
          <cell r="BA122">
            <v>0.5</v>
          </cell>
          <cell r="BB122">
            <v>-0.59499999999999997</v>
          </cell>
        </row>
        <row r="123">
          <cell r="A123">
            <v>39661</v>
          </cell>
          <cell r="B123">
            <v>4.0460000000000003</v>
          </cell>
          <cell r="C123">
            <v>-0.59499999999999997</v>
          </cell>
          <cell r="D123">
            <v>-0.50210630640620346</v>
          </cell>
          <cell r="E123">
            <v>-0.65216534990387487</v>
          </cell>
          <cell r="F123">
            <v>0.16250000000000001</v>
          </cell>
          <cell r="G123">
            <v>0.16250000000000001</v>
          </cell>
          <cell r="H123">
            <v>0.1875</v>
          </cell>
          <cell r="I123">
            <v>0.1575</v>
          </cell>
          <cell r="J123">
            <v>6.25E-2</v>
          </cell>
          <cell r="K123">
            <v>0.1525</v>
          </cell>
          <cell r="L123">
            <v>0.5</v>
          </cell>
          <cell r="M123">
            <v>-0.35499999999999998</v>
          </cell>
          <cell r="N123">
            <v>0.62</v>
          </cell>
          <cell r="O123">
            <v>0.12</v>
          </cell>
          <cell r="P123">
            <v>-0.28999999999999998</v>
          </cell>
          <cell r="Q123">
            <v>0.19500000000000001</v>
          </cell>
          <cell r="R123">
            <v>0.20250000000000001</v>
          </cell>
          <cell r="S123">
            <v>0.20250000000000001</v>
          </cell>
          <cell r="T123">
            <v>0.55000000000000004</v>
          </cell>
          <cell r="U123">
            <v>0.20250000000000001</v>
          </cell>
          <cell r="V123">
            <v>3.4510000000000005</v>
          </cell>
          <cell r="W123">
            <v>3.5438936935937968</v>
          </cell>
          <cell r="X123">
            <v>3.3938346500961254</v>
          </cell>
          <cell r="Y123">
            <v>5.3486185528355339</v>
          </cell>
          <cell r="Z123">
            <v>0.13</v>
          </cell>
          <cell r="AA123">
            <v>-0.08</v>
          </cell>
          <cell r="AB123">
            <v>4.8294989965816209</v>
          </cell>
          <cell r="AC123">
            <v>4.9594989965816207</v>
          </cell>
          <cell r="AD123">
            <v>4.7494989965816208</v>
          </cell>
          <cell r="AE123">
            <v>3.7560000000000002</v>
          </cell>
          <cell r="AF123">
            <v>3.6910000000000003</v>
          </cell>
          <cell r="AG123">
            <v>4.1660000000000004</v>
          </cell>
          <cell r="AH123">
            <v>-0.23499999999999999</v>
          </cell>
          <cell r="AI123">
            <v>1.4764972162670003</v>
          </cell>
          <cell r="AJ123">
            <v>5.8011622691942002E-2</v>
          </cell>
          <cell r="AK123">
            <v>6.1038378715462985E-2</v>
          </cell>
          <cell r="AL123">
            <v>0.65045029672410459</v>
          </cell>
          <cell r="AM123">
            <v>0.63622924970744965</v>
          </cell>
          <cell r="AN123">
            <v>0.16250000000000001</v>
          </cell>
          <cell r="AO123">
            <v>0.12</v>
          </cell>
          <cell r="AQ123">
            <v>-4.1461414555140914</v>
          </cell>
          <cell r="AR123">
            <v>-3.5511414555140917</v>
          </cell>
          <cell r="AT123">
            <v>7.4999999999999997E-3</v>
          </cell>
          <cell r="AV123">
            <v>2.5000000000000001E-3</v>
          </cell>
          <cell r="AX123">
            <v>-0.09</v>
          </cell>
          <cell r="AZ123">
            <v>0.55000000000000004</v>
          </cell>
          <cell r="BA123">
            <v>0.55000000000000004</v>
          </cell>
          <cell r="BB123">
            <v>-0.59499999999999997</v>
          </cell>
        </row>
        <row r="124">
          <cell r="A124">
            <v>39692</v>
          </cell>
          <cell r="B124">
            <v>4.0720000000000001</v>
          </cell>
          <cell r="C124">
            <v>-0.59499999999999997</v>
          </cell>
          <cell r="D124">
            <v>-0.50209933111989269</v>
          </cell>
          <cell r="E124">
            <v>-0.65216964238775743</v>
          </cell>
          <cell r="F124">
            <v>0.1825</v>
          </cell>
          <cell r="G124">
            <v>0.1825</v>
          </cell>
          <cell r="H124">
            <v>0.20749999999999999</v>
          </cell>
          <cell r="I124">
            <v>0.17749999999999999</v>
          </cell>
          <cell r="J124">
            <v>8.2500000000000004E-2</v>
          </cell>
          <cell r="K124">
            <v>0.17249999999999999</v>
          </cell>
          <cell r="L124">
            <v>0.46</v>
          </cell>
          <cell r="M124">
            <v>-0.35499999999999998</v>
          </cell>
          <cell r="N124">
            <v>0.62</v>
          </cell>
          <cell r="O124">
            <v>0.12</v>
          </cell>
          <cell r="P124">
            <v>-0.28999999999999998</v>
          </cell>
          <cell r="Q124">
            <v>0.19500000000000001</v>
          </cell>
          <cell r="R124">
            <v>0.20250000000000001</v>
          </cell>
          <cell r="S124">
            <v>0.20250000000000001</v>
          </cell>
          <cell r="T124">
            <v>0.55000000000000004</v>
          </cell>
          <cell r="U124">
            <v>0.20250000000000001</v>
          </cell>
          <cell r="V124">
            <v>3.4770000000000003</v>
          </cell>
          <cell r="W124">
            <v>3.5699006688801074</v>
          </cell>
          <cell r="X124">
            <v>3.4198303576122426</v>
          </cell>
          <cell r="Y124">
            <v>4.8883478540231611</v>
          </cell>
          <cell r="Z124">
            <v>0.13</v>
          </cell>
          <cell r="AA124">
            <v>-0.08</v>
          </cell>
          <cell r="AB124">
            <v>4.8655193277816267</v>
          </cell>
          <cell r="AC124">
            <v>4.9955193277816266</v>
          </cell>
          <cell r="AD124">
            <v>4.7855193277816266</v>
          </cell>
          <cell r="AE124">
            <v>3.782</v>
          </cell>
          <cell r="AF124">
            <v>3.7170000000000001</v>
          </cell>
          <cell r="AG124">
            <v>4.1920000000000002</v>
          </cell>
          <cell r="AH124">
            <v>-0.23499999999999999</v>
          </cell>
          <cell r="AI124">
            <v>1.4763863560229999</v>
          </cell>
          <cell r="AJ124">
            <v>5.8094559045074011E-2</v>
          </cell>
          <cell r="AK124">
            <v>6.1097809081971016E-2</v>
          </cell>
          <cell r="AL124">
            <v>0.64690425520103212</v>
          </cell>
          <cell r="AM124">
            <v>0.63271322691773235</v>
          </cell>
          <cell r="AN124">
            <v>0.1825</v>
          </cell>
          <cell r="AO124">
            <v>0.124</v>
          </cell>
          <cell r="AQ124">
            <v>-4.1671457462037713</v>
          </cell>
          <cell r="AR124">
            <v>-3.5721457462037716</v>
          </cell>
          <cell r="AT124">
            <v>7.4999999999999997E-3</v>
          </cell>
          <cell r="AV124">
            <v>2.5000000000000001E-3</v>
          </cell>
          <cell r="AX124">
            <v>-0.09</v>
          </cell>
          <cell r="AZ124">
            <v>0.55000000000000004</v>
          </cell>
          <cell r="BA124">
            <v>0.55000000000000004</v>
          </cell>
          <cell r="BB124">
            <v>-0.59499999999999997</v>
          </cell>
        </row>
        <row r="125">
          <cell r="A125">
            <v>39722</v>
          </cell>
          <cell r="B125">
            <v>4.1100000000000003</v>
          </cell>
          <cell r="C125">
            <v>-0.59499999999999997</v>
          </cell>
          <cell r="D125">
            <v>-0.50209292354077784</v>
          </cell>
          <cell r="E125">
            <v>-0.65217358551336746</v>
          </cell>
          <cell r="F125">
            <v>0.1925</v>
          </cell>
          <cell r="G125">
            <v>0.1925</v>
          </cell>
          <cell r="H125">
            <v>0.2175</v>
          </cell>
          <cell r="I125">
            <v>0.1875</v>
          </cell>
          <cell r="J125">
            <v>9.2499999999999999E-2</v>
          </cell>
          <cell r="K125">
            <v>0.1825</v>
          </cell>
          <cell r="L125">
            <v>0.47</v>
          </cell>
          <cell r="M125">
            <v>-0.35499999999999998</v>
          </cell>
          <cell r="N125">
            <v>0.62</v>
          </cell>
          <cell r="O125">
            <v>0.12</v>
          </cell>
          <cell r="P125">
            <v>-0.28999999999999998</v>
          </cell>
          <cell r="Q125">
            <v>0.19500000000000001</v>
          </cell>
          <cell r="R125">
            <v>0.20250000000000001</v>
          </cell>
          <cell r="S125">
            <v>0.20250000000000001</v>
          </cell>
          <cell r="T125">
            <v>0.6</v>
          </cell>
          <cell r="U125">
            <v>0.20250000000000001</v>
          </cell>
          <cell r="V125">
            <v>3.5150000000000006</v>
          </cell>
          <cell r="W125">
            <v>3.6079070764592225</v>
          </cell>
          <cell r="X125">
            <v>3.4578264144866329</v>
          </cell>
          <cell r="Y125" t="str">
            <v>Wtr</v>
          </cell>
          <cell r="Z125">
            <v>0.13</v>
          </cell>
          <cell r="AA125">
            <v>-0.08</v>
          </cell>
          <cell r="AB125">
            <v>4.9183551717996448</v>
          </cell>
          <cell r="AC125">
            <v>5.0483551717996447</v>
          </cell>
          <cell r="AD125">
            <v>4.8383551717996447</v>
          </cell>
          <cell r="AE125">
            <v>3.8200000000000003</v>
          </cell>
          <cell r="AF125">
            <v>3.7550000000000003</v>
          </cell>
          <cell r="AG125">
            <v>4.2300000000000004</v>
          </cell>
          <cell r="AH125">
            <v>-0.23499999999999999</v>
          </cell>
          <cell r="AI125">
            <v>1.4762845331830001</v>
          </cell>
          <cell r="AJ125">
            <v>5.8174820034154015E-2</v>
          </cell>
          <cell r="AK125">
            <v>6.1155322340999997E-2</v>
          </cell>
          <cell r="AL125">
            <v>0.64348264279860035</v>
          </cell>
          <cell r="AM125">
            <v>0.62932326792673565</v>
          </cell>
          <cell r="AN125">
            <v>0.1925</v>
          </cell>
          <cell r="AO125">
            <v>0.12</v>
          </cell>
          <cell r="AQ125">
            <v>-4.1971496876812031</v>
          </cell>
          <cell r="AR125">
            <v>-3.6021496876812034</v>
          </cell>
          <cell r="AT125">
            <v>7.4999999999999997E-3</v>
          </cell>
          <cell r="AV125">
            <v>2.5000000000000001E-3</v>
          </cell>
          <cell r="AX125">
            <v>-0.09</v>
          </cell>
          <cell r="AZ125">
            <v>0.6</v>
          </cell>
          <cell r="BA125">
            <v>0.6</v>
          </cell>
          <cell r="BB125">
            <v>-0.59499999999999997</v>
          </cell>
        </row>
        <row r="126">
          <cell r="A126">
            <v>39753</v>
          </cell>
          <cell r="B126">
            <v>4.25</v>
          </cell>
          <cell r="C126">
            <v>-0.5</v>
          </cell>
          <cell r="D126">
            <v>-0.40708665653549447</v>
          </cell>
          <cell r="E126">
            <v>-0.50000000000000044</v>
          </cell>
          <cell r="F126">
            <v>0.2475</v>
          </cell>
          <cell r="G126">
            <v>0.38750000000000001</v>
          </cell>
          <cell r="H126">
            <v>0.35749999999999998</v>
          </cell>
          <cell r="I126">
            <v>0.45750000000000002</v>
          </cell>
          <cell r="J126">
            <v>0.1275</v>
          </cell>
          <cell r="K126">
            <v>0.22750000000000001</v>
          </cell>
          <cell r="L126">
            <v>0.86</v>
          </cell>
          <cell r="M126">
            <v>-0.28999999999999998</v>
          </cell>
          <cell r="N126">
            <v>0.5</v>
          </cell>
          <cell r="O126">
            <v>0</v>
          </cell>
          <cell r="P126">
            <v>0</v>
          </cell>
          <cell r="Q126">
            <v>0.19500000000000001</v>
          </cell>
          <cell r="R126">
            <v>0.20250000000000001</v>
          </cell>
          <cell r="S126">
            <v>0.20250000000000001</v>
          </cell>
          <cell r="T126">
            <v>0.8</v>
          </cell>
          <cell r="U126">
            <v>0.20250000000000001</v>
          </cell>
          <cell r="V126">
            <v>3.75</v>
          </cell>
          <cell r="W126">
            <v>3.8429133434645055</v>
          </cell>
          <cell r="X126">
            <v>3.7499999999999996</v>
          </cell>
          <cell r="Z126">
            <v>0.13</v>
          </cell>
          <cell r="AA126">
            <v>0</v>
          </cell>
          <cell r="AB126">
            <v>5.2468244260979997</v>
          </cell>
          <cell r="AC126">
            <v>5.3768244260979996</v>
          </cell>
          <cell r="AD126">
            <v>5.2468244260979997</v>
          </cell>
          <cell r="AE126">
            <v>4.25</v>
          </cell>
          <cell r="AF126">
            <v>3.96</v>
          </cell>
          <cell r="AG126">
            <v>4.25</v>
          </cell>
          <cell r="AH126">
            <v>-0.19</v>
          </cell>
          <cell r="AI126">
            <v>1.4761849577870003</v>
          </cell>
          <cell r="AJ126">
            <v>5.8257756391786028E-2</v>
          </cell>
          <cell r="AK126">
            <v>6.1214752709814003E-2</v>
          </cell>
          <cell r="AL126">
            <v>0.63995739017612374</v>
          </cell>
          <cell r="AM126">
            <v>0.62583337065433431</v>
          </cell>
          <cell r="AN126">
            <v>0.38750000000000001</v>
          </cell>
          <cell r="AO126">
            <v>0.124</v>
          </cell>
          <cell r="AQ126">
            <v>-4.28</v>
          </cell>
          <cell r="AR126">
            <v>-3.7800000000000002</v>
          </cell>
          <cell r="AT126">
            <v>7.4999999999999997E-3</v>
          </cell>
          <cell r="AV126">
            <v>8.0000000000000002E-3</v>
          </cell>
          <cell r="AX126">
            <v>5.0000000000000001E-3</v>
          </cell>
          <cell r="AZ126">
            <v>0.8</v>
          </cell>
          <cell r="BA126">
            <v>0.8</v>
          </cell>
          <cell r="BB126">
            <v>-0.5</v>
          </cell>
        </row>
        <row r="127">
          <cell r="A127">
            <v>39783</v>
          </cell>
          <cell r="B127">
            <v>4.375</v>
          </cell>
          <cell r="C127">
            <v>-0.5</v>
          </cell>
          <cell r="D127">
            <v>-0.40708093446007476</v>
          </cell>
          <cell r="E127">
            <v>-0.5</v>
          </cell>
          <cell r="F127">
            <v>0.26750000000000002</v>
          </cell>
          <cell r="G127">
            <v>0.40749999999999997</v>
          </cell>
          <cell r="H127">
            <v>0.3775</v>
          </cell>
          <cell r="I127">
            <v>0.47749999999999998</v>
          </cell>
          <cell r="J127">
            <v>0.14749999999999999</v>
          </cell>
          <cell r="K127">
            <v>0.2475</v>
          </cell>
          <cell r="L127">
            <v>1.28</v>
          </cell>
          <cell r="M127">
            <v>-0.28999999999999998</v>
          </cell>
          <cell r="N127">
            <v>0.5</v>
          </cell>
          <cell r="O127">
            <v>0</v>
          </cell>
          <cell r="P127">
            <v>0.06</v>
          </cell>
          <cell r="Q127">
            <v>0.19750000000000001</v>
          </cell>
          <cell r="R127">
            <v>0.20499999999999999</v>
          </cell>
          <cell r="S127">
            <v>0.20499999999999999</v>
          </cell>
          <cell r="T127">
            <v>1</v>
          </cell>
          <cell r="U127">
            <v>0.20499999999999999</v>
          </cell>
          <cell r="V127">
            <v>3.875</v>
          </cell>
          <cell r="W127">
            <v>3.9679190655399252</v>
          </cell>
          <cell r="X127">
            <v>3.875</v>
          </cell>
          <cell r="Y127" t="str">
            <v>Sum</v>
          </cell>
          <cell r="Z127">
            <v>0.13</v>
          </cell>
          <cell r="AA127">
            <v>0</v>
          </cell>
          <cell r="AB127">
            <v>5.4213846972401241</v>
          </cell>
          <cell r="AC127">
            <v>5.551384697240124</v>
          </cell>
          <cell r="AD127">
            <v>5.4213846972401241</v>
          </cell>
          <cell r="AE127">
            <v>4.4349999999999996</v>
          </cell>
          <cell r="AF127">
            <v>4.085</v>
          </cell>
          <cell r="AG127">
            <v>4.375</v>
          </cell>
          <cell r="AH127">
            <v>-0.19</v>
          </cell>
          <cell r="AI127">
            <v>1.4760940524210002</v>
          </cell>
          <cell r="AJ127">
            <v>5.8338017385222013E-2</v>
          </cell>
          <cell r="AK127">
            <v>6.1272265971074012E-2</v>
          </cell>
          <cell r="AL127">
            <v>0.63655596890636879</v>
          </cell>
          <cell r="AM127">
            <v>0.62246868482026863</v>
          </cell>
          <cell r="AN127">
            <v>0.40749999999999997</v>
          </cell>
          <cell r="AO127">
            <v>0.12</v>
          </cell>
          <cell r="AQ127">
            <v>-4.4050000000000002</v>
          </cell>
          <cell r="AR127">
            <v>-3.9050000000000002</v>
          </cell>
          <cell r="AT127">
            <v>7.4999999999999997E-3</v>
          </cell>
          <cell r="AV127">
            <v>8.0000000000000002E-3</v>
          </cell>
          <cell r="AX127">
            <v>2.5000000000000001E-2</v>
          </cell>
          <cell r="AZ127">
            <v>1</v>
          </cell>
          <cell r="BA127">
            <v>1</v>
          </cell>
          <cell r="BB127">
            <v>-0.5</v>
          </cell>
        </row>
        <row r="128">
          <cell r="A128">
            <v>39814</v>
          </cell>
          <cell r="B128">
            <v>4.4590000000000005</v>
          </cell>
          <cell r="C128">
            <v>-0.5</v>
          </cell>
          <cell r="D128">
            <v>-0.40707537587350728</v>
          </cell>
          <cell r="E128">
            <v>-0.5</v>
          </cell>
          <cell r="F128">
            <v>0.27750000000000002</v>
          </cell>
          <cell r="G128">
            <v>0.41749999999999998</v>
          </cell>
          <cell r="H128">
            <v>0.38750000000000001</v>
          </cell>
          <cell r="I128">
            <v>0.48749999999999999</v>
          </cell>
          <cell r="J128">
            <v>0.1575</v>
          </cell>
          <cell r="K128">
            <v>0.25750000000000001</v>
          </cell>
          <cell r="L128">
            <v>1.61</v>
          </cell>
          <cell r="M128">
            <v>-0.28999999999999998</v>
          </cell>
          <cell r="N128">
            <v>0.5</v>
          </cell>
          <cell r="O128">
            <v>0</v>
          </cell>
          <cell r="P128">
            <v>0.13</v>
          </cell>
          <cell r="Q128">
            <v>0.19750000000000001</v>
          </cell>
          <cell r="R128">
            <v>0.20499999999999999</v>
          </cell>
          <cell r="S128">
            <v>0.20499999999999999</v>
          </cell>
          <cell r="T128">
            <v>1</v>
          </cell>
          <cell r="U128">
            <v>0.20499999999999999</v>
          </cell>
          <cell r="V128">
            <v>3.9590000000000005</v>
          </cell>
          <cell r="W128">
            <v>4.0519246241264932</v>
          </cell>
          <cell r="X128">
            <v>3.9590000000000005</v>
          </cell>
          <cell r="Z128">
            <v>0.13</v>
          </cell>
          <cell r="AA128">
            <v>0</v>
          </cell>
          <cell r="AB128">
            <v>5.5385749992317326</v>
          </cell>
          <cell r="AC128">
            <v>5.6685749992317325</v>
          </cell>
          <cell r="AD128">
            <v>5.5385749992317326</v>
          </cell>
          <cell r="AE128">
            <v>4.5890000000000004</v>
          </cell>
          <cell r="AF128">
            <v>4.1690000000000005</v>
          </cell>
          <cell r="AG128">
            <v>4.4590000000000005</v>
          </cell>
          <cell r="AH128">
            <v>-0.19</v>
          </cell>
          <cell r="AI128">
            <v>1.4760057550870003</v>
          </cell>
          <cell r="AJ128">
            <v>5.8420953747355009E-2</v>
          </cell>
          <cell r="AK128">
            <v>6.1331696342197026E-2</v>
          </cell>
          <cell r="AL128">
            <v>0.63305165446987799</v>
          </cell>
          <cell r="AM128">
            <v>0.61900489252407165</v>
          </cell>
          <cell r="AN128">
            <v>0.41749999999999998</v>
          </cell>
          <cell r="AO128">
            <v>0.12</v>
          </cell>
          <cell r="AQ128">
            <v>-4.4990000000000006</v>
          </cell>
          <cell r="AR128">
            <v>-3.9990000000000006</v>
          </cell>
          <cell r="AT128">
            <v>7.4999999999999997E-3</v>
          </cell>
          <cell r="AV128">
            <v>8.0000000000000002E-3</v>
          </cell>
          <cell r="AX128">
            <v>3.7499999999999999E-2</v>
          </cell>
          <cell r="AZ128">
            <v>1</v>
          </cell>
          <cell r="BA128">
            <v>1</v>
          </cell>
          <cell r="BB128">
            <v>-0.5</v>
          </cell>
        </row>
        <row r="129">
          <cell r="A129">
            <v>39845</v>
          </cell>
          <cell r="B129">
            <v>4.3310000000000004</v>
          </cell>
          <cell r="C129">
            <v>-0.5</v>
          </cell>
          <cell r="D129">
            <v>-0.40707017734547701</v>
          </cell>
          <cell r="E129">
            <v>-0.5</v>
          </cell>
          <cell r="F129">
            <v>0.26750000000000002</v>
          </cell>
          <cell r="G129">
            <v>0.40749999999999997</v>
          </cell>
          <cell r="H129">
            <v>0.3775</v>
          </cell>
          <cell r="I129">
            <v>0.47749999999999998</v>
          </cell>
          <cell r="J129">
            <v>0.14749999999999999</v>
          </cell>
          <cell r="K129">
            <v>0.2475</v>
          </cell>
          <cell r="L129">
            <v>1.57</v>
          </cell>
          <cell r="M129">
            <v>-0.28999999999999998</v>
          </cell>
          <cell r="N129">
            <v>0.5</v>
          </cell>
          <cell r="O129">
            <v>0</v>
          </cell>
          <cell r="P129">
            <v>0</v>
          </cell>
          <cell r="Q129">
            <v>0.1925</v>
          </cell>
          <cell r="R129">
            <v>0.2</v>
          </cell>
          <cell r="S129">
            <v>0.2</v>
          </cell>
          <cell r="T129">
            <v>1</v>
          </cell>
          <cell r="U129">
            <v>0.2</v>
          </cell>
          <cell r="V129">
            <v>3.8310000000000004</v>
          </cell>
          <cell r="W129">
            <v>3.9239298226545234</v>
          </cell>
          <cell r="X129">
            <v>3.8310000000000004</v>
          </cell>
          <cell r="Z129">
            <v>0.13</v>
          </cell>
          <cell r="AA129">
            <v>0</v>
          </cell>
          <cell r="AB129">
            <v>5.3592053204651329</v>
          </cell>
          <cell r="AC129">
            <v>5.4892053204651328</v>
          </cell>
          <cell r="AD129">
            <v>5.3592053204651329</v>
          </cell>
          <cell r="AE129">
            <v>4.3310000000000004</v>
          </cell>
          <cell r="AF129">
            <v>4.0410000000000004</v>
          </cell>
          <cell r="AG129">
            <v>4.3310000000000004</v>
          </cell>
          <cell r="AH129">
            <v>-0.19</v>
          </cell>
          <cell r="AI129">
            <v>1.4759231867890004</v>
          </cell>
          <cell r="AJ129">
            <v>5.8503890111776001E-2</v>
          </cell>
          <cell r="AK129">
            <v>6.1391126714493018E-2</v>
          </cell>
          <cell r="AL129">
            <v>0.62955803636557961</v>
          </cell>
          <cell r="AM129">
            <v>0.61555435793432378</v>
          </cell>
          <cell r="AN129">
            <v>0.40749999999999997</v>
          </cell>
          <cell r="AO129">
            <v>0.13300000000000001</v>
          </cell>
          <cell r="AQ129">
            <v>-4.3650000000000002</v>
          </cell>
          <cell r="AR129">
            <v>-3.8650000000000002</v>
          </cell>
          <cell r="AT129">
            <v>7.4999999999999997E-3</v>
          </cell>
          <cell r="AV129">
            <v>8.0000000000000002E-3</v>
          </cell>
          <cell r="AX129">
            <v>4.2500000000000003E-2</v>
          </cell>
          <cell r="AZ129">
            <v>1</v>
          </cell>
          <cell r="BA129">
            <v>1</v>
          </cell>
          <cell r="BB129">
            <v>-0.5</v>
          </cell>
        </row>
        <row r="130">
          <cell r="A130">
            <v>39873</v>
          </cell>
          <cell r="B130">
            <v>4.2010000000000005</v>
          </cell>
          <cell r="C130">
            <v>-0.5</v>
          </cell>
          <cell r="D130">
            <v>-0.40706579139822763</v>
          </cell>
          <cell r="E130">
            <v>-0.49999999999999956</v>
          </cell>
          <cell r="F130">
            <v>0.26250000000000001</v>
          </cell>
          <cell r="G130">
            <v>0.40250000000000002</v>
          </cell>
          <cell r="H130">
            <v>0.3725</v>
          </cell>
          <cell r="I130">
            <v>0.47249999999999998</v>
          </cell>
          <cell r="J130">
            <v>0.14249999999999999</v>
          </cell>
          <cell r="K130">
            <v>0.24249999999999999</v>
          </cell>
          <cell r="L130">
            <v>0.93</v>
          </cell>
          <cell r="M130">
            <v>-0.28999999999999998</v>
          </cell>
          <cell r="N130">
            <v>0.5</v>
          </cell>
          <cell r="O130">
            <v>0</v>
          </cell>
          <cell r="P130">
            <v>-0.18</v>
          </cell>
          <cell r="Q130">
            <v>0.1825</v>
          </cell>
          <cell r="R130">
            <v>0.19</v>
          </cell>
          <cell r="S130">
            <v>0.19</v>
          </cell>
          <cell r="T130">
            <v>0.75</v>
          </cell>
          <cell r="U130">
            <v>0.19</v>
          </cell>
          <cell r="V130">
            <v>3.7010000000000005</v>
          </cell>
          <cell r="W130">
            <v>3.7939342086017729</v>
          </cell>
          <cell r="X130">
            <v>3.701000000000001</v>
          </cell>
          <cell r="Z130">
            <v>0.13</v>
          </cell>
          <cell r="AA130">
            <v>0</v>
          </cell>
          <cell r="AB130">
            <v>5.1771033211426785</v>
          </cell>
          <cell r="AC130">
            <v>5.3071033211426784</v>
          </cell>
          <cell r="AD130">
            <v>5.1771033211426785</v>
          </cell>
          <cell r="AE130">
            <v>4.0210000000000008</v>
          </cell>
          <cell r="AF130">
            <v>3.9110000000000005</v>
          </cell>
          <cell r="AG130">
            <v>4.2010000000000005</v>
          </cell>
          <cell r="AH130">
            <v>-0.19</v>
          </cell>
          <cell r="AI130">
            <v>1.4758535319080002</v>
          </cell>
          <cell r="AJ130">
            <v>5.8578800378380001E-2</v>
          </cell>
          <cell r="AK130">
            <v>6.1444805761446022E-2</v>
          </cell>
          <cell r="AL130">
            <v>0.62641173453330845</v>
          </cell>
          <cell r="AM130">
            <v>0.61244913603170958</v>
          </cell>
          <cell r="AN130">
            <v>0.40250000000000002</v>
          </cell>
          <cell r="AO130">
            <v>0.12</v>
          </cell>
          <cell r="AQ130">
            <v>-4.2350000000000003</v>
          </cell>
          <cell r="AR130">
            <v>-3.7350000000000003</v>
          </cell>
          <cell r="AT130">
            <v>7.4999999999999997E-3</v>
          </cell>
          <cell r="AV130">
            <v>8.0000000000000002E-3</v>
          </cell>
          <cell r="AX130">
            <v>0.04</v>
          </cell>
          <cell r="AZ130">
            <v>0.75</v>
          </cell>
          <cell r="BA130">
            <v>0.75</v>
          </cell>
          <cell r="BB130">
            <v>-0.5</v>
          </cell>
        </row>
        <row r="131">
          <cell r="A131">
            <v>39904</v>
          </cell>
          <cell r="B131">
            <v>4.0599999999999996</v>
          </cell>
          <cell r="C131">
            <v>-0.6</v>
          </cell>
          <cell r="D131">
            <v>-0.50706127820343827</v>
          </cell>
          <cell r="E131">
            <v>-0.6571930595671156</v>
          </cell>
          <cell r="F131">
            <v>0.1875</v>
          </cell>
          <cell r="G131">
            <v>0.1875</v>
          </cell>
          <cell r="H131">
            <v>0.21249999999999999</v>
          </cell>
          <cell r="I131">
            <v>0.1825</v>
          </cell>
          <cell r="J131">
            <v>8.7499999999999994E-2</v>
          </cell>
          <cell r="K131">
            <v>0.17749999999999999</v>
          </cell>
          <cell r="L131">
            <v>0.5</v>
          </cell>
          <cell r="M131">
            <v>-0.35499999999999998</v>
          </cell>
          <cell r="N131">
            <v>0.62</v>
          </cell>
          <cell r="O131">
            <v>0</v>
          </cell>
          <cell r="P131">
            <v>-0.28999999999999998</v>
          </cell>
          <cell r="Q131">
            <v>0.1825</v>
          </cell>
          <cell r="R131">
            <v>0.19</v>
          </cell>
          <cell r="S131">
            <v>0.19</v>
          </cell>
          <cell r="T131">
            <v>0.4</v>
          </cell>
          <cell r="U131">
            <v>0.19</v>
          </cell>
          <cell r="V131">
            <v>3.4599999999999995</v>
          </cell>
          <cell r="W131">
            <v>3.5529387217965613</v>
          </cell>
          <cell r="X131">
            <v>3.402806940432884</v>
          </cell>
          <cell r="Z131">
            <v>0.13</v>
          </cell>
          <cell r="AA131">
            <v>-0.08</v>
          </cell>
          <cell r="AB131">
            <v>4.8397480759912632</v>
          </cell>
          <cell r="AC131">
            <v>4.9697480759912631</v>
          </cell>
          <cell r="AD131">
            <v>4.7597480759912631</v>
          </cell>
          <cell r="AE131">
            <v>3.7699999999999996</v>
          </cell>
          <cell r="AF131">
            <v>3.7049999999999996</v>
          </cell>
          <cell r="AG131">
            <v>4.0599999999999996</v>
          </cell>
          <cell r="AH131">
            <v>-0.23499999999999999</v>
          </cell>
          <cell r="AI131">
            <v>1.4757818630239998</v>
          </cell>
          <cell r="AJ131">
            <v>5.8661736747154011E-2</v>
          </cell>
          <cell r="AK131">
            <v>6.1504236135974021E-2</v>
          </cell>
          <cell r="AL131">
            <v>0.62293857459053659</v>
          </cell>
          <cell r="AM131">
            <v>0.60902381593846322</v>
          </cell>
          <cell r="AN131">
            <v>0.1875</v>
          </cell>
          <cell r="AO131">
            <v>0.124</v>
          </cell>
          <cell r="AQ131">
            <v>-4.1661691535950442</v>
          </cell>
          <cell r="AR131">
            <v>-3.5661691535950442</v>
          </cell>
          <cell r="AT131">
            <v>7.4999999999999997E-3</v>
          </cell>
          <cell r="AV131">
            <v>2.5000000000000001E-3</v>
          </cell>
          <cell r="AX131">
            <v>-0.09</v>
          </cell>
          <cell r="AZ131">
            <v>0.4</v>
          </cell>
          <cell r="BA131">
            <v>0.4</v>
          </cell>
          <cell r="BB131">
            <v>-0.6</v>
          </cell>
        </row>
        <row r="132">
          <cell r="A132">
            <v>39934</v>
          </cell>
          <cell r="B132">
            <v>4.0310000000000006</v>
          </cell>
          <cell r="C132">
            <v>-0.6</v>
          </cell>
          <cell r="D132">
            <v>-0.50705725347213404</v>
          </cell>
          <cell r="E132">
            <v>-0.65719553632484162</v>
          </cell>
          <cell r="F132">
            <v>0.17749999999999999</v>
          </cell>
          <cell r="G132">
            <v>0.17749999999999999</v>
          </cell>
          <cell r="H132">
            <v>0.20250000000000001</v>
          </cell>
          <cell r="I132">
            <v>0.17249999999999999</v>
          </cell>
          <cell r="J132">
            <v>7.7499999999999999E-2</v>
          </cell>
          <cell r="K132">
            <v>0.16750000000000001</v>
          </cell>
          <cell r="L132">
            <v>0.44</v>
          </cell>
          <cell r="M132">
            <v>-0.35499999999999998</v>
          </cell>
          <cell r="N132">
            <v>0.62</v>
          </cell>
          <cell r="O132">
            <v>0</v>
          </cell>
          <cell r="P132">
            <v>-0.28999999999999998</v>
          </cell>
          <cell r="Q132">
            <v>0.1825</v>
          </cell>
          <cell r="R132">
            <v>0.19</v>
          </cell>
          <cell r="S132">
            <v>0.19</v>
          </cell>
          <cell r="T132">
            <v>0.45</v>
          </cell>
          <cell r="U132">
            <v>0.19</v>
          </cell>
          <cell r="V132">
            <v>3.4310000000000005</v>
          </cell>
          <cell r="W132">
            <v>3.5239427465278665</v>
          </cell>
          <cell r="X132">
            <v>3.373804463675159</v>
          </cell>
          <cell r="Z132">
            <v>0.13</v>
          </cell>
          <cell r="AA132">
            <v>-0.08</v>
          </cell>
          <cell r="AB132">
            <v>4.798975892823103</v>
          </cell>
          <cell r="AC132">
            <v>4.9289758928231029</v>
          </cell>
          <cell r="AD132">
            <v>4.7189758928231029</v>
          </cell>
          <cell r="AE132">
            <v>3.7410000000000005</v>
          </cell>
          <cell r="AF132">
            <v>3.6760000000000006</v>
          </cell>
          <cell r="AG132">
            <v>4.0310000000000006</v>
          </cell>
          <cell r="AH132">
            <v>-0.23499999999999999</v>
          </cell>
          <cell r="AI132">
            <v>1.4757179567410001</v>
          </cell>
          <cell r="AJ132">
            <v>5.8741997751371011E-2</v>
          </cell>
          <cell r="AK132">
            <v>6.1561749402762996E-2</v>
          </cell>
          <cell r="AL132">
            <v>0.61958773555562374</v>
          </cell>
          <cell r="AM132">
            <v>0.60572159465788356</v>
          </cell>
          <cell r="AN132">
            <v>0.17749999999999999</v>
          </cell>
          <cell r="AO132">
            <v>0.12</v>
          </cell>
          <cell r="AQ132">
            <v>-4.1321716293175168</v>
          </cell>
          <cell r="AR132">
            <v>-3.5321716293175167</v>
          </cell>
          <cell r="AT132">
            <v>7.4999999999999997E-3</v>
          </cell>
          <cell r="AV132">
            <v>2.5000000000000001E-3</v>
          </cell>
          <cell r="AX132">
            <v>-0.09</v>
          </cell>
          <cell r="AZ132">
            <v>0.45</v>
          </cell>
          <cell r="BA132">
            <v>0.45</v>
          </cell>
          <cell r="BB132">
            <v>-0.6</v>
          </cell>
        </row>
        <row r="133">
          <cell r="A133">
            <v>39965</v>
          </cell>
          <cell r="B133">
            <v>4.0609999999999999</v>
          </cell>
          <cell r="C133">
            <v>-0.6</v>
          </cell>
          <cell r="D133">
            <v>-0.5070534488995313</v>
          </cell>
          <cell r="E133">
            <v>-0.65719787760028936</v>
          </cell>
          <cell r="F133">
            <v>0.16750000000000001</v>
          </cell>
          <cell r="G133">
            <v>0.16750000000000001</v>
          </cell>
          <cell r="H133">
            <v>0.1925</v>
          </cell>
          <cell r="I133">
            <v>0.16250000000000001</v>
          </cell>
          <cell r="J133">
            <v>6.7500000000000004E-2</v>
          </cell>
          <cell r="K133">
            <v>0.1575</v>
          </cell>
          <cell r="L133">
            <v>0.44</v>
          </cell>
          <cell r="M133">
            <v>-0.35499999999999998</v>
          </cell>
          <cell r="N133">
            <v>0.62</v>
          </cell>
          <cell r="O133">
            <v>0</v>
          </cell>
          <cell r="P133">
            <v>-0.28999999999999998</v>
          </cell>
          <cell r="Q133">
            <v>0.1825</v>
          </cell>
          <cell r="R133">
            <v>0.19</v>
          </cell>
          <cell r="S133">
            <v>0.19</v>
          </cell>
          <cell r="T133">
            <v>0.45</v>
          </cell>
          <cell r="U133">
            <v>0.19</v>
          </cell>
          <cell r="V133">
            <v>3.4609999999999999</v>
          </cell>
          <cell r="W133">
            <v>3.5539465511004686</v>
          </cell>
          <cell r="X133">
            <v>3.4038021223997106</v>
          </cell>
          <cell r="Z133">
            <v>0.13</v>
          </cell>
          <cell r="AA133">
            <v>-0.08</v>
          </cell>
          <cell r="AB133">
            <v>4.8407390556498919</v>
          </cell>
          <cell r="AC133">
            <v>4.9707390556498918</v>
          </cell>
          <cell r="AD133">
            <v>4.7607390556498919</v>
          </cell>
          <cell r="AE133">
            <v>3.7709999999999999</v>
          </cell>
          <cell r="AF133">
            <v>3.706</v>
          </cell>
          <cell r="AG133">
            <v>4.0609999999999999</v>
          </cell>
          <cell r="AH133">
            <v>-0.23499999999999999</v>
          </cell>
          <cell r="AI133">
            <v>1.4756575513139998</v>
          </cell>
          <cell r="AJ133">
            <v>5.8824934124644006E-2</v>
          </cell>
          <cell r="AK133">
            <v>6.1621179779597995E-2</v>
          </cell>
          <cell r="AL133">
            <v>0.61613586197939763</v>
          </cell>
          <cell r="AM133">
            <v>0.60232231690350735</v>
          </cell>
          <cell r="AN133">
            <v>0.16750000000000001</v>
          </cell>
          <cell r="AO133">
            <v>0.124</v>
          </cell>
          <cell r="AQ133">
            <v>-4.1511739696143417</v>
          </cell>
          <cell r="AR133">
            <v>-3.5511739696143416</v>
          </cell>
          <cell r="AT133">
            <v>7.4999999999999997E-3</v>
          </cell>
          <cell r="AV133">
            <v>2.5000000000000001E-3</v>
          </cell>
          <cell r="AX133">
            <v>-0.09</v>
          </cell>
          <cell r="AZ133">
            <v>0.45</v>
          </cell>
          <cell r="BA133">
            <v>0.45</v>
          </cell>
          <cell r="BB133">
            <v>-0.6</v>
          </cell>
        </row>
        <row r="134">
          <cell r="A134">
            <v>39995</v>
          </cell>
          <cell r="B134">
            <v>4.0910000000000002</v>
          </cell>
          <cell r="C134">
            <v>-0.6</v>
          </cell>
          <cell r="D134">
            <v>-0.50705010994851385</v>
          </cell>
          <cell r="E134">
            <v>-0.65719993233937668</v>
          </cell>
          <cell r="F134">
            <v>0.16750000000000001</v>
          </cell>
          <cell r="G134">
            <v>0.16750000000000001</v>
          </cell>
          <cell r="H134">
            <v>0.1925</v>
          </cell>
          <cell r="I134">
            <v>0.16250000000000001</v>
          </cell>
          <cell r="J134">
            <v>6.7500000000000004E-2</v>
          </cell>
          <cell r="K134">
            <v>0.1575</v>
          </cell>
          <cell r="L134">
            <v>0.5</v>
          </cell>
          <cell r="M134">
            <v>-0.35499999999999998</v>
          </cell>
          <cell r="N134">
            <v>0.62</v>
          </cell>
          <cell r="O134">
            <v>0</v>
          </cell>
          <cell r="P134">
            <v>-0.28999999999999998</v>
          </cell>
          <cell r="Q134">
            <v>0.1825</v>
          </cell>
          <cell r="R134">
            <v>0.19</v>
          </cell>
          <cell r="S134">
            <v>0.19</v>
          </cell>
          <cell r="T134">
            <v>0.5</v>
          </cell>
          <cell r="U134">
            <v>0.19</v>
          </cell>
          <cell r="V134">
            <v>3.4910000000000001</v>
          </cell>
          <cell r="W134">
            <v>3.5839498900514863</v>
          </cell>
          <cell r="X134">
            <v>3.4338000676606235</v>
          </cell>
          <cell r="Z134">
            <v>0.13</v>
          </cell>
          <cell r="AA134">
            <v>-0.08</v>
          </cell>
          <cell r="AB134">
            <v>4.8825232579470041</v>
          </cell>
          <cell r="AC134">
            <v>5.012523257947004</v>
          </cell>
          <cell r="AD134">
            <v>4.8025232579470041</v>
          </cell>
          <cell r="AE134">
            <v>3.8010000000000002</v>
          </cell>
          <cell r="AF134">
            <v>3.7360000000000002</v>
          </cell>
          <cell r="AG134">
            <v>4.0910000000000002</v>
          </cell>
          <cell r="AH134">
            <v>-0.23499999999999999</v>
          </cell>
          <cell r="AI134">
            <v>1.4756045426630005</v>
          </cell>
          <cell r="AJ134">
            <v>5.8905195133215016E-2</v>
          </cell>
          <cell r="AK134">
            <v>6.1678693048620017E-2</v>
          </cell>
          <cell r="AL134">
            <v>0.61280568716532957</v>
          </cell>
          <cell r="AM134">
            <v>0.59904528370395571</v>
          </cell>
          <cell r="AN134">
            <v>0.16750000000000001</v>
          </cell>
          <cell r="AO134">
            <v>0.12</v>
          </cell>
          <cell r="AQ134">
            <v>-4.181176023494575</v>
          </cell>
          <cell r="AR134">
            <v>-3.5811760234945749</v>
          </cell>
          <cell r="AT134">
            <v>7.4999999999999997E-3</v>
          </cell>
          <cell r="AV134">
            <v>2.5000000000000001E-3</v>
          </cell>
          <cell r="AX134">
            <v>-0.09</v>
          </cell>
          <cell r="AZ134">
            <v>0.5</v>
          </cell>
          <cell r="BA134">
            <v>0.5</v>
          </cell>
          <cell r="BB134">
            <v>-0.6</v>
          </cell>
        </row>
        <row r="135">
          <cell r="A135">
            <v>40026</v>
          </cell>
          <cell r="B135">
            <v>4.1110000000000007</v>
          </cell>
          <cell r="C135">
            <v>-0.6</v>
          </cell>
          <cell r="D135">
            <v>-0.50704701402492303</v>
          </cell>
          <cell r="E135">
            <v>-0.65720183752312478</v>
          </cell>
          <cell r="F135">
            <v>0.16750000000000001</v>
          </cell>
          <cell r="G135">
            <v>0.16750000000000001</v>
          </cell>
          <cell r="H135">
            <v>0.1925</v>
          </cell>
          <cell r="I135">
            <v>0.16250000000000001</v>
          </cell>
          <cell r="J135">
            <v>6.7500000000000004E-2</v>
          </cell>
          <cell r="K135">
            <v>0.1575</v>
          </cell>
          <cell r="L135">
            <v>0.5</v>
          </cell>
          <cell r="M135">
            <v>-0.35499999999999998</v>
          </cell>
          <cell r="N135">
            <v>0.62</v>
          </cell>
          <cell r="O135">
            <v>0</v>
          </cell>
          <cell r="P135">
            <v>-0.28999999999999998</v>
          </cell>
          <cell r="Q135">
            <v>0.1825</v>
          </cell>
          <cell r="R135">
            <v>0.19</v>
          </cell>
          <cell r="S135">
            <v>0.19</v>
          </cell>
          <cell r="T135">
            <v>0.55000000000000004</v>
          </cell>
          <cell r="U135">
            <v>0.19</v>
          </cell>
          <cell r="V135">
            <v>3.5110000000000006</v>
          </cell>
          <cell r="W135">
            <v>3.6039529859750776</v>
          </cell>
          <cell r="X135">
            <v>3.4537981624768759</v>
          </cell>
          <cell r="Z135">
            <v>0.13</v>
          </cell>
          <cell r="AA135">
            <v>-0.08</v>
          </cell>
          <cell r="AB135">
            <v>4.910331768388569</v>
          </cell>
          <cell r="AC135">
            <v>5.0403317683885689</v>
          </cell>
          <cell r="AD135">
            <v>4.8303317683885689</v>
          </cell>
          <cell r="AE135">
            <v>3.8210000000000006</v>
          </cell>
          <cell r="AF135">
            <v>3.7560000000000007</v>
          </cell>
          <cell r="AG135">
            <v>4.1110000000000007</v>
          </cell>
          <cell r="AH135">
            <v>-0.23499999999999999</v>
          </cell>
          <cell r="AI135">
            <v>1.4755553956790002</v>
          </cell>
          <cell r="AJ135">
            <v>5.8988131510989014E-2</v>
          </cell>
          <cell r="AK135">
            <v>6.1738123427763004E-2</v>
          </cell>
          <cell r="AL135">
            <v>0.60937523204651745</v>
          </cell>
          <cell r="AM135">
            <v>0.595672018310619</v>
          </cell>
          <cell r="AN135">
            <v>0.16750000000000001</v>
          </cell>
          <cell r="AO135">
            <v>0.12</v>
          </cell>
          <cell r="AQ135">
            <v>-4.2011779278819796</v>
          </cell>
          <cell r="AR135">
            <v>-3.6011779278819795</v>
          </cell>
          <cell r="AT135">
            <v>7.4999999999999997E-3</v>
          </cell>
          <cell r="AV135">
            <v>2.5000000000000001E-3</v>
          </cell>
          <cell r="AX135">
            <v>-0.09</v>
          </cell>
          <cell r="AZ135">
            <v>0.55000000000000004</v>
          </cell>
          <cell r="BA135">
            <v>0.55000000000000004</v>
          </cell>
          <cell r="BB135">
            <v>-0.6</v>
          </cell>
        </row>
        <row r="136">
          <cell r="A136">
            <v>40057</v>
          </cell>
          <cell r="B136">
            <v>4.1369999999999996</v>
          </cell>
          <cell r="C136">
            <v>-0.6</v>
          </cell>
          <cell r="D136">
            <v>-0.50704427823448261</v>
          </cell>
          <cell r="E136">
            <v>-0.65720352108647262</v>
          </cell>
          <cell r="F136">
            <v>0.1875</v>
          </cell>
          <cell r="G136">
            <v>0.1875</v>
          </cell>
          <cell r="H136">
            <v>0.21249999999999999</v>
          </cell>
          <cell r="I136">
            <v>0.1825</v>
          </cell>
          <cell r="J136">
            <v>8.7499999999999994E-2</v>
          </cell>
          <cell r="K136">
            <v>0.17749999999999999</v>
          </cell>
          <cell r="L136">
            <v>0.46</v>
          </cell>
          <cell r="M136">
            <v>-0.35499999999999998</v>
          </cell>
          <cell r="N136">
            <v>0.62</v>
          </cell>
          <cell r="O136">
            <v>0</v>
          </cell>
          <cell r="P136">
            <v>-0.28999999999999998</v>
          </cell>
          <cell r="Q136">
            <v>0.1825</v>
          </cell>
          <cell r="R136">
            <v>0.19</v>
          </cell>
          <cell r="S136">
            <v>0.19</v>
          </cell>
          <cell r="T136">
            <v>0.55000000000000004</v>
          </cell>
          <cell r="U136">
            <v>0.19</v>
          </cell>
          <cell r="V136">
            <v>3.5369999999999995</v>
          </cell>
          <cell r="W136">
            <v>3.629955721765517</v>
          </cell>
          <cell r="X136">
            <v>3.4797964789135269</v>
          </cell>
          <cell r="Z136">
            <v>0.13</v>
          </cell>
          <cell r="AA136">
            <v>-0.08</v>
          </cell>
          <cell r="AB136">
            <v>4.9465486499032094</v>
          </cell>
          <cell r="AC136">
            <v>5.0765486499032093</v>
          </cell>
          <cell r="AD136">
            <v>4.8665486499032093</v>
          </cell>
          <cell r="AE136">
            <v>3.8469999999999995</v>
          </cell>
          <cell r="AF136">
            <v>3.7819999999999996</v>
          </cell>
          <cell r="AG136">
            <v>4.1369999999999996</v>
          </cell>
          <cell r="AH136">
            <v>-0.23499999999999999</v>
          </cell>
          <cell r="AI136">
            <v>1.4755119684400004</v>
          </cell>
          <cell r="AJ136">
            <v>5.9071067891049003E-2</v>
          </cell>
          <cell r="AK136">
            <v>6.1797553808079012E-2</v>
          </cell>
          <cell r="AL136">
            <v>0.60595571077109467</v>
          </cell>
          <cell r="AM136">
            <v>0.59231195997874386</v>
          </cell>
          <cell r="AN136">
            <v>0.1875</v>
          </cell>
          <cell r="AO136">
            <v>0.124</v>
          </cell>
          <cell r="AQ136">
            <v>-4.2221796107416196</v>
          </cell>
          <cell r="AR136">
            <v>-3.6221796107416195</v>
          </cell>
          <cell r="AT136">
            <v>7.4999999999999997E-3</v>
          </cell>
          <cell r="AV136">
            <v>2.5000000000000001E-3</v>
          </cell>
          <cell r="AX136">
            <v>-0.09</v>
          </cell>
          <cell r="AZ136">
            <v>0.55000000000000004</v>
          </cell>
          <cell r="BA136">
            <v>0.55000000000000004</v>
          </cell>
          <cell r="BB136">
            <v>-0.6</v>
          </cell>
        </row>
        <row r="137">
          <cell r="A137">
            <v>40087</v>
          </cell>
          <cell r="B137">
            <v>4.1749999999999998</v>
          </cell>
          <cell r="C137">
            <v>-0.6</v>
          </cell>
          <cell r="D137">
            <v>-0.50704197358492742</v>
          </cell>
          <cell r="E137">
            <v>-0.65720493933235247</v>
          </cell>
          <cell r="F137">
            <v>0.19750000000000001</v>
          </cell>
          <cell r="G137">
            <v>0.19750000000000001</v>
          </cell>
          <cell r="H137">
            <v>0.2225</v>
          </cell>
          <cell r="I137">
            <v>0.1925</v>
          </cell>
          <cell r="J137">
            <v>9.7500000000000003E-2</v>
          </cell>
          <cell r="K137">
            <v>0.1875</v>
          </cell>
          <cell r="L137">
            <v>0.47</v>
          </cell>
          <cell r="M137">
            <v>-0.35499999999999998</v>
          </cell>
          <cell r="N137">
            <v>0.62</v>
          </cell>
          <cell r="O137">
            <v>0</v>
          </cell>
          <cell r="P137">
            <v>-0.28999999999999998</v>
          </cell>
          <cell r="Q137">
            <v>0.1825</v>
          </cell>
          <cell r="R137">
            <v>0.19</v>
          </cell>
          <cell r="S137">
            <v>0.19</v>
          </cell>
          <cell r="T137">
            <v>0.6</v>
          </cell>
          <cell r="U137">
            <v>0.19</v>
          </cell>
          <cell r="V137">
            <v>3.5749999999999997</v>
          </cell>
          <cell r="W137">
            <v>3.6679580264150724</v>
          </cell>
          <cell r="X137">
            <v>3.5177950606676474</v>
          </cell>
          <cell r="Z137">
            <v>0.13</v>
          </cell>
          <cell r="AA137">
            <v>-0.08</v>
          </cell>
          <cell r="AB137">
            <v>4.9995682774590877</v>
          </cell>
          <cell r="AC137">
            <v>5.1295682774590876</v>
          </cell>
          <cell r="AD137">
            <v>4.9195682774590876</v>
          </cell>
          <cell r="AE137">
            <v>3.8849999999999998</v>
          </cell>
          <cell r="AF137">
            <v>3.82</v>
          </cell>
          <cell r="AG137">
            <v>4.1749999999999998</v>
          </cell>
          <cell r="AH137">
            <v>-0.23499999999999999</v>
          </cell>
          <cell r="AI137">
            <v>1.4754753870050001</v>
          </cell>
          <cell r="AJ137">
            <v>5.9151328906187024E-2</v>
          </cell>
          <cell r="AK137">
            <v>6.1855067080468014E-2</v>
          </cell>
          <cell r="AL137">
            <v>0.60265693745409088</v>
          </cell>
          <cell r="AM137">
            <v>0.58907285725191416</v>
          </cell>
          <cell r="AN137">
            <v>0.19750000000000001</v>
          </cell>
          <cell r="AO137">
            <v>0.12</v>
          </cell>
          <cell r="AQ137">
            <v>-4.2521810283946913</v>
          </cell>
          <cell r="AR137">
            <v>-3.6521810283946912</v>
          </cell>
          <cell r="AT137">
            <v>7.4999999999999997E-3</v>
          </cell>
          <cell r="AV137">
            <v>2.5000000000000001E-3</v>
          </cell>
          <cell r="AX137">
            <v>-0.09</v>
          </cell>
          <cell r="AZ137">
            <v>0.6</v>
          </cell>
          <cell r="BA137">
            <v>0.6</v>
          </cell>
          <cell r="BB137">
            <v>-0.6</v>
          </cell>
        </row>
        <row r="138">
          <cell r="A138">
            <v>40118</v>
          </cell>
          <cell r="B138">
            <v>4.3150000000000004</v>
          </cell>
          <cell r="C138">
            <v>-0.56999999999999995</v>
          </cell>
          <cell r="D138">
            <v>-0.47703994642354752</v>
          </cell>
          <cell r="E138">
            <v>-0.56999999999999984</v>
          </cell>
          <cell r="F138">
            <v>0.25</v>
          </cell>
          <cell r="G138">
            <v>0.38250000000000001</v>
          </cell>
          <cell r="H138">
            <v>0.37</v>
          </cell>
          <cell r="I138">
            <v>0.47</v>
          </cell>
          <cell r="J138">
            <v>0.13</v>
          </cell>
          <cell r="K138">
            <v>0.23</v>
          </cell>
          <cell r="L138">
            <v>0.86</v>
          </cell>
          <cell r="M138">
            <v>-0.28999999999999998</v>
          </cell>
          <cell r="N138">
            <v>0.5</v>
          </cell>
          <cell r="O138">
            <v>0</v>
          </cell>
          <cell r="P138">
            <v>0</v>
          </cell>
          <cell r="Q138">
            <v>0.1825</v>
          </cell>
          <cell r="R138">
            <v>0.19</v>
          </cell>
          <cell r="S138">
            <v>0.19</v>
          </cell>
          <cell r="T138">
            <v>0.8</v>
          </cell>
          <cell r="U138">
            <v>0.19</v>
          </cell>
          <cell r="V138">
            <v>3.7450000000000006</v>
          </cell>
          <cell r="W138">
            <v>3.8379600535764529</v>
          </cell>
          <cell r="X138">
            <v>3.7450000000000006</v>
          </cell>
          <cell r="Z138">
            <v>0.13</v>
          </cell>
          <cell r="AA138">
            <v>0</v>
          </cell>
          <cell r="AB138">
            <v>5.2371957767817205</v>
          </cell>
          <cell r="AC138">
            <v>5.3671957767817204</v>
          </cell>
          <cell r="AD138">
            <v>5.2371957767817205</v>
          </cell>
          <cell r="AE138">
            <v>4.3150000000000004</v>
          </cell>
          <cell r="AF138">
            <v>4.0250000000000004</v>
          </cell>
          <cell r="AG138">
            <v>4.3150000000000004</v>
          </cell>
          <cell r="AH138">
            <v>-0.19</v>
          </cell>
          <cell r="AI138">
            <v>1.4754432116069998</v>
          </cell>
          <cell r="AJ138">
            <v>5.9234265290746012E-2</v>
          </cell>
          <cell r="AK138">
            <v>6.1914497463091002E-2</v>
          </cell>
          <cell r="AL138">
            <v>0.5992590246160252</v>
          </cell>
          <cell r="AM138">
            <v>0.58573876108932021</v>
          </cell>
          <cell r="AN138">
            <v>0.38250000000000001</v>
          </cell>
          <cell r="AO138">
            <v>0.124</v>
          </cell>
          <cell r="AQ138">
            <v>-4.335</v>
          </cell>
          <cell r="AR138">
            <v>-3.7650000000000001</v>
          </cell>
          <cell r="AT138">
            <v>7.4999999999999997E-3</v>
          </cell>
          <cell r="AV138">
            <v>8.0000000000000002E-3</v>
          </cell>
          <cell r="AX138">
            <v>5.0000000000000001E-3</v>
          </cell>
          <cell r="AZ138">
            <v>0.8</v>
          </cell>
          <cell r="BA138">
            <v>0.8</v>
          </cell>
          <cell r="BB138">
            <v>-0.56999999999999995</v>
          </cell>
        </row>
        <row r="139">
          <cell r="A139">
            <v>40148</v>
          </cell>
          <cell r="B139">
            <v>4.4400000000000004</v>
          </cell>
          <cell r="C139">
            <v>-0.56999999999999995</v>
          </cell>
          <cell r="D139">
            <v>-0.47703832752213904</v>
          </cell>
          <cell r="E139">
            <v>-0.56999999999999984</v>
          </cell>
          <cell r="F139">
            <v>0.27</v>
          </cell>
          <cell r="G139">
            <v>0.40250000000000002</v>
          </cell>
          <cell r="H139">
            <v>0.39</v>
          </cell>
          <cell r="I139">
            <v>0.49</v>
          </cell>
          <cell r="J139">
            <v>0.15</v>
          </cell>
          <cell r="K139">
            <v>0.25</v>
          </cell>
          <cell r="L139">
            <v>1.28</v>
          </cell>
          <cell r="M139">
            <v>-0.28999999999999998</v>
          </cell>
          <cell r="N139">
            <v>0.5</v>
          </cell>
          <cell r="O139">
            <v>0</v>
          </cell>
          <cell r="P139">
            <v>0.06</v>
          </cell>
          <cell r="Q139">
            <v>0.185</v>
          </cell>
          <cell r="R139">
            <v>0.1925</v>
          </cell>
          <cell r="S139">
            <v>0.1925</v>
          </cell>
          <cell r="T139">
            <v>1</v>
          </cell>
          <cell r="U139">
            <v>0.1925</v>
          </cell>
          <cell r="V139">
            <v>3.8700000000000006</v>
          </cell>
          <cell r="W139">
            <v>3.9629616724778614</v>
          </cell>
          <cell r="X139">
            <v>3.8700000000000006</v>
          </cell>
          <cell r="Z139">
            <v>0.13</v>
          </cell>
          <cell r="AA139">
            <v>0</v>
          </cell>
          <cell r="AB139">
            <v>5.4119077958694719</v>
          </cell>
          <cell r="AC139">
            <v>5.5419077958694718</v>
          </cell>
          <cell r="AD139">
            <v>5.4119077958694719</v>
          </cell>
          <cell r="AE139">
            <v>4.5</v>
          </cell>
          <cell r="AF139">
            <v>4.1500000000000004</v>
          </cell>
          <cell r="AG139">
            <v>4.4400000000000004</v>
          </cell>
          <cell r="AH139">
            <v>-0.19</v>
          </cell>
          <cell r="AI139">
            <v>1.4754175171780002</v>
          </cell>
          <cell r="AJ139">
            <v>5.9314526310238015E-2</v>
          </cell>
          <cell r="AK139">
            <v>6.1972010737713017E-2</v>
          </cell>
          <cell r="AL139">
            <v>0.59598122128432884</v>
          </cell>
          <cell r="AM139">
            <v>0.58252476567904654</v>
          </cell>
          <cell r="AN139">
            <v>0.40250000000000002</v>
          </cell>
          <cell r="AO139">
            <v>0.12</v>
          </cell>
          <cell r="AQ139">
            <v>-4.46</v>
          </cell>
          <cell r="AR139">
            <v>-3.89</v>
          </cell>
          <cell r="AT139">
            <v>7.4999999999999997E-3</v>
          </cell>
          <cell r="AV139">
            <v>8.0000000000000002E-3</v>
          </cell>
          <cell r="AX139">
            <v>2.5000000000000001E-2</v>
          </cell>
          <cell r="AZ139">
            <v>1</v>
          </cell>
          <cell r="BA139">
            <v>1</v>
          </cell>
          <cell r="BB139">
            <v>-0.56999999999999995</v>
          </cell>
        </row>
        <row r="140">
          <cell r="A140">
            <v>40179</v>
          </cell>
          <cell r="B140">
            <v>4.5365000000000002</v>
          </cell>
          <cell r="C140">
            <v>-0.56999999999999995</v>
          </cell>
          <cell r="D140">
            <v>-0.47703700893659029</v>
          </cell>
          <cell r="E140">
            <v>-0.56999999999999984</v>
          </cell>
          <cell r="F140">
            <v>0.28000000000000003</v>
          </cell>
          <cell r="G140">
            <v>0.41249999999999998</v>
          </cell>
          <cell r="H140">
            <v>0.4</v>
          </cell>
          <cell r="I140">
            <v>0.5</v>
          </cell>
          <cell r="J140">
            <v>0.16</v>
          </cell>
          <cell r="K140">
            <v>0.26</v>
          </cell>
          <cell r="L140">
            <v>1.61</v>
          </cell>
          <cell r="M140">
            <v>-0.28999999999999998</v>
          </cell>
          <cell r="N140">
            <v>0.5</v>
          </cell>
          <cell r="O140">
            <v>0</v>
          </cell>
          <cell r="P140">
            <v>0.13</v>
          </cell>
          <cell r="Q140">
            <v>0.185</v>
          </cell>
          <cell r="R140">
            <v>0.1925</v>
          </cell>
          <cell r="S140">
            <v>0.1925</v>
          </cell>
          <cell r="T140">
            <v>1</v>
          </cell>
          <cell r="U140">
            <v>0.1925</v>
          </cell>
          <cell r="V140">
            <v>3.9665000000000004</v>
          </cell>
          <cell r="W140">
            <v>4.0594629910634099</v>
          </cell>
          <cell r="X140">
            <v>3.9665000000000004</v>
          </cell>
          <cell r="Z140">
            <v>0.13</v>
          </cell>
          <cell r="AA140">
            <v>0</v>
          </cell>
          <cell r="AB140">
            <v>5.5467772078060511</v>
          </cell>
          <cell r="AC140">
            <v>5.676777207806051</v>
          </cell>
          <cell r="AD140">
            <v>5.5467772078060511</v>
          </cell>
          <cell r="AE140">
            <v>4.6665000000000001</v>
          </cell>
          <cell r="AF140">
            <v>4.2465000000000002</v>
          </cell>
          <cell r="AG140">
            <v>4.5365000000000002</v>
          </cell>
          <cell r="AH140">
            <v>-0.19</v>
          </cell>
          <cell r="AI140">
            <v>1.4753965898800001</v>
          </cell>
          <cell r="AJ140">
            <v>5.9397462699296008E-2</v>
          </cell>
          <cell r="AK140">
            <v>6.2031441122643E-2</v>
          </cell>
          <cell r="AL140">
            <v>0.5926050367637804</v>
          </cell>
          <cell r="AM140">
            <v>0.5792165951556536</v>
          </cell>
          <cell r="AN140">
            <v>0.41249999999999998</v>
          </cell>
          <cell r="AO140">
            <v>0.12</v>
          </cell>
          <cell r="AQ140">
            <v>-4.5640000000000001</v>
          </cell>
          <cell r="AR140">
            <v>-3.9940000000000002</v>
          </cell>
          <cell r="AT140">
            <v>7.4999999999999997E-3</v>
          </cell>
          <cell r="AV140">
            <v>8.0000000000000002E-3</v>
          </cell>
          <cell r="AX140">
            <v>3.7499999999999999E-2</v>
          </cell>
          <cell r="AZ140">
            <v>1</v>
          </cell>
          <cell r="BA140">
            <v>1</v>
          </cell>
          <cell r="BB140">
            <v>-0.56999999999999995</v>
          </cell>
        </row>
        <row r="141">
          <cell r="A141">
            <v>40210</v>
          </cell>
          <cell r="B141">
            <v>4.4085000000000001</v>
          </cell>
          <cell r="C141">
            <v>-0.56999999999999995</v>
          </cell>
          <cell r="D141">
            <v>-0.47703605041638397</v>
          </cell>
          <cell r="E141">
            <v>-0.56999999999999895</v>
          </cell>
          <cell r="F141">
            <v>0.27</v>
          </cell>
          <cell r="G141">
            <v>0.40250000000000002</v>
          </cell>
          <cell r="H141">
            <v>0.39</v>
          </cell>
          <cell r="I141">
            <v>0.49</v>
          </cell>
          <cell r="J141">
            <v>0.15</v>
          </cell>
          <cell r="K141">
            <v>0.25</v>
          </cell>
          <cell r="L141">
            <v>1.57</v>
          </cell>
          <cell r="M141">
            <v>-0.28999999999999998</v>
          </cell>
          <cell r="N141">
            <v>0.5</v>
          </cell>
          <cell r="O141">
            <v>0</v>
          </cell>
          <cell r="P141">
            <v>0</v>
          </cell>
          <cell r="Q141">
            <v>0.18</v>
          </cell>
          <cell r="R141">
            <v>0.1875</v>
          </cell>
          <cell r="S141">
            <v>0.1875</v>
          </cell>
          <cell r="T141">
            <v>1</v>
          </cell>
          <cell r="U141">
            <v>0.1875</v>
          </cell>
          <cell r="V141">
            <v>3.8385000000000002</v>
          </cell>
          <cell r="W141">
            <v>3.9314639495836161</v>
          </cell>
          <cell r="X141">
            <v>3.8385000000000011</v>
          </cell>
          <cell r="Z141">
            <v>0.13</v>
          </cell>
          <cell r="AA141">
            <v>0</v>
          </cell>
          <cell r="AB141">
            <v>5.3677259005779998</v>
          </cell>
          <cell r="AC141">
            <v>5.4977259005779997</v>
          </cell>
          <cell r="AD141">
            <v>5.3677259005779998</v>
          </cell>
          <cell r="AE141">
            <v>4.4085000000000001</v>
          </cell>
          <cell r="AF141">
            <v>4.1185</v>
          </cell>
          <cell r="AG141">
            <v>4.4085000000000001</v>
          </cell>
          <cell r="AH141">
            <v>-0.19</v>
          </cell>
          <cell r="AI141">
            <v>1.4753813775589999</v>
          </cell>
          <cell r="AJ141">
            <v>5.9480399090640006E-2</v>
          </cell>
          <cell r="AK141">
            <v>6.2090871508745017E-2</v>
          </cell>
          <cell r="AL141">
            <v>0.58923993889982218</v>
          </cell>
          <cell r="AM141">
            <v>0.57592158513877689</v>
          </cell>
          <cell r="AN141">
            <v>0.40250000000000002</v>
          </cell>
          <cell r="AO141">
            <v>0.13300000000000001</v>
          </cell>
          <cell r="AQ141">
            <v>-4.43</v>
          </cell>
          <cell r="AR141">
            <v>-3.86</v>
          </cell>
          <cell r="AT141">
            <v>7.4999999999999997E-3</v>
          </cell>
          <cell r="AV141">
            <v>8.0000000000000002E-3</v>
          </cell>
          <cell r="AX141">
            <v>4.2500000000000003E-2</v>
          </cell>
          <cell r="AZ141">
            <v>1</v>
          </cell>
          <cell r="BA141">
            <v>1</v>
          </cell>
          <cell r="BB141">
            <v>-0.56999999999999995</v>
          </cell>
        </row>
        <row r="142">
          <cell r="A142">
            <v>40238</v>
          </cell>
          <cell r="B142">
            <v>4.2785000000000002</v>
          </cell>
          <cell r="C142">
            <v>-0.56999999999999995</v>
          </cell>
          <cell r="D142">
            <v>-0.47703549411830393</v>
          </cell>
          <cell r="E142">
            <v>-0.56999999999999984</v>
          </cell>
          <cell r="F142">
            <v>0.26500000000000001</v>
          </cell>
          <cell r="G142">
            <v>0.39750000000000002</v>
          </cell>
          <cell r="H142">
            <v>0.38500000000000001</v>
          </cell>
          <cell r="I142">
            <v>0.48499999999999999</v>
          </cell>
          <cell r="J142">
            <v>0.14499999999999999</v>
          </cell>
          <cell r="K142">
            <v>0.245</v>
          </cell>
          <cell r="L142">
            <v>0.93</v>
          </cell>
          <cell r="M142">
            <v>-0.28999999999999998</v>
          </cell>
          <cell r="N142">
            <v>0.5</v>
          </cell>
          <cell r="O142">
            <v>0</v>
          </cell>
          <cell r="P142">
            <v>-0.18</v>
          </cell>
          <cell r="Q142">
            <v>0.17749999999999999</v>
          </cell>
          <cell r="R142">
            <v>0.185</v>
          </cell>
          <cell r="S142">
            <v>0.185</v>
          </cell>
          <cell r="T142">
            <v>0.75</v>
          </cell>
          <cell r="U142">
            <v>0.185</v>
          </cell>
          <cell r="V142">
            <v>3.7085000000000004</v>
          </cell>
          <cell r="W142">
            <v>3.8014645058816963</v>
          </cell>
          <cell r="X142">
            <v>3.7085000000000004</v>
          </cell>
          <cell r="Z142">
            <v>0.13</v>
          </cell>
          <cell r="AA142">
            <v>0</v>
          </cell>
          <cell r="AB142">
            <v>5.1859039686986845</v>
          </cell>
          <cell r="AC142">
            <v>5.3159039686986844</v>
          </cell>
          <cell r="AD142">
            <v>5.1859039686986845</v>
          </cell>
          <cell r="AE142">
            <v>4.0985000000000005</v>
          </cell>
          <cell r="AF142">
            <v>3.9885000000000002</v>
          </cell>
          <cell r="AG142">
            <v>4.2785000000000002</v>
          </cell>
          <cell r="AH142">
            <v>-0.19</v>
          </cell>
          <cell r="AI142">
            <v>1.4753725489010001</v>
          </cell>
          <cell r="AJ142">
            <v>5.9555309381560007E-2</v>
          </cell>
          <cell r="AK142">
            <v>6.214455056816702E-2</v>
          </cell>
          <cell r="AL142">
            <v>0.58621004909241259</v>
          </cell>
          <cell r="AM142">
            <v>0.57295675012997926</v>
          </cell>
          <cell r="AN142">
            <v>0.39750000000000002</v>
          </cell>
          <cell r="AO142">
            <v>0.12</v>
          </cell>
          <cell r="AQ142">
            <v>-4.3</v>
          </cell>
          <cell r="AR142">
            <v>-3.73</v>
          </cell>
          <cell r="AT142">
            <v>7.4999999999999997E-3</v>
          </cell>
          <cell r="AV142">
            <v>8.0000000000000002E-3</v>
          </cell>
          <cell r="AX142">
            <v>0.04</v>
          </cell>
          <cell r="AZ142">
            <v>0.75</v>
          </cell>
          <cell r="BA142">
            <v>0.75</v>
          </cell>
          <cell r="BB142">
            <v>-0.56999999999999995</v>
          </cell>
        </row>
        <row r="143">
          <cell r="A143">
            <v>40269</v>
          </cell>
          <cell r="B143">
            <v>4.1375000000000002</v>
          </cell>
          <cell r="C143">
            <v>-0.56999999999999995</v>
          </cell>
          <cell r="D143">
            <v>-0.47703522080792027</v>
          </cell>
          <cell r="E143">
            <v>-0.62720909488743315</v>
          </cell>
          <cell r="F143">
            <v>0.19</v>
          </cell>
          <cell r="G143">
            <v>0.19</v>
          </cell>
          <cell r="H143">
            <v>0.215</v>
          </cell>
          <cell r="I143">
            <v>0.185</v>
          </cell>
          <cell r="J143">
            <v>0.09</v>
          </cell>
          <cell r="K143">
            <v>0.18</v>
          </cell>
          <cell r="L143">
            <v>0.5</v>
          </cell>
          <cell r="M143">
            <v>-0.35499999999999998</v>
          </cell>
          <cell r="N143">
            <v>0.62</v>
          </cell>
          <cell r="O143">
            <v>0</v>
          </cell>
          <cell r="P143">
            <v>-0.28999999999999998</v>
          </cell>
          <cell r="Q143">
            <v>0.17749999999999999</v>
          </cell>
          <cell r="R143">
            <v>0.185</v>
          </cell>
          <cell r="S143">
            <v>0.185</v>
          </cell>
          <cell r="T143">
            <v>0.4</v>
          </cell>
          <cell r="U143">
            <v>0.185</v>
          </cell>
          <cell r="V143">
            <v>3.5675000000000003</v>
          </cell>
          <cell r="W143">
            <v>3.6604647791920799</v>
          </cell>
          <cell r="X143">
            <v>3.510290905112567</v>
          </cell>
          <cell r="Z143">
            <v>0.13</v>
          </cell>
          <cell r="AA143">
            <v>-0.08</v>
          </cell>
          <cell r="AB143">
            <v>4.9887172758380949</v>
          </cell>
          <cell r="AC143">
            <v>5.1187172758380948</v>
          </cell>
          <cell r="AD143">
            <v>4.9087172758380948</v>
          </cell>
          <cell r="AE143">
            <v>3.8475000000000001</v>
          </cell>
          <cell r="AF143">
            <v>3.7825000000000002</v>
          </cell>
          <cell r="AG143">
            <v>4.1375000000000002</v>
          </cell>
          <cell r="AH143">
            <v>-0.23499999999999999</v>
          </cell>
          <cell r="AI143">
            <v>1.4753682114020004</v>
          </cell>
          <cell r="AJ143">
            <v>5.9638245777256016E-2</v>
          </cell>
          <cell r="AK143">
            <v>6.2203980956500003E-2</v>
          </cell>
          <cell r="AL143">
            <v>0.58286613147642952</v>
          </cell>
          <cell r="AM143">
            <v>0.56968675845228733</v>
          </cell>
          <cell r="AN143">
            <v>0.19</v>
          </cell>
          <cell r="AO143">
            <v>0.124</v>
          </cell>
          <cell r="AQ143">
            <v>-4.231185182212803</v>
          </cell>
          <cell r="AR143">
            <v>-3.6611851822128032</v>
          </cell>
          <cell r="AT143">
            <v>7.4999999999999997E-3</v>
          </cell>
          <cell r="AV143">
            <v>2.5000000000000001E-3</v>
          </cell>
          <cell r="AX143">
            <v>-0.09</v>
          </cell>
          <cell r="AZ143">
            <v>0.4</v>
          </cell>
          <cell r="BA143">
            <v>0.4</v>
          </cell>
          <cell r="BB143">
            <v>-0.56999999999999995</v>
          </cell>
        </row>
        <row r="144">
          <cell r="A144">
            <v>40299</v>
          </cell>
          <cell r="B144">
            <v>4.1085000000000003</v>
          </cell>
          <cell r="C144">
            <v>-0.56999999999999995</v>
          </cell>
          <cell r="D144">
            <v>-0.47703529906126052</v>
          </cell>
          <cell r="E144">
            <v>-0.6272090467315321</v>
          </cell>
          <cell r="F144">
            <v>0.18</v>
          </cell>
          <cell r="G144">
            <v>0.18</v>
          </cell>
          <cell r="H144">
            <v>0.20499999999999999</v>
          </cell>
          <cell r="I144">
            <v>0.17499999999999999</v>
          </cell>
          <cell r="J144">
            <v>0.08</v>
          </cell>
          <cell r="K144">
            <v>0.17</v>
          </cell>
          <cell r="L144">
            <v>0.44</v>
          </cell>
          <cell r="M144">
            <v>-0.35499999999999998</v>
          </cell>
          <cell r="N144">
            <v>0.62</v>
          </cell>
          <cell r="O144">
            <v>0</v>
          </cell>
          <cell r="P144">
            <v>-0.28999999999999998</v>
          </cell>
          <cell r="Q144">
            <v>0.17749999999999999</v>
          </cell>
          <cell r="R144">
            <v>0.185</v>
          </cell>
          <cell r="S144">
            <v>0.185</v>
          </cell>
          <cell r="T144">
            <v>0.45</v>
          </cell>
          <cell r="U144">
            <v>0.185</v>
          </cell>
          <cell r="V144">
            <v>3.5385000000000004</v>
          </cell>
          <cell r="W144">
            <v>3.6314647009387397</v>
          </cell>
          <cell r="X144">
            <v>3.4812909532684682</v>
          </cell>
          <cell r="Z144">
            <v>0.13</v>
          </cell>
          <cell r="AA144">
            <v>-0.08</v>
          </cell>
          <cell r="AB144">
            <v>4.9481684483998718</v>
          </cell>
          <cell r="AC144">
            <v>5.0781684483998717</v>
          </cell>
          <cell r="AD144">
            <v>4.8681684483998717</v>
          </cell>
          <cell r="AE144">
            <v>3.8185000000000002</v>
          </cell>
          <cell r="AF144">
            <v>3.7535000000000003</v>
          </cell>
          <cell r="AG144">
            <v>4.1085000000000003</v>
          </cell>
          <cell r="AH144">
            <v>-0.23499999999999999</v>
          </cell>
          <cell r="AI144">
            <v>1.4753694532980004</v>
          </cell>
          <cell r="AJ144">
            <v>5.9718506807522997E-2</v>
          </cell>
          <cell r="AK144">
            <v>6.2261494236649E-2</v>
          </cell>
          <cell r="AL144">
            <v>0.57964071661786642</v>
          </cell>
          <cell r="AM144">
            <v>0.566534751365523</v>
          </cell>
          <cell r="AN144">
            <v>0.18</v>
          </cell>
          <cell r="AO144">
            <v>0.12</v>
          </cell>
          <cell r="AQ144">
            <v>-4.1971851340770296</v>
          </cell>
          <cell r="AR144">
            <v>-3.6271851340770298</v>
          </cell>
          <cell r="AT144">
            <v>7.4999999999999997E-3</v>
          </cell>
          <cell r="AV144">
            <v>2.5000000000000001E-3</v>
          </cell>
          <cell r="AX144">
            <v>-0.09</v>
          </cell>
          <cell r="AZ144">
            <v>0.45</v>
          </cell>
          <cell r="BA144">
            <v>0.45</v>
          </cell>
          <cell r="BB144">
            <v>-0.56999999999999995</v>
          </cell>
        </row>
        <row r="145">
          <cell r="A145">
            <v>40330</v>
          </cell>
          <cell r="B145">
            <v>4.1385000000000005</v>
          </cell>
          <cell r="C145">
            <v>-0.56999999999999995</v>
          </cell>
          <cell r="D145">
            <v>-0.47703573405803157</v>
          </cell>
          <cell r="E145">
            <v>-0.62720877904121153</v>
          </cell>
          <cell r="F145">
            <v>0.17</v>
          </cell>
          <cell r="G145">
            <v>0.17</v>
          </cell>
          <cell r="H145">
            <v>0.19500000000000001</v>
          </cell>
          <cell r="I145">
            <v>0.16500000000000001</v>
          </cell>
          <cell r="J145">
            <v>7.0000000000000007E-2</v>
          </cell>
          <cell r="K145">
            <v>0.16</v>
          </cell>
          <cell r="L145">
            <v>0.44</v>
          </cell>
          <cell r="M145">
            <v>-0.35499999999999998</v>
          </cell>
          <cell r="N145">
            <v>0.62</v>
          </cell>
          <cell r="O145">
            <v>0</v>
          </cell>
          <cell r="P145">
            <v>-0.28999999999999998</v>
          </cell>
          <cell r="Q145">
            <v>0.17749999999999999</v>
          </cell>
          <cell r="R145">
            <v>0.185</v>
          </cell>
          <cell r="S145">
            <v>0.185</v>
          </cell>
          <cell r="T145">
            <v>0.45</v>
          </cell>
          <cell r="U145">
            <v>0.185</v>
          </cell>
          <cell r="V145">
            <v>3.5685000000000007</v>
          </cell>
          <cell r="W145">
            <v>3.6614642659419689</v>
          </cell>
          <cell r="X145">
            <v>3.511291220958789</v>
          </cell>
          <cell r="Z145">
            <v>0.13</v>
          </cell>
          <cell r="AA145">
            <v>-0.08</v>
          </cell>
          <cell r="AB145">
            <v>4.9901432050201517</v>
          </cell>
          <cell r="AC145">
            <v>5.1201432050201516</v>
          </cell>
          <cell r="AD145">
            <v>4.9101432050201517</v>
          </cell>
          <cell r="AE145">
            <v>3.8485000000000005</v>
          </cell>
          <cell r="AF145">
            <v>3.7835000000000005</v>
          </cell>
          <cell r="AG145">
            <v>4.1385000000000005</v>
          </cell>
          <cell r="AH145">
            <v>-0.23499999999999999</v>
          </cell>
          <cell r="AI145">
            <v>1.4753763568210005</v>
          </cell>
          <cell r="AJ145">
            <v>5.9801443207716007E-2</v>
          </cell>
          <cell r="AK145">
            <v>6.2320924627289005E-2</v>
          </cell>
          <cell r="AL145">
            <v>0.57631880341196562</v>
          </cell>
          <cell r="AM145">
            <v>0.56329058399835152</v>
          </cell>
          <cell r="AN145">
            <v>0.17</v>
          </cell>
          <cell r="AO145">
            <v>0.124</v>
          </cell>
          <cell r="AQ145">
            <v>-4.216184866498601</v>
          </cell>
          <cell r="AR145">
            <v>-3.6461848664986012</v>
          </cell>
          <cell r="AT145">
            <v>7.4999999999999997E-3</v>
          </cell>
          <cell r="AV145">
            <v>2.5000000000000001E-3</v>
          </cell>
          <cell r="AX145">
            <v>-0.09</v>
          </cell>
          <cell r="AZ145">
            <v>0.45</v>
          </cell>
          <cell r="BA145">
            <v>0.45</v>
          </cell>
          <cell r="BB145">
            <v>-0.56999999999999995</v>
          </cell>
        </row>
        <row r="146">
          <cell r="A146">
            <v>40360</v>
          </cell>
          <cell r="B146">
            <v>4.1684999999999999</v>
          </cell>
          <cell r="C146">
            <v>-0.56999999999999995</v>
          </cell>
          <cell r="D146">
            <v>-0.4770364976944288</v>
          </cell>
          <cell r="E146">
            <v>-0.62720830911112024</v>
          </cell>
          <cell r="F146">
            <v>0.17</v>
          </cell>
          <cell r="G146">
            <v>0.17</v>
          </cell>
          <cell r="H146">
            <v>0.19500000000000001</v>
          </cell>
          <cell r="I146">
            <v>0.16500000000000001</v>
          </cell>
          <cell r="J146">
            <v>7.0000000000000007E-2</v>
          </cell>
          <cell r="K146">
            <v>0.16</v>
          </cell>
          <cell r="L146">
            <v>0.5</v>
          </cell>
          <cell r="M146">
            <v>-0.35499999999999998</v>
          </cell>
          <cell r="N146">
            <v>0.62</v>
          </cell>
          <cell r="O146">
            <v>0</v>
          </cell>
          <cell r="P146">
            <v>-0.28999999999999998</v>
          </cell>
          <cell r="Q146">
            <v>0.17749999999999999</v>
          </cell>
          <cell r="R146">
            <v>0.185</v>
          </cell>
          <cell r="S146">
            <v>0.185</v>
          </cell>
          <cell r="T146">
            <v>0.5</v>
          </cell>
          <cell r="U146">
            <v>0.185</v>
          </cell>
          <cell r="V146">
            <v>3.5985</v>
          </cell>
          <cell r="W146">
            <v>3.6914635023055711</v>
          </cell>
          <cell r="X146">
            <v>3.5412916908888796</v>
          </cell>
          <cell r="Z146">
            <v>0.13</v>
          </cell>
          <cell r="AA146">
            <v>-0.08</v>
          </cell>
          <cell r="AB146">
            <v>5.0321361437344025</v>
          </cell>
          <cell r="AC146">
            <v>5.1621361437344024</v>
          </cell>
          <cell r="AD146">
            <v>4.9521361437344025</v>
          </cell>
          <cell r="AE146">
            <v>3.8784999999999998</v>
          </cell>
          <cell r="AF146">
            <v>3.8134999999999999</v>
          </cell>
          <cell r="AG146">
            <v>4.1684999999999999</v>
          </cell>
          <cell r="AH146">
            <v>-0.23499999999999999</v>
          </cell>
          <cell r="AI146">
            <v>1.4753884761050002</v>
          </cell>
          <cell r="AJ146">
            <v>5.9881704242337019E-2</v>
          </cell>
          <cell r="AK146">
            <v>6.2378437909669016E-2</v>
          </cell>
          <cell r="AL146">
            <v>0.57311473368695298</v>
          </cell>
          <cell r="AM146">
            <v>0.56016354658350076</v>
          </cell>
          <cell r="AN146">
            <v>0.17</v>
          </cell>
          <cell r="AO146">
            <v>0.12</v>
          </cell>
          <cell r="AQ146">
            <v>-4.2461843967649342</v>
          </cell>
          <cell r="AR146">
            <v>-3.6761843967649344</v>
          </cell>
          <cell r="AT146">
            <v>7.4999999999999997E-3</v>
          </cell>
          <cell r="AV146">
            <v>2.5000000000000001E-3</v>
          </cell>
          <cell r="AX146">
            <v>-0.09</v>
          </cell>
          <cell r="AZ146">
            <v>0.5</v>
          </cell>
          <cell r="BA146">
            <v>0.5</v>
          </cell>
          <cell r="BB146">
            <v>-0.56999999999999995</v>
          </cell>
        </row>
        <row r="147">
          <cell r="A147">
            <v>40391</v>
          </cell>
          <cell r="B147">
            <v>4.1885000000000003</v>
          </cell>
          <cell r="C147">
            <v>-0.56999999999999995</v>
          </cell>
          <cell r="D147">
            <v>-0.47703764083434441</v>
          </cell>
          <cell r="E147">
            <v>-0.62720760564040301</v>
          </cell>
          <cell r="F147">
            <v>0.17</v>
          </cell>
          <cell r="G147">
            <v>0.17</v>
          </cell>
          <cell r="H147">
            <v>0.19500000000000001</v>
          </cell>
          <cell r="I147">
            <v>0.16500000000000001</v>
          </cell>
          <cell r="J147">
            <v>7.0000000000000007E-2</v>
          </cell>
          <cell r="K147">
            <v>0.16</v>
          </cell>
          <cell r="L147">
            <v>0.5</v>
          </cell>
          <cell r="M147">
            <v>-0.35499999999999998</v>
          </cell>
          <cell r="N147">
            <v>0.62</v>
          </cell>
          <cell r="O147">
            <v>0</v>
          </cell>
          <cell r="P147">
            <v>-0.28999999999999998</v>
          </cell>
          <cell r="Q147">
            <v>0.17749999999999999</v>
          </cell>
          <cell r="R147">
            <v>0.185</v>
          </cell>
          <cell r="S147">
            <v>0.185</v>
          </cell>
          <cell r="T147">
            <v>0.55000000000000004</v>
          </cell>
          <cell r="U147">
            <v>0.185</v>
          </cell>
          <cell r="V147">
            <v>3.6185000000000005</v>
          </cell>
          <cell r="W147">
            <v>3.7114623591656559</v>
          </cell>
          <cell r="X147">
            <v>3.5612923943595973</v>
          </cell>
          <cell r="Z147">
            <v>0.13</v>
          </cell>
          <cell r="AA147">
            <v>-0.08</v>
          </cell>
          <cell r="AB147">
            <v>5.060166332071625</v>
          </cell>
          <cell r="AC147">
            <v>5.1901663320716249</v>
          </cell>
          <cell r="AD147">
            <v>4.980166332071625</v>
          </cell>
          <cell r="AE147">
            <v>3.8985000000000003</v>
          </cell>
          <cell r="AF147">
            <v>3.8335000000000004</v>
          </cell>
          <cell r="AG147">
            <v>4.1885000000000003</v>
          </cell>
          <cell r="AH147">
            <v>-0.23499999999999999</v>
          </cell>
          <cell r="AI147">
            <v>1.4754066186680004</v>
          </cell>
          <cell r="AJ147">
            <v>5.9964640647027015E-2</v>
          </cell>
          <cell r="AK147">
            <v>6.2437868302616016E-2</v>
          </cell>
          <cell r="AL147">
            <v>0.56981492815921519</v>
          </cell>
          <cell r="AM147">
            <v>0.55694515827914892</v>
          </cell>
          <cell r="AN147">
            <v>0.17</v>
          </cell>
          <cell r="AO147">
            <v>0.12</v>
          </cell>
          <cell r="AQ147">
            <v>-4.2661836935882596</v>
          </cell>
          <cell r="AR147">
            <v>-3.6961836935882597</v>
          </cell>
          <cell r="AT147">
            <v>7.4999999999999997E-3</v>
          </cell>
          <cell r="AV147">
            <v>2.5000000000000001E-3</v>
          </cell>
          <cell r="AX147">
            <v>-0.09</v>
          </cell>
          <cell r="AZ147">
            <v>0.55000000000000004</v>
          </cell>
          <cell r="BA147">
            <v>0.55000000000000004</v>
          </cell>
          <cell r="BB147">
            <v>-0.56999999999999995</v>
          </cell>
        </row>
        <row r="148">
          <cell r="A148">
            <v>40422</v>
          </cell>
          <cell r="B148">
            <v>4.2145000000000001</v>
          </cell>
          <cell r="C148">
            <v>-0.56999999999999995</v>
          </cell>
          <cell r="D148">
            <v>-0.47703914377738021</v>
          </cell>
          <cell r="E148">
            <v>-0.62720668075238128</v>
          </cell>
          <cell r="F148">
            <v>0.19</v>
          </cell>
          <cell r="G148">
            <v>0.19</v>
          </cell>
          <cell r="H148">
            <v>0.215</v>
          </cell>
          <cell r="I148">
            <v>0.185</v>
          </cell>
          <cell r="J148">
            <v>0.09</v>
          </cell>
          <cell r="K148">
            <v>0.18</v>
          </cell>
          <cell r="L148">
            <v>0.46</v>
          </cell>
          <cell r="M148">
            <v>-0.35499999999999998</v>
          </cell>
          <cell r="N148">
            <v>0.62</v>
          </cell>
          <cell r="O148">
            <v>0</v>
          </cell>
          <cell r="P148">
            <v>-0.28999999999999998</v>
          </cell>
          <cell r="Q148">
            <v>0.17749999999999999</v>
          </cell>
          <cell r="R148">
            <v>0.185</v>
          </cell>
          <cell r="S148">
            <v>0.185</v>
          </cell>
          <cell r="T148">
            <v>0.55000000000000004</v>
          </cell>
          <cell r="U148">
            <v>0.185</v>
          </cell>
          <cell r="V148">
            <v>3.6445000000000003</v>
          </cell>
          <cell r="W148">
            <v>3.7374608562226199</v>
          </cell>
          <cell r="X148">
            <v>3.5872933192476189</v>
          </cell>
          <cell r="Z148">
            <v>0.13</v>
          </cell>
          <cell r="AA148">
            <v>-0.08</v>
          </cell>
          <cell r="AB148">
            <v>5.0966075319422064</v>
          </cell>
          <cell r="AC148">
            <v>5.2266075319422063</v>
          </cell>
          <cell r="AD148">
            <v>5.0166075319422063</v>
          </cell>
          <cell r="AE148">
            <v>3.9245000000000001</v>
          </cell>
          <cell r="AF148">
            <v>3.8595000000000002</v>
          </cell>
          <cell r="AG148">
            <v>4.2145000000000001</v>
          </cell>
          <cell r="AH148">
            <v>-0.23499999999999999</v>
          </cell>
          <cell r="AI148">
            <v>1.4754304722790001</v>
          </cell>
          <cell r="AJ148">
            <v>6.0047577054003015E-2</v>
          </cell>
          <cell r="AK148">
            <v>6.249729869673501E-2</v>
          </cell>
          <cell r="AL148">
            <v>0.56652639574642571</v>
          </cell>
          <cell r="AM148">
            <v>0.55373985268968806</v>
          </cell>
          <cell r="AN148">
            <v>0.19</v>
          </cell>
          <cell r="AO148">
            <v>0.124</v>
          </cell>
          <cell r="AQ148">
            <v>-4.2871827690868285</v>
          </cell>
          <cell r="AR148">
            <v>-3.7171827690868287</v>
          </cell>
          <cell r="AT148">
            <v>7.4999999999999997E-3</v>
          </cell>
          <cell r="AV148">
            <v>2.5000000000000001E-3</v>
          </cell>
          <cell r="AX148">
            <v>-0.09</v>
          </cell>
          <cell r="AZ148">
            <v>0.55000000000000004</v>
          </cell>
          <cell r="BA148">
            <v>0.55000000000000004</v>
          </cell>
          <cell r="BB148">
            <v>-0.56999999999999995</v>
          </cell>
        </row>
        <row r="149">
          <cell r="A149">
            <v>40452</v>
          </cell>
          <cell r="B149">
            <v>4.2525000000000004</v>
          </cell>
          <cell r="C149">
            <v>-0.56999999999999995</v>
          </cell>
          <cell r="D149">
            <v>-0.47704094076734993</v>
          </cell>
          <cell r="E149">
            <v>-0.62720557491239948</v>
          </cell>
          <cell r="F149">
            <v>0.2</v>
          </cell>
          <cell r="G149">
            <v>0.2</v>
          </cell>
          <cell r="H149">
            <v>0.22500000000000001</v>
          </cell>
          <cell r="I149">
            <v>0.19500000000000001</v>
          </cell>
          <cell r="J149">
            <v>0.1</v>
          </cell>
          <cell r="K149">
            <v>0.19</v>
          </cell>
          <cell r="L149">
            <v>0.47</v>
          </cell>
          <cell r="M149">
            <v>-0.35499999999999998</v>
          </cell>
          <cell r="N149">
            <v>0.62</v>
          </cell>
          <cell r="O149">
            <v>0</v>
          </cell>
          <cell r="P149">
            <v>-0.28999999999999998</v>
          </cell>
          <cell r="Q149">
            <v>0.17749999999999999</v>
          </cell>
          <cell r="R149">
            <v>0.185</v>
          </cell>
          <cell r="S149">
            <v>0.185</v>
          </cell>
          <cell r="T149">
            <v>0.6</v>
          </cell>
          <cell r="U149">
            <v>0.185</v>
          </cell>
          <cell r="V149">
            <v>3.6825000000000006</v>
          </cell>
          <cell r="W149">
            <v>3.7754590592326505</v>
          </cell>
          <cell r="X149">
            <v>3.6252944250876009</v>
          </cell>
          <cell r="Z149">
            <v>0.13</v>
          </cell>
          <cell r="AA149">
            <v>-0.08</v>
          </cell>
          <cell r="AB149">
            <v>5.1498477281476065</v>
          </cell>
          <cell r="AC149">
            <v>5.2798477281476064</v>
          </cell>
          <cell r="AD149">
            <v>5.0698477281476064</v>
          </cell>
          <cell r="AE149">
            <v>3.9625000000000004</v>
          </cell>
          <cell r="AF149">
            <v>3.8975000000000004</v>
          </cell>
          <cell r="AG149">
            <v>4.2525000000000004</v>
          </cell>
          <cell r="AH149">
            <v>-0.23499999999999999</v>
          </cell>
          <cell r="AI149">
            <v>1.4754589938</v>
          </cell>
          <cell r="AJ149">
            <v>6.0127838095188013E-2</v>
          </cell>
          <cell r="AK149">
            <v>6.2554811982482E-2</v>
          </cell>
          <cell r="AL149">
            <v>0.56335470193170833</v>
          </cell>
          <cell r="AM149">
            <v>0.55065038864854343</v>
          </cell>
          <cell r="AN149">
            <v>0.2</v>
          </cell>
          <cell r="AO149">
            <v>0.12</v>
          </cell>
          <cell r="AQ149">
            <v>-4.3171816637090732</v>
          </cell>
          <cell r="AR149">
            <v>-3.7471816637090734</v>
          </cell>
          <cell r="AT149">
            <v>7.4999999999999997E-3</v>
          </cell>
          <cell r="AV149">
            <v>2.5000000000000001E-3</v>
          </cell>
          <cell r="AX149">
            <v>-0.09</v>
          </cell>
          <cell r="AZ149">
            <v>0.6</v>
          </cell>
          <cell r="BA149">
            <v>0.6</v>
          </cell>
          <cell r="BB149">
            <v>-0.56999999999999995</v>
          </cell>
        </row>
        <row r="150">
          <cell r="A150">
            <v>40483</v>
          </cell>
          <cell r="B150">
            <v>4.3925000000000001</v>
          </cell>
          <cell r="C150">
            <v>-0.56999999999999995</v>
          </cell>
          <cell r="D150">
            <v>-0.4770431515463267</v>
          </cell>
          <cell r="E150">
            <v>-0.56999999999999984</v>
          </cell>
          <cell r="F150">
            <v>0.25</v>
          </cell>
          <cell r="G150">
            <v>0.3775</v>
          </cell>
          <cell r="H150">
            <v>0.37</v>
          </cell>
          <cell r="I150">
            <v>0.47</v>
          </cell>
          <cell r="J150">
            <v>0.13250000000000001</v>
          </cell>
          <cell r="K150">
            <v>0.23250000000000001</v>
          </cell>
          <cell r="L150">
            <v>0.86</v>
          </cell>
          <cell r="M150">
            <v>-0.28999999999999998</v>
          </cell>
          <cell r="N150">
            <v>0.5</v>
          </cell>
          <cell r="O150">
            <v>0</v>
          </cell>
          <cell r="P150">
            <v>0</v>
          </cell>
          <cell r="Q150">
            <v>0.17749999999999999</v>
          </cell>
          <cell r="R150">
            <v>0.185</v>
          </cell>
          <cell r="S150">
            <v>0.185</v>
          </cell>
          <cell r="T150">
            <v>0.8</v>
          </cell>
          <cell r="U150">
            <v>0.185</v>
          </cell>
          <cell r="V150">
            <v>3.8225000000000002</v>
          </cell>
          <cell r="W150">
            <v>3.9154568484536734</v>
          </cell>
          <cell r="X150">
            <v>3.8225000000000002</v>
          </cell>
          <cell r="Z150">
            <v>0.13</v>
          </cell>
          <cell r="AA150">
            <v>0</v>
          </cell>
          <cell r="AB150">
            <v>5.3457599764438264</v>
          </cell>
          <cell r="AC150">
            <v>5.4757599764438263</v>
          </cell>
          <cell r="AD150">
            <v>5.3457599764438264</v>
          </cell>
          <cell r="AE150">
            <v>4.3925000000000001</v>
          </cell>
          <cell r="AF150">
            <v>4.1025</v>
          </cell>
          <cell r="AG150">
            <v>4.3925000000000001</v>
          </cell>
          <cell r="AH150">
            <v>-0.19</v>
          </cell>
          <cell r="AI150">
            <v>1.475494084423</v>
          </cell>
          <cell r="AJ150">
            <v>6.0210774506660014E-2</v>
          </cell>
          <cell r="AK150">
            <v>6.2614242378907004E-2</v>
          </cell>
          <cell r="AL150">
            <v>0.56008842404977344</v>
          </cell>
          <cell r="AM150">
            <v>0.54747078929420645</v>
          </cell>
          <cell r="AN150">
            <v>0.3775</v>
          </cell>
          <cell r="AO150">
            <v>0.124</v>
          </cell>
          <cell r="AQ150">
            <v>-4.4000000000000004</v>
          </cell>
          <cell r="AR150">
            <v>-3.8300000000000005</v>
          </cell>
          <cell r="AT150">
            <v>7.4999999999999997E-3</v>
          </cell>
          <cell r="AV150">
            <v>8.0000000000000002E-3</v>
          </cell>
          <cell r="AX150">
            <v>5.0000000000000001E-3</v>
          </cell>
          <cell r="AZ150">
            <v>0.8</v>
          </cell>
          <cell r="BB150">
            <v>-0.56999999999999995</v>
          </cell>
        </row>
        <row r="151">
          <cell r="A151">
            <v>40513</v>
          </cell>
          <cell r="B151">
            <v>4.5175000000000001</v>
          </cell>
          <cell r="C151">
            <v>-0.56999999999999995</v>
          </cell>
          <cell r="D151">
            <v>-0.4770456334248232</v>
          </cell>
          <cell r="E151">
            <v>-0.5699999999999994</v>
          </cell>
          <cell r="F151">
            <v>0.27</v>
          </cell>
          <cell r="G151">
            <v>0.39750000000000002</v>
          </cell>
          <cell r="H151">
            <v>0.39</v>
          </cell>
          <cell r="I151">
            <v>0.49</v>
          </cell>
          <cell r="J151">
            <v>0.1525</v>
          </cell>
          <cell r="K151">
            <v>0.2525</v>
          </cell>
          <cell r="L151">
            <v>1.28</v>
          </cell>
          <cell r="M151">
            <v>-0.28999999999999998</v>
          </cell>
          <cell r="N151">
            <v>0.5</v>
          </cell>
          <cell r="O151">
            <v>0</v>
          </cell>
          <cell r="P151">
            <v>0.06</v>
          </cell>
          <cell r="Q151">
            <v>0.17749999999999999</v>
          </cell>
          <cell r="R151">
            <v>0.185</v>
          </cell>
          <cell r="S151">
            <v>0.185</v>
          </cell>
          <cell r="T151">
            <v>1</v>
          </cell>
          <cell r="U151">
            <v>0.185</v>
          </cell>
          <cell r="V151">
            <v>3.9475000000000002</v>
          </cell>
          <cell r="W151">
            <v>4.0404543665751769</v>
          </cell>
          <cell r="X151">
            <v>3.9475000000000007</v>
          </cell>
          <cell r="Z151">
            <v>0.13</v>
          </cell>
          <cell r="AA151">
            <v>0</v>
          </cell>
          <cell r="AB151">
            <v>5.5207196703876722</v>
          </cell>
          <cell r="AC151">
            <v>5.6507196703876721</v>
          </cell>
          <cell r="AD151">
            <v>5.5207196703876722</v>
          </cell>
          <cell r="AE151">
            <v>4.5774999999999997</v>
          </cell>
          <cell r="AF151">
            <v>4.2275</v>
          </cell>
          <cell r="AG151">
            <v>4.5175000000000001</v>
          </cell>
          <cell r="AH151">
            <v>-0.19</v>
          </cell>
          <cell r="AI151">
            <v>1.475533480066</v>
          </cell>
          <cell r="AJ151">
            <v>6.0291035552196032E-2</v>
          </cell>
          <cell r="AK151">
            <v>6.2671755666886014E-2</v>
          </cell>
          <cell r="AL151">
            <v>0.55693831172646102</v>
          </cell>
          <cell r="AM151">
            <v>0.54440617773049416</v>
          </cell>
          <cell r="AN151">
            <v>0.39750000000000002</v>
          </cell>
          <cell r="AO151">
            <v>0.12</v>
          </cell>
          <cell r="AQ151">
            <v>-4.5250000000000004</v>
          </cell>
          <cell r="AR151">
            <v>-3.9550000000000005</v>
          </cell>
          <cell r="AT151">
            <v>7.4999999999999997E-3</v>
          </cell>
          <cell r="AV151">
            <v>8.0000000000000002E-3</v>
          </cell>
          <cell r="AX151">
            <v>2.5000000000000001E-2</v>
          </cell>
          <cell r="AZ151">
            <v>1</v>
          </cell>
          <cell r="BB151">
            <v>-0.56999999999999995</v>
          </cell>
        </row>
        <row r="152">
          <cell r="A152">
            <v>40544</v>
          </cell>
          <cell r="B152">
            <v>4.6215000000000002</v>
          </cell>
          <cell r="C152">
            <v>-0.56999999999999995</v>
          </cell>
          <cell r="D152">
            <v>-0.47704855179620331</v>
          </cell>
          <cell r="E152">
            <v>-0.57000000000000028</v>
          </cell>
          <cell r="F152">
            <v>0.28000000000000003</v>
          </cell>
          <cell r="G152">
            <v>0.40749999999999997</v>
          </cell>
          <cell r="H152">
            <v>0.4</v>
          </cell>
          <cell r="I152">
            <v>0.5</v>
          </cell>
          <cell r="J152">
            <v>0.16250000000000001</v>
          </cell>
          <cell r="K152">
            <v>0.26250000000000001</v>
          </cell>
          <cell r="L152">
            <v>1.61</v>
          </cell>
          <cell r="M152">
            <v>-0.28999999999999998</v>
          </cell>
          <cell r="N152">
            <v>0.5</v>
          </cell>
          <cell r="O152">
            <v>0</v>
          </cell>
          <cell r="P152">
            <v>0.13</v>
          </cell>
          <cell r="Q152">
            <v>0.17749999999999999</v>
          </cell>
          <cell r="R152">
            <v>0.185</v>
          </cell>
          <cell r="S152">
            <v>0.185</v>
          </cell>
          <cell r="T152">
            <v>1</v>
          </cell>
          <cell r="U152">
            <v>0.185</v>
          </cell>
          <cell r="V152">
            <v>4.0514999999999999</v>
          </cell>
          <cell r="W152">
            <v>4.1444514482037969</v>
          </cell>
          <cell r="X152">
            <v>4.0514999999999999</v>
          </cell>
          <cell r="Z152">
            <v>0.13</v>
          </cell>
          <cell r="AA152">
            <v>0</v>
          </cell>
          <cell r="AB152">
            <v>5.6663452821651035</v>
          </cell>
          <cell r="AC152">
            <v>5.7963452821651034</v>
          </cell>
          <cell r="AD152">
            <v>5.6663452821651035</v>
          </cell>
          <cell r="AE152">
            <v>4.7515000000000001</v>
          </cell>
          <cell r="AF152">
            <v>4.3315000000000001</v>
          </cell>
          <cell r="AG152">
            <v>4.6215000000000002</v>
          </cell>
          <cell r="AH152">
            <v>-0.19</v>
          </cell>
          <cell r="AI152">
            <v>1.4755798069900001</v>
          </cell>
          <cell r="AJ152">
            <v>6.0373971968165005E-2</v>
          </cell>
          <cell r="AK152">
            <v>6.273118606561702E-2</v>
          </cell>
          <cell r="AL152">
            <v>0.55369437989595438</v>
          </cell>
          <cell r="AM152">
            <v>0.54125223333457662</v>
          </cell>
          <cell r="AN152">
            <v>0.40749999999999997</v>
          </cell>
          <cell r="AO152">
            <v>0.12</v>
          </cell>
          <cell r="AQ152">
            <v>-4.6390000000000002</v>
          </cell>
          <cell r="AR152">
            <v>-4.069</v>
          </cell>
          <cell r="AT152">
            <v>7.4999999999999997E-3</v>
          </cell>
          <cell r="AV152">
            <v>8.0000000000000002E-3</v>
          </cell>
          <cell r="AX152">
            <v>3.7499999999999999E-2</v>
          </cell>
          <cell r="AZ152">
            <v>1</v>
          </cell>
          <cell r="BB152">
            <v>-0.56999999999999995</v>
          </cell>
        </row>
        <row r="153">
          <cell r="A153">
            <v>40575</v>
          </cell>
          <cell r="B153">
            <v>4.4935</v>
          </cell>
          <cell r="C153">
            <v>-0.56999999999999995</v>
          </cell>
          <cell r="D153">
            <v>-0.47704851255698522</v>
          </cell>
          <cell r="E153">
            <v>-0.56999999999999984</v>
          </cell>
          <cell r="F153">
            <v>0.27</v>
          </cell>
          <cell r="G153">
            <v>0.39750000000000002</v>
          </cell>
          <cell r="H153">
            <v>0.39</v>
          </cell>
          <cell r="I153">
            <v>0.49</v>
          </cell>
          <cell r="J153">
            <v>0.1525</v>
          </cell>
          <cell r="K153">
            <v>0.2525</v>
          </cell>
          <cell r="L153">
            <v>1.57</v>
          </cell>
          <cell r="M153">
            <v>-0.28999999999999998</v>
          </cell>
          <cell r="N153">
            <v>0.5</v>
          </cell>
          <cell r="O153">
            <v>0</v>
          </cell>
          <cell r="P153">
            <v>0</v>
          </cell>
          <cell r="Q153">
            <v>0.17749999999999999</v>
          </cell>
          <cell r="R153">
            <v>0.185</v>
          </cell>
          <cell r="S153">
            <v>0.185</v>
          </cell>
          <cell r="T153">
            <v>1</v>
          </cell>
          <cell r="U153">
            <v>0.185</v>
          </cell>
          <cell r="V153">
            <v>3.9235000000000002</v>
          </cell>
          <cell r="W153">
            <v>4.0164514874430148</v>
          </cell>
          <cell r="X153">
            <v>3.9235000000000002</v>
          </cell>
          <cell r="Z153">
            <v>0.13</v>
          </cell>
          <cell r="AA153">
            <v>0</v>
          </cell>
          <cell r="AB153">
            <v>5.4873247758697499</v>
          </cell>
          <cell r="AC153">
            <v>5.6173247758697498</v>
          </cell>
          <cell r="AD153">
            <v>5.4873247758697499</v>
          </cell>
          <cell r="AE153">
            <v>4.4935</v>
          </cell>
          <cell r="AF153">
            <v>4.2035</v>
          </cell>
          <cell r="AG153">
            <v>4.4935</v>
          </cell>
          <cell r="AH153">
            <v>-0.19</v>
          </cell>
          <cell r="AI153">
            <v>1.4755791840780004</v>
          </cell>
          <cell r="AJ153">
            <v>6.0446165632934021E-2</v>
          </cell>
          <cell r="AK153">
            <v>6.2783533726248009E-2</v>
          </cell>
          <cell r="AL153">
            <v>0.55051937423723307</v>
          </cell>
          <cell r="AM153">
            <v>0.538148346509838</v>
          </cell>
          <cell r="AN153">
            <v>0.39750000000000002</v>
          </cell>
          <cell r="AO153">
            <v>0.13300000000000001</v>
          </cell>
          <cell r="AQ153">
            <v>-4.5049999999999999</v>
          </cell>
          <cell r="AR153">
            <v>-3.9350000000000001</v>
          </cell>
          <cell r="AT153">
            <v>7.4999999999999997E-3</v>
          </cell>
          <cell r="AV153">
            <v>8.0000000000000002E-3</v>
          </cell>
          <cell r="AX153">
            <v>4.2500000000000003E-2</v>
          </cell>
          <cell r="AZ153">
            <v>1</v>
          </cell>
          <cell r="BB153">
            <v>-0.56999999999999995</v>
          </cell>
        </row>
        <row r="154">
          <cell r="A154">
            <v>40603</v>
          </cell>
          <cell r="B154">
            <v>4.3635000000000002</v>
          </cell>
          <cell r="C154">
            <v>-0.56999999999999995</v>
          </cell>
          <cell r="D154">
            <v>-0.47704328196685752</v>
          </cell>
          <cell r="E154">
            <v>-0.56999999999999984</v>
          </cell>
          <cell r="F154">
            <v>0.26500000000000001</v>
          </cell>
          <cell r="G154">
            <v>0.39250000000000002</v>
          </cell>
          <cell r="H154">
            <v>0.38500000000000001</v>
          </cell>
          <cell r="I154">
            <v>0.48499999999999999</v>
          </cell>
          <cell r="J154">
            <v>0.14749999999999999</v>
          </cell>
          <cell r="K154">
            <v>0.2475</v>
          </cell>
          <cell r="L154">
            <v>0.93</v>
          </cell>
          <cell r="M154">
            <v>-0.28999999999999998</v>
          </cell>
          <cell r="N154">
            <v>0.5</v>
          </cell>
          <cell r="O154">
            <v>0</v>
          </cell>
          <cell r="P154">
            <v>-0.18</v>
          </cell>
          <cell r="Q154">
            <v>0.17249999999999999</v>
          </cell>
          <cell r="R154">
            <v>0.18</v>
          </cell>
          <cell r="S154">
            <v>0.18</v>
          </cell>
          <cell r="T154">
            <v>0.75</v>
          </cell>
          <cell r="U154">
            <v>0.18</v>
          </cell>
          <cell r="V154">
            <v>3.7935000000000003</v>
          </cell>
          <cell r="W154">
            <v>3.8864567180331426</v>
          </cell>
          <cell r="X154">
            <v>3.7935000000000003</v>
          </cell>
          <cell r="Z154">
            <v>0.13</v>
          </cell>
          <cell r="AA154">
            <v>0</v>
          </cell>
          <cell r="AB154">
            <v>5.3052109673684154</v>
          </cell>
          <cell r="AC154">
            <v>5.4352109673684152</v>
          </cell>
          <cell r="AD154">
            <v>5.3052109673684154</v>
          </cell>
          <cell r="AE154">
            <v>4.1835000000000004</v>
          </cell>
          <cell r="AF154">
            <v>4.0735000000000001</v>
          </cell>
          <cell r="AG154">
            <v>4.3635000000000002</v>
          </cell>
          <cell r="AH154">
            <v>-0.19</v>
          </cell>
          <cell r="AI154">
            <v>1.4754961545770002</v>
          </cell>
          <cell r="AJ154">
            <v>6.0483476310060999E-2</v>
          </cell>
          <cell r="AK154">
            <v>6.2808881840582018E-2</v>
          </cell>
          <cell r="AL154">
            <v>0.54781148607403696</v>
          </cell>
          <cell r="AM154">
            <v>0.53547117663836696</v>
          </cell>
          <cell r="AN154">
            <v>0.39250000000000002</v>
          </cell>
          <cell r="AO154">
            <v>0.12</v>
          </cell>
          <cell r="AQ154">
            <v>-4.375</v>
          </cell>
          <cell r="AR154">
            <v>-3.8050000000000002</v>
          </cell>
          <cell r="AT154">
            <v>7.4999999999999997E-3</v>
          </cell>
          <cell r="AV154">
            <v>8.0000000000000002E-3</v>
          </cell>
          <cell r="AX154">
            <v>0.04</v>
          </cell>
          <cell r="AZ154">
            <v>0.75</v>
          </cell>
          <cell r="BB154">
            <v>-0.56999999999999995</v>
          </cell>
        </row>
        <row r="155">
          <cell r="A155">
            <v>40634</v>
          </cell>
          <cell r="B155">
            <v>4.2225000000000001</v>
          </cell>
          <cell r="C155">
            <v>-0.56999999999999995</v>
          </cell>
          <cell r="D155">
            <v>-0.47703768373133926</v>
          </cell>
          <cell r="E155">
            <v>-0.62720757924225179</v>
          </cell>
          <cell r="F155">
            <v>0.19</v>
          </cell>
          <cell r="G155">
            <v>0.19</v>
          </cell>
          <cell r="H155">
            <v>0.215</v>
          </cell>
          <cell r="I155">
            <v>0.185</v>
          </cell>
          <cell r="J155">
            <v>9.2499999999999999E-2</v>
          </cell>
          <cell r="K155">
            <v>0.1825</v>
          </cell>
          <cell r="L155">
            <v>0.5</v>
          </cell>
          <cell r="M155">
            <v>0</v>
          </cell>
          <cell r="N155">
            <v>0.62</v>
          </cell>
          <cell r="O155">
            <v>0</v>
          </cell>
          <cell r="P155">
            <v>-0.28999999999999998</v>
          </cell>
          <cell r="Q155">
            <v>0.17249999999999999</v>
          </cell>
          <cell r="R155">
            <v>0.18</v>
          </cell>
          <cell r="S155">
            <v>0.18</v>
          </cell>
          <cell r="T155">
            <v>0.4</v>
          </cell>
          <cell r="U155">
            <v>0.18</v>
          </cell>
          <cell r="V155">
            <v>3.6525000000000003</v>
          </cell>
          <cell r="W155">
            <v>3.7454623162686609</v>
          </cell>
          <cell r="X155">
            <v>3.5952924207577484</v>
          </cell>
          <cell r="Z155">
            <v>0.13</v>
          </cell>
          <cell r="AA155">
            <v>-0.08</v>
          </cell>
          <cell r="AB155">
            <v>5.1077148145465916</v>
          </cell>
          <cell r="AC155">
            <v>5.2377148145465915</v>
          </cell>
          <cell r="AD155">
            <v>5.0277148145465915</v>
          </cell>
          <cell r="AE155">
            <v>3.9325000000000001</v>
          </cell>
          <cell r="AF155">
            <v>4.2225000000000001</v>
          </cell>
          <cell r="AG155">
            <v>4.2225000000000001</v>
          </cell>
          <cell r="AH155">
            <v>-0.19</v>
          </cell>
          <cell r="AI155">
            <v>1.475407299487</v>
          </cell>
          <cell r="AJ155">
            <v>6.0524784560275012E-2</v>
          </cell>
          <cell r="AK155">
            <v>6.283694582455801E-2</v>
          </cell>
          <cell r="AL155">
            <v>0.54482547640305423</v>
          </cell>
          <cell r="AM155">
            <v>0.53252036093523647</v>
          </cell>
          <cell r="AN155">
            <v>0.19</v>
          </cell>
          <cell r="AO155">
            <v>0.124</v>
          </cell>
          <cell r="AQ155">
            <v>-4.3061836672011422</v>
          </cell>
          <cell r="AR155">
            <v>-3.7361836672011424</v>
          </cell>
          <cell r="AT155">
            <v>7.4999999999999997E-3</v>
          </cell>
          <cell r="AV155">
            <v>2.5000000000000001E-3</v>
          </cell>
          <cell r="AX155">
            <v>-0.09</v>
          </cell>
          <cell r="AZ155">
            <v>0.4</v>
          </cell>
          <cell r="BB155">
            <v>-0.56999999999999995</v>
          </cell>
        </row>
        <row r="156">
          <cell r="A156">
            <v>40664</v>
          </cell>
          <cell r="B156">
            <v>4.1935000000000002</v>
          </cell>
          <cell r="C156">
            <v>-0.56999999999999995</v>
          </cell>
          <cell r="D156">
            <v>-0.47703245898850488</v>
          </cell>
          <cell r="E156">
            <v>-0.6272107944686125</v>
          </cell>
          <cell r="F156">
            <v>0.18</v>
          </cell>
          <cell r="G156">
            <v>0.18</v>
          </cell>
          <cell r="H156">
            <v>0.20499999999999999</v>
          </cell>
          <cell r="I156">
            <v>0.17499999999999999</v>
          </cell>
          <cell r="J156">
            <v>8.2500000000000004E-2</v>
          </cell>
          <cell r="K156">
            <v>0.17249999999999999</v>
          </cell>
          <cell r="L156">
            <v>0.44</v>
          </cell>
          <cell r="M156">
            <v>0</v>
          </cell>
          <cell r="N156">
            <v>0.62</v>
          </cell>
          <cell r="O156">
            <v>0</v>
          </cell>
          <cell r="P156">
            <v>-0.28999999999999998</v>
          </cell>
          <cell r="Q156">
            <v>0.17249999999999999</v>
          </cell>
          <cell r="R156">
            <v>0.18</v>
          </cell>
          <cell r="S156">
            <v>0.18</v>
          </cell>
          <cell r="T156">
            <v>0.45</v>
          </cell>
          <cell r="U156">
            <v>0.18</v>
          </cell>
          <cell r="V156">
            <v>3.6235000000000004</v>
          </cell>
          <cell r="W156">
            <v>3.7164675410114953</v>
          </cell>
          <cell r="X156">
            <v>3.5662892055313877</v>
          </cell>
          <cell r="Z156">
            <v>0.13</v>
          </cell>
          <cell r="AA156">
            <v>-0.08</v>
          </cell>
          <cell r="AB156">
            <v>5.0668759749357575</v>
          </cell>
          <cell r="AC156">
            <v>5.1968759749357574</v>
          </cell>
          <cell r="AD156">
            <v>4.9868759749357574</v>
          </cell>
          <cell r="AE156">
            <v>3.9035000000000002</v>
          </cell>
          <cell r="AF156">
            <v>4.1935000000000002</v>
          </cell>
          <cell r="AG156">
            <v>4.1935000000000002</v>
          </cell>
          <cell r="AH156">
            <v>-0.19</v>
          </cell>
          <cell r="AI156">
            <v>1.4753243821200002</v>
          </cell>
          <cell r="AJ156">
            <v>6.056476028683002E-2</v>
          </cell>
          <cell r="AK156">
            <v>6.2864104518976005E-2</v>
          </cell>
          <cell r="AL156">
            <v>0.54194777986397746</v>
          </cell>
          <cell r="AM156">
            <v>0.52967788901577773</v>
          </cell>
          <cell r="AN156">
            <v>0.18</v>
          </cell>
          <cell r="AO156">
            <v>0.12</v>
          </cell>
          <cell r="AQ156">
            <v>-4.2721868810835781</v>
          </cell>
          <cell r="AR156">
            <v>-3.7021868810835783</v>
          </cell>
          <cell r="AT156">
            <v>7.4999999999999997E-3</v>
          </cell>
          <cell r="AV156">
            <v>2.5000000000000001E-3</v>
          </cell>
          <cell r="AX156">
            <v>-0.09</v>
          </cell>
          <cell r="AZ156">
            <v>0.45</v>
          </cell>
          <cell r="BB156">
            <v>-0.56999999999999995</v>
          </cell>
        </row>
        <row r="157">
          <cell r="A157">
            <v>40695</v>
          </cell>
          <cell r="B157">
            <v>4.2235000000000005</v>
          </cell>
          <cell r="C157">
            <v>-0.56999999999999995</v>
          </cell>
          <cell r="D157">
            <v>-0.47702725944659097</v>
          </cell>
          <cell r="E157">
            <v>-0.62721399418671364</v>
          </cell>
          <cell r="F157">
            <v>0.17</v>
          </cell>
          <cell r="G157">
            <v>0.17</v>
          </cell>
          <cell r="H157">
            <v>0.19500000000000001</v>
          </cell>
          <cell r="I157">
            <v>0.16500000000000001</v>
          </cell>
          <cell r="J157">
            <v>7.2499999999999995E-2</v>
          </cell>
          <cell r="K157">
            <v>0.16250000000000001</v>
          </cell>
          <cell r="L157">
            <v>0.44</v>
          </cell>
          <cell r="M157">
            <v>0</v>
          </cell>
          <cell r="N157">
            <v>0.62</v>
          </cell>
          <cell r="O157">
            <v>0</v>
          </cell>
          <cell r="P157">
            <v>-0.28999999999999998</v>
          </cell>
          <cell r="Q157">
            <v>0.17249999999999999</v>
          </cell>
          <cell r="R157">
            <v>0.18</v>
          </cell>
          <cell r="S157">
            <v>0.18</v>
          </cell>
          <cell r="T157">
            <v>0.45</v>
          </cell>
          <cell r="U157">
            <v>0.18</v>
          </cell>
          <cell r="V157">
            <v>3.6535000000000006</v>
          </cell>
          <cell r="W157">
            <v>3.7464727405534095</v>
          </cell>
          <cell r="X157">
            <v>3.5962860058132868</v>
          </cell>
          <cell r="Z157">
            <v>0.13</v>
          </cell>
          <cell r="AA157">
            <v>-0.08</v>
          </cell>
          <cell r="AB157">
            <v>5.1085403869229369</v>
          </cell>
          <cell r="AC157">
            <v>5.2385403869229368</v>
          </cell>
          <cell r="AD157">
            <v>5.0285403869229368</v>
          </cell>
          <cell r="AE157">
            <v>3.9335000000000004</v>
          </cell>
          <cell r="AF157">
            <v>4.2235000000000005</v>
          </cell>
          <cell r="AG157">
            <v>4.2235000000000005</v>
          </cell>
          <cell r="AH157">
            <v>-0.19</v>
          </cell>
          <cell r="AI157">
            <v>1.4752418739470003</v>
          </cell>
          <cell r="AJ157">
            <v>6.0606068538160002E-2</v>
          </cell>
          <cell r="AK157">
            <v>6.2892168503466017E-2</v>
          </cell>
          <cell r="AL157">
            <v>0.53898652247778867</v>
          </cell>
          <cell r="AM157">
            <v>0.52675421494039942</v>
          </cell>
          <cell r="AN157">
            <v>0.17</v>
          </cell>
          <cell r="AO157">
            <v>0.124</v>
          </cell>
          <cell r="AQ157">
            <v>-4.2911900794642381</v>
          </cell>
          <cell r="AR157">
            <v>-3.7211900794642383</v>
          </cell>
          <cell r="AT157">
            <v>7.4999999999999997E-3</v>
          </cell>
          <cell r="AV157">
            <v>2.5000000000000001E-3</v>
          </cell>
          <cell r="AX157">
            <v>-0.09</v>
          </cell>
          <cell r="AZ157">
            <v>0.45</v>
          </cell>
          <cell r="BB157">
            <v>-0.56999999999999995</v>
          </cell>
        </row>
        <row r="158">
          <cell r="A158">
            <v>40725</v>
          </cell>
          <cell r="B158">
            <v>4.2535000000000007</v>
          </cell>
          <cell r="C158">
            <v>-0.56999999999999995</v>
          </cell>
          <cell r="D158">
            <v>-0.47702242058208277</v>
          </cell>
          <cell r="E158">
            <v>-0.62721697194948689</v>
          </cell>
          <cell r="F158">
            <v>0.17</v>
          </cell>
          <cell r="G158">
            <v>0.17</v>
          </cell>
          <cell r="H158">
            <v>0.19500000000000001</v>
          </cell>
          <cell r="I158">
            <v>0.16500000000000001</v>
          </cell>
          <cell r="J158">
            <v>7.2499999999999995E-2</v>
          </cell>
          <cell r="K158">
            <v>0.16250000000000001</v>
          </cell>
          <cell r="L158">
            <v>0.5</v>
          </cell>
          <cell r="M158">
            <v>0</v>
          </cell>
          <cell r="N158">
            <v>0.62</v>
          </cell>
          <cell r="O158">
            <v>0</v>
          </cell>
          <cell r="P158">
            <v>-0.28999999999999998</v>
          </cell>
          <cell r="Q158">
            <v>0.17249999999999999</v>
          </cell>
          <cell r="R158">
            <v>0.18</v>
          </cell>
          <cell r="S158">
            <v>0.18</v>
          </cell>
          <cell r="T158">
            <v>0.5</v>
          </cell>
          <cell r="U158">
            <v>0.18</v>
          </cell>
          <cell r="V158">
            <v>3.6835000000000009</v>
          </cell>
          <cell r="W158">
            <v>3.776477579417918</v>
          </cell>
          <cell r="X158">
            <v>3.6262830280505138</v>
          </cell>
          <cell r="Z158">
            <v>0.13</v>
          </cell>
          <cell r="AA158">
            <v>-0.08</v>
          </cell>
          <cell r="AB158">
            <v>5.1502201175579829</v>
          </cell>
          <cell r="AC158">
            <v>5.2802201175579828</v>
          </cell>
          <cell r="AD158">
            <v>5.0702201175579829</v>
          </cell>
          <cell r="AE158">
            <v>3.9635000000000007</v>
          </cell>
          <cell r="AF158">
            <v>4.2535000000000007</v>
          </cell>
          <cell r="AG158">
            <v>4.2535000000000007</v>
          </cell>
          <cell r="AH158">
            <v>-0.19</v>
          </cell>
          <cell r="AI158">
            <v>1.475165097421</v>
          </cell>
          <cell r="AJ158">
            <v>6.0646044265793002E-2</v>
          </cell>
          <cell r="AK158">
            <v>6.2919327198382002E-2</v>
          </cell>
          <cell r="AL158">
            <v>0.53613272664896161</v>
          </cell>
          <cell r="AM158">
            <v>0.5239379171500671</v>
          </cell>
          <cell r="AN158">
            <v>0.17</v>
          </cell>
          <cell r="AO158">
            <v>0.12</v>
          </cell>
          <cell r="AQ158">
            <v>-4.321193055982345</v>
          </cell>
          <cell r="AR158">
            <v>-3.7511930559823452</v>
          </cell>
          <cell r="AT158">
            <v>7.4999999999999997E-3</v>
          </cell>
          <cell r="AV158">
            <v>2.5000000000000001E-3</v>
          </cell>
          <cell r="AX158">
            <v>-0.09</v>
          </cell>
          <cell r="AZ158">
            <v>0.5</v>
          </cell>
          <cell r="BB158">
            <v>-0.56999999999999995</v>
          </cell>
        </row>
        <row r="159">
          <cell r="A159">
            <v>40756</v>
          </cell>
          <cell r="B159">
            <v>4.2735000000000003</v>
          </cell>
          <cell r="C159">
            <v>-0.56999999999999995</v>
          </cell>
          <cell r="D159">
            <v>-0.47701761982590352</v>
          </cell>
          <cell r="E159">
            <v>-0.62721992626098233</v>
          </cell>
          <cell r="F159">
            <v>0.17</v>
          </cell>
          <cell r="G159">
            <v>0.17</v>
          </cell>
          <cell r="H159">
            <v>0.19500000000000001</v>
          </cell>
          <cell r="I159">
            <v>0.16500000000000001</v>
          </cell>
          <cell r="J159">
            <v>7.2499999999999995E-2</v>
          </cell>
          <cell r="K159">
            <v>0.16250000000000001</v>
          </cell>
          <cell r="L159">
            <v>0.5</v>
          </cell>
          <cell r="M159">
            <v>0</v>
          </cell>
          <cell r="N159">
            <v>0.62</v>
          </cell>
          <cell r="O159">
            <v>0</v>
          </cell>
          <cell r="P159">
            <v>-0.28999999999999998</v>
          </cell>
          <cell r="Q159">
            <v>0.17249999999999999</v>
          </cell>
          <cell r="R159">
            <v>0.18</v>
          </cell>
          <cell r="S159">
            <v>0.18</v>
          </cell>
          <cell r="T159">
            <v>0.55000000000000004</v>
          </cell>
          <cell r="U159">
            <v>0.18</v>
          </cell>
          <cell r="V159">
            <v>3.7035000000000005</v>
          </cell>
          <cell r="W159">
            <v>3.7964823801740968</v>
          </cell>
          <cell r="X159">
            <v>3.646280073739018</v>
          </cell>
          <cell r="Z159">
            <v>0.13</v>
          </cell>
          <cell r="AA159">
            <v>-0.08</v>
          </cell>
          <cell r="AB159">
            <v>5.1779164944857445</v>
          </cell>
          <cell r="AC159">
            <v>5.3079164944857444</v>
          </cell>
          <cell r="AD159">
            <v>5.0979164944857445</v>
          </cell>
          <cell r="AE159">
            <v>3.9835000000000003</v>
          </cell>
          <cell r="AF159">
            <v>4.2735000000000003</v>
          </cell>
          <cell r="AG159">
            <v>4.2735000000000003</v>
          </cell>
          <cell r="AH159">
            <v>-0.19</v>
          </cell>
          <cell r="AI159">
            <v>1.4750889334430002</v>
          </cell>
          <cell r="AJ159">
            <v>6.0687352518239014E-2</v>
          </cell>
          <cell r="AK159">
            <v>6.294739118338602E-2</v>
          </cell>
          <cell r="AL159">
            <v>0.53319611158347613</v>
          </cell>
          <cell r="AM159">
            <v>0.52104119480102096</v>
          </cell>
          <cell r="AN159">
            <v>0.17</v>
          </cell>
          <cell r="AO159">
            <v>0.12</v>
          </cell>
          <cell r="AQ159">
            <v>-4.3411960090589758</v>
          </cell>
          <cell r="AR159">
            <v>-3.771196009058976</v>
          </cell>
          <cell r="AT159">
            <v>7.4999999999999997E-3</v>
          </cell>
          <cell r="AV159">
            <v>2.5000000000000001E-3</v>
          </cell>
          <cell r="AX159">
            <v>-0.09</v>
          </cell>
          <cell r="AZ159">
            <v>0.55000000000000004</v>
          </cell>
          <cell r="BB159">
            <v>-0.56999999999999995</v>
          </cell>
        </row>
        <row r="160">
          <cell r="A160">
            <v>40787</v>
          </cell>
          <cell r="B160">
            <v>4.2995000000000001</v>
          </cell>
          <cell r="C160">
            <v>-0.56999999999999995</v>
          </cell>
          <cell r="D160">
            <v>-0.47701302176347848</v>
          </cell>
          <cell r="E160">
            <v>-0.62722275583785958</v>
          </cell>
          <cell r="F160">
            <v>0.19</v>
          </cell>
          <cell r="G160">
            <v>0.19</v>
          </cell>
          <cell r="H160">
            <v>0.215</v>
          </cell>
          <cell r="I160">
            <v>0.185</v>
          </cell>
          <cell r="J160">
            <v>9.2499999999999999E-2</v>
          </cell>
          <cell r="K160">
            <v>0.1825</v>
          </cell>
          <cell r="L160">
            <v>0.46</v>
          </cell>
          <cell r="M160">
            <v>0</v>
          </cell>
          <cell r="N160">
            <v>0.62</v>
          </cell>
          <cell r="O160">
            <v>0</v>
          </cell>
          <cell r="P160">
            <v>-0.28999999999999998</v>
          </cell>
          <cell r="Q160">
            <v>0.17249999999999999</v>
          </cell>
          <cell r="R160">
            <v>0.18</v>
          </cell>
          <cell r="S160">
            <v>0.18</v>
          </cell>
          <cell r="T160">
            <v>0.55000000000000004</v>
          </cell>
          <cell r="U160">
            <v>0.18</v>
          </cell>
          <cell r="V160">
            <v>3.7295000000000003</v>
          </cell>
          <cell r="W160">
            <v>3.8224869782365216</v>
          </cell>
          <cell r="X160">
            <v>3.6722772441621405</v>
          </cell>
          <cell r="Z160">
            <v>0.13</v>
          </cell>
          <cell r="AA160">
            <v>-0.08</v>
          </cell>
          <cell r="AB160">
            <v>5.2140096301094294</v>
          </cell>
          <cell r="AC160">
            <v>5.3440096301094293</v>
          </cell>
          <cell r="AD160">
            <v>5.1340096301094293</v>
          </cell>
          <cell r="AE160">
            <v>4.0095000000000001</v>
          </cell>
          <cell r="AF160">
            <v>4.2995000000000001</v>
          </cell>
          <cell r="AG160">
            <v>4.2995000000000001</v>
          </cell>
          <cell r="AH160">
            <v>-0.19</v>
          </cell>
          <cell r="AI160">
            <v>1.4750159925740003</v>
          </cell>
          <cell r="AJ160">
            <v>6.0728660771251025E-2</v>
          </cell>
          <cell r="AK160">
            <v>6.297545516865001E-2</v>
          </cell>
          <cell r="AL160">
            <v>0.53027197727605091</v>
          </cell>
          <cell r="AM160">
            <v>0.51815809665194068</v>
          </cell>
          <cell r="AN160">
            <v>0.19</v>
          </cell>
          <cell r="AO160">
            <v>0.124</v>
          </cell>
          <cell r="AQ160">
            <v>-4.3621988374531249</v>
          </cell>
          <cell r="AR160">
            <v>-3.792198837453125</v>
          </cell>
          <cell r="AT160">
            <v>7.4999999999999997E-3</v>
          </cell>
          <cell r="AV160">
            <v>2.5000000000000001E-3</v>
          </cell>
          <cell r="AX160">
            <v>-0.09</v>
          </cell>
          <cell r="AZ160">
            <v>0.55000000000000004</v>
          </cell>
          <cell r="BB160">
            <v>-0.56999999999999995</v>
          </cell>
        </row>
        <row r="161">
          <cell r="A161">
            <v>40817</v>
          </cell>
          <cell r="B161">
            <v>4.3375000000000004</v>
          </cell>
          <cell r="C161">
            <v>-0.56999999999999995</v>
          </cell>
          <cell r="D161">
            <v>-0.47700876503567224</v>
          </cell>
          <cell r="E161">
            <v>-0.62722537536266243</v>
          </cell>
          <cell r="F161">
            <v>0.2</v>
          </cell>
          <cell r="G161">
            <v>0.2</v>
          </cell>
          <cell r="H161">
            <v>0.22500000000000001</v>
          </cell>
          <cell r="I161">
            <v>0.19500000000000001</v>
          </cell>
          <cell r="J161">
            <v>0.10249999999999999</v>
          </cell>
          <cell r="K161">
            <v>0.1925</v>
          </cell>
          <cell r="L161">
            <v>0.47</v>
          </cell>
          <cell r="M161">
            <v>0</v>
          </cell>
          <cell r="N161">
            <v>0.62</v>
          </cell>
          <cell r="O161">
            <v>0</v>
          </cell>
          <cell r="P161">
            <v>-0.28999999999999998</v>
          </cell>
          <cell r="Q161">
            <v>0.17249999999999999</v>
          </cell>
          <cell r="R161">
            <v>0.18</v>
          </cell>
          <cell r="S161">
            <v>0.18</v>
          </cell>
          <cell r="T161">
            <v>0.6</v>
          </cell>
          <cell r="U161">
            <v>0.18</v>
          </cell>
          <cell r="V161">
            <v>3.7675000000000005</v>
          </cell>
          <cell r="W161">
            <v>3.8604912349643281</v>
          </cell>
          <cell r="X161">
            <v>3.7102746246373379</v>
          </cell>
          <cell r="Z161">
            <v>0.13</v>
          </cell>
          <cell r="AA161">
            <v>-0.08</v>
          </cell>
          <cell r="AB161">
            <v>5.2668942421066296</v>
          </cell>
          <cell r="AC161">
            <v>5.3968942421066295</v>
          </cell>
          <cell r="AD161">
            <v>5.1868942421066295</v>
          </cell>
          <cell r="AE161">
            <v>4.0475000000000003</v>
          </cell>
          <cell r="AF161">
            <v>4.3375000000000004</v>
          </cell>
          <cell r="AG161">
            <v>4.3375000000000004</v>
          </cell>
          <cell r="AH161">
            <v>-0.19</v>
          </cell>
          <cell r="AI161">
            <v>1.4749484728600002</v>
          </cell>
          <cell r="AJ161">
            <v>6.0768636500512015E-2</v>
          </cell>
          <cell r="AK161">
            <v>6.3002613864317006E-2</v>
          </cell>
          <cell r="AL161">
            <v>0.52745402619664994</v>
          </cell>
          <cell r="AM161">
            <v>0.51538092775282485</v>
          </cell>
          <cell r="AN161">
            <v>0.2</v>
          </cell>
          <cell r="AO161">
            <v>0.12</v>
          </cell>
          <cell r="AQ161">
            <v>-4.3922014558830007</v>
          </cell>
          <cell r="AR161">
            <v>-3.8222014558830009</v>
          </cell>
          <cell r="AT161">
            <v>7.4999999999999997E-3</v>
          </cell>
          <cell r="AV161">
            <v>2.5000000000000001E-3</v>
          </cell>
          <cell r="AX161">
            <v>-0.09</v>
          </cell>
          <cell r="AZ161">
            <v>0.6</v>
          </cell>
          <cell r="BB161">
            <v>-0.56999999999999995</v>
          </cell>
        </row>
        <row r="162">
          <cell r="A162">
            <v>40848</v>
          </cell>
          <cell r="B162">
            <v>4.4775</v>
          </cell>
          <cell r="C162">
            <v>-0.56999999999999995</v>
          </cell>
          <cell r="D162">
            <v>-0.47700456587881579</v>
          </cell>
          <cell r="E162">
            <v>-0.5699999999999994</v>
          </cell>
          <cell r="F162">
            <v>0.25</v>
          </cell>
          <cell r="G162">
            <v>0.3725</v>
          </cell>
          <cell r="H162">
            <v>0.37</v>
          </cell>
          <cell r="I162">
            <v>0.47</v>
          </cell>
          <cell r="J162">
            <v>0.13500000000000001</v>
          </cell>
          <cell r="K162">
            <v>0.23499999999999999</v>
          </cell>
          <cell r="L162">
            <v>0.86</v>
          </cell>
          <cell r="M162">
            <v>0</v>
          </cell>
          <cell r="N162">
            <v>0.5</v>
          </cell>
          <cell r="O162">
            <v>0</v>
          </cell>
          <cell r="P162">
            <v>0</v>
          </cell>
          <cell r="Q162">
            <v>0.17249999999999999</v>
          </cell>
          <cell r="R162">
            <v>0.18</v>
          </cell>
          <cell r="S162">
            <v>0.18</v>
          </cell>
          <cell r="T162">
            <v>0.8</v>
          </cell>
          <cell r="U162">
            <v>0.18</v>
          </cell>
          <cell r="V162">
            <v>3.9075000000000002</v>
          </cell>
          <cell r="W162">
            <v>4.0004954341211842</v>
          </cell>
          <cell r="X162">
            <v>3.9075000000000006</v>
          </cell>
          <cell r="Z162">
            <v>0.13</v>
          </cell>
          <cell r="AA162">
            <v>0</v>
          </cell>
          <cell r="AB162">
            <v>5.4623649515744166</v>
          </cell>
          <cell r="AC162">
            <v>5.5923649515744165</v>
          </cell>
          <cell r="AD162">
            <v>5.4623649515744166</v>
          </cell>
          <cell r="AE162">
            <v>4.4775</v>
          </cell>
          <cell r="AF162">
            <v>4.4775</v>
          </cell>
          <cell r="AG162">
            <v>4.4775</v>
          </cell>
          <cell r="AH162">
            <v>-0.19</v>
          </cell>
          <cell r="AI162">
            <v>1.4748818723860004</v>
          </cell>
          <cell r="AJ162">
            <v>6.0809944754640001E-2</v>
          </cell>
          <cell r="AK162">
            <v>6.3030677850096015E-2</v>
          </cell>
          <cell r="AL162">
            <v>0.5245543669156898</v>
          </cell>
          <cell r="AM162">
            <v>0.51252449608805284</v>
          </cell>
          <cell r="AN162">
            <v>0.3725</v>
          </cell>
          <cell r="AO162">
            <v>0.124</v>
          </cell>
          <cell r="AQ162">
            <v>-4.4749999999999996</v>
          </cell>
          <cell r="AR162">
            <v>-3.9049999999999998</v>
          </cell>
          <cell r="AT162">
            <v>7.4999999999999997E-3</v>
          </cell>
          <cell r="AV162">
            <v>8.0000000000000002E-3</v>
          </cell>
          <cell r="AX162">
            <v>5.0000000000000001E-3</v>
          </cell>
          <cell r="AZ162">
            <v>0.8</v>
          </cell>
          <cell r="BB162">
            <v>-0.56999999999999995</v>
          </cell>
        </row>
        <row r="163">
          <cell r="A163">
            <v>40878</v>
          </cell>
          <cell r="B163">
            <v>4.6025</v>
          </cell>
          <cell r="C163">
            <v>-0.56999999999999995</v>
          </cell>
          <cell r="D163">
            <v>-0.47700069522224808</v>
          </cell>
          <cell r="E163">
            <v>-0.57000000000000028</v>
          </cell>
          <cell r="F163">
            <v>0.27</v>
          </cell>
          <cell r="G163">
            <v>0.39250000000000002</v>
          </cell>
          <cell r="H163">
            <v>0.39</v>
          </cell>
          <cell r="I163">
            <v>0.49</v>
          </cell>
          <cell r="J163">
            <v>0.155</v>
          </cell>
          <cell r="K163">
            <v>0.255</v>
          </cell>
          <cell r="L163">
            <v>1.28</v>
          </cell>
          <cell r="M163">
            <v>0</v>
          </cell>
          <cell r="N163">
            <v>0.5</v>
          </cell>
          <cell r="O163">
            <v>0</v>
          </cell>
          <cell r="P163">
            <v>0.06</v>
          </cell>
          <cell r="Q163">
            <v>0.17249999999999999</v>
          </cell>
          <cell r="R163">
            <v>0.18</v>
          </cell>
          <cell r="S163">
            <v>0.18</v>
          </cell>
          <cell r="T163">
            <v>1</v>
          </cell>
          <cell r="U163">
            <v>0.18</v>
          </cell>
          <cell r="V163">
            <v>4.0324999999999998</v>
          </cell>
          <cell r="W163">
            <v>4.125499304777752</v>
          </cell>
          <cell r="X163">
            <v>4.0324999999999998</v>
          </cell>
          <cell r="Z163">
            <v>0.13</v>
          </cell>
          <cell r="AA163">
            <v>0</v>
          </cell>
          <cell r="AB163">
            <v>5.6368700954569579</v>
          </cell>
          <cell r="AC163">
            <v>5.7668700954569578</v>
          </cell>
          <cell r="AD163">
            <v>5.6368700954569579</v>
          </cell>
          <cell r="AE163">
            <v>4.6624999999999996</v>
          </cell>
          <cell r="AF163">
            <v>4.6025</v>
          </cell>
          <cell r="AG163">
            <v>4.6025</v>
          </cell>
          <cell r="AH163">
            <v>-0.19</v>
          </cell>
          <cell r="AI163">
            <v>1.4748204873980004</v>
          </cell>
          <cell r="AJ163">
            <v>6.0849920484980002E-2</v>
          </cell>
          <cell r="AK163">
            <v>6.3057836546261015E-2</v>
          </cell>
          <cell r="AL163">
            <v>0.52176004731181169</v>
          </cell>
          <cell r="AM163">
            <v>0.50977304225321418</v>
          </cell>
          <cell r="AN163">
            <v>0.39250000000000002</v>
          </cell>
          <cell r="AO163">
            <v>0.12</v>
          </cell>
          <cell r="AQ163">
            <v>-4.5999999999999996</v>
          </cell>
          <cell r="AR163">
            <v>-4.0299999999999994</v>
          </cell>
          <cell r="AT163">
            <v>7.4999999999999997E-3</v>
          </cell>
          <cell r="AV163">
            <v>8.0000000000000002E-3</v>
          </cell>
          <cell r="AX163">
            <v>2.5000000000000001E-2</v>
          </cell>
          <cell r="AZ163">
            <v>1</v>
          </cell>
          <cell r="BB163">
            <v>-0.56999999999999995</v>
          </cell>
        </row>
        <row r="164">
          <cell r="A164">
            <v>40909</v>
          </cell>
          <cell r="B164">
            <v>4.7115</v>
          </cell>
          <cell r="C164">
            <v>-0.56999999999999995</v>
          </cell>
          <cell r="D164">
            <v>-0.47699689503769616</v>
          </cell>
          <cell r="E164">
            <v>-0.57000000000000028</v>
          </cell>
          <cell r="F164">
            <v>0.28000000000000003</v>
          </cell>
          <cell r="G164">
            <v>0.40250000000000002</v>
          </cell>
          <cell r="H164">
            <v>0.4</v>
          </cell>
          <cell r="I164">
            <v>0.5</v>
          </cell>
          <cell r="J164">
            <v>0.16500000000000001</v>
          </cell>
          <cell r="K164">
            <v>0.26500000000000001</v>
          </cell>
          <cell r="L164">
            <v>1.61</v>
          </cell>
          <cell r="M164">
            <v>0</v>
          </cell>
          <cell r="N164">
            <v>0.5</v>
          </cell>
          <cell r="O164">
            <v>0</v>
          </cell>
          <cell r="P164">
            <v>0.13</v>
          </cell>
          <cell r="Q164">
            <v>0.17249999999999999</v>
          </cell>
          <cell r="R164">
            <v>0.18</v>
          </cell>
          <cell r="S164">
            <v>0.18</v>
          </cell>
          <cell r="T164">
            <v>1</v>
          </cell>
          <cell r="U164">
            <v>0.18</v>
          </cell>
          <cell r="V164">
            <v>4.1414999999999997</v>
          </cell>
          <cell r="W164">
            <v>4.2345031049623039</v>
          </cell>
          <cell r="X164">
            <v>4.1414999999999997</v>
          </cell>
          <cell r="Z164">
            <v>0.13</v>
          </cell>
          <cell r="AA164">
            <v>0</v>
          </cell>
          <cell r="AB164">
            <v>5.7890002728211982</v>
          </cell>
          <cell r="AC164">
            <v>5.9190002728211981</v>
          </cell>
          <cell r="AD164">
            <v>5.7890002728211982</v>
          </cell>
          <cell r="AE164">
            <v>4.8414999999999999</v>
          </cell>
          <cell r="AF164">
            <v>4.7115</v>
          </cell>
          <cell r="AG164">
            <v>4.7115</v>
          </cell>
          <cell r="AH164">
            <v>-0.19</v>
          </cell>
          <cell r="AI164">
            <v>1.4747602250010001</v>
          </cell>
          <cell r="AJ164">
            <v>6.0891228740223007E-2</v>
          </cell>
          <cell r="AK164">
            <v>6.3085900532554015E-2</v>
          </cell>
          <cell r="AL164">
            <v>0.51888475120410571</v>
          </cell>
          <cell r="AM164">
            <v>0.50694308872850813</v>
          </cell>
          <cell r="AN164">
            <v>0.40250000000000002</v>
          </cell>
          <cell r="AO164">
            <v>0.12</v>
          </cell>
          <cell r="AQ164">
            <v>-4.7190000000000003</v>
          </cell>
          <cell r="AR164">
            <v>-4.149</v>
          </cell>
          <cell r="AT164">
            <v>7.4999999999999997E-3</v>
          </cell>
          <cell r="AV164">
            <v>8.0000000000000002E-3</v>
          </cell>
          <cell r="AX164">
            <v>3.7499999999999999E-2</v>
          </cell>
          <cell r="AZ164">
            <v>1</v>
          </cell>
          <cell r="BB164">
            <v>-0.56999999999999995</v>
          </cell>
        </row>
        <row r="165">
          <cell r="A165">
            <v>40940</v>
          </cell>
          <cell r="B165">
            <v>4.5834999999999999</v>
          </cell>
          <cell r="C165">
            <v>-0.56999999999999995</v>
          </cell>
          <cell r="D165">
            <v>-0.47699329763200637</v>
          </cell>
          <cell r="E165">
            <v>-0.57000000000000028</v>
          </cell>
          <cell r="F165">
            <v>0.27</v>
          </cell>
          <cell r="G165">
            <v>0.39250000000000002</v>
          </cell>
          <cell r="H165">
            <v>0.39</v>
          </cell>
          <cell r="I165">
            <v>0.49</v>
          </cell>
          <cell r="J165">
            <v>0.155</v>
          </cell>
          <cell r="K165">
            <v>0.255</v>
          </cell>
          <cell r="L165">
            <v>1.57</v>
          </cell>
          <cell r="M165">
            <v>0</v>
          </cell>
          <cell r="N165">
            <v>0.5</v>
          </cell>
          <cell r="O165">
            <v>0</v>
          </cell>
          <cell r="P165">
            <v>0</v>
          </cell>
          <cell r="Q165">
            <v>0.16750000000000001</v>
          </cell>
          <cell r="R165">
            <v>0.17499999999999999</v>
          </cell>
          <cell r="S165">
            <v>0.17499999999999999</v>
          </cell>
          <cell r="T165">
            <v>1</v>
          </cell>
          <cell r="U165">
            <v>0.17499999999999999</v>
          </cell>
          <cell r="V165">
            <v>4.0134999999999996</v>
          </cell>
          <cell r="W165">
            <v>4.1065067023679935</v>
          </cell>
          <cell r="X165">
            <v>4.0134999999999996</v>
          </cell>
          <cell r="Z165">
            <v>0.13</v>
          </cell>
          <cell r="AA165">
            <v>0</v>
          </cell>
          <cell r="AB165">
            <v>5.6098645228340933</v>
          </cell>
          <cell r="AC165">
            <v>5.7398645228340932</v>
          </cell>
          <cell r="AD165">
            <v>5.6098645228340933</v>
          </cell>
          <cell r="AE165">
            <v>4.5834999999999999</v>
          </cell>
          <cell r="AF165">
            <v>4.5834999999999999</v>
          </cell>
          <cell r="AG165">
            <v>4.5834999999999999</v>
          </cell>
          <cell r="AH165">
            <v>-0.19</v>
          </cell>
          <cell r="AI165">
            <v>1.4747031827590003</v>
          </cell>
          <cell r="AJ165">
            <v>6.0932536996032023E-2</v>
          </cell>
          <cell r="AK165">
            <v>6.3113964519109014E-2</v>
          </cell>
          <cell r="AL165">
            <v>0.51602179328474485</v>
          </cell>
          <cell r="AM165">
            <v>0.50412651933099939</v>
          </cell>
          <cell r="AN165">
            <v>0.39250000000000002</v>
          </cell>
          <cell r="AO165">
            <v>0.13300000000000001</v>
          </cell>
          <cell r="AQ165">
            <v>-4.585</v>
          </cell>
          <cell r="AR165">
            <v>-4.0149999999999997</v>
          </cell>
          <cell r="AT165">
            <v>7.4999999999999997E-3</v>
          </cell>
          <cell r="AV165">
            <v>8.0000000000000002E-3</v>
          </cell>
          <cell r="AX165">
            <v>4.2500000000000003E-2</v>
          </cell>
          <cell r="AZ165">
            <v>1</v>
          </cell>
          <cell r="BB165">
            <v>-0.56999999999999995</v>
          </cell>
        </row>
        <row r="166">
          <cell r="A166">
            <v>40969</v>
          </cell>
          <cell r="B166">
            <v>4.4535</v>
          </cell>
          <cell r="C166">
            <v>-0.56999999999999995</v>
          </cell>
          <cell r="D166">
            <v>-0.47699011590583451</v>
          </cell>
          <cell r="E166">
            <v>-0.5699999999999994</v>
          </cell>
          <cell r="F166">
            <v>0.26500000000000001</v>
          </cell>
          <cell r="G166">
            <v>0.38750000000000001</v>
          </cell>
          <cell r="H166">
            <v>0.38500000000000001</v>
          </cell>
          <cell r="I166">
            <v>0.48499999999999999</v>
          </cell>
          <cell r="J166">
            <v>0.15</v>
          </cell>
          <cell r="K166">
            <v>0.25</v>
          </cell>
          <cell r="L166">
            <v>0.93</v>
          </cell>
          <cell r="M166">
            <v>0</v>
          </cell>
          <cell r="N166">
            <v>0.5</v>
          </cell>
          <cell r="O166">
            <v>0</v>
          </cell>
          <cell r="P166">
            <v>-0.18</v>
          </cell>
          <cell r="Q166">
            <v>0.16250000000000001</v>
          </cell>
          <cell r="R166">
            <v>0.17</v>
          </cell>
          <cell r="S166">
            <v>0.17</v>
          </cell>
          <cell r="T166">
            <v>0.75</v>
          </cell>
          <cell r="U166">
            <v>0.17</v>
          </cell>
          <cell r="V166">
            <v>3.8835000000000002</v>
          </cell>
          <cell r="W166">
            <v>3.9765098840941655</v>
          </cell>
          <cell r="X166">
            <v>3.8835000000000006</v>
          </cell>
          <cell r="Z166">
            <v>0.13</v>
          </cell>
          <cell r="AA166">
            <v>0</v>
          </cell>
          <cell r="AB166">
            <v>5.4279714991244727</v>
          </cell>
          <cell r="AC166">
            <v>5.5579714991244726</v>
          </cell>
          <cell r="AD166">
            <v>5.4279714991244727</v>
          </cell>
          <cell r="AE166">
            <v>4.2735000000000003</v>
          </cell>
          <cell r="AF166">
            <v>4.4535</v>
          </cell>
          <cell r="AG166">
            <v>4.4535</v>
          </cell>
          <cell r="AH166">
            <v>-0.19</v>
          </cell>
          <cell r="AI166">
            <v>1.474652735414</v>
          </cell>
          <cell r="AJ166">
            <v>6.097118020359301E-2</v>
          </cell>
          <cell r="AK166">
            <v>6.314021792612301E-2</v>
          </cell>
          <cell r="AL166">
            <v>0.51335468634102699</v>
          </cell>
          <cell r="AM166">
            <v>0.501503737960033</v>
          </cell>
          <cell r="AN166">
            <v>0.38750000000000001</v>
          </cell>
          <cell r="AO166">
            <v>0.12</v>
          </cell>
          <cell r="AQ166">
            <v>-4.4550000000000001</v>
          </cell>
          <cell r="AR166">
            <v>-3.8850000000000002</v>
          </cell>
          <cell r="AT166">
            <v>7.4999999999999997E-3</v>
          </cell>
          <cell r="AV166">
            <v>8.0000000000000002E-3</v>
          </cell>
          <cell r="AX166">
            <v>0.04</v>
          </cell>
          <cell r="AZ166">
            <v>0.75</v>
          </cell>
          <cell r="BB166">
            <v>-0.56999999999999995</v>
          </cell>
        </row>
        <row r="167">
          <cell r="A167">
            <v>41000</v>
          </cell>
          <cell r="B167">
            <v>4.3125</v>
          </cell>
          <cell r="C167">
            <v>-0.56999999999999995</v>
          </cell>
          <cell r="D167">
            <v>-0.47698691101187496</v>
          </cell>
          <cell r="E167">
            <v>-0.6272388239926916</v>
          </cell>
          <cell r="F167">
            <v>0.19</v>
          </cell>
          <cell r="G167">
            <v>0.19</v>
          </cell>
          <cell r="H167">
            <v>0.215</v>
          </cell>
          <cell r="I167">
            <v>0.185</v>
          </cell>
          <cell r="J167">
            <v>9.5000000000000001E-2</v>
          </cell>
          <cell r="K167">
            <v>0.185</v>
          </cell>
          <cell r="L167">
            <v>0.5</v>
          </cell>
          <cell r="M167">
            <v>0</v>
          </cell>
          <cell r="N167">
            <v>0.62</v>
          </cell>
          <cell r="O167">
            <v>0</v>
          </cell>
          <cell r="P167">
            <v>-0.28999999999999998</v>
          </cell>
          <cell r="Q167">
            <v>0.16250000000000001</v>
          </cell>
          <cell r="R167">
            <v>0.17</v>
          </cell>
          <cell r="S167">
            <v>0.17</v>
          </cell>
          <cell r="T167">
            <v>0.4</v>
          </cell>
          <cell r="U167">
            <v>0.17</v>
          </cell>
          <cell r="V167">
            <v>3.7425000000000002</v>
          </cell>
          <cell r="W167">
            <v>3.835513088988125</v>
          </cell>
          <cell r="X167">
            <v>3.6852611760073084</v>
          </cell>
          <cell r="Z167">
            <v>0.13</v>
          </cell>
          <cell r="AA167">
            <v>-0.08</v>
          </cell>
          <cell r="AB167">
            <v>5.2307154325571954</v>
          </cell>
          <cell r="AC167">
            <v>5.3607154325571953</v>
          </cell>
          <cell r="AD167">
            <v>5.1507154325571953</v>
          </cell>
          <cell r="AE167">
            <v>4.0225</v>
          </cell>
          <cell r="AF167">
            <v>4.3125</v>
          </cell>
          <cell r="AG167">
            <v>4.3125</v>
          </cell>
          <cell r="AH167">
            <v>-0.19</v>
          </cell>
          <cell r="AI167">
            <v>1.4746019242250004</v>
          </cell>
          <cell r="AJ167">
            <v>6.1012488460499011E-2</v>
          </cell>
          <cell r="AK167">
            <v>6.3168281913182994E-2</v>
          </cell>
          <cell r="AL167">
            <v>0.5105155258518137</v>
          </cell>
          <cell r="AM167">
            <v>0.49871293591778382</v>
          </cell>
          <cell r="AN167">
            <v>0.19</v>
          </cell>
          <cell r="AO167">
            <v>0.124</v>
          </cell>
          <cell r="AQ167">
            <v>-4.3862148988916738</v>
          </cell>
          <cell r="AR167">
            <v>-3.816214898891674</v>
          </cell>
          <cell r="AT167">
            <v>7.4999999999999997E-3</v>
          </cell>
          <cell r="AV167">
            <v>2.5000000000000001E-3</v>
          </cell>
          <cell r="AX167">
            <v>-0.09</v>
          </cell>
          <cell r="AZ167">
            <v>0.4</v>
          </cell>
          <cell r="BB167">
            <v>-0.56999999999999995</v>
          </cell>
        </row>
        <row r="168">
          <cell r="A168">
            <v>41030</v>
          </cell>
          <cell r="B168">
            <v>4.2835000000000001</v>
          </cell>
          <cell r="C168">
            <v>-0.56999999999999995</v>
          </cell>
          <cell r="D168">
            <v>-0.4769840026074732</v>
          </cell>
          <cell r="E168">
            <v>-0.62724061378001617</v>
          </cell>
          <cell r="F168">
            <v>0.18</v>
          </cell>
          <cell r="G168">
            <v>0.18</v>
          </cell>
          <cell r="H168">
            <v>0.20499999999999999</v>
          </cell>
          <cell r="I168">
            <v>0.17499999999999999</v>
          </cell>
          <cell r="J168">
            <v>8.5000000000000006E-2</v>
          </cell>
          <cell r="K168">
            <v>0.17499999999999999</v>
          </cell>
          <cell r="L168">
            <v>0.44</v>
          </cell>
          <cell r="M168">
            <v>0</v>
          </cell>
          <cell r="N168">
            <v>0.62</v>
          </cell>
          <cell r="O168">
            <v>0</v>
          </cell>
          <cell r="P168">
            <v>-0.28999999999999998</v>
          </cell>
          <cell r="Q168">
            <v>0.16250000000000001</v>
          </cell>
          <cell r="R168">
            <v>0.17</v>
          </cell>
          <cell r="S168">
            <v>0.17</v>
          </cell>
          <cell r="T168">
            <v>0.45</v>
          </cell>
          <cell r="U168">
            <v>0.17</v>
          </cell>
          <cell r="V168">
            <v>3.7135000000000002</v>
          </cell>
          <cell r="W168">
            <v>3.8065159973925269</v>
          </cell>
          <cell r="X168">
            <v>3.6562593862199839</v>
          </cell>
          <cell r="Z168">
            <v>0.13</v>
          </cell>
          <cell r="AA168">
            <v>-0.08</v>
          </cell>
          <cell r="AB168">
            <v>5.1900212171329887</v>
          </cell>
          <cell r="AC168">
            <v>5.3200212171329886</v>
          </cell>
          <cell r="AD168">
            <v>5.1100212171329886</v>
          </cell>
          <cell r="AE168">
            <v>3.9935</v>
          </cell>
          <cell r="AF168">
            <v>4.2835000000000001</v>
          </cell>
          <cell r="AG168">
            <v>4.2835000000000001</v>
          </cell>
          <cell r="AH168">
            <v>-0.19</v>
          </cell>
          <cell r="AI168">
            <v>1.4745558166860002</v>
          </cell>
          <cell r="AJ168">
            <v>6.1052464193529013E-2</v>
          </cell>
          <cell r="AK168">
            <v>6.3195440610586018E-2</v>
          </cell>
          <cell r="AL168">
            <v>0.50777961732217392</v>
          </cell>
          <cell r="AM168">
            <v>0.49602476867658069</v>
          </cell>
          <cell r="AN168">
            <v>0.18</v>
          </cell>
          <cell r="AO168">
            <v>0.12</v>
          </cell>
          <cell r="AQ168">
            <v>-4.3522166879308886</v>
          </cell>
          <cell r="AR168">
            <v>-3.7822166879308887</v>
          </cell>
          <cell r="AT168">
            <v>7.4999999999999997E-3</v>
          </cell>
          <cell r="AV168">
            <v>2.5000000000000001E-3</v>
          </cell>
          <cell r="AX168">
            <v>-0.09</v>
          </cell>
          <cell r="AZ168">
            <v>0.45</v>
          </cell>
          <cell r="BB168">
            <v>-0.56999999999999995</v>
          </cell>
        </row>
        <row r="169">
          <cell r="A169">
            <v>41061</v>
          </cell>
          <cell r="B169">
            <v>4.3135000000000003</v>
          </cell>
          <cell r="C169">
            <v>-0.56999999999999995</v>
          </cell>
          <cell r="D169">
            <v>-0.47698119680826867</v>
          </cell>
          <cell r="E169">
            <v>-0.62724234042567995</v>
          </cell>
          <cell r="F169">
            <v>0.17</v>
          </cell>
          <cell r="G169">
            <v>0.17</v>
          </cell>
          <cell r="H169">
            <v>0.19500000000000001</v>
          </cell>
          <cell r="I169">
            <v>0.16500000000000001</v>
          </cell>
          <cell r="J169">
            <v>7.4999999999999997E-2</v>
          </cell>
          <cell r="K169">
            <v>0.16500000000000001</v>
          </cell>
          <cell r="L169">
            <v>0.44</v>
          </cell>
          <cell r="M169">
            <v>0</v>
          </cell>
          <cell r="N169">
            <v>0.62</v>
          </cell>
          <cell r="O169">
            <v>0</v>
          </cell>
          <cell r="P169">
            <v>-0.28999999999999998</v>
          </cell>
          <cell r="Q169">
            <v>0.16250000000000001</v>
          </cell>
          <cell r="R169">
            <v>0.17</v>
          </cell>
          <cell r="S169">
            <v>0.17</v>
          </cell>
          <cell r="T169">
            <v>0.45</v>
          </cell>
          <cell r="U169">
            <v>0.17</v>
          </cell>
          <cell r="V169">
            <v>3.7435000000000005</v>
          </cell>
          <cell r="W169">
            <v>3.8365188031917317</v>
          </cell>
          <cell r="X169">
            <v>3.6862576595743204</v>
          </cell>
          <cell r="Z169">
            <v>0.13</v>
          </cell>
          <cell r="AA169">
            <v>-0.08</v>
          </cell>
          <cell r="AB169">
            <v>5.2317916733125962</v>
          </cell>
          <cell r="AC169">
            <v>5.3617916733125961</v>
          </cell>
          <cell r="AD169">
            <v>5.1517916733125961</v>
          </cell>
          <cell r="AE169">
            <v>4.0235000000000003</v>
          </cell>
          <cell r="AF169">
            <v>4.3135000000000003</v>
          </cell>
          <cell r="AG169">
            <v>4.3135000000000003</v>
          </cell>
          <cell r="AH169">
            <v>-0.19</v>
          </cell>
          <cell r="AI169">
            <v>1.474511338501</v>
          </cell>
          <cell r="AJ169">
            <v>6.1093772451550017E-2</v>
          </cell>
          <cell r="AK169">
            <v>6.3223504598161034E-2</v>
          </cell>
          <cell r="AL169">
            <v>0.5049645382084188</v>
          </cell>
          <cell r="AM169">
            <v>0.49325997822422718</v>
          </cell>
          <cell r="AN169">
            <v>0.17</v>
          </cell>
          <cell r="AO169">
            <v>0.124</v>
          </cell>
          <cell r="AQ169">
            <v>-4.3712184138548373</v>
          </cell>
          <cell r="AR169">
            <v>-3.8012184138548375</v>
          </cell>
          <cell r="AT169">
            <v>7.4999999999999997E-3</v>
          </cell>
          <cell r="AV169">
            <v>2.5000000000000001E-3</v>
          </cell>
          <cell r="AX169">
            <v>-0.09</v>
          </cell>
          <cell r="AZ169">
            <v>0.45</v>
          </cell>
          <cell r="BB169">
            <v>-0.56999999999999995</v>
          </cell>
        </row>
        <row r="170">
          <cell r="A170">
            <v>41091</v>
          </cell>
          <cell r="B170">
            <v>4.3435000000000006</v>
          </cell>
          <cell r="C170">
            <v>-0.56999999999999995</v>
          </cell>
          <cell r="D170">
            <v>-0.47697867464107668</v>
          </cell>
          <cell r="E170">
            <v>-0.62724389252856838</v>
          </cell>
          <cell r="F170">
            <v>0.17</v>
          </cell>
          <cell r="G170">
            <v>0.17</v>
          </cell>
          <cell r="H170">
            <v>0.19500000000000001</v>
          </cell>
          <cell r="I170">
            <v>0.16500000000000001</v>
          </cell>
          <cell r="J170">
            <v>7.4999999999999997E-2</v>
          </cell>
          <cell r="K170">
            <v>0.16500000000000001</v>
          </cell>
          <cell r="L170">
            <v>0.5</v>
          </cell>
          <cell r="M170">
            <v>0</v>
          </cell>
          <cell r="N170">
            <v>0.62</v>
          </cell>
          <cell r="O170">
            <v>0</v>
          </cell>
          <cell r="P170">
            <v>-0.28999999999999998</v>
          </cell>
          <cell r="Q170">
            <v>0.16250000000000001</v>
          </cell>
          <cell r="R170">
            <v>0.17</v>
          </cell>
          <cell r="S170">
            <v>0.17</v>
          </cell>
          <cell r="T170">
            <v>0.5</v>
          </cell>
          <cell r="U170">
            <v>0.17</v>
          </cell>
          <cell r="V170">
            <v>3.7735000000000007</v>
          </cell>
          <cell r="W170">
            <v>3.8665213253589239</v>
          </cell>
          <cell r="X170">
            <v>3.7162561074714322</v>
          </cell>
          <cell r="Z170">
            <v>0.13</v>
          </cell>
          <cell r="AA170">
            <v>-0.08</v>
          </cell>
          <cell r="AB170">
            <v>5.2735756893076911</v>
          </cell>
          <cell r="AC170">
            <v>5.4035756893076909</v>
          </cell>
          <cell r="AD170">
            <v>5.193575689307691</v>
          </cell>
          <cell r="AE170">
            <v>4.0535000000000005</v>
          </cell>
          <cell r="AF170">
            <v>4.3435000000000006</v>
          </cell>
          <cell r="AG170">
            <v>4.3435000000000006</v>
          </cell>
          <cell r="AH170">
            <v>-0.19</v>
          </cell>
          <cell r="AI170">
            <v>1.474471358807</v>
          </cell>
          <cell r="AJ170">
            <v>6.1133748185658005E-2</v>
          </cell>
          <cell r="AK170">
            <v>6.3250663296063006E-2</v>
          </cell>
          <cell r="AL170">
            <v>0.50225187902145285</v>
          </cell>
          <cell r="AM170">
            <v>0.49059689335841961</v>
          </cell>
          <cell r="AN170">
            <v>0.17</v>
          </cell>
          <cell r="AO170">
            <v>0.12</v>
          </cell>
          <cell r="AQ170">
            <v>-4.4012199653089663</v>
          </cell>
          <cell r="AR170">
            <v>-3.8312199653089665</v>
          </cell>
          <cell r="AT170">
            <v>7.4999999999999997E-3</v>
          </cell>
          <cell r="AV170">
            <v>2.5000000000000001E-3</v>
          </cell>
          <cell r="AX170">
            <v>-0.09</v>
          </cell>
          <cell r="AZ170">
            <v>0.5</v>
          </cell>
          <cell r="BB170">
            <v>-0.56999999999999995</v>
          </cell>
        </row>
        <row r="171">
          <cell r="A171">
            <v>41122</v>
          </cell>
          <cell r="B171">
            <v>4.3635000000000002</v>
          </cell>
          <cell r="C171">
            <v>-0.56999999999999995</v>
          </cell>
          <cell r="D171">
            <v>-0.47697626796811443</v>
          </cell>
          <cell r="E171">
            <v>-0.62724537355808296</v>
          </cell>
          <cell r="F171">
            <v>0.17</v>
          </cell>
          <cell r="G171">
            <v>0.17</v>
          </cell>
          <cell r="H171">
            <v>0.19500000000000001</v>
          </cell>
          <cell r="I171">
            <v>0.16500000000000001</v>
          </cell>
          <cell r="J171">
            <v>7.4999999999999997E-2</v>
          </cell>
          <cell r="K171">
            <v>0.16500000000000001</v>
          </cell>
          <cell r="L171">
            <v>0.5</v>
          </cell>
          <cell r="M171">
            <v>0</v>
          </cell>
          <cell r="N171">
            <v>0.62</v>
          </cell>
          <cell r="O171">
            <v>0</v>
          </cell>
          <cell r="P171">
            <v>-0.28999999999999998</v>
          </cell>
          <cell r="Q171">
            <v>0.16250000000000001</v>
          </cell>
          <cell r="R171">
            <v>0.17</v>
          </cell>
          <cell r="S171">
            <v>0.17</v>
          </cell>
          <cell r="T171">
            <v>0.55000000000000004</v>
          </cell>
          <cell r="U171">
            <v>0.17</v>
          </cell>
          <cell r="V171">
            <v>3.7935000000000003</v>
          </cell>
          <cell r="W171">
            <v>3.8865237320318857</v>
          </cell>
          <cell r="X171">
            <v>3.7362546264419172</v>
          </cell>
          <cell r="Z171">
            <v>0.13</v>
          </cell>
          <cell r="AA171">
            <v>-0.08</v>
          </cell>
          <cell r="AB171">
            <v>5.301389110371999</v>
          </cell>
          <cell r="AC171">
            <v>5.4313891103719989</v>
          </cell>
          <cell r="AD171">
            <v>5.2213891103719989</v>
          </cell>
          <cell r="AE171">
            <v>4.0735000000000001</v>
          </cell>
          <cell r="AF171">
            <v>4.3635000000000002</v>
          </cell>
          <cell r="AG171">
            <v>4.3635000000000002</v>
          </cell>
          <cell r="AH171">
            <v>-0.19</v>
          </cell>
          <cell r="AI171">
            <v>1.4744332118710002</v>
          </cell>
          <cell r="AJ171">
            <v>6.117505644479402E-2</v>
          </cell>
          <cell r="AK171">
            <v>6.3278727284152014E-2</v>
          </cell>
          <cell r="AL171">
            <v>0.49946076700801806</v>
          </cell>
          <cell r="AM171">
            <v>0.48785792838921183</v>
          </cell>
          <cell r="AN171">
            <v>0.17</v>
          </cell>
          <cell r="AO171">
            <v>0.12</v>
          </cell>
          <cell r="AQ171">
            <v>-4.4212214457194303</v>
          </cell>
          <cell r="AR171">
            <v>-3.8512214457194305</v>
          </cell>
          <cell r="AT171">
            <v>7.4999999999999997E-3</v>
          </cell>
          <cell r="AV171">
            <v>2.5000000000000001E-3</v>
          </cell>
          <cell r="AX171">
            <v>-0.09</v>
          </cell>
          <cell r="AZ171">
            <v>0.55000000000000004</v>
          </cell>
          <cell r="BB171">
            <v>-0.56999999999999995</v>
          </cell>
        </row>
        <row r="172">
          <cell r="A172">
            <v>41153</v>
          </cell>
          <cell r="B172">
            <v>4.3895</v>
          </cell>
          <cell r="C172">
            <v>-0.56999999999999995</v>
          </cell>
          <cell r="D172">
            <v>-0.47697406413863241</v>
          </cell>
          <cell r="E172">
            <v>-0.6272467297608415</v>
          </cell>
          <cell r="F172">
            <v>0.19</v>
          </cell>
          <cell r="G172">
            <v>0.19</v>
          </cell>
          <cell r="H172">
            <v>0.215</v>
          </cell>
          <cell r="I172">
            <v>0.185</v>
          </cell>
          <cell r="J172">
            <v>9.5000000000000001E-2</v>
          </cell>
          <cell r="K172">
            <v>0.185</v>
          </cell>
          <cell r="L172">
            <v>0.46</v>
          </cell>
          <cell r="M172">
            <v>0</v>
          </cell>
          <cell r="N172">
            <v>0.62</v>
          </cell>
          <cell r="O172">
            <v>0</v>
          </cell>
          <cell r="P172">
            <v>-0.28999999999999998</v>
          </cell>
          <cell r="Q172">
            <v>0.16250000000000001</v>
          </cell>
          <cell r="R172">
            <v>0.17</v>
          </cell>
          <cell r="S172">
            <v>0.17</v>
          </cell>
          <cell r="T172">
            <v>0.55000000000000004</v>
          </cell>
          <cell r="U172">
            <v>0.17</v>
          </cell>
          <cell r="V172">
            <v>3.8195000000000001</v>
          </cell>
          <cell r="W172">
            <v>3.9125259358613675</v>
          </cell>
          <cell r="X172">
            <v>3.7622532702391585</v>
          </cell>
          <cell r="Z172">
            <v>0.13</v>
          </cell>
          <cell r="AA172">
            <v>-0.08</v>
          </cell>
          <cell r="AB172">
            <v>5.337597471096287</v>
          </cell>
          <cell r="AC172">
            <v>5.4675974710962869</v>
          </cell>
          <cell r="AD172">
            <v>5.2575974710962869</v>
          </cell>
          <cell r="AE172">
            <v>4.0994999999999999</v>
          </cell>
          <cell r="AF172">
            <v>4.3895</v>
          </cell>
          <cell r="AG172">
            <v>4.3895</v>
          </cell>
          <cell r="AH172">
            <v>-0.19</v>
          </cell>
          <cell r="AI172">
            <v>1.4743982818340002</v>
          </cell>
          <cell r="AJ172">
            <v>6.1216364704498018E-2</v>
          </cell>
          <cell r="AK172">
            <v>6.3306791272501009E-2</v>
          </cell>
          <cell r="AL172">
            <v>0.49668179099376741</v>
          </cell>
          <cell r="AM172">
            <v>0.48513201673375778</v>
          </cell>
          <cell r="AN172">
            <v>0.19</v>
          </cell>
          <cell r="AO172">
            <v>0.124</v>
          </cell>
          <cell r="AQ172">
            <v>-4.442222801355312</v>
          </cell>
          <cell r="AR172">
            <v>-3.8722228013553122</v>
          </cell>
          <cell r="AT172">
            <v>7.4999999999999997E-3</v>
          </cell>
          <cell r="AV172">
            <v>2.5000000000000001E-3</v>
          </cell>
          <cell r="AX172">
            <v>-0.09</v>
          </cell>
          <cell r="AZ172">
            <v>0.55000000000000004</v>
          </cell>
          <cell r="BB172">
            <v>-0.56999999999999995</v>
          </cell>
        </row>
        <row r="173">
          <cell r="A173">
            <v>41183</v>
          </cell>
          <cell r="B173">
            <v>4.4275000000000002</v>
          </cell>
          <cell r="C173">
            <v>-0.56999999999999995</v>
          </cell>
          <cell r="D173">
            <v>-0.47697212453835736</v>
          </cell>
          <cell r="E173">
            <v>-0.62724792336101087</v>
          </cell>
          <cell r="F173">
            <v>0.2</v>
          </cell>
          <cell r="G173">
            <v>0.2</v>
          </cell>
          <cell r="H173">
            <v>0.22500000000000001</v>
          </cell>
          <cell r="I173">
            <v>0.19500000000000001</v>
          </cell>
          <cell r="J173">
            <v>0.105</v>
          </cell>
          <cell r="K173">
            <v>0.19500000000000001</v>
          </cell>
          <cell r="L173">
            <v>0.47</v>
          </cell>
          <cell r="M173">
            <v>0</v>
          </cell>
          <cell r="N173">
            <v>0.62</v>
          </cell>
          <cell r="O173">
            <v>0</v>
          </cell>
          <cell r="P173">
            <v>-0.28999999999999998</v>
          </cell>
          <cell r="Q173">
            <v>0.16250000000000001</v>
          </cell>
          <cell r="R173">
            <v>0.17</v>
          </cell>
          <cell r="S173">
            <v>0.17</v>
          </cell>
          <cell r="T173">
            <v>0.6</v>
          </cell>
          <cell r="U173">
            <v>0.17</v>
          </cell>
          <cell r="V173">
            <v>3.8575000000000004</v>
          </cell>
          <cell r="W173">
            <v>3.9505278754616429</v>
          </cell>
          <cell r="X173">
            <v>3.8002520766389893</v>
          </cell>
          <cell r="Z173">
            <v>0.13</v>
          </cell>
          <cell r="AA173">
            <v>-0.08</v>
          </cell>
          <cell r="AB173">
            <v>5.3905885468358088</v>
          </cell>
          <cell r="AC173">
            <v>5.5205885468358087</v>
          </cell>
          <cell r="AD173">
            <v>5.3105885468358087</v>
          </cell>
          <cell r="AE173">
            <v>4.1375000000000002</v>
          </cell>
          <cell r="AF173">
            <v>4.4275000000000002</v>
          </cell>
          <cell r="AG173">
            <v>4.4275000000000002</v>
          </cell>
          <cell r="AH173">
            <v>-0.19</v>
          </cell>
          <cell r="AI173">
            <v>1.4743675411200001</v>
          </cell>
          <cell r="AJ173">
            <v>6.1256340440234008E-2</v>
          </cell>
          <cell r="AK173">
            <v>6.3333949971153006E-2</v>
          </cell>
          <cell r="AL173">
            <v>0.49400398642026799</v>
          </cell>
          <cell r="AM173">
            <v>0.48250642117393805</v>
          </cell>
          <cell r="AN173">
            <v>0.2</v>
          </cell>
          <cell r="AO173">
            <v>0.12</v>
          </cell>
          <cell r="AQ173">
            <v>-4.4722239944565718</v>
          </cell>
          <cell r="AR173">
            <v>-3.902223994456572</v>
          </cell>
          <cell r="AT173">
            <v>7.4999999999999997E-3</v>
          </cell>
          <cell r="AV173">
            <v>2.5000000000000001E-3</v>
          </cell>
          <cell r="AX173">
            <v>-0.09</v>
          </cell>
          <cell r="AZ173">
            <v>0.6</v>
          </cell>
          <cell r="BB173">
            <v>-0.56999999999999995</v>
          </cell>
        </row>
        <row r="174">
          <cell r="A174">
            <v>41214</v>
          </cell>
          <cell r="B174">
            <v>4.5674999999999999</v>
          </cell>
          <cell r="C174">
            <v>-0.56999999999999995</v>
          </cell>
          <cell r="D174">
            <v>-0.47697031986341099</v>
          </cell>
          <cell r="E174">
            <v>-0.5699999999999994</v>
          </cell>
          <cell r="F174">
            <v>0.25</v>
          </cell>
          <cell r="G174">
            <v>0.36749999999999999</v>
          </cell>
          <cell r="H174">
            <v>0.37</v>
          </cell>
          <cell r="I174">
            <v>0.47</v>
          </cell>
          <cell r="J174">
            <v>0.13750000000000001</v>
          </cell>
          <cell r="K174">
            <v>0.23749999999999999</v>
          </cell>
          <cell r="L174">
            <v>0.86</v>
          </cell>
          <cell r="M174">
            <v>0</v>
          </cell>
          <cell r="N174">
            <v>0.5</v>
          </cell>
          <cell r="O174">
            <v>0</v>
          </cell>
          <cell r="P174">
            <v>0</v>
          </cell>
          <cell r="Q174">
            <v>0.16250000000000001</v>
          </cell>
          <cell r="R174">
            <v>0.17</v>
          </cell>
          <cell r="S174">
            <v>0.17</v>
          </cell>
          <cell r="T174">
            <v>0.8</v>
          </cell>
          <cell r="U174">
            <v>0.17</v>
          </cell>
          <cell r="V174">
            <v>3.9975000000000001</v>
          </cell>
          <cell r="W174">
            <v>4.0905296801365889</v>
          </cell>
          <cell r="X174">
            <v>3.9975000000000005</v>
          </cell>
          <cell r="Z174">
            <v>0.13</v>
          </cell>
          <cell r="AA174">
            <v>0</v>
          </cell>
          <cell r="AB174">
            <v>5.5861204643185118</v>
          </cell>
          <cell r="AC174">
            <v>5.7161204643185117</v>
          </cell>
          <cell r="AD174">
            <v>5.5861204643185118</v>
          </cell>
          <cell r="AE174">
            <v>4.5674999999999999</v>
          </cell>
          <cell r="AF174">
            <v>4.5674999999999999</v>
          </cell>
          <cell r="AG174">
            <v>4.5674999999999999</v>
          </cell>
          <cell r="AH174">
            <v>-0.19</v>
          </cell>
          <cell r="AI174">
            <v>1.4743389399880003</v>
          </cell>
          <cell r="AJ174">
            <v>6.1297648701052004E-2</v>
          </cell>
          <cell r="AK174">
            <v>6.3362013960017005E-2</v>
          </cell>
          <cell r="AL174">
            <v>0.49124880393439557</v>
          </cell>
          <cell r="AM174">
            <v>0.47980605555695544</v>
          </cell>
          <cell r="AN174">
            <v>0.36749999999999999</v>
          </cell>
          <cell r="AO174">
            <v>0.124</v>
          </cell>
          <cell r="AQ174">
            <v>-4.5549999999999997</v>
          </cell>
          <cell r="AR174">
            <v>-3.9849999999999999</v>
          </cell>
          <cell r="AT174">
            <v>7.4999999999999997E-3</v>
          </cell>
          <cell r="AV174">
            <v>8.0000000000000002E-3</v>
          </cell>
          <cell r="AX174">
            <v>5.0000000000000001E-3</v>
          </cell>
          <cell r="AZ174">
            <v>0.8</v>
          </cell>
          <cell r="BB174">
            <v>-0.56999999999999995</v>
          </cell>
        </row>
        <row r="175">
          <cell r="A175">
            <v>41244</v>
          </cell>
          <cell r="B175">
            <v>4.6924999999999999</v>
          </cell>
          <cell r="C175">
            <v>-0.56999999999999995</v>
          </cell>
          <cell r="D175">
            <v>-0.47696876654591236</v>
          </cell>
          <cell r="E175">
            <v>-0.57000000000000028</v>
          </cell>
          <cell r="F175">
            <v>0.27</v>
          </cell>
          <cell r="G175">
            <v>0.38750000000000001</v>
          </cell>
          <cell r="H175">
            <v>0.39</v>
          </cell>
          <cell r="I175">
            <v>0.49</v>
          </cell>
          <cell r="J175">
            <v>0.1575</v>
          </cell>
          <cell r="K175">
            <v>0.25750000000000001</v>
          </cell>
          <cell r="L175">
            <v>1.28</v>
          </cell>
          <cell r="M175">
            <v>0</v>
          </cell>
          <cell r="N175">
            <v>0.5</v>
          </cell>
          <cell r="O175">
            <v>0</v>
          </cell>
          <cell r="P175">
            <v>0.06</v>
          </cell>
          <cell r="Q175">
            <v>0.16250000000000001</v>
          </cell>
          <cell r="R175">
            <v>0.17</v>
          </cell>
          <cell r="S175">
            <v>0.17</v>
          </cell>
          <cell r="T175">
            <v>1</v>
          </cell>
          <cell r="U175">
            <v>0.17</v>
          </cell>
          <cell r="V175">
            <v>4.1224999999999996</v>
          </cell>
          <cell r="W175">
            <v>4.2155312334540875</v>
          </cell>
          <cell r="X175">
            <v>4.1224999999999996</v>
          </cell>
          <cell r="Z175">
            <v>0.13</v>
          </cell>
          <cell r="AA175">
            <v>0</v>
          </cell>
          <cell r="AB175">
            <v>5.7606997145156349</v>
          </cell>
          <cell r="AC175">
            <v>5.8906997145156348</v>
          </cell>
          <cell r="AD175">
            <v>5.7606997145156349</v>
          </cell>
          <cell r="AE175">
            <v>4.7524999999999995</v>
          </cell>
          <cell r="AF175">
            <v>4.6924999999999999</v>
          </cell>
          <cell r="AG175">
            <v>4.6924999999999999</v>
          </cell>
          <cell r="AH175">
            <v>-0.19</v>
          </cell>
          <cell r="AI175">
            <v>1.4743143233470002</v>
          </cell>
          <cell r="AJ175">
            <v>6.1337624437867028E-2</v>
          </cell>
          <cell r="AK175">
            <v>6.338917265916702E-2</v>
          </cell>
          <cell r="AL175">
            <v>0.48859396936521854</v>
          </cell>
          <cell r="AM175">
            <v>0.47720509263760325</v>
          </cell>
          <cell r="AN175">
            <v>0.38750000000000001</v>
          </cell>
          <cell r="AO175">
            <v>0.12</v>
          </cell>
          <cell r="AQ175">
            <v>-4.68</v>
          </cell>
          <cell r="AR175">
            <v>-4.1099999999999994</v>
          </cell>
          <cell r="AT175">
            <v>7.4999999999999997E-3</v>
          </cell>
          <cell r="AV175">
            <v>8.0000000000000002E-3</v>
          </cell>
          <cell r="AX175">
            <v>2.5000000000000001E-2</v>
          </cell>
          <cell r="AZ175">
            <v>1</v>
          </cell>
          <cell r="BB175">
            <v>-0.56999999999999995</v>
          </cell>
        </row>
        <row r="176">
          <cell r="A176">
            <v>41275</v>
          </cell>
          <cell r="B176">
            <v>4.8065000000000007</v>
          </cell>
          <cell r="C176">
            <v>-0.56999999999999995</v>
          </cell>
          <cell r="D176">
            <v>-0.47696736103163406</v>
          </cell>
          <cell r="E176">
            <v>-0.57000000000000028</v>
          </cell>
          <cell r="F176">
            <v>0.28000000000000003</v>
          </cell>
          <cell r="G176">
            <v>0.39750000000000002</v>
          </cell>
          <cell r="H176">
            <v>0.4</v>
          </cell>
          <cell r="I176">
            <v>0.5</v>
          </cell>
          <cell r="J176">
            <v>0.16750000000000001</v>
          </cell>
          <cell r="K176">
            <v>0.26750000000000002</v>
          </cell>
          <cell r="L176">
            <v>1.61</v>
          </cell>
          <cell r="M176">
            <v>0</v>
          </cell>
          <cell r="N176">
            <v>0.5</v>
          </cell>
          <cell r="O176">
            <v>0</v>
          </cell>
          <cell r="P176">
            <v>0.13</v>
          </cell>
          <cell r="Q176">
            <v>0.16250000000000001</v>
          </cell>
          <cell r="R176">
            <v>0.17</v>
          </cell>
          <cell r="S176">
            <v>0.17</v>
          </cell>
          <cell r="T176">
            <v>1</v>
          </cell>
          <cell r="U176">
            <v>0.17</v>
          </cell>
          <cell r="V176">
            <v>4.2365000000000004</v>
          </cell>
          <cell r="W176">
            <v>4.3295326389683666</v>
          </cell>
          <cell r="X176">
            <v>4.2365000000000004</v>
          </cell>
          <cell r="Z176">
            <v>0.13</v>
          </cell>
          <cell r="AA176">
            <v>0</v>
          </cell>
          <cell r="AB176">
            <v>5.9199116149684308</v>
          </cell>
          <cell r="AC176">
            <v>6.0499116149684307</v>
          </cell>
          <cell r="AD176">
            <v>5.9199116149684308</v>
          </cell>
          <cell r="AE176">
            <v>4.9365000000000006</v>
          </cell>
          <cell r="AF176">
            <v>4.8065000000000007</v>
          </cell>
          <cell r="AG176">
            <v>4.8065000000000007</v>
          </cell>
          <cell r="AH176">
            <v>-0.19</v>
          </cell>
          <cell r="AI176">
            <v>1.4742920497680001</v>
          </cell>
          <cell r="AJ176">
            <v>6.1378932699800014E-2</v>
          </cell>
          <cell r="AK176">
            <v>6.3417236648545011E-2</v>
          </cell>
          <cell r="AL176">
            <v>0.48586246453967191</v>
          </cell>
          <cell r="AM176">
            <v>0.47453008860682933</v>
          </cell>
          <cell r="AN176">
            <v>0.39750000000000002</v>
          </cell>
          <cell r="AO176">
            <v>0.12</v>
          </cell>
          <cell r="AQ176">
            <v>-4.8040000000000003</v>
          </cell>
          <cell r="AR176">
            <v>-4.234</v>
          </cell>
          <cell r="AT176">
            <v>7.4999999999999997E-3</v>
          </cell>
          <cell r="AV176">
            <v>8.0000000000000002E-3</v>
          </cell>
          <cell r="AX176">
            <v>3.7499999999999999E-2</v>
          </cell>
          <cell r="AZ176">
            <v>1</v>
          </cell>
          <cell r="BB176">
            <v>-0.56999999999999995</v>
          </cell>
        </row>
        <row r="177">
          <cell r="A177">
            <v>41306</v>
          </cell>
          <cell r="B177">
            <v>4.6785000000000005</v>
          </cell>
          <cell r="C177">
            <v>-0.56999999999999995</v>
          </cell>
          <cell r="D177">
            <v>-0.47696615836866929</v>
          </cell>
          <cell r="E177">
            <v>-0.57000000000000028</v>
          </cell>
          <cell r="F177">
            <v>0.27</v>
          </cell>
          <cell r="G177">
            <v>0.38750000000000001</v>
          </cell>
          <cell r="H177">
            <v>0.39</v>
          </cell>
          <cell r="I177">
            <v>0.49</v>
          </cell>
          <cell r="J177">
            <v>0.1575</v>
          </cell>
          <cell r="K177">
            <v>0.25750000000000001</v>
          </cell>
          <cell r="L177">
            <v>1.57</v>
          </cell>
          <cell r="M177">
            <v>0</v>
          </cell>
          <cell r="N177">
            <v>0.5</v>
          </cell>
          <cell r="O177">
            <v>0</v>
          </cell>
          <cell r="P177">
            <v>0</v>
          </cell>
          <cell r="Q177">
            <v>0.16250000000000001</v>
          </cell>
          <cell r="R177">
            <v>0.17</v>
          </cell>
          <cell r="S177">
            <v>0.17</v>
          </cell>
          <cell r="T177">
            <v>1</v>
          </cell>
          <cell r="U177">
            <v>0.17</v>
          </cell>
          <cell r="V177">
            <v>4.1085000000000003</v>
          </cell>
          <cell r="W177">
            <v>4.2015338416313313</v>
          </cell>
          <cell r="X177">
            <v>4.1085000000000003</v>
          </cell>
          <cell r="Z177">
            <v>0.13</v>
          </cell>
          <cell r="AA177">
            <v>0</v>
          </cell>
          <cell r="AB177">
            <v>5.7409754411359248</v>
          </cell>
          <cell r="AC177">
            <v>5.8709754411359247</v>
          </cell>
          <cell r="AD177">
            <v>5.7409754411359248</v>
          </cell>
          <cell r="AE177">
            <v>4.6785000000000005</v>
          </cell>
          <cell r="AF177">
            <v>4.6785000000000005</v>
          </cell>
          <cell r="AG177">
            <v>4.6785000000000005</v>
          </cell>
          <cell r="AH177">
            <v>-0.19</v>
          </cell>
          <cell r="AI177">
            <v>1.4742729913650003</v>
          </cell>
          <cell r="AJ177">
            <v>6.1420240962299019E-2</v>
          </cell>
          <cell r="AK177">
            <v>6.3445300638185001E-2</v>
          </cell>
          <cell r="AL177">
            <v>0.48314294802588237</v>
          </cell>
          <cell r="AM177">
            <v>0.47186790277779422</v>
          </cell>
          <cell r="AN177">
            <v>0.38750000000000001</v>
          </cell>
          <cell r="AO177">
            <v>0.13300000000000001</v>
          </cell>
          <cell r="AQ177">
            <v>-4.67</v>
          </cell>
          <cell r="AR177">
            <v>-4.0999999999999996</v>
          </cell>
          <cell r="AT177">
            <v>7.4999999999999997E-3</v>
          </cell>
          <cell r="AV177">
            <v>8.0000000000000002E-3</v>
          </cell>
          <cell r="AX177">
            <v>4.2500000000000003E-2</v>
          </cell>
          <cell r="AZ177">
            <v>1</v>
          </cell>
          <cell r="BB177">
            <v>-0.56999999999999995</v>
          </cell>
        </row>
        <row r="178">
          <cell r="A178">
            <v>41334</v>
          </cell>
          <cell r="B178">
            <v>4.5485000000000007</v>
          </cell>
          <cell r="C178">
            <v>-0.56999999999999995</v>
          </cell>
          <cell r="D178">
            <v>-0.47696524644541327</v>
          </cell>
          <cell r="E178">
            <v>-0.5699999999999994</v>
          </cell>
          <cell r="F178">
            <v>0.26500000000000001</v>
          </cell>
          <cell r="G178">
            <v>0.38250000000000001</v>
          </cell>
          <cell r="H178">
            <v>0.38500000000000001</v>
          </cell>
          <cell r="I178">
            <v>0.48499999999999999</v>
          </cell>
          <cell r="J178">
            <v>0.1525</v>
          </cell>
          <cell r="K178">
            <v>0.2525</v>
          </cell>
          <cell r="L178">
            <v>0.93</v>
          </cell>
          <cell r="M178">
            <v>0</v>
          </cell>
          <cell r="N178">
            <v>0.5</v>
          </cell>
          <cell r="O178">
            <v>0</v>
          </cell>
          <cell r="P178">
            <v>-0.18</v>
          </cell>
          <cell r="Q178">
            <v>0.16250000000000001</v>
          </cell>
          <cell r="R178">
            <v>0.17</v>
          </cell>
          <cell r="S178">
            <v>0.17</v>
          </cell>
          <cell r="T178">
            <v>0.75</v>
          </cell>
          <cell r="U178">
            <v>0.17</v>
          </cell>
          <cell r="V178">
            <v>3.9785000000000008</v>
          </cell>
          <cell r="W178">
            <v>4.0715347535545874</v>
          </cell>
          <cell r="X178">
            <v>3.9785000000000013</v>
          </cell>
          <cell r="Z178">
            <v>0.13</v>
          </cell>
          <cell r="AA178">
            <v>0</v>
          </cell>
          <cell r="AB178">
            <v>5.5592666206885797</v>
          </cell>
          <cell r="AC178">
            <v>5.6892666206885796</v>
          </cell>
          <cell r="AD178">
            <v>5.5592666206885797</v>
          </cell>
          <cell r="AE178">
            <v>4.3685000000000009</v>
          </cell>
          <cell r="AF178">
            <v>4.5485000000000007</v>
          </cell>
          <cell r="AG178">
            <v>4.5485000000000007</v>
          </cell>
          <cell r="AH178">
            <v>-0.19</v>
          </cell>
          <cell r="AI178">
            <v>1.4742585405950002</v>
          </cell>
          <cell r="AJ178">
            <v>6.1457551651495017E-2</v>
          </cell>
          <cell r="AK178">
            <v>6.3470648758083004E-2</v>
          </cell>
          <cell r="AL178">
            <v>0.48069688965616525</v>
          </cell>
          <cell r="AM178">
            <v>0.46947432594450611</v>
          </cell>
          <cell r="AN178">
            <v>0.38250000000000001</v>
          </cell>
          <cell r="AO178">
            <v>0.12</v>
          </cell>
          <cell r="AQ178">
            <v>-4.54</v>
          </cell>
          <cell r="AR178">
            <v>-3.97</v>
          </cell>
          <cell r="AT178">
            <v>7.4999999999999997E-3</v>
          </cell>
          <cell r="AV178">
            <v>8.0000000000000002E-3</v>
          </cell>
          <cell r="AX178">
            <v>0.04</v>
          </cell>
          <cell r="AZ178">
            <v>0.75</v>
          </cell>
          <cell r="BB178">
            <v>-0.56999999999999995</v>
          </cell>
        </row>
        <row r="179">
          <cell r="A179">
            <v>41365</v>
          </cell>
          <cell r="B179">
            <v>4.4074999999999998</v>
          </cell>
          <cell r="C179">
            <v>-0.56999999999999995</v>
          </cell>
          <cell r="D179">
            <v>-0.47696442984647991</v>
          </cell>
          <cell r="E179">
            <v>-0.62725265855601187</v>
          </cell>
          <cell r="F179">
            <v>0.19</v>
          </cell>
          <cell r="G179">
            <v>0.19</v>
          </cell>
          <cell r="H179">
            <v>0.215</v>
          </cell>
          <cell r="I179">
            <v>0.185</v>
          </cell>
          <cell r="J179">
            <v>9.7500000000000003E-2</v>
          </cell>
          <cell r="K179">
            <v>0.1875</v>
          </cell>
          <cell r="L179">
            <v>0.5</v>
          </cell>
          <cell r="M179">
            <v>0</v>
          </cell>
          <cell r="N179">
            <v>0.62</v>
          </cell>
          <cell r="O179">
            <v>0</v>
          </cell>
          <cell r="P179">
            <v>-0.28999999999999998</v>
          </cell>
          <cell r="Q179">
            <v>0.16250000000000001</v>
          </cell>
          <cell r="R179">
            <v>0.17</v>
          </cell>
          <cell r="S179">
            <v>0.17</v>
          </cell>
          <cell r="T179">
            <v>0.4</v>
          </cell>
          <cell r="U179">
            <v>0.17</v>
          </cell>
          <cell r="V179">
            <v>3.8374999999999999</v>
          </cell>
          <cell r="W179">
            <v>3.9305355701535198</v>
          </cell>
          <cell r="X179">
            <v>3.7802473414439879</v>
          </cell>
          <cell r="Z179">
            <v>0.13</v>
          </cell>
          <cell r="AA179">
            <v>-0.08</v>
          </cell>
          <cell r="AB179">
            <v>5.3621964069956958</v>
          </cell>
          <cell r="AC179">
            <v>5.4921964069956957</v>
          </cell>
          <cell r="AD179">
            <v>5.2821964069956957</v>
          </cell>
          <cell r="AE179">
            <v>4.1174999999999997</v>
          </cell>
          <cell r="AF179">
            <v>4.4074999999999998</v>
          </cell>
          <cell r="AG179">
            <v>4.4074999999999998</v>
          </cell>
          <cell r="AH179">
            <v>-0.19</v>
          </cell>
          <cell r="AI179">
            <v>1.4742456006200002</v>
          </cell>
          <cell r="AJ179">
            <v>6.1498859915073006E-2</v>
          </cell>
          <cell r="AK179">
            <v>6.3498712748220013E-2</v>
          </cell>
          <cell r="AL179">
            <v>0.47800010622688188</v>
          </cell>
          <cell r="AM179">
            <v>0.46683640523426462</v>
          </cell>
          <cell r="AN179">
            <v>0.19</v>
          </cell>
          <cell r="AO179">
            <v>0.124</v>
          </cell>
          <cell r="AQ179">
            <v>-4.4712287276723224</v>
          </cell>
          <cell r="AR179">
            <v>-3.9012287276723225</v>
          </cell>
          <cell r="AT179">
            <v>7.4999999999999997E-3</v>
          </cell>
          <cell r="AV179">
            <v>2.5000000000000001E-3</v>
          </cell>
          <cell r="AX179">
            <v>-0.09</v>
          </cell>
          <cell r="AZ179">
            <v>0.4</v>
          </cell>
          <cell r="BB179">
            <v>-0.56999999999999995</v>
          </cell>
        </row>
        <row r="180">
          <cell r="A180">
            <v>41395</v>
          </cell>
          <cell r="B180">
            <v>4.3785000000000007</v>
          </cell>
          <cell r="C180">
            <v>-0.56999999999999995</v>
          </cell>
          <cell r="D180">
            <v>-0.47696383272087495</v>
          </cell>
          <cell r="E180">
            <v>-0.62725302601792254</v>
          </cell>
          <cell r="F180">
            <v>0.18</v>
          </cell>
          <cell r="G180">
            <v>0.18</v>
          </cell>
          <cell r="H180">
            <v>0.20499999999999999</v>
          </cell>
          <cell r="I180">
            <v>0.17499999999999999</v>
          </cell>
          <cell r="J180">
            <v>8.7499999999999994E-2</v>
          </cell>
          <cell r="K180">
            <v>0.17749999999999999</v>
          </cell>
          <cell r="L180">
            <v>0.44</v>
          </cell>
          <cell r="M180">
            <v>0</v>
          </cell>
          <cell r="N180">
            <v>0.62</v>
          </cell>
          <cell r="O180">
            <v>0</v>
          </cell>
          <cell r="P180">
            <v>-0.28999999999999998</v>
          </cell>
          <cell r="Q180">
            <v>0.16250000000000001</v>
          </cell>
          <cell r="R180">
            <v>0.17</v>
          </cell>
          <cell r="S180">
            <v>0.17</v>
          </cell>
          <cell r="T180">
            <v>0.45</v>
          </cell>
          <cell r="U180">
            <v>0.17</v>
          </cell>
          <cell r="V180">
            <v>3.8085000000000009</v>
          </cell>
          <cell r="W180">
            <v>3.9015361672791258</v>
          </cell>
          <cell r="X180">
            <v>3.7512469739820782</v>
          </cell>
          <cell r="Z180">
            <v>0.13</v>
          </cell>
          <cell r="AA180">
            <v>-0.08</v>
          </cell>
          <cell r="AB180">
            <v>5.3216401156616593</v>
          </cell>
          <cell r="AC180">
            <v>5.4516401156616592</v>
          </cell>
          <cell r="AD180">
            <v>5.2416401156616592</v>
          </cell>
          <cell r="AE180">
            <v>4.0885000000000007</v>
          </cell>
          <cell r="AF180">
            <v>4.3785000000000007</v>
          </cell>
          <cell r="AG180">
            <v>4.3785000000000007</v>
          </cell>
          <cell r="AH180">
            <v>-0.19</v>
          </cell>
          <cell r="AI180">
            <v>1.4742361386030001</v>
          </cell>
          <cell r="AJ180">
            <v>6.1538835654559011E-2</v>
          </cell>
          <cell r="AK180">
            <v>6.3525871448601015E-2</v>
          </cell>
          <cell r="AL180">
            <v>0.47540164703114812</v>
          </cell>
          <cell r="AM180">
            <v>0.46429565313359172</v>
          </cell>
          <cell r="AN180">
            <v>0.18</v>
          </cell>
          <cell r="AO180">
            <v>0.12</v>
          </cell>
          <cell r="AQ180">
            <v>-4.4372290949806379</v>
          </cell>
          <cell r="AR180">
            <v>-3.867229094980638</v>
          </cell>
          <cell r="AT180">
            <v>7.4999999999999997E-3</v>
          </cell>
          <cell r="AV180">
            <v>2.5000000000000001E-3</v>
          </cell>
          <cell r="AX180">
            <v>-0.09</v>
          </cell>
          <cell r="AZ180">
            <v>0.45</v>
          </cell>
          <cell r="BB180">
            <v>-0.56999999999999995</v>
          </cell>
        </row>
        <row r="181">
          <cell r="A181">
            <v>41426</v>
          </cell>
          <cell r="B181">
            <v>4.4085000000000001</v>
          </cell>
          <cell r="C181">
            <v>-0.56999999999999995</v>
          </cell>
          <cell r="D181">
            <v>-0.47696341525426877</v>
          </cell>
          <cell r="E181">
            <v>-0.62725328292045024</v>
          </cell>
          <cell r="F181">
            <v>0.17</v>
          </cell>
          <cell r="G181">
            <v>0.17</v>
          </cell>
          <cell r="H181">
            <v>0.19500000000000001</v>
          </cell>
          <cell r="I181">
            <v>0.16500000000000001</v>
          </cell>
          <cell r="J181">
            <v>7.7499999999999999E-2</v>
          </cell>
          <cell r="K181">
            <v>0.16750000000000001</v>
          </cell>
          <cell r="L181">
            <v>0.44</v>
          </cell>
          <cell r="M181">
            <v>0</v>
          </cell>
          <cell r="N181">
            <v>0.62</v>
          </cell>
          <cell r="O181">
            <v>0</v>
          </cell>
          <cell r="P181">
            <v>-0.28999999999999998</v>
          </cell>
          <cell r="Q181">
            <v>0.16250000000000001</v>
          </cell>
          <cell r="R181">
            <v>0.17</v>
          </cell>
          <cell r="S181">
            <v>0.17</v>
          </cell>
          <cell r="T181">
            <v>0.45</v>
          </cell>
          <cell r="U181">
            <v>0.17</v>
          </cell>
          <cell r="V181">
            <v>3.8385000000000002</v>
          </cell>
          <cell r="W181">
            <v>3.9315365847457313</v>
          </cell>
          <cell r="X181">
            <v>3.7812467170795498</v>
          </cell>
          <cell r="Z181">
            <v>0.13</v>
          </cell>
          <cell r="AA181">
            <v>-0.08</v>
          </cell>
          <cell r="AB181">
            <v>5.3635352304018697</v>
          </cell>
          <cell r="AC181">
            <v>5.4935352304018696</v>
          </cell>
          <cell r="AD181">
            <v>5.2835352304018697</v>
          </cell>
          <cell r="AE181">
            <v>4.1185</v>
          </cell>
          <cell r="AF181">
            <v>4.4085000000000001</v>
          </cell>
          <cell r="AG181">
            <v>4.4085000000000001</v>
          </cell>
          <cell r="AH181">
            <v>-0.19</v>
          </cell>
          <cell r="AI181">
            <v>1.4742295235240002</v>
          </cell>
          <cell r="AJ181">
            <v>6.1580143919251019E-2</v>
          </cell>
          <cell r="AK181">
            <v>6.3553935439252016E-2</v>
          </cell>
          <cell r="AL181">
            <v>0.47272825189453399</v>
          </cell>
          <cell r="AM181">
            <v>0.46168264030942102</v>
          </cell>
          <cell r="AN181">
            <v>0.17</v>
          </cell>
          <cell r="AO181">
            <v>0.124</v>
          </cell>
          <cell r="AQ181">
            <v>-4.4562293517757832</v>
          </cell>
          <cell r="AR181">
            <v>-3.8862293517757833</v>
          </cell>
          <cell r="AT181">
            <v>7.4999999999999997E-3</v>
          </cell>
          <cell r="AV181">
            <v>2.5000000000000001E-3</v>
          </cell>
          <cell r="AX181">
            <v>-0.09</v>
          </cell>
          <cell r="AZ181">
            <v>0.45</v>
          </cell>
          <cell r="BB181">
            <v>-0.56999999999999995</v>
          </cell>
        </row>
        <row r="182">
          <cell r="A182">
            <v>41456</v>
          </cell>
          <cell r="B182">
            <v>4.4385000000000003</v>
          </cell>
          <cell r="C182">
            <v>-0.56999999999999995</v>
          </cell>
          <cell r="D182">
            <v>-0.4769632043729426</v>
          </cell>
          <cell r="E182">
            <v>-0.62725341269357315</v>
          </cell>
          <cell r="F182">
            <v>0.17</v>
          </cell>
          <cell r="G182">
            <v>0.17</v>
          </cell>
          <cell r="H182">
            <v>0.19500000000000001</v>
          </cell>
          <cell r="I182">
            <v>0.16500000000000001</v>
          </cell>
          <cell r="J182">
            <v>7.7499999999999999E-2</v>
          </cell>
          <cell r="K182">
            <v>0.16750000000000001</v>
          </cell>
          <cell r="L182">
            <v>0.5</v>
          </cell>
          <cell r="M182">
            <v>0</v>
          </cell>
          <cell r="N182">
            <v>0.62</v>
          </cell>
          <cell r="O182">
            <v>0</v>
          </cell>
          <cell r="P182">
            <v>-0.28999999999999998</v>
          </cell>
          <cell r="Q182">
            <v>0.16250000000000001</v>
          </cell>
          <cell r="R182">
            <v>0.17</v>
          </cell>
          <cell r="S182">
            <v>0.17</v>
          </cell>
          <cell r="T182">
            <v>0.5</v>
          </cell>
          <cell r="U182">
            <v>0.17</v>
          </cell>
          <cell r="V182">
            <v>3.8685000000000005</v>
          </cell>
          <cell r="W182">
            <v>3.9615367956270577</v>
          </cell>
          <cell r="X182">
            <v>3.8112465873064272</v>
          </cell>
          <cell r="Z182">
            <v>0.13</v>
          </cell>
          <cell r="AA182">
            <v>-0.08</v>
          </cell>
          <cell r="AB182">
            <v>5.4054419717540556</v>
          </cell>
          <cell r="AC182">
            <v>5.5354419717540555</v>
          </cell>
          <cell r="AD182">
            <v>5.3254419717540555</v>
          </cell>
          <cell r="AE182">
            <v>4.1485000000000003</v>
          </cell>
          <cell r="AF182">
            <v>4.4385000000000003</v>
          </cell>
          <cell r="AG182">
            <v>4.4385000000000003</v>
          </cell>
          <cell r="AH182">
            <v>-0.19</v>
          </cell>
          <cell r="AI182">
            <v>1.4742261819700002</v>
          </cell>
          <cell r="AJ182">
            <v>6.1620119659816022E-2</v>
          </cell>
          <cell r="AK182">
            <v>6.3581094140130009E-2</v>
          </cell>
          <cell r="AL182">
            <v>0.47015236955962236</v>
          </cell>
          <cell r="AM182">
            <v>0.45916590441882515</v>
          </cell>
          <cell r="AN182">
            <v>0.17</v>
          </cell>
          <cell r="AO182">
            <v>0.12</v>
          </cell>
          <cell r="AQ182">
            <v>-4.4862294814946635</v>
          </cell>
          <cell r="AR182">
            <v>-3.9162294814946637</v>
          </cell>
          <cell r="AT182">
            <v>7.4999999999999997E-3</v>
          </cell>
          <cell r="AV182">
            <v>2.5000000000000001E-3</v>
          </cell>
          <cell r="AX182">
            <v>-0.09</v>
          </cell>
          <cell r="AZ182">
            <v>0.5</v>
          </cell>
          <cell r="BB182">
            <v>-0.56999999999999995</v>
          </cell>
        </row>
        <row r="183">
          <cell r="A183">
            <v>41487</v>
          </cell>
          <cell r="B183">
            <v>4.4584999999999999</v>
          </cell>
          <cell r="C183">
            <v>-0.56999999999999995</v>
          </cell>
          <cell r="D183">
            <v>-0.47696318600957355</v>
          </cell>
          <cell r="E183">
            <v>-0.62725342399410788</v>
          </cell>
          <cell r="F183">
            <v>0.17</v>
          </cell>
          <cell r="G183">
            <v>0.17</v>
          </cell>
          <cell r="H183">
            <v>0.19500000000000001</v>
          </cell>
          <cell r="I183">
            <v>0.16500000000000001</v>
          </cell>
          <cell r="J183">
            <v>7.7499999999999999E-2</v>
          </cell>
          <cell r="K183">
            <v>0.16750000000000001</v>
          </cell>
          <cell r="L183">
            <v>0.5</v>
          </cell>
          <cell r="M183">
            <v>0</v>
          </cell>
          <cell r="N183">
            <v>0.62</v>
          </cell>
          <cell r="O183">
            <v>0</v>
          </cell>
          <cell r="P183">
            <v>-0.28999999999999998</v>
          </cell>
          <cell r="Q183">
            <v>0.16250000000000001</v>
          </cell>
          <cell r="R183">
            <v>0.17</v>
          </cell>
          <cell r="S183">
            <v>0.17</v>
          </cell>
          <cell r="T183">
            <v>0.55000000000000004</v>
          </cell>
          <cell r="U183">
            <v>0.17</v>
          </cell>
          <cell r="V183">
            <v>3.8885000000000001</v>
          </cell>
          <cell r="W183">
            <v>3.9815368139904264</v>
          </cell>
          <cell r="X183">
            <v>3.831246576005892</v>
          </cell>
          <cell r="Z183">
            <v>0.13</v>
          </cell>
          <cell r="AA183">
            <v>-0.08</v>
          </cell>
          <cell r="AB183">
            <v>5.4333868317117808</v>
          </cell>
          <cell r="AC183">
            <v>5.5633868317117807</v>
          </cell>
          <cell r="AD183">
            <v>5.3533868317117808</v>
          </cell>
          <cell r="AE183">
            <v>4.1684999999999999</v>
          </cell>
          <cell r="AF183">
            <v>4.4584999999999999</v>
          </cell>
          <cell r="AG183">
            <v>4.4584999999999999</v>
          </cell>
          <cell r="AH183">
            <v>-0.19</v>
          </cell>
          <cell r="AI183">
            <v>1.4742258909910002</v>
          </cell>
          <cell r="AJ183">
            <v>6.166142792562302E-2</v>
          </cell>
          <cell r="AK183">
            <v>6.3609158131295016E-2</v>
          </cell>
          <cell r="AL183">
            <v>0.46750224483899216</v>
          </cell>
          <cell r="AM183">
            <v>0.45657761738209529</v>
          </cell>
          <cell r="AN183">
            <v>0.17</v>
          </cell>
          <cell r="AO183">
            <v>0.12</v>
          </cell>
          <cell r="AQ183">
            <v>-4.5062294927904754</v>
          </cell>
          <cell r="AR183">
            <v>-3.9362294927904755</v>
          </cell>
          <cell r="AT183">
            <v>7.4999999999999997E-3</v>
          </cell>
          <cell r="AV183">
            <v>2.5000000000000001E-3</v>
          </cell>
          <cell r="AX183">
            <v>-0.09</v>
          </cell>
          <cell r="AZ183">
            <v>0.55000000000000004</v>
          </cell>
          <cell r="BB183">
            <v>-0.56999999999999995</v>
          </cell>
        </row>
        <row r="184">
          <cell r="A184">
            <v>41518</v>
          </cell>
          <cell r="B184">
            <v>4.4844999999999997</v>
          </cell>
          <cell r="C184">
            <v>-0.56999999999999995</v>
          </cell>
          <cell r="D184">
            <v>-0.47696337045482906</v>
          </cell>
          <cell r="E184">
            <v>-0.62725331048933608</v>
          </cell>
          <cell r="F184">
            <v>0.19</v>
          </cell>
          <cell r="G184">
            <v>0.19</v>
          </cell>
          <cell r="H184">
            <v>0.215</v>
          </cell>
          <cell r="I184">
            <v>0.185</v>
          </cell>
          <cell r="J184">
            <v>9.7500000000000003E-2</v>
          </cell>
          <cell r="K184">
            <v>0.1875</v>
          </cell>
          <cell r="L184">
            <v>0.46</v>
          </cell>
          <cell r="M184">
            <v>0</v>
          </cell>
          <cell r="N184">
            <v>0.62</v>
          </cell>
          <cell r="O184">
            <v>0</v>
          </cell>
          <cell r="P184">
            <v>-0.28999999999999998</v>
          </cell>
          <cell r="Q184">
            <v>0.16250000000000001</v>
          </cell>
          <cell r="R184">
            <v>0.17</v>
          </cell>
          <cell r="S184">
            <v>0.17</v>
          </cell>
          <cell r="T184">
            <v>0.55000000000000004</v>
          </cell>
          <cell r="U184">
            <v>0.17</v>
          </cell>
          <cell r="V184">
            <v>3.9144999999999999</v>
          </cell>
          <cell r="W184">
            <v>4.0075366295451706</v>
          </cell>
          <cell r="X184">
            <v>3.8572466895106636</v>
          </cell>
          <cell r="Z184">
            <v>0.13</v>
          </cell>
          <cell r="AA184">
            <v>-0.08</v>
          </cell>
          <cell r="AB184">
            <v>5.4697273803639499</v>
          </cell>
          <cell r="AC184">
            <v>5.5997273803639498</v>
          </cell>
          <cell r="AD184">
            <v>5.3897273803639498</v>
          </cell>
          <cell r="AE184">
            <v>4.1944999999999997</v>
          </cell>
          <cell r="AF184">
            <v>4.4844999999999997</v>
          </cell>
          <cell r="AG184">
            <v>4.4844999999999997</v>
          </cell>
          <cell r="AH184">
            <v>-0.19</v>
          </cell>
          <cell r="AI184">
            <v>1.4742288136460002</v>
          </cell>
          <cell r="AJ184">
            <v>6.1702736192E-2</v>
          </cell>
          <cell r="AK184">
            <v>6.3637222122721007E-2</v>
          </cell>
          <cell r="AL184">
            <v>0.4648639007210878</v>
          </cell>
          <cell r="AM184">
            <v>0.45400182634454567</v>
          </cell>
          <cell r="AN184">
            <v>0.19</v>
          </cell>
          <cell r="AO184">
            <v>0.124</v>
          </cell>
          <cell r="AQ184">
            <v>-4.5272293793331455</v>
          </cell>
          <cell r="AR184">
            <v>-3.9572293793331457</v>
          </cell>
          <cell r="AT184">
            <v>7.4999999999999997E-3</v>
          </cell>
          <cell r="AV184">
            <v>2.5000000000000001E-3</v>
          </cell>
          <cell r="AX184">
            <v>-0.09</v>
          </cell>
          <cell r="AZ184">
            <v>0.55000000000000004</v>
          </cell>
          <cell r="BB184">
            <v>-0.56999999999999995</v>
          </cell>
        </row>
        <row r="185">
          <cell r="A185">
            <v>41548</v>
          </cell>
          <cell r="B185">
            <v>4.5225</v>
          </cell>
          <cell r="C185">
            <v>-0.56999999999999995</v>
          </cell>
          <cell r="D185">
            <v>-0.47696374204026259</v>
          </cell>
          <cell r="E185">
            <v>-0.6272530818213764</v>
          </cell>
          <cell r="F185">
            <v>0.2</v>
          </cell>
          <cell r="G185">
            <v>0.2</v>
          </cell>
          <cell r="H185">
            <v>0.22500000000000001</v>
          </cell>
          <cell r="I185">
            <v>0.19500000000000001</v>
          </cell>
          <cell r="J185">
            <v>0.1075</v>
          </cell>
          <cell r="K185">
            <v>0.19750000000000001</v>
          </cell>
          <cell r="L185">
            <v>0.47</v>
          </cell>
          <cell r="M185">
            <v>0</v>
          </cell>
          <cell r="N185">
            <v>0.62</v>
          </cell>
          <cell r="O185">
            <v>0</v>
          </cell>
          <cell r="P185">
            <v>-0.28999999999999998</v>
          </cell>
          <cell r="Q185">
            <v>0.16250000000000001</v>
          </cell>
          <cell r="R185">
            <v>0.17</v>
          </cell>
          <cell r="S185">
            <v>0.17</v>
          </cell>
          <cell r="T185">
            <v>0.6</v>
          </cell>
          <cell r="U185">
            <v>0.17</v>
          </cell>
          <cell r="V185">
            <v>3.9525000000000001</v>
          </cell>
          <cell r="W185">
            <v>4.0455362579597374</v>
          </cell>
          <cell r="X185">
            <v>3.8952469181786236</v>
          </cell>
          <cell r="Z185">
            <v>0.13</v>
          </cell>
          <cell r="AA185">
            <v>-0.08</v>
          </cell>
          <cell r="AB185">
            <v>5.5228468047625308</v>
          </cell>
          <cell r="AC185">
            <v>5.6528468047625307</v>
          </cell>
          <cell r="AD185">
            <v>5.4428468047625307</v>
          </cell>
          <cell r="AE185">
            <v>4.2324999999999999</v>
          </cell>
          <cell r="AF185">
            <v>4.5225</v>
          </cell>
          <cell r="AG185">
            <v>4.5225</v>
          </cell>
          <cell r="AH185">
            <v>-0.19</v>
          </cell>
          <cell r="AI185">
            <v>1.4742347016940003</v>
          </cell>
          <cell r="AJ185">
            <v>6.1742711934189017E-2</v>
          </cell>
          <cell r="AK185">
            <v>6.3664380824349026E-2</v>
          </cell>
          <cell r="AL185">
            <v>0.46232185231187067</v>
          </cell>
          <cell r="AM185">
            <v>0.45152097915199857</v>
          </cell>
          <cell r="AN185">
            <v>0.2</v>
          </cell>
          <cell r="AO185">
            <v>0.12</v>
          </cell>
          <cell r="AQ185">
            <v>-4.557229150760767</v>
          </cell>
          <cell r="AR185">
            <v>-3.9872291507607671</v>
          </cell>
          <cell r="AT185">
            <v>7.4999999999999997E-3</v>
          </cell>
          <cell r="AV185">
            <v>2.5000000000000001E-3</v>
          </cell>
          <cell r="AX185">
            <v>-0.09</v>
          </cell>
          <cell r="AZ185">
            <v>0.6</v>
          </cell>
          <cell r="BB185">
            <v>-0.56999999999999995</v>
          </cell>
        </row>
        <row r="186">
          <cell r="A186">
            <v>41579</v>
          </cell>
          <cell r="B186">
            <v>4.6624999999999996</v>
          </cell>
          <cell r="C186">
            <v>-0.56999999999999995</v>
          </cell>
          <cell r="D186">
            <v>-0.47696432552593215</v>
          </cell>
          <cell r="E186">
            <v>-0.57000000000000028</v>
          </cell>
          <cell r="F186">
            <v>0.25</v>
          </cell>
          <cell r="G186">
            <v>0.36249999999999999</v>
          </cell>
          <cell r="H186">
            <v>0.37</v>
          </cell>
          <cell r="I186">
            <v>0.47</v>
          </cell>
          <cell r="J186">
            <v>0.14000000000000001</v>
          </cell>
          <cell r="K186">
            <v>0.24</v>
          </cell>
          <cell r="L186">
            <v>0.86</v>
          </cell>
          <cell r="M186">
            <v>0</v>
          </cell>
          <cell r="N186">
            <v>0.12</v>
          </cell>
          <cell r="O186">
            <v>0</v>
          </cell>
          <cell r="P186">
            <v>0</v>
          </cell>
          <cell r="Q186">
            <v>0.16250000000000001</v>
          </cell>
          <cell r="R186">
            <v>0.17</v>
          </cell>
          <cell r="S186">
            <v>0.17</v>
          </cell>
          <cell r="T186">
            <v>0.8</v>
          </cell>
          <cell r="U186">
            <v>0.17</v>
          </cell>
          <cell r="V186">
            <v>4.0924999999999994</v>
          </cell>
          <cell r="W186">
            <v>4.1855356744740675</v>
          </cell>
          <cell r="X186">
            <v>4.0924999999999994</v>
          </cell>
          <cell r="Z186">
            <v>0.13</v>
          </cell>
          <cell r="AA186">
            <v>0</v>
          </cell>
          <cell r="AB186">
            <v>5.7185053261293648</v>
          </cell>
          <cell r="AC186">
            <v>5.8485053261293647</v>
          </cell>
          <cell r="AD186">
            <v>5.7185053261293648</v>
          </cell>
          <cell r="AE186">
            <v>4.6624999999999996</v>
          </cell>
          <cell r="AF186">
            <v>4.6624999999999996</v>
          </cell>
          <cell r="AG186">
            <v>4.6624999999999996</v>
          </cell>
          <cell r="AH186">
            <v>-0.19</v>
          </cell>
          <cell r="AI186">
            <v>1.4742439475539999</v>
          </cell>
          <cell r="AJ186">
            <v>6.1784020201678017E-2</v>
          </cell>
          <cell r="AK186">
            <v>6.3692444816289009E-2</v>
          </cell>
          <cell r="AL186">
            <v>0.45970659982103484</v>
          </cell>
          <cell r="AM186">
            <v>0.44896964056763899</v>
          </cell>
          <cell r="AN186">
            <v>0.36249999999999999</v>
          </cell>
          <cell r="AO186">
            <v>0.124</v>
          </cell>
          <cell r="AQ186">
            <v>-4.6399999999999997</v>
          </cell>
          <cell r="AR186">
            <v>-4.0699999999999994</v>
          </cell>
          <cell r="AT186">
            <v>7.4999999999999997E-3</v>
          </cell>
          <cell r="AV186">
            <v>8.0000000000000002E-3</v>
          </cell>
          <cell r="AX186">
            <v>5.0000000000000001E-3</v>
          </cell>
          <cell r="AZ186">
            <v>0.8</v>
          </cell>
          <cell r="BB186">
            <v>-0.56999999999999995</v>
          </cell>
        </row>
        <row r="187">
          <cell r="A187">
            <v>41609</v>
          </cell>
          <cell r="B187">
            <v>4.7874999999999996</v>
          </cell>
          <cell r="C187">
            <v>-0.56999999999999995</v>
          </cell>
          <cell r="D187">
            <v>-0.47696508325437481</v>
          </cell>
          <cell r="E187">
            <v>-0.57000000000000028</v>
          </cell>
          <cell r="F187">
            <v>0.27</v>
          </cell>
          <cell r="G187">
            <v>0.38250000000000001</v>
          </cell>
          <cell r="H187">
            <v>0.39</v>
          </cell>
          <cell r="I187">
            <v>0.49</v>
          </cell>
          <cell r="J187">
            <v>0.16</v>
          </cell>
          <cell r="K187">
            <v>0.26</v>
          </cell>
          <cell r="L187">
            <v>1.28</v>
          </cell>
          <cell r="M187">
            <v>0</v>
          </cell>
          <cell r="N187">
            <v>0.12</v>
          </cell>
          <cell r="O187">
            <v>0</v>
          </cell>
          <cell r="P187">
            <v>0.06</v>
          </cell>
          <cell r="Q187">
            <v>0.16250000000000001</v>
          </cell>
          <cell r="R187">
            <v>0.17</v>
          </cell>
          <cell r="S187">
            <v>0.17</v>
          </cell>
          <cell r="T187">
            <v>1</v>
          </cell>
          <cell r="U187">
            <v>0.17</v>
          </cell>
          <cell r="V187">
            <v>4.2174999999999994</v>
          </cell>
          <cell r="W187">
            <v>4.3105349167456248</v>
          </cell>
          <cell r="X187">
            <v>4.2174999999999994</v>
          </cell>
          <cell r="Z187">
            <v>0.13</v>
          </cell>
          <cell r="AA187">
            <v>0</v>
          </cell>
          <cell r="AB187">
            <v>5.8932175056284075</v>
          </cell>
          <cell r="AC187">
            <v>6.0232175056284074</v>
          </cell>
          <cell r="AD187">
            <v>5.8932175056284075</v>
          </cell>
          <cell r="AE187">
            <v>4.8474999999999993</v>
          </cell>
          <cell r="AF187">
            <v>4.7874999999999996</v>
          </cell>
          <cell r="AG187">
            <v>4.7874999999999996</v>
          </cell>
          <cell r="AH187">
            <v>-0.19</v>
          </cell>
          <cell r="AI187">
            <v>1.4742559546220002</v>
          </cell>
          <cell r="AJ187">
            <v>6.1823995944947994E-2</v>
          </cell>
          <cell r="AK187">
            <v>6.3719603518415005E-2</v>
          </cell>
          <cell r="AL187">
            <v>0.45718684053775105</v>
          </cell>
          <cell r="AM187">
            <v>0.4465123696840213</v>
          </cell>
          <cell r="AN187">
            <v>0.38250000000000001</v>
          </cell>
          <cell r="AO187">
            <v>0.12</v>
          </cell>
          <cell r="AQ187">
            <v>-4.7649999999999997</v>
          </cell>
          <cell r="AR187">
            <v>-4.1949999999999994</v>
          </cell>
          <cell r="AT187">
            <v>7.4999999999999997E-3</v>
          </cell>
          <cell r="AV187">
            <v>8.0000000000000002E-3</v>
          </cell>
          <cell r="AX187">
            <v>2.5000000000000001E-2</v>
          </cell>
          <cell r="AZ187">
            <v>1</v>
          </cell>
          <cell r="BB187">
            <v>-0.56999999999999995</v>
          </cell>
        </row>
        <row r="188">
          <cell r="A188">
            <v>41640</v>
          </cell>
          <cell r="B188">
            <v>4.9065000000000003</v>
          </cell>
          <cell r="C188">
            <v>-0.56999999999999995</v>
          </cell>
          <cell r="D188">
            <v>-0.4769660657260486</v>
          </cell>
          <cell r="E188">
            <v>-0.57000000000000028</v>
          </cell>
          <cell r="F188">
            <v>0.28000000000000003</v>
          </cell>
          <cell r="G188">
            <v>0.39250000000000002</v>
          </cell>
          <cell r="H188">
            <v>0.4</v>
          </cell>
          <cell r="I188">
            <v>0.5</v>
          </cell>
          <cell r="J188">
            <v>0.17</v>
          </cell>
          <cell r="K188">
            <v>0.27</v>
          </cell>
          <cell r="L188">
            <v>1.61</v>
          </cell>
          <cell r="M188">
            <v>0</v>
          </cell>
          <cell r="N188">
            <v>0.12</v>
          </cell>
          <cell r="O188">
            <v>0</v>
          </cell>
          <cell r="P188">
            <v>0.13</v>
          </cell>
          <cell r="Q188">
            <v>0.16250000000000001</v>
          </cell>
          <cell r="R188">
            <v>0.17</v>
          </cell>
          <cell r="S188">
            <v>0.17</v>
          </cell>
          <cell r="T188">
            <v>1</v>
          </cell>
          <cell r="U188">
            <v>0.17</v>
          </cell>
          <cell r="V188">
            <v>4.3365</v>
          </cell>
          <cell r="W188">
            <v>4.4295339342739517</v>
          </cell>
          <cell r="X188">
            <v>4.3365</v>
          </cell>
          <cell r="Z188">
            <v>0.13</v>
          </cell>
          <cell r="AA188">
            <v>0</v>
          </cell>
          <cell r="AB188">
            <v>6.0595631518707016</v>
          </cell>
          <cell r="AC188">
            <v>6.1895631518707015</v>
          </cell>
          <cell r="AD188">
            <v>6.0595631518707016</v>
          </cell>
          <cell r="AE188">
            <v>5.0365000000000002</v>
          </cell>
          <cell r="AF188">
            <v>4.9065000000000003</v>
          </cell>
          <cell r="AG188">
            <v>4.9065000000000003</v>
          </cell>
          <cell r="AH188">
            <v>-0.19</v>
          </cell>
          <cell r="AI188">
            <v>1.4742715232930002</v>
          </cell>
          <cell r="AJ188">
            <v>6.1865304213551013E-2</v>
          </cell>
          <cell r="AK188">
            <v>6.3747667510869008E-2</v>
          </cell>
          <cell r="AL188">
            <v>0.45459456048809738</v>
          </cell>
          <cell r="AM188">
            <v>0.44398530319431706</v>
          </cell>
          <cell r="AN188">
            <v>0.39250000000000002</v>
          </cell>
          <cell r="AO188">
            <v>0.12</v>
          </cell>
          <cell r="AQ188">
            <v>-4.8940000000000001</v>
          </cell>
          <cell r="AR188">
            <v>-4.3239999999999998</v>
          </cell>
          <cell r="AT188">
            <v>7.4999999999999997E-3</v>
          </cell>
          <cell r="AV188">
            <v>8.0000000000000002E-3</v>
          </cell>
          <cell r="AX188">
            <v>3.7499999999999999E-2</v>
          </cell>
          <cell r="AZ188">
            <v>1</v>
          </cell>
          <cell r="BB188">
            <v>-0.56999999999999995</v>
          </cell>
        </row>
        <row r="189">
          <cell r="A189">
            <v>41671</v>
          </cell>
          <cell r="B189">
            <v>4.7785000000000002</v>
          </cell>
          <cell r="C189">
            <v>-0.56999999999999995</v>
          </cell>
          <cell r="D189">
            <v>-0.47696725093706949</v>
          </cell>
          <cell r="E189">
            <v>-0.5699999999999994</v>
          </cell>
          <cell r="F189">
            <v>0.27</v>
          </cell>
          <cell r="G189">
            <v>0.38250000000000001</v>
          </cell>
          <cell r="H189">
            <v>0.39</v>
          </cell>
          <cell r="I189">
            <v>0.49</v>
          </cell>
          <cell r="J189">
            <v>0.16</v>
          </cell>
          <cell r="K189">
            <v>0.26</v>
          </cell>
          <cell r="L189">
            <v>1.57</v>
          </cell>
          <cell r="M189">
            <v>0</v>
          </cell>
          <cell r="N189">
            <v>0.12</v>
          </cell>
          <cell r="O189">
            <v>0</v>
          </cell>
          <cell r="P189">
            <v>0</v>
          </cell>
          <cell r="Q189">
            <v>0.16250000000000001</v>
          </cell>
          <cell r="R189">
            <v>0.17</v>
          </cell>
          <cell r="S189">
            <v>0.17</v>
          </cell>
          <cell r="T189">
            <v>1</v>
          </cell>
          <cell r="U189">
            <v>0.17</v>
          </cell>
          <cell r="V189">
            <v>4.2084999999999999</v>
          </cell>
          <cell r="W189">
            <v>4.3015327490629307</v>
          </cell>
          <cell r="X189">
            <v>4.2085000000000008</v>
          </cell>
          <cell r="Z189">
            <v>0.13</v>
          </cell>
          <cell r="AA189">
            <v>0</v>
          </cell>
          <cell r="AB189">
            <v>5.8807786022739341</v>
          </cell>
          <cell r="AC189">
            <v>6.010778602273934</v>
          </cell>
          <cell r="AD189">
            <v>5.8807786022739341</v>
          </cell>
          <cell r="AE189">
            <v>4.7785000000000002</v>
          </cell>
          <cell r="AF189">
            <v>4.7785000000000002</v>
          </cell>
          <cell r="AG189">
            <v>4.7785000000000002</v>
          </cell>
          <cell r="AH189">
            <v>-0.19</v>
          </cell>
          <cell r="AI189">
            <v>1.4742903050970007</v>
          </cell>
          <cell r="AJ189">
            <v>6.1906612482721002E-2</v>
          </cell>
          <cell r="AK189">
            <v>6.377573150358401E-2</v>
          </cell>
          <cell r="AL189">
            <v>0.45201390912446709</v>
          </cell>
          <cell r="AM189">
            <v>0.4414705028097069</v>
          </cell>
          <cell r="AN189">
            <v>0.38250000000000001</v>
          </cell>
          <cell r="AO189">
            <v>0.13300000000000001</v>
          </cell>
          <cell r="AQ189">
            <v>-4.76</v>
          </cell>
          <cell r="AR189">
            <v>-4.1899999999999995</v>
          </cell>
          <cell r="AT189">
            <v>7.4999999999999997E-3</v>
          </cell>
          <cell r="AV189">
            <v>8.0000000000000002E-3</v>
          </cell>
          <cell r="AX189">
            <v>4.2500000000000003E-2</v>
          </cell>
          <cell r="AZ189">
            <v>1</v>
          </cell>
          <cell r="BB189">
            <v>-0.56999999999999995</v>
          </cell>
        </row>
        <row r="190">
          <cell r="A190">
            <v>41699</v>
          </cell>
          <cell r="B190">
            <v>4.6485000000000003</v>
          </cell>
          <cell r="C190">
            <v>-0.56999999999999995</v>
          </cell>
          <cell r="D190">
            <v>-0.47696849569403632</v>
          </cell>
          <cell r="E190">
            <v>-0.57000000000000028</v>
          </cell>
          <cell r="F190">
            <v>0.26500000000000001</v>
          </cell>
          <cell r="G190">
            <v>0.3775</v>
          </cell>
          <cell r="H190">
            <v>0.38500000000000001</v>
          </cell>
          <cell r="I190">
            <v>0.48499999999999999</v>
          </cell>
          <cell r="J190">
            <v>0.155</v>
          </cell>
          <cell r="K190">
            <v>0.255</v>
          </cell>
          <cell r="L190">
            <v>0.93</v>
          </cell>
          <cell r="M190">
            <v>0</v>
          </cell>
          <cell r="N190">
            <v>0.12</v>
          </cell>
          <cell r="O190">
            <v>0</v>
          </cell>
          <cell r="P190">
            <v>-0.18</v>
          </cell>
          <cell r="Q190">
            <v>0.16250000000000001</v>
          </cell>
          <cell r="R190">
            <v>0.17</v>
          </cell>
          <cell r="S190">
            <v>0.17</v>
          </cell>
          <cell r="T190">
            <v>0.75</v>
          </cell>
          <cell r="U190">
            <v>0.17</v>
          </cell>
          <cell r="V190">
            <v>4.0785</v>
          </cell>
          <cell r="W190">
            <v>4.171531504305964</v>
          </cell>
          <cell r="X190">
            <v>4.0785</v>
          </cell>
          <cell r="Z190">
            <v>0.13</v>
          </cell>
          <cell r="AA190">
            <v>0</v>
          </cell>
          <cell r="AB190">
            <v>5.6991983947314431</v>
          </cell>
          <cell r="AC190">
            <v>5.829198394731443</v>
          </cell>
          <cell r="AD190">
            <v>5.6991983947314431</v>
          </cell>
          <cell r="AE190">
            <v>4.4685000000000006</v>
          </cell>
          <cell r="AF190">
            <v>4.6485000000000003</v>
          </cell>
          <cell r="AG190">
            <v>4.6485000000000003</v>
          </cell>
          <cell r="AH190">
            <v>-0.19</v>
          </cell>
          <cell r="AI190">
            <v>1.474310031029</v>
          </cell>
          <cell r="AJ190">
            <v>6.1943923177941999E-2</v>
          </cell>
          <cell r="AK190">
            <v>6.3801079626261012E-2</v>
          </cell>
          <cell r="AL190">
            <v>0.44969296755910387</v>
          </cell>
          <cell r="AM190">
            <v>0.4392095746643857</v>
          </cell>
          <cell r="AN190">
            <v>0.3775</v>
          </cell>
          <cell r="AO190">
            <v>0.12</v>
          </cell>
          <cell r="AQ190">
            <v>-4.63</v>
          </cell>
          <cell r="AR190">
            <v>-4.0599999999999996</v>
          </cell>
          <cell r="AT190">
            <v>7.4999999999999997E-3</v>
          </cell>
          <cell r="AV190">
            <v>8.0000000000000002E-3</v>
          </cell>
          <cell r="AX190">
            <v>0.04</v>
          </cell>
          <cell r="AZ190">
            <v>0.75</v>
          </cell>
          <cell r="BB190">
            <v>-0.56999999999999995</v>
          </cell>
        </row>
        <row r="191">
          <cell r="A191">
            <v>41730</v>
          </cell>
          <cell r="B191">
            <v>4.5075000000000003</v>
          </cell>
          <cell r="C191">
            <v>-0.56999999999999995</v>
          </cell>
          <cell r="D191">
            <v>-0.47697006671301523</v>
          </cell>
          <cell r="E191">
            <v>-0.62724918971506716</v>
          </cell>
          <cell r="F191">
            <v>0.19</v>
          </cell>
          <cell r="G191">
            <v>0.19</v>
          </cell>
          <cell r="H191">
            <v>0.215</v>
          </cell>
          <cell r="I191">
            <v>0.185</v>
          </cell>
          <cell r="J191">
            <v>0.1</v>
          </cell>
          <cell r="K191">
            <v>0.19</v>
          </cell>
          <cell r="L191">
            <v>0.5</v>
          </cell>
          <cell r="M191">
            <v>0</v>
          </cell>
          <cell r="N191">
            <v>0.29499999999999998</v>
          </cell>
          <cell r="O191">
            <v>0</v>
          </cell>
          <cell r="P191">
            <v>-0.28999999999999998</v>
          </cell>
          <cell r="Q191">
            <v>0.16250000000000001</v>
          </cell>
          <cell r="R191">
            <v>0.17</v>
          </cell>
          <cell r="S191">
            <v>0.17</v>
          </cell>
          <cell r="T191">
            <v>0.4</v>
          </cell>
          <cell r="U191">
            <v>0.17</v>
          </cell>
          <cell r="V191">
            <v>3.9375000000000004</v>
          </cell>
          <cell r="W191">
            <v>4.0305299332869851</v>
          </cell>
          <cell r="X191">
            <v>3.8802508102849331</v>
          </cell>
          <cell r="Z191">
            <v>0.13</v>
          </cell>
          <cell r="AA191">
            <v>-0.08</v>
          </cell>
          <cell r="AB191">
            <v>5.5022612820857981</v>
          </cell>
          <cell r="AC191">
            <v>5.632261282085798</v>
          </cell>
          <cell r="AD191">
            <v>5.4222612820857981</v>
          </cell>
          <cell r="AE191">
            <v>4.2175000000000002</v>
          </cell>
          <cell r="AF191">
            <v>4.5075000000000003</v>
          </cell>
          <cell r="AG191">
            <v>4.5075000000000003</v>
          </cell>
          <cell r="AH191">
            <v>-0.19</v>
          </cell>
          <cell r="AI191">
            <v>1.4743349280590001</v>
          </cell>
          <cell r="AJ191">
            <v>6.1985231448189015E-2</v>
          </cell>
          <cell r="AK191">
            <v>6.3829143619474005E-2</v>
          </cell>
          <cell r="AL191">
            <v>0.44713436259578682</v>
          </cell>
          <cell r="AM191">
            <v>0.43671799159355768</v>
          </cell>
          <cell r="AN191">
            <v>0.19</v>
          </cell>
          <cell r="AO191">
            <v>0.124</v>
          </cell>
          <cell r="AQ191">
            <v>-4.5612252602813088</v>
          </cell>
          <cell r="AR191">
            <v>-3.991225260281309</v>
          </cell>
          <cell r="AT191">
            <v>7.4999999999999997E-3</v>
          </cell>
          <cell r="AV191">
            <v>2.5000000000000001E-3</v>
          </cell>
          <cell r="AX191">
            <v>-0.09</v>
          </cell>
          <cell r="AZ191">
            <v>0.4</v>
          </cell>
          <cell r="BB191">
            <v>-0.56999999999999995</v>
          </cell>
        </row>
        <row r="192">
          <cell r="A192">
            <v>41760</v>
          </cell>
          <cell r="B192">
            <v>4.4785000000000004</v>
          </cell>
          <cell r="C192">
            <v>-0.56999999999999995</v>
          </cell>
          <cell r="D192">
            <v>-0.47697178003580376</v>
          </cell>
          <cell r="E192">
            <v>-0.62724813536258228</v>
          </cell>
          <cell r="F192">
            <v>0.18</v>
          </cell>
          <cell r="G192">
            <v>0.18</v>
          </cell>
          <cell r="H192">
            <v>0.20499999999999999</v>
          </cell>
          <cell r="I192">
            <v>0.17499999999999999</v>
          </cell>
          <cell r="J192">
            <v>0.09</v>
          </cell>
          <cell r="K192">
            <v>0.18</v>
          </cell>
          <cell r="L192">
            <v>0.44</v>
          </cell>
          <cell r="M192">
            <v>0</v>
          </cell>
          <cell r="N192">
            <v>0.29499999999999998</v>
          </cell>
          <cell r="O192">
            <v>0</v>
          </cell>
          <cell r="P192">
            <v>-0.28999999999999998</v>
          </cell>
          <cell r="Q192">
            <v>0.16250000000000001</v>
          </cell>
          <cell r="R192">
            <v>0.17</v>
          </cell>
          <cell r="S192">
            <v>0.17</v>
          </cell>
          <cell r="T192">
            <v>0.45</v>
          </cell>
          <cell r="U192">
            <v>0.17</v>
          </cell>
          <cell r="V192">
            <v>3.9085000000000005</v>
          </cell>
          <cell r="W192">
            <v>4.0015282199641966</v>
          </cell>
          <cell r="X192">
            <v>3.8512518646374181</v>
          </cell>
          <cell r="Z192">
            <v>0.13</v>
          </cell>
          <cell r="AA192">
            <v>-0.08</v>
          </cell>
          <cell r="AB192">
            <v>5.4618372811556917</v>
          </cell>
          <cell r="AC192">
            <v>5.5918372811556916</v>
          </cell>
          <cell r="AD192">
            <v>5.3818372811556916</v>
          </cell>
          <cell r="AE192">
            <v>4.1885000000000003</v>
          </cell>
          <cell r="AF192">
            <v>4.4785000000000004</v>
          </cell>
          <cell r="AG192">
            <v>4.4785000000000004</v>
          </cell>
          <cell r="AH192">
            <v>-0.19</v>
          </cell>
          <cell r="AI192">
            <v>1.4743620812350002</v>
          </cell>
          <cell r="AJ192">
            <v>6.202520719413001E-2</v>
          </cell>
          <cell r="AK192">
            <v>6.3856302322831016E-2</v>
          </cell>
          <cell r="AL192">
            <v>0.44466927988209221</v>
          </cell>
          <cell r="AM192">
            <v>0.43431833385136376</v>
          </cell>
          <cell r="AN192">
            <v>0.18</v>
          </cell>
          <cell r="AO192">
            <v>0.12</v>
          </cell>
          <cell r="AQ192">
            <v>-4.5272242063695289</v>
          </cell>
          <cell r="AR192">
            <v>-3.9572242063695291</v>
          </cell>
          <cell r="AT192">
            <v>7.4999999999999997E-3</v>
          </cell>
          <cell r="AV192">
            <v>2.5000000000000001E-3</v>
          </cell>
          <cell r="AX192">
            <v>-0.09</v>
          </cell>
          <cell r="AZ192">
            <v>0.45</v>
          </cell>
          <cell r="BB192">
            <v>-0.56999999999999995</v>
          </cell>
        </row>
        <row r="193">
          <cell r="A193">
            <v>41791</v>
          </cell>
          <cell r="B193">
            <v>4.5085000000000006</v>
          </cell>
          <cell r="C193">
            <v>-0.56999999999999995</v>
          </cell>
          <cell r="D193">
            <v>-0.4769737498628599</v>
          </cell>
          <cell r="E193">
            <v>-0.62724692316131669</v>
          </cell>
          <cell r="F193">
            <v>0.17</v>
          </cell>
          <cell r="G193">
            <v>0.17</v>
          </cell>
          <cell r="H193">
            <v>0.19500000000000001</v>
          </cell>
          <cell r="I193">
            <v>0.16500000000000001</v>
          </cell>
          <cell r="J193">
            <v>0.08</v>
          </cell>
          <cell r="K193">
            <v>0.17</v>
          </cell>
          <cell r="L193">
            <v>0.44</v>
          </cell>
          <cell r="M193">
            <v>0</v>
          </cell>
          <cell r="N193">
            <v>0.29499999999999998</v>
          </cell>
          <cell r="O193">
            <v>0</v>
          </cell>
          <cell r="P193">
            <v>-0.28999999999999998</v>
          </cell>
          <cell r="Q193">
            <v>0.16250000000000001</v>
          </cell>
          <cell r="R193">
            <v>0.17</v>
          </cell>
          <cell r="S193">
            <v>0.17</v>
          </cell>
          <cell r="T193">
            <v>0.45</v>
          </cell>
          <cell r="U193">
            <v>0.17</v>
          </cell>
          <cell r="V193">
            <v>3.9385000000000008</v>
          </cell>
          <cell r="W193">
            <v>4.0315262501371407</v>
          </cell>
          <cell r="X193">
            <v>3.8812530768386839</v>
          </cell>
          <cell r="Z193">
            <v>0.13</v>
          </cell>
          <cell r="AA193">
            <v>-0.08</v>
          </cell>
          <cell r="AB193">
            <v>5.5038765858582801</v>
          </cell>
          <cell r="AC193">
            <v>5.63387658585828</v>
          </cell>
          <cell r="AD193">
            <v>5.42387658585828</v>
          </cell>
          <cell r="AE193">
            <v>4.2185000000000006</v>
          </cell>
          <cell r="AF193">
            <v>4.5085000000000006</v>
          </cell>
          <cell r="AG193">
            <v>4.5085000000000006</v>
          </cell>
          <cell r="AH193">
            <v>-0.19</v>
          </cell>
          <cell r="AI193">
            <v>1.474393300792</v>
          </cell>
          <cell r="AJ193">
            <v>6.2066515465492016E-2</v>
          </cell>
          <cell r="AK193">
            <v>6.3884366316557029E-2</v>
          </cell>
          <cell r="AL193">
            <v>0.4421333502580217</v>
          </cell>
          <cell r="AM193">
            <v>0.43185057944834737</v>
          </cell>
          <cell r="AN193">
            <v>0.17</v>
          </cell>
          <cell r="AO193">
            <v>0.124</v>
          </cell>
          <cell r="AQ193">
            <v>-4.5462229946749488</v>
          </cell>
          <cell r="AR193">
            <v>-3.976222994674949</v>
          </cell>
          <cell r="AT193">
            <v>7.4999999999999997E-3</v>
          </cell>
          <cell r="AV193">
            <v>2.5000000000000001E-3</v>
          </cell>
          <cell r="AX193">
            <v>-0.09</v>
          </cell>
          <cell r="AZ193">
            <v>0.45</v>
          </cell>
          <cell r="BB193">
            <v>-0.56999999999999995</v>
          </cell>
        </row>
        <row r="194">
          <cell r="A194">
            <v>41821</v>
          </cell>
          <cell r="B194">
            <v>4.5385</v>
          </cell>
          <cell r="C194">
            <v>-0.56999999999999995</v>
          </cell>
          <cell r="D194">
            <v>-0.47697584908690871</v>
          </cell>
          <cell r="E194">
            <v>-0.62724563133113298</v>
          </cell>
          <cell r="F194">
            <v>0.17</v>
          </cell>
          <cell r="G194">
            <v>0.17</v>
          </cell>
          <cell r="H194">
            <v>0.19500000000000001</v>
          </cell>
          <cell r="I194">
            <v>0.16500000000000001</v>
          </cell>
          <cell r="J194">
            <v>0.08</v>
          </cell>
          <cell r="K194">
            <v>0.17</v>
          </cell>
          <cell r="L194">
            <v>0.5</v>
          </cell>
          <cell r="M194">
            <v>0</v>
          </cell>
          <cell r="N194">
            <v>0.29499999999999998</v>
          </cell>
          <cell r="O194">
            <v>0</v>
          </cell>
          <cell r="P194">
            <v>-0.28999999999999998</v>
          </cell>
          <cell r="Q194">
            <v>0.16250000000000001</v>
          </cell>
          <cell r="R194">
            <v>0.17</v>
          </cell>
          <cell r="S194">
            <v>0.17</v>
          </cell>
          <cell r="T194">
            <v>0.5</v>
          </cell>
          <cell r="U194">
            <v>0.17</v>
          </cell>
          <cell r="V194">
            <v>3.9685000000000001</v>
          </cell>
          <cell r="W194">
            <v>4.0615241509130913</v>
          </cell>
          <cell r="X194">
            <v>3.911254368668867</v>
          </cell>
          <cell r="Z194">
            <v>0.13</v>
          </cell>
          <cell r="AA194">
            <v>-0.08</v>
          </cell>
          <cell r="AB194">
            <v>5.545925385354936</v>
          </cell>
          <cell r="AC194">
            <v>5.6759253853549358</v>
          </cell>
          <cell r="AD194">
            <v>5.4659253853549359</v>
          </cell>
          <cell r="AE194">
            <v>4.2484999999999999</v>
          </cell>
          <cell r="AF194">
            <v>4.5385</v>
          </cell>
          <cell r="AG194">
            <v>4.5385</v>
          </cell>
          <cell r="AH194">
            <v>-0.19</v>
          </cell>
          <cell r="AI194">
            <v>1.4744265726020001</v>
          </cell>
          <cell r="AJ194">
            <v>6.2106491212511029E-2</v>
          </cell>
          <cell r="AK194">
            <v>6.3911525020412002E-2</v>
          </cell>
          <cell r="AL194">
            <v>0.43969015301765224</v>
          </cell>
          <cell r="AM194">
            <v>0.42947389554223214</v>
          </cell>
          <cell r="AN194">
            <v>0.17</v>
          </cell>
          <cell r="AO194">
            <v>0.12</v>
          </cell>
          <cell r="AQ194">
            <v>-4.576221703384733</v>
          </cell>
          <cell r="AR194">
            <v>-4.0062217033847327</v>
          </cell>
          <cell r="AT194">
            <v>7.4999999999999997E-3</v>
          </cell>
          <cell r="AV194">
            <v>2.5000000000000001E-3</v>
          </cell>
          <cell r="AX194">
            <v>-0.09</v>
          </cell>
          <cell r="AZ194">
            <v>0.5</v>
          </cell>
          <cell r="BB194">
            <v>-0.56999999999999995</v>
          </cell>
        </row>
        <row r="195">
          <cell r="A195">
            <v>41852</v>
          </cell>
          <cell r="B195">
            <v>4.5585000000000004</v>
          </cell>
          <cell r="C195">
            <v>-0.56999999999999995</v>
          </cell>
          <cell r="D195">
            <v>-0.47697821763261672</v>
          </cell>
          <cell r="E195">
            <v>-0.62724417376454333</v>
          </cell>
          <cell r="F195">
            <v>0.17</v>
          </cell>
          <cell r="G195">
            <v>0.17</v>
          </cell>
          <cell r="H195">
            <v>0.19500000000000001</v>
          </cell>
          <cell r="I195">
            <v>0.16500000000000001</v>
          </cell>
          <cell r="J195">
            <v>0.08</v>
          </cell>
          <cell r="K195">
            <v>0.17</v>
          </cell>
          <cell r="L195">
            <v>0.5</v>
          </cell>
          <cell r="M195">
            <v>0</v>
          </cell>
          <cell r="N195">
            <v>0.29499999999999998</v>
          </cell>
          <cell r="O195">
            <v>0</v>
          </cell>
          <cell r="P195">
            <v>-0.28999999999999998</v>
          </cell>
          <cell r="Q195">
            <v>0.16250000000000001</v>
          </cell>
          <cell r="R195">
            <v>0.17</v>
          </cell>
          <cell r="S195">
            <v>0.17</v>
          </cell>
          <cell r="T195">
            <v>0.55000000000000004</v>
          </cell>
          <cell r="U195">
            <v>0.17</v>
          </cell>
          <cell r="V195">
            <v>3.9885000000000006</v>
          </cell>
          <cell r="W195">
            <v>4.0815217823673837</v>
          </cell>
          <cell r="X195">
            <v>3.9312558262354571</v>
          </cell>
          <cell r="Z195">
            <v>0.13</v>
          </cell>
          <cell r="AA195">
            <v>-0.08</v>
          </cell>
          <cell r="AB195">
            <v>5.5740170399251205</v>
          </cell>
          <cell r="AC195">
            <v>5.7040170399251204</v>
          </cell>
          <cell r="AD195">
            <v>5.4940170399251205</v>
          </cell>
          <cell r="AE195">
            <v>4.2685000000000004</v>
          </cell>
          <cell r="AF195">
            <v>4.5585000000000004</v>
          </cell>
          <cell r="AG195">
            <v>4.5585000000000004</v>
          </cell>
          <cell r="AH195">
            <v>-0.19</v>
          </cell>
          <cell r="AI195">
            <v>1.4744641148490001</v>
          </cell>
          <cell r="AJ195">
            <v>6.2147799484988005E-2</v>
          </cell>
          <cell r="AK195">
            <v>6.3939589014653006E-2</v>
          </cell>
          <cell r="AL195">
            <v>0.43717677792293114</v>
          </cell>
          <cell r="AM195">
            <v>0.4270297919130327</v>
          </cell>
          <cell r="AN195">
            <v>0.17</v>
          </cell>
          <cell r="AO195">
            <v>0.12</v>
          </cell>
          <cell r="AQ195">
            <v>-4.5962202464273885</v>
          </cell>
          <cell r="AR195">
            <v>-4.0262202464273882</v>
          </cell>
          <cell r="AT195">
            <v>7.4999999999999997E-3</v>
          </cell>
          <cell r="AV195">
            <v>2.5000000000000001E-3</v>
          </cell>
          <cell r="AX195">
            <v>-0.09</v>
          </cell>
          <cell r="AZ195">
            <v>0.55000000000000004</v>
          </cell>
          <cell r="BB195">
            <v>-0.56999999999999995</v>
          </cell>
        </row>
        <row r="196">
          <cell r="A196">
            <v>41883</v>
          </cell>
          <cell r="B196">
            <v>4.5845000000000002</v>
          </cell>
          <cell r="C196">
            <v>-0.56999999999999995</v>
          </cell>
          <cell r="D196">
            <v>-0.47698078876826955</v>
          </cell>
          <cell r="E196">
            <v>-0.62724259152721951</v>
          </cell>
          <cell r="F196">
            <v>0.19</v>
          </cell>
          <cell r="G196">
            <v>0.19</v>
          </cell>
          <cell r="H196">
            <v>0.215</v>
          </cell>
          <cell r="I196">
            <v>0.185</v>
          </cell>
          <cell r="J196">
            <v>0.1</v>
          </cell>
          <cell r="K196">
            <v>0.19</v>
          </cell>
          <cell r="L196">
            <v>0.46</v>
          </cell>
          <cell r="M196">
            <v>0</v>
          </cell>
          <cell r="N196">
            <v>0.29499999999999998</v>
          </cell>
          <cell r="O196">
            <v>0</v>
          </cell>
          <cell r="P196">
            <v>-0.28999999999999998</v>
          </cell>
          <cell r="Q196">
            <v>0.16250000000000001</v>
          </cell>
          <cell r="R196">
            <v>0.17</v>
          </cell>
          <cell r="S196">
            <v>0.17</v>
          </cell>
          <cell r="T196">
            <v>0.55000000000000004</v>
          </cell>
          <cell r="U196">
            <v>0.17</v>
          </cell>
          <cell r="V196">
            <v>4.0145</v>
          </cell>
          <cell r="W196">
            <v>4.1075192112317307</v>
          </cell>
          <cell r="X196">
            <v>3.9572574084727807</v>
          </cell>
          <cell r="Z196">
            <v>0.13</v>
          </cell>
          <cell r="AA196">
            <v>-0.08</v>
          </cell>
          <cell r="AB196">
            <v>5.6105076907164131</v>
          </cell>
          <cell r="AC196">
            <v>5.740507690716413</v>
          </cell>
          <cell r="AD196">
            <v>5.530507690716413</v>
          </cell>
          <cell r="AE196">
            <v>4.2945000000000002</v>
          </cell>
          <cell r="AF196">
            <v>4.5845000000000002</v>
          </cell>
          <cell r="AG196">
            <v>4.5845000000000002</v>
          </cell>
          <cell r="AH196">
            <v>-0.19</v>
          </cell>
          <cell r="AI196">
            <v>1.4745048703790002</v>
          </cell>
          <cell r="AJ196">
            <v>6.218910775803102E-2</v>
          </cell>
          <cell r="AK196">
            <v>6.3967653009154038E-2</v>
          </cell>
          <cell r="AL196">
            <v>0.43467481853050943</v>
          </cell>
          <cell r="AM196">
            <v>0.42459763958569835</v>
          </cell>
          <cell r="AN196">
            <v>0.19</v>
          </cell>
          <cell r="AO196">
            <v>0.124</v>
          </cell>
          <cell r="AQ196">
            <v>-4.6172186648514177</v>
          </cell>
          <cell r="AR196">
            <v>-4.0472186648514175</v>
          </cell>
          <cell r="AT196">
            <v>7.4999999999999997E-3</v>
          </cell>
          <cell r="AV196">
            <v>2.5000000000000001E-3</v>
          </cell>
          <cell r="AX196">
            <v>-0.09</v>
          </cell>
          <cell r="AZ196">
            <v>0.55000000000000004</v>
          </cell>
          <cell r="BB196">
            <v>-0.56999999999999995</v>
          </cell>
        </row>
        <row r="197">
          <cell r="A197">
            <v>41913</v>
          </cell>
          <cell r="B197">
            <v>4.6224999999999996</v>
          </cell>
          <cell r="C197">
            <v>-0.56999999999999995</v>
          </cell>
          <cell r="D197">
            <v>-0.47698346983135398</v>
          </cell>
          <cell r="E197">
            <v>-0.62724094164224464</v>
          </cell>
          <cell r="F197">
            <v>0.2</v>
          </cell>
          <cell r="G197">
            <v>0.2</v>
          </cell>
          <cell r="H197">
            <v>0.22500000000000001</v>
          </cell>
          <cell r="I197">
            <v>0.19500000000000001</v>
          </cell>
          <cell r="J197">
            <v>0.11</v>
          </cell>
          <cell r="K197">
            <v>0.2</v>
          </cell>
          <cell r="L197">
            <v>0.47</v>
          </cell>
          <cell r="M197">
            <v>0</v>
          </cell>
          <cell r="N197">
            <v>0.29499999999999998</v>
          </cell>
          <cell r="O197">
            <v>0</v>
          </cell>
          <cell r="P197">
            <v>-0.28999999999999998</v>
          </cell>
          <cell r="Q197">
            <v>0.16250000000000001</v>
          </cell>
          <cell r="R197">
            <v>0.17</v>
          </cell>
          <cell r="S197">
            <v>0.17</v>
          </cell>
          <cell r="T197">
            <v>0.6</v>
          </cell>
          <cell r="U197">
            <v>0.17</v>
          </cell>
          <cell r="V197">
            <v>4.0524999999999993</v>
          </cell>
          <cell r="W197">
            <v>4.1455165301686456</v>
          </cell>
          <cell r="X197">
            <v>3.995259058357755</v>
          </cell>
          <cell r="Z197">
            <v>0.13</v>
          </cell>
          <cell r="AA197">
            <v>-0.08</v>
          </cell>
          <cell r="AB197">
            <v>5.6637782450584329</v>
          </cell>
          <cell r="AC197">
            <v>5.7937782450584328</v>
          </cell>
          <cell r="AD197">
            <v>5.5837782450584328</v>
          </cell>
          <cell r="AE197">
            <v>4.3324999999999996</v>
          </cell>
          <cell r="AF197">
            <v>4.6224999999999996</v>
          </cell>
          <cell r="AG197">
            <v>4.6224999999999996</v>
          </cell>
          <cell r="AH197">
            <v>-0.19</v>
          </cell>
          <cell r="AI197">
            <v>1.4745473707880004</v>
          </cell>
          <cell r="AJ197">
            <v>6.2229083506677017E-2</v>
          </cell>
          <cell r="AK197">
            <v>6.3994811713759009E-2</v>
          </cell>
          <cell r="AL197">
            <v>0.43226440723184545</v>
          </cell>
          <cell r="AM197">
            <v>0.42225528000602136</v>
          </cell>
          <cell r="AN197">
            <v>0.2</v>
          </cell>
          <cell r="AO197">
            <v>0.12</v>
          </cell>
          <cell r="AQ197">
            <v>-4.6472170156560741</v>
          </cell>
          <cell r="AR197">
            <v>-4.0772170156560739</v>
          </cell>
          <cell r="AT197">
            <v>7.4999999999999997E-3</v>
          </cell>
          <cell r="AV197">
            <v>2.5000000000000001E-3</v>
          </cell>
          <cell r="AX197">
            <v>-0.09</v>
          </cell>
          <cell r="AZ197">
            <v>0.6</v>
          </cell>
          <cell r="BB197">
            <v>-0.56999999999999995</v>
          </cell>
        </row>
        <row r="198">
          <cell r="A198">
            <v>41944</v>
          </cell>
          <cell r="B198">
            <v>4.7625000000000002</v>
          </cell>
          <cell r="C198">
            <v>-0.56999999999999995</v>
          </cell>
          <cell r="D198">
            <v>-0.47698643953176045</v>
          </cell>
          <cell r="E198">
            <v>-0.57000000000000028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0.86</v>
          </cell>
          <cell r="M198">
            <v>0</v>
          </cell>
          <cell r="N198">
            <v>0.12</v>
          </cell>
          <cell r="O198">
            <v>0</v>
          </cell>
          <cell r="P198">
            <v>0</v>
          </cell>
          <cell r="Q198">
            <v>0.16250000000000001</v>
          </cell>
          <cell r="R198">
            <v>0.17</v>
          </cell>
          <cell r="S198">
            <v>0.17</v>
          </cell>
          <cell r="T198">
            <v>0.8</v>
          </cell>
          <cell r="U198">
            <v>0.17</v>
          </cell>
          <cell r="V198">
            <v>4.1924999999999999</v>
          </cell>
          <cell r="W198">
            <v>4.2855135604682397</v>
          </cell>
          <cell r="X198">
            <v>4.1924999999999999</v>
          </cell>
          <cell r="Z198">
            <v>0.13</v>
          </cell>
          <cell r="AA198">
            <v>0</v>
          </cell>
          <cell r="AB198">
            <v>5.8596294696847604</v>
          </cell>
          <cell r="AC198">
            <v>5.9896294696847603</v>
          </cell>
          <cell r="AD198">
            <v>5.8596294696847604</v>
          </cell>
          <cell r="AE198">
            <v>4.7625000000000002</v>
          </cell>
          <cell r="AF198">
            <v>4.7625000000000002</v>
          </cell>
          <cell r="AG198">
            <v>4.7625000000000002</v>
          </cell>
          <cell r="AH198">
            <v>-0.19</v>
          </cell>
          <cell r="AI198">
            <v>1.4745944495570005</v>
          </cell>
          <cell r="AJ198">
            <v>6.2270391780834017E-2</v>
          </cell>
          <cell r="AK198">
            <v>6.4022875708774019E-2</v>
          </cell>
          <cell r="AL198">
            <v>0.42978481936146445</v>
          </cell>
          <cell r="AM198">
            <v>0.41984651151674102</v>
          </cell>
          <cell r="AN198">
            <v>0</v>
          </cell>
          <cell r="AO198">
            <v>0.124</v>
          </cell>
          <cell r="AQ198">
            <v>-4.7300000000000004</v>
          </cell>
          <cell r="AR198">
            <v>-4.16</v>
          </cell>
          <cell r="AT198">
            <v>7.4999999999999997E-3</v>
          </cell>
          <cell r="AV198">
            <v>8.0000000000000002E-3</v>
          </cell>
          <cell r="AX198">
            <v>5.0000000000000001E-3</v>
          </cell>
          <cell r="AZ198">
            <v>0.8</v>
          </cell>
          <cell r="BB198">
            <v>-0.56999999999999995</v>
          </cell>
        </row>
        <row r="199">
          <cell r="A199">
            <v>41974</v>
          </cell>
          <cell r="B199">
            <v>4.8875000000000002</v>
          </cell>
          <cell r="C199">
            <v>-0.56999999999999995</v>
          </cell>
          <cell r="D199">
            <v>-0.4769895062483922</v>
          </cell>
          <cell r="E199">
            <v>-0.57000000000000028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1.28</v>
          </cell>
          <cell r="M199">
            <v>0</v>
          </cell>
          <cell r="N199">
            <v>0.12</v>
          </cell>
          <cell r="O199">
            <v>0</v>
          </cell>
          <cell r="P199">
            <v>0.06</v>
          </cell>
          <cell r="Q199">
            <v>0.16250000000000001</v>
          </cell>
          <cell r="R199">
            <v>0.17</v>
          </cell>
          <cell r="S199">
            <v>0.17</v>
          </cell>
          <cell r="T199">
            <v>1</v>
          </cell>
          <cell r="U199">
            <v>0.17</v>
          </cell>
          <cell r="V199">
            <v>4.3174999999999999</v>
          </cell>
          <cell r="W199">
            <v>4.410510493751608</v>
          </cell>
          <cell r="X199">
            <v>4.3174999999999999</v>
          </cell>
          <cell r="Z199">
            <v>0.13</v>
          </cell>
          <cell r="AA199">
            <v>0</v>
          </cell>
          <cell r="AB199">
            <v>6.0345341408350395</v>
          </cell>
          <cell r="AC199">
            <v>6.1645341408350394</v>
          </cell>
          <cell r="AD199">
            <v>6.0345341408350395</v>
          </cell>
          <cell r="AE199">
            <v>4.9474999999999998</v>
          </cell>
          <cell r="AF199">
            <v>4.8875000000000002</v>
          </cell>
          <cell r="AG199">
            <v>4.8875000000000002</v>
          </cell>
          <cell r="AH199">
            <v>-0.19</v>
          </cell>
          <cell r="AI199">
            <v>1.4746430694830002</v>
          </cell>
          <cell r="AJ199">
            <v>6.2310367530558027E-2</v>
          </cell>
          <cell r="AK199">
            <v>6.4050034413876022E-2</v>
          </cell>
          <cell r="AL199">
            <v>0.42739599901185221</v>
          </cell>
          <cell r="AM199">
            <v>0.41752669616940613</v>
          </cell>
          <cell r="AN199">
            <v>0</v>
          </cell>
          <cell r="AO199">
            <v>0.12</v>
          </cell>
          <cell r="AQ199">
            <v>-4.8550000000000004</v>
          </cell>
          <cell r="AR199">
            <v>-4.2850000000000001</v>
          </cell>
          <cell r="AT199">
            <v>7.4999999999999997E-3</v>
          </cell>
          <cell r="AV199">
            <v>8.0000000000000002E-3</v>
          </cell>
          <cell r="AX199">
            <v>2.5000000000000001E-2</v>
          </cell>
          <cell r="AZ199">
            <v>1</v>
          </cell>
          <cell r="BB199">
            <v>-0.56999999999999995</v>
          </cell>
        </row>
        <row r="200">
          <cell r="A200">
            <v>42005</v>
          </cell>
          <cell r="B200">
            <v>5.0115000000000007</v>
          </cell>
          <cell r="AI200">
            <v>1.474696472055</v>
          </cell>
          <cell r="AJ200">
            <v>6.2351675805831022E-2</v>
          </cell>
          <cell r="AK200">
            <v>6.407809840940501E-2</v>
          </cell>
          <cell r="AL200">
            <v>0.42493866081565074</v>
          </cell>
          <cell r="AM200">
            <v>0.41514113543888381</v>
          </cell>
        </row>
        <row r="201">
          <cell r="A201">
            <v>42036</v>
          </cell>
          <cell r="B201">
            <v>4.8835000000000006</v>
          </cell>
          <cell r="AI201">
            <v>1.4747530886320004</v>
          </cell>
          <cell r="AJ201">
            <v>6.239298408166901E-2</v>
          </cell>
          <cell r="AK201">
            <v>6.4106162405196024E-2</v>
          </cell>
          <cell r="AL201">
            <v>0.42249258301171611</v>
          </cell>
          <cell r="AM201">
            <v>0.41276730157052471</v>
          </cell>
        </row>
        <row r="202">
          <cell r="A202">
            <v>42064</v>
          </cell>
          <cell r="B202">
            <v>4.7535000000000007</v>
          </cell>
          <cell r="AI202">
            <v>1.4748069888620003</v>
          </cell>
          <cell r="AJ202">
            <v>6.2430294782913016E-2</v>
          </cell>
          <cell r="AK202">
            <v>6.4131510530651012E-2</v>
          </cell>
          <cell r="AL202">
            <v>0.42029287466434001</v>
          </cell>
          <cell r="AM202">
            <v>0.41063323545812058</v>
          </cell>
        </row>
        <row r="203">
          <cell r="A203">
            <v>42095</v>
          </cell>
          <cell r="B203">
            <v>4.6124999999999998</v>
          </cell>
          <cell r="AI203">
            <v>1.4748697230050001</v>
          </cell>
          <cell r="AJ203">
            <v>6.2471603059829017E-2</v>
          </cell>
          <cell r="AK203">
            <v>6.4159574526938004E-2</v>
          </cell>
          <cell r="AL203">
            <v>0.41786814054121407</v>
          </cell>
          <cell r="AM203">
            <v>0.40828159568932637</v>
          </cell>
        </row>
        <row r="204">
          <cell r="A204">
            <v>42125</v>
          </cell>
          <cell r="B204">
            <v>4.5834999999999999</v>
          </cell>
          <cell r="AI204">
            <v>1.4749334942540002</v>
          </cell>
          <cell r="AJ204">
            <v>6.2511578812223009E-2</v>
          </cell>
          <cell r="AK204">
            <v>6.4186733233272009E-2</v>
          </cell>
          <cell r="AL204">
            <v>0.41553225784562897</v>
          </cell>
          <cell r="AM204">
            <v>0.40601685660146253</v>
          </cell>
        </row>
        <row r="205">
          <cell r="A205">
            <v>42156</v>
          </cell>
          <cell r="B205">
            <v>4.6135000000000002</v>
          </cell>
          <cell r="AI205">
            <v>1.4750025542870002</v>
          </cell>
          <cell r="AJ205">
            <v>6.2552887090253001E-2</v>
          </cell>
          <cell r="AK205">
            <v>6.4214797230073006E-2</v>
          </cell>
          <cell r="AL205">
            <v>0.41312947016210394</v>
          </cell>
          <cell r="AM205">
            <v>0.40368799187849358</v>
          </cell>
        </row>
        <row r="206">
          <cell r="A206">
            <v>42186</v>
          </cell>
          <cell r="B206">
            <v>4.6435000000000004</v>
          </cell>
          <cell r="AI206">
            <v>1.4750724478870003</v>
          </cell>
          <cell r="AJ206">
            <v>6.2592862843725006E-2</v>
          </cell>
          <cell r="AK206">
            <v>6.424195593690403E-2</v>
          </cell>
          <cell r="AL206">
            <v>0.41081476642987619</v>
          </cell>
          <cell r="AM206">
            <v>0.40144520910636122</v>
          </cell>
        </row>
        <row r="207">
          <cell r="A207">
            <v>42217</v>
          </cell>
          <cell r="B207">
            <v>4.6635</v>
          </cell>
          <cell r="AI207">
            <v>1.4751478349290001</v>
          </cell>
          <cell r="AJ207">
            <v>6.2634171122870022E-2</v>
          </cell>
          <cell r="AK207">
            <v>6.4270019934219005E-2</v>
          </cell>
          <cell r="AL207">
            <v>0.40843380208089491</v>
          </cell>
          <cell r="AM207">
            <v>0.39913894591043531</v>
          </cell>
        </row>
        <row r="208">
          <cell r="A208">
            <v>42248</v>
          </cell>
          <cell r="B208">
            <v>4.6894999999999998</v>
          </cell>
          <cell r="AI208">
            <v>1.4752264378180002</v>
          </cell>
          <cell r="AJ208">
            <v>6.2675479402581016E-2</v>
          </cell>
          <cell r="AK208">
            <v>6.4298083931795008E-2</v>
          </cell>
          <cell r="AL208">
            <v>0.40606388099705887</v>
          </cell>
          <cell r="AM208">
            <v>0.39684410247768831</v>
          </cell>
        </row>
        <row r="209">
          <cell r="A209">
            <v>42278</v>
          </cell>
          <cell r="B209">
            <v>4.7275</v>
          </cell>
          <cell r="AI209">
            <v>1.4753055673750002</v>
          </cell>
          <cell r="AJ209">
            <v>6.2715455157679026E-2</v>
          </cell>
          <cell r="AK209">
            <v>6.4325242639376015E-2</v>
          </cell>
          <cell r="AL209">
            <v>0.40378089357644215</v>
          </cell>
          <cell r="AM209">
            <v>0.39463411745156424</v>
          </cell>
        </row>
        <row r="210">
          <cell r="A210">
            <v>42309</v>
          </cell>
          <cell r="B210">
            <v>4.8674999999999997</v>
          </cell>
          <cell r="AI210">
            <v>1.4753904992660003</v>
          </cell>
          <cell r="AJ210">
            <v>6.2756763438505017E-2</v>
          </cell>
          <cell r="AK210">
            <v>6.4353306637467009E-2</v>
          </cell>
          <cell r="AL210">
            <v>0.40143260955389526</v>
          </cell>
          <cell r="AM210">
            <v>0.392361615257804</v>
          </cell>
        </row>
        <row r="211">
          <cell r="A211">
            <v>42339</v>
          </cell>
          <cell r="B211">
            <v>4.9924999999999997</v>
          </cell>
          <cell r="AI211">
            <v>1.4754757543810002</v>
          </cell>
          <cell r="AJ211">
            <v>6.2796739194681012E-2</v>
          </cell>
          <cell r="AK211">
            <v>6.4380465345545007E-2</v>
          </cell>
          <cell r="AL211">
            <v>0.399170501315809</v>
          </cell>
          <cell r="AM211">
            <v>0.39017316764221194</v>
          </cell>
        </row>
        <row r="212">
          <cell r="A212">
            <v>42370</v>
          </cell>
          <cell r="B212">
            <v>5.1215000000000002</v>
          </cell>
          <cell r="AI212">
            <v>1.4755670167970005</v>
          </cell>
          <cell r="AJ212">
            <v>6.2838047476621015E-2</v>
          </cell>
          <cell r="AK212">
            <v>6.4408529344149007E-2</v>
          </cell>
          <cell r="AL212">
            <v>0.39684373046963523</v>
          </cell>
          <cell r="AM212">
            <v>0.38792283504739317</v>
          </cell>
        </row>
        <row r="213">
          <cell r="A213">
            <v>42401</v>
          </cell>
          <cell r="B213">
            <v>4.9935</v>
          </cell>
          <cell r="AI213">
            <v>1.4755252916690003</v>
          </cell>
          <cell r="AJ213">
            <v>6.2873018144365009E-2</v>
          </cell>
          <cell r="AK213">
            <v>6.443659334301402E-2</v>
          </cell>
          <cell r="AL213">
            <v>0.39456426373799852</v>
          </cell>
          <cell r="AM213">
            <v>0.38568370343440023</v>
          </cell>
        </row>
        <row r="214">
          <cell r="A214">
            <v>42430</v>
          </cell>
          <cell r="B214">
            <v>4.8635000000000002</v>
          </cell>
          <cell r="AI214">
            <v>1.4750487090660003</v>
          </cell>
          <cell r="AJ214">
            <v>6.288540554404401E-2</v>
          </cell>
          <cell r="AK214">
            <v>6.4462846761543013E-2</v>
          </cell>
          <cell r="AL214">
            <v>0.39255848845735614</v>
          </cell>
          <cell r="AM214">
            <v>0.38359913324422035</v>
          </cell>
        </row>
        <row r="215">
          <cell r="A215">
            <v>42461</v>
          </cell>
          <cell r="B215">
            <v>4.7225000000000001</v>
          </cell>
          <cell r="AI215">
            <v>1.4745359592759999</v>
          </cell>
          <cell r="AJ215">
            <v>6.2898647247205008E-2</v>
          </cell>
          <cell r="AK215">
            <v>6.4490910760914011E-2</v>
          </cell>
          <cell r="AL215">
            <v>0.39042483506952558</v>
          </cell>
          <cell r="AM215">
            <v>0.38138155594862544</v>
          </cell>
        </row>
        <row r="216">
          <cell r="A216">
            <v>42491</v>
          </cell>
          <cell r="B216">
            <v>4.6935000000000002</v>
          </cell>
          <cell r="AI216">
            <v>1.4740365070840002</v>
          </cell>
          <cell r="AJ216">
            <v>6.291146179870602E-2</v>
          </cell>
          <cell r="AK216">
            <v>6.4518069470231018E-2</v>
          </cell>
          <cell r="AL216">
            <v>0.38837024632290007</v>
          </cell>
          <cell r="AM216">
            <v>0.37924605587626004</v>
          </cell>
        </row>
        <row r="217">
          <cell r="A217">
            <v>42522</v>
          </cell>
          <cell r="B217">
            <v>4.7235000000000005</v>
          </cell>
          <cell r="AI217">
            <v>1.4735170593840001</v>
          </cell>
          <cell r="AJ217">
            <v>6.2924703501982024E-2</v>
          </cell>
          <cell r="AK217">
            <v>6.4546133470116021E-2</v>
          </cell>
          <cell r="AL217">
            <v>0.386257701717234</v>
          </cell>
          <cell r="AM217">
            <v>0.37705022378216602</v>
          </cell>
        </row>
        <row r="218">
          <cell r="A218">
            <v>42552</v>
          </cell>
          <cell r="B218">
            <v>4.7535000000000007</v>
          </cell>
          <cell r="AI218">
            <v>1.4730111325030004</v>
          </cell>
          <cell r="AJ218">
            <v>6.2937518053594016E-2</v>
          </cell>
          <cell r="AK218">
            <v>6.4573292179930006E-2</v>
          </cell>
          <cell r="AL218">
            <v>0.38422344876690551</v>
          </cell>
          <cell r="AM218">
            <v>0.37493568559287099</v>
          </cell>
        </row>
        <row r="219">
          <cell r="A219">
            <v>42583</v>
          </cell>
          <cell r="B219">
            <v>4.7735000000000003</v>
          </cell>
          <cell r="AI219">
            <v>1.4724850017310001</v>
          </cell>
          <cell r="AJ219">
            <v>6.2950759756984026E-2</v>
          </cell>
          <cell r="AK219">
            <v>6.4601356180328001E-2</v>
          </cell>
          <cell r="AL219">
            <v>0.38213182306978327</v>
          </cell>
          <cell r="AM219">
            <v>0.37276142971494236</v>
          </cell>
        </row>
        <row r="220">
          <cell r="A220">
            <v>42614</v>
          </cell>
          <cell r="B220">
            <v>4.7995000000000001</v>
          </cell>
          <cell r="AI220">
            <v>1.4719554803870003</v>
          </cell>
          <cell r="AJ220">
            <v>6.2964001460432004E-2</v>
          </cell>
          <cell r="AK220">
            <v>6.462942018098701E-2</v>
          </cell>
          <cell r="AL220">
            <v>0.38005075600917371</v>
          </cell>
          <cell r="AM220">
            <v>0.37059807428500047</v>
          </cell>
        </row>
        <row r="221">
          <cell r="A221">
            <v>42644</v>
          </cell>
          <cell r="B221">
            <v>4.8375000000000004</v>
          </cell>
          <cell r="AI221">
            <v>1.4714398157740001</v>
          </cell>
          <cell r="AJ221">
            <v>6.2976816012211015E-2</v>
          </cell>
          <cell r="AK221">
            <v>6.4656578891551006E-2</v>
          </cell>
          <cell r="AL221">
            <v>0.3780468277324045</v>
          </cell>
          <cell r="AM221">
            <v>0.36851484236678711</v>
          </cell>
        </row>
        <row r="222">
          <cell r="A222">
            <v>42675</v>
          </cell>
          <cell r="B222">
            <v>4.9775</v>
          </cell>
          <cell r="AI222">
            <v>1.4709036340690003</v>
          </cell>
          <cell r="AJ222">
            <v>6.2990057715772999E-2</v>
          </cell>
          <cell r="AK222">
            <v>6.4684642892725006E-2</v>
          </cell>
          <cell r="AL222">
            <v>0.37598639604829337</v>
          </cell>
          <cell r="AM222">
            <v>0.36637280974375336</v>
          </cell>
        </row>
        <row r="223">
          <cell r="A223">
            <v>42705</v>
          </cell>
          <cell r="B223">
            <v>5.1025</v>
          </cell>
          <cell r="AI223">
            <v>1.4703815313180002</v>
          </cell>
          <cell r="AJ223">
            <v>6.3002872267664017E-2</v>
          </cell>
          <cell r="AK223">
            <v>6.4711801603786021E-2</v>
          </cell>
          <cell r="AL223">
            <v>0.37400234724830539</v>
          </cell>
          <cell r="AM223">
            <v>0.36431013187387001</v>
          </cell>
        </row>
        <row r="224">
          <cell r="A224">
            <v>42736</v>
          </cell>
          <cell r="B224">
            <v>5.2364999999999995</v>
          </cell>
          <cell r="AI224">
            <v>1.4698387045329999</v>
          </cell>
          <cell r="AJ224">
            <v>6.3016113971341006E-2</v>
          </cell>
          <cell r="AK224">
            <v>6.4739865605473013E-2</v>
          </cell>
          <cell r="AL224">
            <v>0.37196236481197964</v>
          </cell>
          <cell r="AM224">
            <v>0.36218925500518406</v>
          </cell>
        </row>
        <row r="225">
          <cell r="A225">
            <v>42767</v>
          </cell>
          <cell r="B225">
            <v>5.1085000000000003</v>
          </cell>
          <cell r="AI225">
            <v>1.4692925066510001</v>
          </cell>
          <cell r="AJ225">
            <v>6.3029355675076032E-2</v>
          </cell>
          <cell r="AK225">
            <v>6.4767929607421018E-2</v>
          </cell>
          <cell r="AL225">
            <v>0.36993270375951715</v>
          </cell>
          <cell r="AM225">
            <v>0.36007906565044906</v>
          </cell>
        </row>
        <row r="226">
          <cell r="A226">
            <v>42795</v>
          </cell>
          <cell r="B226">
            <v>4.9785000000000004</v>
          </cell>
          <cell r="AI226">
            <v>1.4687962724400001</v>
          </cell>
          <cell r="AJ226">
            <v>6.3041315923661023E-2</v>
          </cell>
          <cell r="AK226">
            <v>6.4793277738437016E-2</v>
          </cell>
          <cell r="AL226">
            <v>0.36810829345726492</v>
          </cell>
          <cell r="AM226">
            <v>0.35818223867794052</v>
          </cell>
        </row>
        <row r="227">
          <cell r="A227">
            <v>42826</v>
          </cell>
          <cell r="B227">
            <v>4.8375000000000004</v>
          </cell>
          <cell r="AI227">
            <v>1.4682436697120005</v>
          </cell>
          <cell r="AJ227">
            <v>6.3054557627507016E-2</v>
          </cell>
          <cell r="AK227">
            <v>6.4821341740882013E-2</v>
          </cell>
          <cell r="AL227">
            <v>0.36609814526892931</v>
          </cell>
          <cell r="AM227">
            <v>0.35609227180166686</v>
          </cell>
        </row>
        <row r="228">
          <cell r="A228">
            <v>42856</v>
          </cell>
          <cell r="B228">
            <v>4.8085000000000004</v>
          </cell>
          <cell r="AI228">
            <v>1.4677056942630002</v>
          </cell>
          <cell r="AJ228">
            <v>6.3067372179671011E-2</v>
          </cell>
          <cell r="AK228">
            <v>6.4848500453174016E-2</v>
          </cell>
          <cell r="AL228">
            <v>0.36416253759718165</v>
          </cell>
          <cell r="AM228">
            <v>0.35407978143003971</v>
          </cell>
        </row>
        <row r="229">
          <cell r="A229">
            <v>42887</v>
          </cell>
          <cell r="B229">
            <v>4.8385000000000007</v>
          </cell>
          <cell r="AI229">
            <v>1.4671464850330003</v>
          </cell>
          <cell r="AJ229">
            <v>6.3080613883632008E-2</v>
          </cell>
          <cell r="AK229">
            <v>6.4876564456132005E-2</v>
          </cell>
          <cell r="AL229">
            <v>0.36217238424122422</v>
          </cell>
          <cell r="AM229">
            <v>0.35201056012960064</v>
          </cell>
        </row>
        <row r="230">
          <cell r="A230">
            <v>42917</v>
          </cell>
          <cell r="B230">
            <v>4.8685</v>
          </cell>
          <cell r="AI230">
            <v>1.4666021238600002</v>
          </cell>
          <cell r="AJ230">
            <v>6.3093428435907012E-2</v>
          </cell>
          <cell r="AK230">
            <v>6.4903723168922012E-2</v>
          </cell>
          <cell r="AL230">
            <v>0.36025603863135369</v>
          </cell>
          <cell r="AM230">
            <v>0.35001806650574685</v>
          </cell>
        </row>
        <row r="231">
          <cell r="A231">
            <v>42948</v>
          </cell>
          <cell r="B231">
            <v>4.8885000000000005</v>
          </cell>
          <cell r="AI231">
            <v>1.4660363240160004</v>
          </cell>
          <cell r="AJ231">
            <v>6.310667013998203E-2</v>
          </cell>
          <cell r="AK231">
            <v>6.4931787172394007E-2</v>
          </cell>
          <cell r="AL231">
            <v>0.35828569906814556</v>
          </cell>
          <cell r="AM231">
            <v>0.34796942643884293</v>
          </cell>
        </row>
        <row r="232">
          <cell r="A232">
            <v>42979</v>
          </cell>
          <cell r="B232">
            <v>4.9145000000000003</v>
          </cell>
          <cell r="AI232">
            <v>1.465467180986</v>
          </cell>
          <cell r="AJ232">
            <v>6.3119911844115001E-2</v>
          </cell>
          <cell r="AK232">
            <v>6.4959851176127015E-2</v>
          </cell>
          <cell r="AL232">
            <v>0.3563253598922913</v>
          </cell>
          <cell r="AM232">
            <v>0.34593118295819797</v>
          </cell>
        </row>
        <row r="233">
          <cell r="A233">
            <v>43009</v>
          </cell>
          <cell r="B233">
            <v>4.9524999999999997</v>
          </cell>
          <cell r="AI233">
            <v>1.4649132181800004</v>
          </cell>
          <cell r="AJ233">
            <v>6.313272639655701E-2</v>
          </cell>
          <cell r="AK233">
            <v>6.498700988966602E-2</v>
          </cell>
          <cell r="AL233">
            <v>0.35443773565278541</v>
          </cell>
          <cell r="AM233">
            <v>0.34396854851250952</v>
          </cell>
        </row>
        <row r="234">
          <cell r="A234">
            <v>43040</v>
          </cell>
          <cell r="B234">
            <v>5.0925000000000002</v>
          </cell>
          <cell r="AI234">
            <v>1.464337508823</v>
          </cell>
          <cell r="AJ234">
            <v>6.3145968100804015E-2</v>
          </cell>
          <cell r="AK234">
            <v>6.501507389391302E-2</v>
          </cell>
          <cell r="AL234">
            <v>0.35249693995259818</v>
          </cell>
          <cell r="AM234">
            <v>0.34195063989283492</v>
          </cell>
        </row>
        <row r="235">
          <cell r="A235">
            <v>43070</v>
          </cell>
          <cell r="B235">
            <v>5.2175000000000002</v>
          </cell>
          <cell r="AI235">
            <v>1.4637771993830004</v>
          </cell>
          <cell r="AJ235">
            <v>6.3158782653357004E-2</v>
          </cell>
          <cell r="AK235">
            <v>6.5042232607949016E-2</v>
          </cell>
          <cell r="AL235">
            <v>0.35062814272368126</v>
          </cell>
          <cell r="AM235">
            <v>0.34000760568475263</v>
          </cell>
        </row>
        <row r="236">
          <cell r="A236">
            <v>43101</v>
          </cell>
          <cell r="B236">
            <v>5.3564999999999996</v>
          </cell>
          <cell r="AI236">
            <v>1.4631949400200004</v>
          </cell>
          <cell r="AJ236">
            <v>6.3172024357719014E-2</v>
          </cell>
          <cell r="AK236">
            <v>6.5070296612709994E-2</v>
          </cell>
          <cell r="AL236">
            <v>0.34870671306100276</v>
          </cell>
          <cell r="AM236">
            <v>0.33800986956077256</v>
          </cell>
        </row>
        <row r="237">
          <cell r="A237">
            <v>43132</v>
          </cell>
          <cell r="B237">
            <v>5.2285000000000004</v>
          </cell>
          <cell r="AI237">
            <v>1.4626093582740001</v>
          </cell>
          <cell r="AJ237">
            <v>6.318526606213902E-2</v>
          </cell>
          <cell r="AK237">
            <v>6.5098360617732012E-2</v>
          </cell>
          <cell r="AL237">
            <v>0.34679505761057045</v>
          </cell>
          <cell r="AM237">
            <v>0.33602232306356278</v>
          </cell>
        </row>
        <row r="238">
          <cell r="A238">
            <v>43160</v>
          </cell>
          <cell r="B238">
            <v>5.0985000000000005</v>
          </cell>
          <cell r="AI238">
            <v>1.4620775936310002</v>
          </cell>
          <cell r="AJ238">
            <v>6.3197226311343016E-2</v>
          </cell>
          <cell r="AK238">
            <v>6.5123708751524012E-2</v>
          </cell>
          <cell r="AL238">
            <v>0.34507676455640068</v>
          </cell>
          <cell r="AM238">
            <v>0.33423584335251288</v>
          </cell>
        </row>
        <row r="239">
          <cell r="A239">
            <v>43191</v>
          </cell>
          <cell r="B239">
            <v>4.9574999999999996</v>
          </cell>
          <cell r="AI239">
            <v>1.4614857004860002</v>
          </cell>
          <cell r="AJ239">
            <v>6.3210468015874016E-2</v>
          </cell>
          <cell r="AK239">
            <v>6.5151772757043022E-2</v>
          </cell>
          <cell r="AL239">
            <v>0.3431835867126321</v>
          </cell>
          <cell r="AM239">
            <v>0.33226757510589483</v>
          </cell>
        </row>
        <row r="240">
          <cell r="A240">
            <v>43221</v>
          </cell>
          <cell r="B240">
            <v>4.9285000000000005</v>
          </cell>
          <cell r="AI240">
            <v>1.4609097491680001</v>
          </cell>
          <cell r="AJ240">
            <v>6.3223282568701009E-2</v>
          </cell>
          <cell r="AK240">
            <v>6.5178931472309007E-2</v>
          </cell>
          <cell r="AL240">
            <v>0.34136066126943926</v>
          </cell>
          <cell r="AM240">
            <v>0.33037238690364518</v>
          </cell>
        </row>
        <row r="241">
          <cell r="A241">
            <v>43252</v>
          </cell>
          <cell r="B241">
            <v>4.9584999999999999</v>
          </cell>
          <cell r="AI241">
            <v>1.4603113471489999</v>
          </cell>
          <cell r="AJ241">
            <v>6.3236524273346015E-2</v>
          </cell>
          <cell r="AK241">
            <v>6.5206995478342022E-2</v>
          </cell>
          <cell r="AL241">
            <v>0.339486416316851</v>
          </cell>
          <cell r="AM241">
            <v>0.32842389264708033</v>
          </cell>
        </row>
        <row r="242">
          <cell r="A242">
            <v>43282</v>
          </cell>
          <cell r="B242">
            <v>4.9885000000000002</v>
          </cell>
          <cell r="AI242">
            <v>1.4597291050820003</v>
          </cell>
          <cell r="AJ242">
            <v>6.3249338826284016E-2</v>
          </cell>
          <cell r="AK242">
            <v>6.5234154194105012E-2</v>
          </cell>
          <cell r="AL242">
            <v>0.33768172936748864</v>
          </cell>
          <cell r="AM242">
            <v>0.32654776324112517</v>
          </cell>
        </row>
        <row r="243">
          <cell r="A243">
            <v>43313</v>
          </cell>
          <cell r="B243">
            <v>5.0085000000000006</v>
          </cell>
          <cell r="AI243">
            <v>1.4591242111010001</v>
          </cell>
          <cell r="AJ243">
            <v>6.3262580531044013E-2</v>
          </cell>
          <cell r="AK243">
            <v>6.526221820065102E-2</v>
          </cell>
          <cell r="AL243">
            <v>0.33582624476079342</v>
          </cell>
          <cell r="AM243">
            <v>0.32461888337450739</v>
          </cell>
        </row>
        <row r="244">
          <cell r="A244">
            <v>43344</v>
          </cell>
          <cell r="B244">
            <v>5.0345000000000004</v>
          </cell>
          <cell r="AI244">
            <v>1.4585160244600004</v>
          </cell>
          <cell r="AJ244">
            <v>6.327582223586202E-2</v>
          </cell>
          <cell r="AK244">
            <v>6.5290282207458014E-2</v>
          </cell>
          <cell r="AL244">
            <v>0.33398022842059327</v>
          </cell>
          <cell r="AM244">
            <v>0.32269991056940794</v>
          </cell>
        </row>
        <row r="245">
          <cell r="A245">
            <v>43374</v>
          </cell>
          <cell r="B245">
            <v>5.0724999999999998</v>
          </cell>
          <cell r="AI245">
            <v>1.4579243258680001</v>
          </cell>
          <cell r="AJ245">
            <v>6.3288636788967012E-2</v>
          </cell>
          <cell r="AK245">
            <v>6.5317440923972014E-2</v>
          </cell>
          <cell r="AL245">
            <v>0.33220273457928468</v>
          </cell>
          <cell r="AM245">
            <v>0.32085223442416988</v>
          </cell>
        </row>
        <row r="246">
          <cell r="A246">
            <v>43405</v>
          </cell>
          <cell r="B246">
            <v>5.2125000000000004</v>
          </cell>
          <cell r="AI246">
            <v>1.4573096730880002</v>
          </cell>
          <cell r="AJ246">
            <v>6.3301878493899011E-2</v>
          </cell>
          <cell r="AK246">
            <v>6.5345504931292001E-2</v>
          </cell>
          <cell r="AL246">
            <v>0.33037522097341149</v>
          </cell>
          <cell r="AM246">
            <v>0.31895263681572544</v>
          </cell>
        </row>
        <row r="247">
          <cell r="A247">
            <v>43435</v>
          </cell>
          <cell r="B247">
            <v>5.3375000000000004</v>
          </cell>
          <cell r="AI247">
            <v>1.4567117253080002</v>
          </cell>
          <cell r="AJ247">
            <v>6.3314693047115012E-2</v>
          </cell>
          <cell r="AK247">
            <v>6.5372663648302021E-2</v>
          </cell>
          <cell r="AL247">
            <v>0.32861555102294199</v>
          </cell>
          <cell r="AM247">
            <v>0.31712363451066738</v>
          </cell>
        </row>
        <row r="248">
          <cell r="A248">
            <v>43466</v>
          </cell>
          <cell r="B248">
            <v>5.4764999999999997</v>
          </cell>
          <cell r="AI248">
            <v>1.4560906237200002</v>
          </cell>
          <cell r="AJ248">
            <v>6.3327934752162016E-2</v>
          </cell>
          <cell r="AK248">
            <v>6.5400727656136026E-2</v>
          </cell>
          <cell r="AL248">
            <v>0.3268063710678471</v>
          </cell>
          <cell r="AM248">
            <v>0.31524325451087715</v>
          </cell>
        </row>
        <row r="249">
          <cell r="A249">
            <v>43497</v>
          </cell>
          <cell r="B249">
            <v>5.3485000000000005</v>
          </cell>
          <cell r="AI249">
            <v>1.4554662515660002</v>
          </cell>
          <cell r="AJ249">
            <v>6.3341176457267015E-2</v>
          </cell>
          <cell r="AK249">
            <v>6.5428791664232003E-2</v>
          </cell>
          <cell r="AL249">
            <v>0.32500644385345812</v>
          </cell>
          <cell r="AM249">
            <v>0.3133725807023624</v>
          </cell>
        </row>
        <row r="250">
          <cell r="A250">
            <v>43525</v>
          </cell>
          <cell r="B250">
            <v>5.2185000000000006</v>
          </cell>
          <cell r="AI250">
            <v>1.4548994951770005</v>
          </cell>
          <cell r="AJ250">
            <v>6.3353136707089017E-2</v>
          </cell>
          <cell r="AK250">
            <v>6.5454139800800018E-2</v>
          </cell>
          <cell r="AL250">
            <v>0.32338862018649622</v>
          </cell>
          <cell r="AM250">
            <v>0.31169124892709055</v>
          </cell>
        </row>
        <row r="251">
          <cell r="A251">
            <v>43556</v>
          </cell>
          <cell r="B251">
            <v>5.0774999999999997</v>
          </cell>
          <cell r="AI251">
            <v>1.4542689109580003</v>
          </cell>
          <cell r="AJ251">
            <v>6.3366378412305011E-2</v>
          </cell>
          <cell r="AK251">
            <v>6.5482203809392014E-2</v>
          </cell>
          <cell r="AL251">
            <v>0.32160618399640384</v>
          </cell>
          <cell r="AM251">
            <v>0.30983893670609375</v>
          </cell>
        </row>
        <row r="252">
          <cell r="A252">
            <v>43586</v>
          </cell>
          <cell r="B252">
            <v>5.0485000000000007</v>
          </cell>
          <cell r="AI252">
            <v>1.4536555667120004</v>
          </cell>
          <cell r="AJ252">
            <v>6.3379192965795014E-2</v>
          </cell>
          <cell r="AK252">
            <v>6.5509362527632023E-2</v>
          </cell>
          <cell r="AL252">
            <v>0.31988993724942494</v>
          </cell>
          <cell r="AM252">
            <v>0.30805550713334923</v>
          </cell>
        </row>
        <row r="253">
          <cell r="A253">
            <v>43617</v>
          </cell>
          <cell r="B253">
            <v>5.0785</v>
          </cell>
          <cell r="AI253">
            <v>1.4530185773030002</v>
          </cell>
          <cell r="AJ253">
            <v>6.3392434671125014E-2</v>
          </cell>
          <cell r="AK253">
            <v>6.5537426536738025E-2</v>
          </cell>
          <cell r="AL253">
            <v>0.31812542200756183</v>
          </cell>
          <cell r="AM253">
            <v>0.306222025895595</v>
          </cell>
        </row>
        <row r="254">
          <cell r="A254">
            <v>43647</v>
          </cell>
          <cell r="B254">
            <v>5.1085000000000003</v>
          </cell>
          <cell r="AI254">
            <v>1.4523990431310003</v>
          </cell>
          <cell r="AJ254">
            <v>6.3405249224726012E-2</v>
          </cell>
          <cell r="AK254">
            <v>6.5564585255475011E-2</v>
          </cell>
          <cell r="AL254">
            <v>0.31642643841151102</v>
          </cell>
          <cell r="AM254">
            <v>0.30445674486271512</v>
          </cell>
        </row>
        <row r="255">
          <cell r="A255">
            <v>43678</v>
          </cell>
          <cell r="B255">
            <v>5.1285000000000007</v>
          </cell>
          <cell r="AI255">
            <v>1.4517556664390001</v>
          </cell>
          <cell r="AJ255">
            <v>6.3418490930170004E-2</v>
          </cell>
          <cell r="AK255">
            <v>6.5592649265094005E-2</v>
          </cell>
          <cell r="AL255">
            <v>0.31467967973612421</v>
          </cell>
          <cell r="AM255">
            <v>0.30264193982792309</v>
          </cell>
        </row>
        <row r="256">
          <cell r="A256">
            <v>43709</v>
          </cell>
          <cell r="B256">
            <v>5.1545000000000005</v>
          </cell>
          <cell r="AI256">
            <v>1.451109050666</v>
          </cell>
          <cell r="AJ256">
            <v>6.3431732635673005E-2</v>
          </cell>
          <cell r="AK256">
            <v>6.5620713274974013E-2</v>
          </cell>
          <cell r="AL256">
            <v>0.31294188232086939</v>
          </cell>
          <cell r="AM256">
            <v>0.30083656692172872</v>
          </cell>
        </row>
        <row r="257">
          <cell r="A257">
            <v>43739</v>
          </cell>
          <cell r="B257">
            <v>5.1924999999999999</v>
          </cell>
          <cell r="AI257">
            <v>1.4504802138450001</v>
          </cell>
          <cell r="AJ257">
            <v>6.3444547189441008E-2</v>
          </cell>
          <cell r="AK257">
            <v>6.5647871994461024E-2</v>
          </cell>
          <cell r="AL257">
            <v>0.31126863569980856</v>
          </cell>
          <cell r="AM257">
            <v>0.29909837513956677</v>
          </cell>
        </row>
        <row r="258">
          <cell r="A258">
            <v>43770</v>
          </cell>
          <cell r="B258">
            <v>5.3324999999999996</v>
          </cell>
          <cell r="AI258">
            <v>1.4498272381050004</v>
          </cell>
          <cell r="AJ258">
            <v>6.3457788895058015E-2</v>
          </cell>
          <cell r="AK258">
            <v>6.5675936004854996E-2</v>
          </cell>
          <cell r="AL258">
            <v>0.3095483494487859</v>
          </cell>
          <cell r="AM258">
            <v>0.2973114465328241</v>
          </cell>
        </row>
        <row r="259">
          <cell r="A259">
            <v>43800</v>
          </cell>
          <cell r="B259">
            <v>5.4574999999999996</v>
          </cell>
          <cell r="AI259">
            <v>1.4491922553190002</v>
          </cell>
          <cell r="AJ259">
            <v>6.3470603448937027E-2</v>
          </cell>
          <cell r="AK259">
            <v>6.5703094724839012E-2</v>
          </cell>
          <cell r="AL259">
            <v>0.30789197102541643</v>
          </cell>
          <cell r="AM259">
            <v>0.2955910300663378</v>
          </cell>
        </row>
        <row r="260">
          <cell r="A260">
            <v>43831</v>
          </cell>
          <cell r="B260">
            <v>5.5964999999999998</v>
          </cell>
          <cell r="AI260">
            <v>1.4485329379270002</v>
          </cell>
          <cell r="AJ260">
            <v>6.3483845154668012E-2</v>
          </cell>
          <cell r="AK260">
            <v>6.5731158735746031E-2</v>
          </cell>
          <cell r="AL260">
            <v>0.30618903488255078</v>
          </cell>
          <cell r="AM260">
            <v>0.29382239301730251</v>
          </cell>
        </row>
        <row r="261">
          <cell r="A261">
            <v>43862</v>
          </cell>
          <cell r="B261">
            <v>5.4685000000000006</v>
          </cell>
          <cell r="AI261">
            <v>1.4478704048</v>
          </cell>
          <cell r="AJ261">
            <v>6.3497086860458005E-2</v>
          </cell>
          <cell r="AK261">
            <v>6.5759222746914009E-2</v>
          </cell>
          <cell r="AL261">
            <v>0.30449485470636678</v>
          </cell>
          <cell r="AM261">
            <v>0.29206299340379954</v>
          </cell>
        </row>
        <row r="262">
          <cell r="A262">
            <v>43891</v>
          </cell>
          <cell r="B262">
            <v>5.3385000000000007</v>
          </cell>
          <cell r="AI262">
            <v>1.4472477087610003</v>
          </cell>
          <cell r="AJ262">
            <v>6.3509474262701024E-2</v>
          </cell>
          <cell r="AK262">
            <v>6.5785476176953031E-2</v>
          </cell>
          <cell r="AL262">
            <v>0.30291786691733341</v>
          </cell>
          <cell r="AM262">
            <v>0.29042543149317435</v>
          </cell>
        </row>
        <row r="263">
          <cell r="A263">
            <v>43922</v>
          </cell>
          <cell r="B263">
            <v>5.1974999999999998</v>
          </cell>
          <cell r="AI263">
            <v>1.4465789652620005</v>
          </cell>
          <cell r="AJ263">
            <v>6.3522715968603011E-2</v>
          </cell>
          <cell r="AK263">
            <v>6.5813540188625008E-2</v>
          </cell>
          <cell r="AL263">
            <v>0.3012405172096666</v>
          </cell>
          <cell r="AM263">
            <v>0.2886837997219055</v>
          </cell>
        </row>
        <row r="264">
          <cell r="A264">
            <v>43952</v>
          </cell>
          <cell r="B264">
            <v>5.1685000000000008</v>
          </cell>
          <cell r="AI264">
            <v>1.4459287457280001</v>
          </cell>
          <cell r="AJ264">
            <v>6.3535530522757996E-2</v>
          </cell>
          <cell r="AK264">
            <v>6.5840698909848006E-2</v>
          </cell>
          <cell r="AL264">
            <v>0.29962549844794961</v>
          </cell>
          <cell r="AM264">
            <v>0.28700703621007073</v>
          </cell>
        </row>
        <row r="265">
          <cell r="A265">
            <v>43983</v>
          </cell>
          <cell r="B265">
            <v>5.1985000000000001</v>
          </cell>
          <cell r="AI265">
            <v>1.4452537069150002</v>
          </cell>
          <cell r="AJ265">
            <v>6.3548772228775016E-2</v>
          </cell>
          <cell r="AK265">
            <v>6.5868762922034002E-2</v>
          </cell>
          <cell r="AL265">
            <v>0.29796510320961611</v>
          </cell>
          <cell r="AM265">
            <v>0.28528331894346631</v>
          </cell>
        </row>
        <row r="266">
          <cell r="A266">
            <v>44013</v>
          </cell>
          <cell r="B266">
            <v>5.2285000000000004</v>
          </cell>
          <cell r="AI266">
            <v>1.4445974042559999</v>
          </cell>
          <cell r="AJ266">
            <v>6.3561586783039997E-2</v>
          </cell>
          <cell r="AK266">
            <v>6.5895921643754019E-2</v>
          </cell>
          <cell r="AL266">
            <v>0.29636641610762116</v>
          </cell>
          <cell r="AM266">
            <v>0.28362381942216608</v>
          </cell>
        </row>
        <row r="267">
          <cell r="A267">
            <v>44044</v>
          </cell>
          <cell r="B267">
            <v>5.2484999999999999</v>
          </cell>
          <cell r="AI267">
            <v>1.4439160890040004</v>
          </cell>
          <cell r="AJ267">
            <v>6.3574828489171009E-2</v>
          </cell>
          <cell r="AK267">
            <v>6.5923985656454007E-2</v>
          </cell>
          <cell r="AL267">
            <v>0.29472281881943824</v>
          </cell>
          <cell r="AM267">
            <v>0.28191786677048231</v>
          </cell>
        </row>
        <row r="268">
          <cell r="A268">
            <v>44075</v>
          </cell>
          <cell r="B268">
            <v>5.2745000000000006</v>
          </cell>
          <cell r="AI268">
            <v>1.4432315913700005</v>
          </cell>
          <cell r="AJ268">
            <v>6.3588070195361002E-2</v>
          </cell>
          <cell r="AK268">
            <v>6.5952049669414023E-2</v>
          </cell>
          <cell r="AL268">
            <v>0.29308769862187251</v>
          </cell>
          <cell r="AM268">
            <v>0.2802208848580412</v>
          </cell>
        </row>
        <row r="269">
          <cell r="A269">
            <v>44105</v>
          </cell>
          <cell r="B269">
            <v>5.3125</v>
          </cell>
          <cell r="AI269">
            <v>1.4425661489040003</v>
          </cell>
          <cell r="AJ269">
            <v>6.3600884749793016E-2</v>
          </cell>
          <cell r="AK269">
            <v>6.597920839188301E-2</v>
          </cell>
          <cell r="AL269">
            <v>0.29151335794953775</v>
          </cell>
          <cell r="AM269">
            <v>0.27858714947426133</v>
          </cell>
        </row>
        <row r="270">
          <cell r="A270">
            <v>44136</v>
          </cell>
          <cell r="B270">
            <v>5.4524999999999997</v>
          </cell>
          <cell r="AI270">
            <v>1.4418754035970003</v>
          </cell>
          <cell r="AJ270">
            <v>6.3614126456097E-2</v>
          </cell>
          <cell r="AK270">
            <v>6.6007272405358003E-2</v>
          </cell>
          <cell r="AL270">
            <v>0.28989480205783058</v>
          </cell>
          <cell r="AM270">
            <v>0.27690770766350536</v>
          </cell>
        </row>
        <row r="271">
          <cell r="A271">
            <v>44166</v>
          </cell>
          <cell r="B271">
            <v>5.5774999999999997</v>
          </cell>
          <cell r="AI271">
            <v>1.4412039243010002</v>
          </cell>
          <cell r="AJ271">
            <v>6.3626941010640009E-2</v>
          </cell>
          <cell r="AK271">
            <v>6.6034431128322996E-2</v>
          </cell>
          <cell r="AL271">
            <v>0.28833641701529289</v>
          </cell>
          <cell r="AM271">
            <v>0.27529087493975329</v>
          </cell>
        </row>
      </sheetData>
      <sheetData sheetId="15"/>
      <sheetData sheetId="16" refreshError="1"/>
      <sheetData sheetId="17"/>
      <sheetData sheetId="18" refreshError="1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/>
      <sheetData sheetId="32"/>
      <sheetData sheetId="33" refreshError="1"/>
      <sheetData sheetId="34">
        <row r="2">
          <cell r="A2" t="str">
            <v>Date</v>
          </cell>
          <cell r="B2" t="str">
            <v>CGPR-AECO/BASIS</v>
          </cell>
          <cell r="C2" t="str">
            <v xml:space="preserve"> CGPR-CHIPPAWA </v>
          </cell>
          <cell r="D2" t="str">
            <v xml:space="preserve">   CGPR-DAWN   </v>
          </cell>
          <cell r="E2" t="str">
            <v xml:space="preserve"> CGPR-NIAGARA  </v>
          </cell>
          <cell r="F2" t="str">
            <v xml:space="preserve"> CGPR-PARKWAY  </v>
          </cell>
          <cell r="G2" t="str">
            <v xml:space="preserve"> CGPR-ST.CLAIR </v>
          </cell>
          <cell r="H2" t="str">
            <v xml:space="preserve">   CGPR-STN2   </v>
          </cell>
          <cell r="I2" t="str">
            <v xml:space="preserve"> CGPR-WADDING  </v>
          </cell>
          <cell r="J2" t="str">
            <v xml:space="preserve"> CONSUMERS_CDA </v>
          </cell>
          <cell r="K2" t="str">
            <v>GD-LOW_IROQUOIS</v>
          </cell>
          <cell r="L2" t="str">
            <v xml:space="preserve">   GDM-DAWN    </v>
          </cell>
          <cell r="M2" t="str">
            <v xml:space="preserve">  GDM-NIAGARA  </v>
          </cell>
          <cell r="N2" t="str">
            <v xml:space="preserve">GDM-WADDINGTON </v>
          </cell>
          <cell r="O2" t="str">
            <v xml:space="preserve">   IF-MONCHY   </v>
          </cell>
          <cell r="P2" t="str">
            <v xml:space="preserve">  IF-NNG/VENT  </v>
          </cell>
          <cell r="Q2" t="str">
            <v>IF-NTHWST/CANBR</v>
          </cell>
          <cell r="R2" t="str">
            <v>IF-NWPL_ROCKY_M</v>
          </cell>
          <cell r="S2" t="str">
            <v xml:space="preserve">  IF-TETCO/M3  </v>
          </cell>
          <cell r="T2" t="str">
            <v xml:space="preserve"> IF-TRANSCO/Z3 </v>
          </cell>
          <cell r="U2" t="str">
            <v xml:space="preserve"> IF-TRANSCO/Z6 </v>
          </cell>
          <cell r="V2" t="str">
            <v xml:space="preserve">  MICH_CG-GD   </v>
          </cell>
          <cell r="W2" t="str">
            <v xml:space="preserve">      NG       </v>
          </cell>
          <cell r="X2" t="str">
            <v xml:space="preserve">   NGI-MALIN   </v>
          </cell>
          <cell r="Y2" t="str">
            <v xml:space="preserve">   NGI-SOCAL   </v>
          </cell>
          <cell r="Z2" t="str">
            <v xml:space="preserve"> NGI/CHI. GATE </v>
          </cell>
          <cell r="AA2" t="str">
            <v xml:space="preserve"> PREPAY INDEX  </v>
          </cell>
          <cell r="AB2" t="str">
            <v xml:space="preserve"> TOLL:ABC/KING </v>
          </cell>
          <cell r="AC2" t="str">
            <v xml:space="preserve"> TOLL:AECO/ABC </v>
          </cell>
          <cell r="AD2" t="str">
            <v xml:space="preserve"> TOLL:AECO/EMP </v>
          </cell>
          <cell r="AE2" t="str">
            <v xml:space="preserve"> TOLL:AECO/EXP </v>
          </cell>
          <cell r="AF2" t="str">
            <v xml:space="preserve">TOLL:AECO/MCNL </v>
          </cell>
          <cell r="AG2" t="str">
            <v>TOLL:EMER/ST.CL</v>
          </cell>
          <cell r="AH2" t="str">
            <v>TOLL:EMP/EAST.Z</v>
          </cell>
          <cell r="AI2" t="str">
            <v xml:space="preserve"> TOLL:EMP/EMER </v>
          </cell>
          <cell r="AJ2" t="str">
            <v xml:space="preserve"> TOLL:EMP/WADD </v>
          </cell>
          <cell r="AK2" t="str">
            <v>TOLL:KING/MAL-2</v>
          </cell>
          <cell r="AL2" t="str">
            <v>TOLL:KING/MALIN</v>
          </cell>
          <cell r="AM2" t="str">
            <v>TOLL:MCNEIL/MON</v>
          </cell>
          <cell r="AN2" t="str">
            <v xml:space="preserve">TOLL:MONCH/CHI </v>
          </cell>
          <cell r="AO2" t="str">
            <v xml:space="preserve">TOLL:MONCH/VEN </v>
          </cell>
          <cell r="AP2" t="str">
            <v xml:space="preserve"> TOLL:WADD/BOS </v>
          </cell>
          <cell r="AQ2" t="str">
            <v xml:space="preserve">TRANS:AECO/EMP </v>
          </cell>
          <cell r="AR2" t="str">
            <v xml:space="preserve">     Total     </v>
          </cell>
          <cell r="AS2" t="str">
            <v xml:space="preserve">      CAD      </v>
          </cell>
          <cell r="AT2" t="str">
            <v xml:space="preserve">      USD      </v>
          </cell>
          <cell r="AU2" t="str">
            <v>HEDGES</v>
          </cell>
        </row>
        <row r="3">
          <cell r="A3">
            <v>36892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411.18</v>
          </cell>
          <cell r="AT3">
            <v>-175.76</v>
          </cell>
          <cell r="AU3">
            <v>36281475.255001418</v>
          </cell>
        </row>
        <row r="4">
          <cell r="A4">
            <v>36923</v>
          </cell>
          <cell r="B4">
            <v>-3.53</v>
          </cell>
          <cell r="C4">
            <v>0</v>
          </cell>
          <cell r="D4">
            <v>-0.01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-0.01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-160.87</v>
          </cell>
          <cell r="X4">
            <v>0</v>
          </cell>
          <cell r="Y4">
            <v>0</v>
          </cell>
          <cell r="Z4">
            <v>-3.64</v>
          </cell>
          <cell r="AA4">
            <v>0</v>
          </cell>
          <cell r="AB4">
            <v>-18.71</v>
          </cell>
          <cell r="AC4">
            <v>-18.899999999999999</v>
          </cell>
          <cell r="AD4">
            <v>73.430000000000007</v>
          </cell>
          <cell r="AE4">
            <v>0</v>
          </cell>
          <cell r="AF4">
            <v>-44.03</v>
          </cell>
          <cell r="AG4">
            <v>0</v>
          </cell>
          <cell r="AH4">
            <v>29.54</v>
          </cell>
          <cell r="AI4">
            <v>0</v>
          </cell>
          <cell r="AJ4">
            <v>36.340000000000003</v>
          </cell>
          <cell r="AK4">
            <v>-18.18</v>
          </cell>
          <cell r="AL4">
            <v>0</v>
          </cell>
          <cell r="AM4">
            <v>-43.61</v>
          </cell>
          <cell r="AN4">
            <v>0</v>
          </cell>
          <cell r="AO4">
            <v>0</v>
          </cell>
          <cell r="AP4">
            <v>0</v>
          </cell>
          <cell r="AQ4">
            <v>20.3</v>
          </cell>
          <cell r="AR4">
            <v>-151.88</v>
          </cell>
          <cell r="AS4">
            <v>-400.68</v>
          </cell>
          <cell r="AT4">
            <v>241.16</v>
          </cell>
          <cell r="AU4">
            <v>-9818316.4202207774</v>
          </cell>
        </row>
        <row r="5">
          <cell r="A5">
            <v>36951</v>
          </cell>
          <cell r="B5">
            <v>-433.24</v>
          </cell>
          <cell r="C5">
            <v>0</v>
          </cell>
          <cell r="D5">
            <v>-0.01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-0.02</v>
          </cell>
          <cell r="K5">
            <v>0</v>
          </cell>
          <cell r="L5">
            <v>215.79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115.02</v>
          </cell>
          <cell r="X5">
            <v>0</v>
          </cell>
          <cell r="Y5">
            <v>0</v>
          </cell>
          <cell r="Z5">
            <v>4.62</v>
          </cell>
          <cell r="AA5">
            <v>0</v>
          </cell>
          <cell r="AB5">
            <v>-20.62</v>
          </cell>
          <cell r="AC5">
            <v>-20.83</v>
          </cell>
          <cell r="AD5">
            <v>80.959999999999994</v>
          </cell>
          <cell r="AE5">
            <v>0</v>
          </cell>
          <cell r="AF5">
            <v>-48.54</v>
          </cell>
          <cell r="AG5">
            <v>0</v>
          </cell>
          <cell r="AH5">
            <v>32.57</v>
          </cell>
          <cell r="AI5">
            <v>0</v>
          </cell>
          <cell r="AJ5">
            <v>40.06</v>
          </cell>
          <cell r="AK5">
            <v>-20.04</v>
          </cell>
          <cell r="AL5">
            <v>0</v>
          </cell>
          <cell r="AM5">
            <v>-48.08</v>
          </cell>
          <cell r="AN5">
            <v>0</v>
          </cell>
          <cell r="AO5">
            <v>0</v>
          </cell>
          <cell r="AP5">
            <v>0</v>
          </cell>
          <cell r="AQ5">
            <v>81.709999999999994</v>
          </cell>
          <cell r="AR5">
            <v>-20.67</v>
          </cell>
          <cell r="AS5">
            <v>-81.12</v>
          </cell>
          <cell r="AT5">
            <v>168.04</v>
          </cell>
          <cell r="AU5">
            <v>-1118553.7786451764</v>
          </cell>
        </row>
        <row r="6">
          <cell r="A6">
            <v>36982</v>
          </cell>
          <cell r="B6">
            <v>115.22</v>
          </cell>
          <cell r="C6">
            <v>0</v>
          </cell>
          <cell r="D6">
            <v>-0.01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-0.01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5.07</v>
          </cell>
          <cell r="X6">
            <v>0</v>
          </cell>
          <cell r="Y6">
            <v>0</v>
          </cell>
          <cell r="Z6">
            <v>4.45</v>
          </cell>
          <cell r="AA6">
            <v>0</v>
          </cell>
          <cell r="AB6">
            <v>-19.87</v>
          </cell>
          <cell r="AC6">
            <v>-20.07</v>
          </cell>
          <cell r="AD6">
            <v>77.989999999999995</v>
          </cell>
          <cell r="AE6">
            <v>0</v>
          </cell>
          <cell r="AF6">
            <v>-46.77</v>
          </cell>
          <cell r="AG6">
            <v>0</v>
          </cell>
          <cell r="AH6">
            <v>31.37</v>
          </cell>
          <cell r="AI6">
            <v>0</v>
          </cell>
          <cell r="AJ6">
            <v>38.590000000000003</v>
          </cell>
          <cell r="AK6">
            <v>-19.3</v>
          </cell>
          <cell r="AL6">
            <v>0</v>
          </cell>
          <cell r="AM6">
            <v>-46.32</v>
          </cell>
          <cell r="AN6">
            <v>0</v>
          </cell>
          <cell r="AO6">
            <v>0</v>
          </cell>
          <cell r="AP6">
            <v>0</v>
          </cell>
          <cell r="AQ6">
            <v>15.23</v>
          </cell>
          <cell r="AR6">
            <v>135.57</v>
          </cell>
          <cell r="AS6">
            <v>-36.72</v>
          </cell>
          <cell r="AT6">
            <v>93.88</v>
          </cell>
          <cell r="AU6">
            <v>1143993.0635754373</v>
          </cell>
        </row>
        <row r="7">
          <cell r="A7">
            <v>37012</v>
          </cell>
          <cell r="B7">
            <v>128.76</v>
          </cell>
          <cell r="C7">
            <v>0</v>
          </cell>
          <cell r="D7">
            <v>-0.01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-0.02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-8.8000000000000007</v>
          </cell>
          <cell r="X7">
            <v>0</v>
          </cell>
          <cell r="Y7">
            <v>0</v>
          </cell>
          <cell r="Z7">
            <v>4.58</v>
          </cell>
          <cell r="AA7">
            <v>0</v>
          </cell>
          <cell r="AB7">
            <v>-20.440000000000001</v>
          </cell>
          <cell r="AC7">
            <v>-20.65</v>
          </cell>
          <cell r="AD7">
            <v>80.25</v>
          </cell>
          <cell r="AE7">
            <v>0</v>
          </cell>
          <cell r="AF7">
            <v>-48.12</v>
          </cell>
          <cell r="AG7">
            <v>0</v>
          </cell>
          <cell r="AH7">
            <v>32.28</v>
          </cell>
          <cell r="AI7">
            <v>0</v>
          </cell>
          <cell r="AJ7">
            <v>39.71</v>
          </cell>
          <cell r="AK7">
            <v>-19.86</v>
          </cell>
          <cell r="AL7">
            <v>0</v>
          </cell>
          <cell r="AM7">
            <v>-47.66</v>
          </cell>
          <cell r="AN7">
            <v>0</v>
          </cell>
          <cell r="AO7">
            <v>0</v>
          </cell>
          <cell r="AP7">
            <v>0</v>
          </cell>
          <cell r="AQ7">
            <v>-22.78</v>
          </cell>
          <cell r="AR7">
            <v>97.25</v>
          </cell>
          <cell r="AS7">
            <v>-16.64</v>
          </cell>
          <cell r="AT7">
            <v>67.23</v>
          </cell>
          <cell r="AU7">
            <v>8092620.9694206975</v>
          </cell>
        </row>
        <row r="8">
          <cell r="A8">
            <v>37043</v>
          </cell>
          <cell r="B8">
            <v>66.14</v>
          </cell>
          <cell r="C8">
            <v>0</v>
          </cell>
          <cell r="D8">
            <v>-0.01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-0.01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-7.51</v>
          </cell>
          <cell r="X8">
            <v>0</v>
          </cell>
          <cell r="Y8">
            <v>0</v>
          </cell>
          <cell r="Z8">
            <v>4.42</v>
          </cell>
          <cell r="AA8">
            <v>0</v>
          </cell>
          <cell r="AB8">
            <v>-19.7</v>
          </cell>
          <cell r="AC8">
            <v>-19.899999999999999</v>
          </cell>
          <cell r="AD8">
            <v>77.319999999999993</v>
          </cell>
          <cell r="AE8">
            <v>0</v>
          </cell>
          <cell r="AF8">
            <v>-46.37</v>
          </cell>
          <cell r="AG8">
            <v>0</v>
          </cell>
          <cell r="AH8">
            <v>31.11</v>
          </cell>
          <cell r="AI8">
            <v>0</v>
          </cell>
          <cell r="AJ8">
            <v>38.26</v>
          </cell>
          <cell r="AK8">
            <v>-19.14</v>
          </cell>
          <cell r="AL8">
            <v>0</v>
          </cell>
          <cell r="AM8">
            <v>-45.93</v>
          </cell>
          <cell r="AN8">
            <v>0</v>
          </cell>
          <cell r="AO8">
            <v>0</v>
          </cell>
          <cell r="AP8">
            <v>0</v>
          </cell>
          <cell r="AQ8">
            <v>-22.2</v>
          </cell>
          <cell r="AR8">
            <v>36.479999999999997</v>
          </cell>
          <cell r="AS8">
            <v>-16.100000000000001</v>
          </cell>
          <cell r="AT8">
            <v>64.86</v>
          </cell>
          <cell r="AU8">
            <v>5643427.1300486978</v>
          </cell>
        </row>
        <row r="9">
          <cell r="A9">
            <v>37073</v>
          </cell>
          <cell r="B9">
            <v>143.08000000000001</v>
          </cell>
          <cell r="C9">
            <v>0</v>
          </cell>
          <cell r="D9">
            <v>-0.01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-0.02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-13.42</v>
          </cell>
          <cell r="X9">
            <v>0</v>
          </cell>
          <cell r="Y9">
            <v>0</v>
          </cell>
          <cell r="Z9">
            <v>4.55</v>
          </cell>
          <cell r="AA9">
            <v>0</v>
          </cell>
          <cell r="AB9">
            <v>-20.27</v>
          </cell>
          <cell r="AC9">
            <v>-20.48</v>
          </cell>
          <cell r="AD9">
            <v>79.569999999999993</v>
          </cell>
          <cell r="AE9">
            <v>0</v>
          </cell>
          <cell r="AF9">
            <v>-47.71</v>
          </cell>
          <cell r="AG9">
            <v>0</v>
          </cell>
          <cell r="AH9">
            <v>32.01</v>
          </cell>
          <cell r="AI9">
            <v>0</v>
          </cell>
          <cell r="AJ9">
            <v>39.369999999999997</v>
          </cell>
          <cell r="AK9">
            <v>-19.7</v>
          </cell>
          <cell r="AL9">
            <v>0</v>
          </cell>
          <cell r="AM9">
            <v>-47.26</v>
          </cell>
          <cell r="AN9">
            <v>0</v>
          </cell>
          <cell r="AO9">
            <v>0</v>
          </cell>
          <cell r="AP9">
            <v>0</v>
          </cell>
          <cell r="AQ9">
            <v>-27.47</v>
          </cell>
          <cell r="AR9">
            <v>102.26</v>
          </cell>
          <cell r="AS9">
            <v>-64.48</v>
          </cell>
          <cell r="AT9">
            <v>101.41</v>
          </cell>
          <cell r="AU9">
            <v>-3868780.4324795511</v>
          </cell>
        </row>
        <row r="10">
          <cell r="A10">
            <v>37104</v>
          </cell>
          <cell r="B10">
            <v>145.88999999999999</v>
          </cell>
          <cell r="C10">
            <v>0</v>
          </cell>
          <cell r="D10">
            <v>-0.01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-0.02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-14.04</v>
          </cell>
          <cell r="X10">
            <v>0</v>
          </cell>
          <cell r="Y10">
            <v>0</v>
          </cell>
          <cell r="Z10">
            <v>4.53</v>
          </cell>
          <cell r="AA10">
            <v>0</v>
          </cell>
          <cell r="AB10">
            <v>-20.190000000000001</v>
          </cell>
          <cell r="AC10">
            <v>-20.39</v>
          </cell>
          <cell r="AD10">
            <v>79.239999999999995</v>
          </cell>
          <cell r="AE10">
            <v>0</v>
          </cell>
          <cell r="AF10">
            <v>-47.51</v>
          </cell>
          <cell r="AG10">
            <v>0</v>
          </cell>
          <cell r="AH10">
            <v>31.88</v>
          </cell>
          <cell r="AI10">
            <v>0</v>
          </cell>
          <cell r="AJ10">
            <v>39.21</v>
          </cell>
          <cell r="AK10">
            <v>-19.61</v>
          </cell>
          <cell r="AL10">
            <v>0</v>
          </cell>
          <cell r="AM10">
            <v>-47.06</v>
          </cell>
          <cell r="AN10">
            <v>0</v>
          </cell>
          <cell r="AO10">
            <v>0</v>
          </cell>
          <cell r="AP10">
            <v>0</v>
          </cell>
          <cell r="AQ10">
            <v>-27.35</v>
          </cell>
          <cell r="AR10">
            <v>104.55</v>
          </cell>
          <cell r="AS10">
            <v>-66.540000000000006</v>
          </cell>
          <cell r="AT10">
            <v>102.82</v>
          </cell>
          <cell r="AU10">
            <v>-3665730.4284032732</v>
          </cell>
        </row>
        <row r="11">
          <cell r="A11">
            <v>37135</v>
          </cell>
          <cell r="B11">
            <v>241.66</v>
          </cell>
          <cell r="C11">
            <v>0</v>
          </cell>
          <cell r="D11">
            <v>-0.01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-0.01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-29.12</v>
          </cell>
          <cell r="X11">
            <v>0</v>
          </cell>
          <cell r="Y11">
            <v>0</v>
          </cell>
          <cell r="Z11">
            <v>4.3600000000000003</v>
          </cell>
          <cell r="AA11">
            <v>0</v>
          </cell>
          <cell r="AB11">
            <v>-19.45</v>
          </cell>
          <cell r="AC11">
            <v>-19.649999999999999</v>
          </cell>
          <cell r="AD11">
            <v>76.36</v>
          </cell>
          <cell r="AE11">
            <v>0</v>
          </cell>
          <cell r="AF11">
            <v>-45.79</v>
          </cell>
          <cell r="AG11">
            <v>0</v>
          </cell>
          <cell r="AH11">
            <v>30.72</v>
          </cell>
          <cell r="AI11">
            <v>0</v>
          </cell>
          <cell r="AJ11">
            <v>37.79</v>
          </cell>
          <cell r="AK11">
            <v>-18.899999999999999</v>
          </cell>
          <cell r="AL11">
            <v>0</v>
          </cell>
          <cell r="AM11">
            <v>-45.36</v>
          </cell>
          <cell r="AN11">
            <v>0</v>
          </cell>
          <cell r="AO11">
            <v>0</v>
          </cell>
          <cell r="AP11">
            <v>0</v>
          </cell>
          <cell r="AQ11">
            <v>16.39</v>
          </cell>
          <cell r="AR11">
            <v>228.99</v>
          </cell>
          <cell r="AS11">
            <v>-85.51</v>
          </cell>
          <cell r="AT11">
            <v>111.82</v>
          </cell>
          <cell r="AU11">
            <v>-1817110.1240500007</v>
          </cell>
        </row>
        <row r="12">
          <cell r="A12">
            <v>37165</v>
          </cell>
          <cell r="B12">
            <v>251.94</v>
          </cell>
          <cell r="C12">
            <v>0</v>
          </cell>
          <cell r="D12">
            <v>-0.01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-0.01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-30.41</v>
          </cell>
          <cell r="X12">
            <v>0</v>
          </cell>
          <cell r="Y12">
            <v>0</v>
          </cell>
          <cell r="Z12">
            <v>4.49</v>
          </cell>
          <cell r="AA12">
            <v>0</v>
          </cell>
          <cell r="AB12">
            <v>-20.02</v>
          </cell>
          <cell r="AC12">
            <v>-20.22</v>
          </cell>
          <cell r="AD12">
            <v>78.59</v>
          </cell>
          <cell r="AE12">
            <v>0</v>
          </cell>
          <cell r="AF12">
            <v>-47.13</v>
          </cell>
          <cell r="AG12">
            <v>0</v>
          </cell>
          <cell r="AH12">
            <v>31.62</v>
          </cell>
          <cell r="AI12">
            <v>0</v>
          </cell>
          <cell r="AJ12">
            <v>38.89</v>
          </cell>
          <cell r="AK12">
            <v>-19.45</v>
          </cell>
          <cell r="AL12">
            <v>0</v>
          </cell>
          <cell r="AM12">
            <v>-46.68</v>
          </cell>
          <cell r="AN12">
            <v>0</v>
          </cell>
          <cell r="AO12">
            <v>0</v>
          </cell>
          <cell r="AP12">
            <v>0</v>
          </cell>
          <cell r="AQ12">
            <v>16.87</v>
          </cell>
          <cell r="AR12">
            <v>238.47</v>
          </cell>
          <cell r="AS12">
            <v>-90.4</v>
          </cell>
          <cell r="AT12">
            <v>116.11</v>
          </cell>
          <cell r="AU12">
            <v>135745.1018869672</v>
          </cell>
        </row>
        <row r="13">
          <cell r="A13">
            <v>37196</v>
          </cell>
          <cell r="B13">
            <v>-4.3099999999999996</v>
          </cell>
          <cell r="C13">
            <v>0</v>
          </cell>
          <cell r="D13">
            <v>-0.01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-0.01</v>
          </cell>
          <cell r="K13">
            <v>0</v>
          </cell>
          <cell r="L13">
            <v>28.84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-16.920000000000002</v>
          </cell>
          <cell r="X13">
            <v>0</v>
          </cell>
          <cell r="Y13">
            <v>0</v>
          </cell>
          <cell r="Z13">
            <v>14.42</v>
          </cell>
          <cell r="AA13">
            <v>0</v>
          </cell>
          <cell r="AB13">
            <v>-23.75</v>
          </cell>
          <cell r="AC13">
            <v>-23.99</v>
          </cell>
          <cell r="AD13">
            <v>97.33</v>
          </cell>
          <cell r="AE13">
            <v>0</v>
          </cell>
          <cell r="AF13">
            <v>-45.42</v>
          </cell>
          <cell r="AG13">
            <v>0</v>
          </cell>
          <cell r="AH13">
            <v>30.47</v>
          </cell>
          <cell r="AI13">
            <v>0</v>
          </cell>
          <cell r="AJ13">
            <v>37.479999999999997</v>
          </cell>
          <cell r="AK13">
            <v>-23.07</v>
          </cell>
          <cell r="AL13">
            <v>0</v>
          </cell>
          <cell r="AM13">
            <v>-44.99</v>
          </cell>
          <cell r="AN13">
            <v>0</v>
          </cell>
          <cell r="AO13">
            <v>0</v>
          </cell>
          <cell r="AP13">
            <v>0</v>
          </cell>
          <cell r="AQ13">
            <v>179.37</v>
          </cell>
          <cell r="AR13">
            <v>205.44</v>
          </cell>
          <cell r="AS13">
            <v>236.31</v>
          </cell>
          <cell r="AT13">
            <v>-167.91</v>
          </cell>
          <cell r="AU13">
            <v>12157873.91159041</v>
          </cell>
        </row>
        <row r="14">
          <cell r="A14">
            <v>37226</v>
          </cell>
          <cell r="B14">
            <v>-2.9</v>
          </cell>
          <cell r="C14">
            <v>0</v>
          </cell>
          <cell r="D14">
            <v>-0.01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-0.01</v>
          </cell>
          <cell r="K14">
            <v>0</v>
          </cell>
          <cell r="L14">
            <v>29.68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-17.329999999999998</v>
          </cell>
          <cell r="X14">
            <v>0</v>
          </cell>
          <cell r="Y14">
            <v>0</v>
          </cell>
          <cell r="Z14">
            <v>16.28</v>
          </cell>
          <cell r="AA14">
            <v>0</v>
          </cell>
          <cell r="AB14">
            <v>-24.44</v>
          </cell>
          <cell r="AC14">
            <v>-24.69</v>
          </cell>
          <cell r="AD14">
            <v>100.17</v>
          </cell>
          <cell r="AE14">
            <v>0</v>
          </cell>
          <cell r="AF14">
            <v>-48.25</v>
          </cell>
          <cell r="AG14">
            <v>0</v>
          </cell>
          <cell r="AH14">
            <v>31.36</v>
          </cell>
          <cell r="AI14">
            <v>0</v>
          </cell>
          <cell r="AJ14">
            <v>38.57</v>
          </cell>
          <cell r="AK14">
            <v>-23.75</v>
          </cell>
          <cell r="AL14">
            <v>0</v>
          </cell>
          <cell r="AM14">
            <v>-47.8</v>
          </cell>
          <cell r="AN14">
            <v>-1.44</v>
          </cell>
          <cell r="AO14">
            <v>0</v>
          </cell>
          <cell r="AP14">
            <v>0</v>
          </cell>
          <cell r="AQ14">
            <v>184.61</v>
          </cell>
          <cell r="AR14">
            <v>210.05</v>
          </cell>
          <cell r="AS14">
            <v>242.14</v>
          </cell>
          <cell r="AT14">
            <v>-176.34</v>
          </cell>
          <cell r="AU14">
            <v>15085487.17880962</v>
          </cell>
        </row>
        <row r="15">
          <cell r="A15">
            <v>37257</v>
          </cell>
          <cell r="B15">
            <v>-26.18</v>
          </cell>
          <cell r="C15">
            <v>0</v>
          </cell>
          <cell r="D15">
            <v>-0.01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-0.01</v>
          </cell>
          <cell r="K15">
            <v>0</v>
          </cell>
          <cell r="L15">
            <v>29.56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-2.02</v>
          </cell>
          <cell r="X15">
            <v>0</v>
          </cell>
          <cell r="Y15">
            <v>0</v>
          </cell>
          <cell r="Z15">
            <v>14.78</v>
          </cell>
          <cell r="AA15">
            <v>0</v>
          </cell>
          <cell r="AB15">
            <v>-24.34</v>
          </cell>
          <cell r="AC15">
            <v>-24.59</v>
          </cell>
          <cell r="AD15">
            <v>99.75</v>
          </cell>
          <cell r="AE15">
            <v>0</v>
          </cell>
          <cell r="AF15">
            <v>-46.53</v>
          </cell>
          <cell r="AG15">
            <v>0</v>
          </cell>
          <cell r="AH15">
            <v>31.23</v>
          </cell>
          <cell r="AI15">
            <v>0</v>
          </cell>
          <cell r="AJ15">
            <v>38.409999999999997</v>
          </cell>
          <cell r="AK15">
            <v>-23.65</v>
          </cell>
          <cell r="AL15">
            <v>0</v>
          </cell>
          <cell r="AM15">
            <v>-46.11</v>
          </cell>
          <cell r="AN15">
            <v>0</v>
          </cell>
          <cell r="AO15">
            <v>0</v>
          </cell>
          <cell r="AP15">
            <v>0</v>
          </cell>
          <cell r="AQ15">
            <v>183.84</v>
          </cell>
          <cell r="AR15">
            <v>204.13</v>
          </cell>
          <cell r="AS15">
            <v>261.97000000000003</v>
          </cell>
          <cell r="AT15">
            <v>-182.21</v>
          </cell>
          <cell r="AU15">
            <v>5538505.0456390381</v>
          </cell>
        </row>
        <row r="16">
          <cell r="A16">
            <v>37288</v>
          </cell>
          <cell r="B16">
            <v>-21.73</v>
          </cell>
          <cell r="C16">
            <v>0</v>
          </cell>
          <cell r="D16">
            <v>-0.01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-0.01</v>
          </cell>
          <cell r="K16">
            <v>0</v>
          </cell>
          <cell r="L16">
            <v>26.59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-1.49</v>
          </cell>
          <cell r="X16">
            <v>0</v>
          </cell>
          <cell r="Y16">
            <v>0</v>
          </cell>
          <cell r="Z16">
            <v>13.29</v>
          </cell>
          <cell r="AA16">
            <v>0</v>
          </cell>
          <cell r="AB16">
            <v>-21.89</v>
          </cell>
          <cell r="AC16">
            <v>-22.11</v>
          </cell>
          <cell r="AD16">
            <v>89.72</v>
          </cell>
          <cell r="AE16">
            <v>0</v>
          </cell>
          <cell r="AF16">
            <v>-41.85</v>
          </cell>
          <cell r="AG16">
            <v>0</v>
          </cell>
          <cell r="AH16">
            <v>28.09</v>
          </cell>
          <cell r="AI16">
            <v>0</v>
          </cell>
          <cell r="AJ16">
            <v>34.549999999999997</v>
          </cell>
          <cell r="AK16">
            <v>-21.27</v>
          </cell>
          <cell r="AL16">
            <v>0</v>
          </cell>
          <cell r="AM16">
            <v>-41.48</v>
          </cell>
          <cell r="AN16">
            <v>0</v>
          </cell>
          <cell r="AO16">
            <v>0</v>
          </cell>
          <cell r="AP16">
            <v>0</v>
          </cell>
          <cell r="AQ16">
            <v>165.35</v>
          </cell>
          <cell r="AR16">
            <v>185.75</v>
          </cell>
          <cell r="AS16">
            <v>235.47</v>
          </cell>
          <cell r="AT16">
            <v>-160.87</v>
          </cell>
          <cell r="AU16">
            <v>3741274.9065070455</v>
          </cell>
        </row>
        <row r="17">
          <cell r="A17">
            <v>37316</v>
          </cell>
          <cell r="B17">
            <v>-23.46</v>
          </cell>
          <cell r="C17">
            <v>0</v>
          </cell>
          <cell r="D17">
            <v>-0.01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-0.01</v>
          </cell>
          <cell r="K17">
            <v>0</v>
          </cell>
          <cell r="L17">
            <v>29.32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-1.78</v>
          </cell>
          <cell r="X17">
            <v>0</v>
          </cell>
          <cell r="Y17">
            <v>0</v>
          </cell>
          <cell r="Z17">
            <v>14.66</v>
          </cell>
          <cell r="AA17">
            <v>0</v>
          </cell>
          <cell r="AB17">
            <v>-24.15</v>
          </cell>
          <cell r="AC17">
            <v>-24.39</v>
          </cell>
          <cell r="AD17">
            <v>98.95</v>
          </cell>
          <cell r="AE17">
            <v>0</v>
          </cell>
          <cell r="AF17">
            <v>-46.16</v>
          </cell>
          <cell r="AG17">
            <v>0</v>
          </cell>
          <cell r="AH17">
            <v>30.98</v>
          </cell>
          <cell r="AI17">
            <v>0</v>
          </cell>
          <cell r="AJ17">
            <v>38.1</v>
          </cell>
          <cell r="AK17">
            <v>-23.46</v>
          </cell>
          <cell r="AL17">
            <v>0</v>
          </cell>
          <cell r="AM17">
            <v>-45.74</v>
          </cell>
          <cell r="AN17">
            <v>0</v>
          </cell>
          <cell r="AO17">
            <v>0</v>
          </cell>
          <cell r="AP17">
            <v>0</v>
          </cell>
          <cell r="AQ17">
            <v>182.37</v>
          </cell>
          <cell r="AR17">
            <v>205.24</v>
          </cell>
          <cell r="AS17">
            <v>260.32</v>
          </cell>
          <cell r="AT17">
            <v>-171.77</v>
          </cell>
          <cell r="AU17">
            <v>9985767.6946118865</v>
          </cell>
        </row>
        <row r="18">
          <cell r="A18">
            <v>37347</v>
          </cell>
          <cell r="B18">
            <v>-378.83</v>
          </cell>
          <cell r="C18">
            <v>0</v>
          </cell>
          <cell r="D18">
            <v>-0.01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-0.01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-3.38</v>
          </cell>
          <cell r="X18">
            <v>0</v>
          </cell>
          <cell r="Y18">
            <v>0</v>
          </cell>
          <cell r="Z18">
            <v>14.13</v>
          </cell>
          <cell r="AA18">
            <v>0</v>
          </cell>
          <cell r="AB18">
            <v>-23.27</v>
          </cell>
          <cell r="AC18">
            <v>-23.5</v>
          </cell>
          <cell r="AD18">
            <v>95.35</v>
          </cell>
          <cell r="AE18">
            <v>0</v>
          </cell>
          <cell r="AF18">
            <v>-44.48</v>
          </cell>
          <cell r="AG18">
            <v>0</v>
          </cell>
          <cell r="AH18">
            <v>29.85</v>
          </cell>
          <cell r="AI18">
            <v>0</v>
          </cell>
          <cell r="AJ18">
            <v>36.72</v>
          </cell>
          <cell r="AK18">
            <v>-22.61</v>
          </cell>
          <cell r="AL18">
            <v>0</v>
          </cell>
          <cell r="AM18">
            <v>-44.08</v>
          </cell>
          <cell r="AN18">
            <v>0</v>
          </cell>
          <cell r="AO18">
            <v>0</v>
          </cell>
          <cell r="AP18">
            <v>0</v>
          </cell>
          <cell r="AQ18">
            <v>175.73</v>
          </cell>
          <cell r="AR18">
            <v>-188.38</v>
          </cell>
          <cell r="AS18">
            <v>204.1</v>
          </cell>
          <cell r="AT18">
            <v>-114.41</v>
          </cell>
          <cell r="AU18">
            <v>5001882.9806653652</v>
          </cell>
        </row>
        <row r="19">
          <cell r="A19">
            <v>37377</v>
          </cell>
          <cell r="B19">
            <v>-388.88</v>
          </cell>
          <cell r="C19">
            <v>0</v>
          </cell>
          <cell r="D19">
            <v>-0.01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-0.01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-3.23</v>
          </cell>
          <cell r="X19">
            <v>0</v>
          </cell>
          <cell r="Y19">
            <v>0</v>
          </cell>
          <cell r="Z19">
            <v>14.54</v>
          </cell>
          <cell r="AA19">
            <v>0</v>
          </cell>
          <cell r="AB19">
            <v>-23.94</v>
          </cell>
          <cell r="AC19">
            <v>-24.18</v>
          </cell>
          <cell r="AD19">
            <v>98.11</v>
          </cell>
          <cell r="AE19">
            <v>0</v>
          </cell>
          <cell r="AF19">
            <v>-45.77</v>
          </cell>
          <cell r="AG19">
            <v>0</v>
          </cell>
          <cell r="AH19">
            <v>30.72</v>
          </cell>
          <cell r="AI19">
            <v>0</v>
          </cell>
          <cell r="AJ19">
            <v>37.78</v>
          </cell>
          <cell r="AK19">
            <v>-23.26</v>
          </cell>
          <cell r="AL19">
            <v>0</v>
          </cell>
          <cell r="AM19">
            <v>-45.36</v>
          </cell>
          <cell r="AN19">
            <v>0</v>
          </cell>
          <cell r="AO19">
            <v>0</v>
          </cell>
          <cell r="AP19">
            <v>0</v>
          </cell>
          <cell r="AQ19">
            <v>180.82</v>
          </cell>
          <cell r="AR19">
            <v>-192.68</v>
          </cell>
          <cell r="AS19">
            <v>210.39</v>
          </cell>
          <cell r="AT19">
            <v>-117.63</v>
          </cell>
          <cell r="AU19">
            <v>4924845.2968646782</v>
          </cell>
        </row>
        <row r="20">
          <cell r="A20">
            <v>37408</v>
          </cell>
          <cell r="B20">
            <v>-399.85</v>
          </cell>
          <cell r="C20">
            <v>0</v>
          </cell>
          <cell r="D20">
            <v>-0.01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-0.01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-1.49</v>
          </cell>
          <cell r="X20">
            <v>0</v>
          </cell>
          <cell r="Y20">
            <v>0</v>
          </cell>
          <cell r="Z20">
            <v>14.01</v>
          </cell>
          <cell r="AA20">
            <v>0</v>
          </cell>
          <cell r="AB20">
            <v>-23.07</v>
          </cell>
          <cell r="AC20">
            <v>-23.3</v>
          </cell>
          <cell r="AD20">
            <v>94.53</v>
          </cell>
          <cell r="AE20">
            <v>0</v>
          </cell>
          <cell r="AF20">
            <v>-44.1</v>
          </cell>
          <cell r="AG20">
            <v>0</v>
          </cell>
          <cell r="AH20">
            <v>29.59</v>
          </cell>
          <cell r="AI20">
            <v>0</v>
          </cell>
          <cell r="AJ20">
            <v>36.4</v>
          </cell>
          <cell r="AK20">
            <v>-22.41</v>
          </cell>
          <cell r="AL20">
            <v>0</v>
          </cell>
          <cell r="AM20">
            <v>-43.7</v>
          </cell>
          <cell r="AN20">
            <v>0</v>
          </cell>
          <cell r="AO20">
            <v>0</v>
          </cell>
          <cell r="AP20">
            <v>0</v>
          </cell>
          <cell r="AQ20">
            <v>174.22</v>
          </cell>
          <cell r="AR20">
            <v>-209.18</v>
          </cell>
          <cell r="AS20">
            <v>199.43</v>
          </cell>
          <cell r="AT20">
            <v>-111.17</v>
          </cell>
          <cell r="AU20">
            <v>5001887.8076465558</v>
          </cell>
        </row>
        <row r="21">
          <cell r="A21">
            <v>37438</v>
          </cell>
          <cell r="B21">
            <v>-407.58</v>
          </cell>
          <cell r="C21">
            <v>0</v>
          </cell>
          <cell r="D21">
            <v>-0.01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-0.01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-0.49</v>
          </cell>
          <cell r="X21">
            <v>0</v>
          </cell>
          <cell r="Y21">
            <v>0</v>
          </cell>
          <cell r="Z21">
            <v>14.41</v>
          </cell>
          <cell r="AA21">
            <v>0</v>
          </cell>
          <cell r="AB21">
            <v>-23.73</v>
          </cell>
          <cell r="AC21">
            <v>-23.97</v>
          </cell>
          <cell r="AD21">
            <v>97.26</v>
          </cell>
          <cell r="AE21">
            <v>0</v>
          </cell>
          <cell r="AF21">
            <v>-45.37</v>
          </cell>
          <cell r="AG21">
            <v>0</v>
          </cell>
          <cell r="AH21">
            <v>30.45</v>
          </cell>
          <cell r="AI21">
            <v>0</v>
          </cell>
          <cell r="AJ21">
            <v>37.450000000000003</v>
          </cell>
          <cell r="AK21">
            <v>-23.06</v>
          </cell>
          <cell r="AL21">
            <v>0</v>
          </cell>
          <cell r="AM21">
            <v>-44.96</v>
          </cell>
          <cell r="AN21">
            <v>0</v>
          </cell>
          <cell r="AO21">
            <v>0</v>
          </cell>
          <cell r="AP21">
            <v>0</v>
          </cell>
          <cell r="AQ21">
            <v>179.25</v>
          </cell>
          <cell r="AR21">
            <v>-210.35</v>
          </cell>
          <cell r="AS21">
            <v>203.96</v>
          </cell>
          <cell r="AT21">
            <v>-112.81</v>
          </cell>
          <cell r="AU21">
            <v>4925196.3140329672</v>
          </cell>
        </row>
        <row r="22">
          <cell r="A22">
            <v>37469</v>
          </cell>
          <cell r="B22">
            <v>-397.68</v>
          </cell>
          <cell r="C22">
            <v>0</v>
          </cell>
          <cell r="D22">
            <v>-0.01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-0.01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-1.68</v>
          </cell>
          <cell r="X22">
            <v>0</v>
          </cell>
          <cell r="Y22">
            <v>0</v>
          </cell>
          <cell r="Z22">
            <v>14.35</v>
          </cell>
          <cell r="AA22">
            <v>0</v>
          </cell>
          <cell r="AB22">
            <v>-23.63</v>
          </cell>
          <cell r="AC22">
            <v>-23.87</v>
          </cell>
          <cell r="AD22">
            <v>96.83</v>
          </cell>
          <cell r="AE22">
            <v>0</v>
          </cell>
          <cell r="AF22">
            <v>-45.17</v>
          </cell>
          <cell r="AG22">
            <v>0</v>
          </cell>
          <cell r="AH22">
            <v>30.31</v>
          </cell>
          <cell r="AI22">
            <v>0</v>
          </cell>
          <cell r="AJ22">
            <v>37.29</v>
          </cell>
          <cell r="AK22">
            <v>-22.96</v>
          </cell>
          <cell r="AL22">
            <v>0</v>
          </cell>
          <cell r="AM22">
            <v>-44.76</v>
          </cell>
          <cell r="AN22">
            <v>0</v>
          </cell>
          <cell r="AO22">
            <v>0</v>
          </cell>
          <cell r="AP22">
            <v>0</v>
          </cell>
          <cell r="AQ22">
            <v>178.46</v>
          </cell>
          <cell r="AR22">
            <v>-202.52</v>
          </cell>
          <cell r="AS22">
            <v>199.5</v>
          </cell>
          <cell r="AT22">
            <v>-109.74</v>
          </cell>
          <cell r="AU22">
            <v>4927198.9743787088</v>
          </cell>
        </row>
        <row r="23">
          <cell r="A23">
            <v>37500</v>
          </cell>
          <cell r="B23">
            <v>-378.71</v>
          </cell>
          <cell r="C23">
            <v>0</v>
          </cell>
          <cell r="D23">
            <v>-0.01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-0.01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-1.84</v>
          </cell>
          <cell r="X23">
            <v>0</v>
          </cell>
          <cell r="Y23">
            <v>0</v>
          </cell>
          <cell r="Z23">
            <v>13.82</v>
          </cell>
          <cell r="AA23">
            <v>0</v>
          </cell>
          <cell r="AB23">
            <v>-22.76</v>
          </cell>
          <cell r="AC23">
            <v>-22.99</v>
          </cell>
          <cell r="AD23">
            <v>93.29</v>
          </cell>
          <cell r="AE23">
            <v>0</v>
          </cell>
          <cell r="AF23">
            <v>-43.52</v>
          </cell>
          <cell r="AG23">
            <v>0</v>
          </cell>
          <cell r="AH23">
            <v>29.21</v>
          </cell>
          <cell r="AI23">
            <v>0</v>
          </cell>
          <cell r="AJ23">
            <v>35.93</v>
          </cell>
          <cell r="AK23">
            <v>-22.12</v>
          </cell>
          <cell r="AL23">
            <v>0</v>
          </cell>
          <cell r="AM23">
            <v>-43.13</v>
          </cell>
          <cell r="AN23">
            <v>0</v>
          </cell>
          <cell r="AO23">
            <v>0</v>
          </cell>
          <cell r="AP23">
            <v>0</v>
          </cell>
          <cell r="AQ23">
            <v>171.94</v>
          </cell>
          <cell r="AR23">
            <v>-190.91</v>
          </cell>
          <cell r="AS23">
            <v>190.62</v>
          </cell>
          <cell r="AT23">
            <v>-104.32</v>
          </cell>
          <cell r="AU23">
            <v>15002350.908847995</v>
          </cell>
        </row>
        <row r="24">
          <cell r="A24">
            <v>37530</v>
          </cell>
          <cell r="B24">
            <v>-399.94</v>
          </cell>
          <cell r="C24">
            <v>0</v>
          </cell>
          <cell r="D24">
            <v>-0.01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-0.01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-1.61</v>
          </cell>
          <cell r="X24">
            <v>0</v>
          </cell>
          <cell r="Y24">
            <v>0</v>
          </cell>
          <cell r="Z24">
            <v>14.22</v>
          </cell>
          <cell r="AA24">
            <v>0</v>
          </cell>
          <cell r="AB24">
            <v>-23.42</v>
          </cell>
          <cell r="AC24">
            <v>-23.66</v>
          </cell>
          <cell r="AD24">
            <v>95.99</v>
          </cell>
          <cell r="AE24">
            <v>0</v>
          </cell>
          <cell r="AF24">
            <v>-44.78</v>
          </cell>
          <cell r="AG24">
            <v>0</v>
          </cell>
          <cell r="AH24">
            <v>30.05</v>
          </cell>
          <cell r="AI24">
            <v>0</v>
          </cell>
          <cell r="AJ24">
            <v>36.96</v>
          </cell>
          <cell r="AK24">
            <v>-22.76</v>
          </cell>
          <cell r="AL24">
            <v>0</v>
          </cell>
          <cell r="AM24">
            <v>-44.37</v>
          </cell>
          <cell r="AN24">
            <v>0</v>
          </cell>
          <cell r="AO24">
            <v>0</v>
          </cell>
          <cell r="AP24">
            <v>0</v>
          </cell>
          <cell r="AQ24">
            <v>176.9</v>
          </cell>
          <cell r="AR24">
            <v>-206.43</v>
          </cell>
          <cell r="AS24">
            <v>202.51</v>
          </cell>
          <cell r="AT24">
            <v>-112.16</v>
          </cell>
          <cell r="AU24">
            <v>9924867.4561357182</v>
          </cell>
        </row>
        <row r="25">
          <cell r="A25">
            <v>37561</v>
          </cell>
          <cell r="B25">
            <v>73.02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-3.7</v>
          </cell>
          <cell r="X25">
            <v>0</v>
          </cell>
          <cell r="Y25">
            <v>0</v>
          </cell>
          <cell r="Z25">
            <v>13.7</v>
          </cell>
          <cell r="AA25">
            <v>0</v>
          </cell>
          <cell r="AB25">
            <v>-22.56</v>
          </cell>
          <cell r="AC25">
            <v>-22.79</v>
          </cell>
          <cell r="AD25">
            <v>92.45</v>
          </cell>
          <cell r="AE25">
            <v>0</v>
          </cell>
          <cell r="AF25">
            <v>-43.14</v>
          </cell>
          <cell r="AG25">
            <v>0</v>
          </cell>
          <cell r="AH25">
            <v>28.95</v>
          </cell>
          <cell r="AI25">
            <v>0</v>
          </cell>
          <cell r="AJ25">
            <v>35.61</v>
          </cell>
          <cell r="AK25">
            <v>-21.92</v>
          </cell>
          <cell r="AL25">
            <v>0</v>
          </cell>
          <cell r="AM25">
            <v>-42.75</v>
          </cell>
          <cell r="AN25">
            <v>0</v>
          </cell>
          <cell r="AO25">
            <v>0</v>
          </cell>
          <cell r="AP25">
            <v>0</v>
          </cell>
          <cell r="AQ25">
            <v>106.82</v>
          </cell>
          <cell r="AR25">
            <v>193.68</v>
          </cell>
          <cell r="AS25">
            <v>110.57</v>
          </cell>
          <cell r="AT25">
            <v>-66.790000000000006</v>
          </cell>
          <cell r="AU25">
            <v>11212576.659913216</v>
          </cell>
        </row>
        <row r="26">
          <cell r="A26">
            <v>37591</v>
          </cell>
          <cell r="B26">
            <v>91.31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0.38</v>
          </cell>
          <cell r="X26">
            <v>0</v>
          </cell>
          <cell r="Y26">
            <v>0</v>
          </cell>
          <cell r="Z26">
            <v>14.1</v>
          </cell>
          <cell r="AA26">
            <v>0</v>
          </cell>
          <cell r="AB26">
            <v>-23.22</v>
          </cell>
          <cell r="AC26">
            <v>-23.45</v>
          </cell>
          <cell r="AD26">
            <v>95.12</v>
          </cell>
          <cell r="AE26">
            <v>0</v>
          </cell>
          <cell r="AF26">
            <v>-44.38</v>
          </cell>
          <cell r="AG26">
            <v>0</v>
          </cell>
          <cell r="AH26">
            <v>29.79</v>
          </cell>
          <cell r="AI26">
            <v>0</v>
          </cell>
          <cell r="AJ26">
            <v>36.64</v>
          </cell>
          <cell r="AK26">
            <v>-22.56</v>
          </cell>
          <cell r="AL26">
            <v>0</v>
          </cell>
          <cell r="AM26">
            <v>-43.98</v>
          </cell>
          <cell r="AN26">
            <v>0</v>
          </cell>
          <cell r="AO26">
            <v>0</v>
          </cell>
          <cell r="AP26">
            <v>0</v>
          </cell>
          <cell r="AQ26">
            <v>109.9</v>
          </cell>
          <cell r="AR26">
            <v>219.65</v>
          </cell>
          <cell r="AS26">
            <v>105.07</v>
          </cell>
          <cell r="AT26">
            <v>-62.92</v>
          </cell>
          <cell r="AU26">
            <v>-3863040.5225193314</v>
          </cell>
        </row>
        <row r="27">
          <cell r="A27">
            <v>37622</v>
          </cell>
          <cell r="B27">
            <v>104.3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5.0199999999999996</v>
          </cell>
          <cell r="X27">
            <v>0</v>
          </cell>
          <cell r="Y27">
            <v>0</v>
          </cell>
          <cell r="Z27">
            <v>14.03</v>
          </cell>
          <cell r="AA27">
            <v>0</v>
          </cell>
          <cell r="AB27">
            <v>-23.11</v>
          </cell>
          <cell r="AC27">
            <v>-23.34</v>
          </cell>
          <cell r="AD27">
            <v>94.69</v>
          </cell>
          <cell r="AE27">
            <v>0</v>
          </cell>
          <cell r="AF27">
            <v>-44.19</v>
          </cell>
          <cell r="AG27">
            <v>0</v>
          </cell>
          <cell r="AH27">
            <v>29.65</v>
          </cell>
          <cell r="AI27">
            <v>0</v>
          </cell>
          <cell r="AJ27">
            <v>36.47</v>
          </cell>
          <cell r="AK27">
            <v>-22.45</v>
          </cell>
          <cell r="AL27">
            <v>0</v>
          </cell>
          <cell r="AM27">
            <v>-43.79</v>
          </cell>
          <cell r="AN27">
            <v>0</v>
          </cell>
          <cell r="AO27">
            <v>0</v>
          </cell>
          <cell r="AP27">
            <v>0</v>
          </cell>
          <cell r="AQ27">
            <v>109.41</v>
          </cell>
          <cell r="AR27">
            <v>236.7</v>
          </cell>
          <cell r="AS27">
            <v>97.6</v>
          </cell>
          <cell r="AT27">
            <v>-59.8</v>
          </cell>
          <cell r="AU27">
            <v>43095285.869187638</v>
          </cell>
        </row>
        <row r="28">
          <cell r="A28">
            <v>37653</v>
          </cell>
          <cell r="B28">
            <v>96.85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3.06</v>
          </cell>
          <cell r="X28">
            <v>0</v>
          </cell>
          <cell r="Y28">
            <v>0</v>
          </cell>
          <cell r="Z28">
            <v>12.62</v>
          </cell>
          <cell r="AA28">
            <v>0</v>
          </cell>
          <cell r="AB28">
            <v>-20.78</v>
          </cell>
          <cell r="AC28">
            <v>-20.99</v>
          </cell>
          <cell r="AD28">
            <v>85.14</v>
          </cell>
          <cell r="AE28">
            <v>0</v>
          </cell>
          <cell r="AF28">
            <v>-39.729999999999997</v>
          </cell>
          <cell r="AG28">
            <v>0</v>
          </cell>
          <cell r="AH28">
            <v>26.66</v>
          </cell>
          <cell r="AI28">
            <v>0</v>
          </cell>
          <cell r="AJ28">
            <v>32.799999999999997</v>
          </cell>
          <cell r="AK28">
            <v>-20.190000000000001</v>
          </cell>
          <cell r="AL28">
            <v>0</v>
          </cell>
          <cell r="AM28">
            <v>-39.369999999999997</v>
          </cell>
          <cell r="AN28">
            <v>0</v>
          </cell>
          <cell r="AO28">
            <v>0</v>
          </cell>
          <cell r="AP28">
            <v>0</v>
          </cell>
          <cell r="AQ28">
            <v>98.38</v>
          </cell>
          <cell r="AR28">
            <v>214.45</v>
          </cell>
          <cell r="AS28">
            <v>86.47</v>
          </cell>
          <cell r="AT28">
            <v>-51.91</v>
          </cell>
          <cell r="AU28">
            <v>-3693396.6612858828</v>
          </cell>
        </row>
        <row r="29">
          <cell r="A29">
            <v>37681</v>
          </cell>
          <cell r="B29">
            <v>109.69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4.2699999999999996</v>
          </cell>
          <cell r="X29">
            <v>0</v>
          </cell>
          <cell r="Y29">
            <v>0</v>
          </cell>
          <cell r="Z29">
            <v>13.91</v>
          </cell>
          <cell r="AA29">
            <v>0</v>
          </cell>
          <cell r="AB29">
            <v>-22.91</v>
          </cell>
          <cell r="AC29">
            <v>-23.14</v>
          </cell>
          <cell r="AD29">
            <v>93.87</v>
          </cell>
          <cell r="AE29">
            <v>0</v>
          </cell>
          <cell r="AF29">
            <v>-43.8</v>
          </cell>
          <cell r="AG29">
            <v>0</v>
          </cell>
          <cell r="AH29">
            <v>29.4</v>
          </cell>
          <cell r="AI29">
            <v>0</v>
          </cell>
          <cell r="AJ29">
            <v>36.159999999999997</v>
          </cell>
          <cell r="AK29">
            <v>-22.26</v>
          </cell>
          <cell r="AL29">
            <v>0</v>
          </cell>
          <cell r="AM29">
            <v>-43.41</v>
          </cell>
          <cell r="AN29">
            <v>0</v>
          </cell>
          <cell r="AO29">
            <v>0</v>
          </cell>
          <cell r="AP29">
            <v>0</v>
          </cell>
          <cell r="AQ29">
            <v>108.46</v>
          </cell>
          <cell r="AR29">
            <v>240.24</v>
          </cell>
          <cell r="AS29">
            <v>94.03</v>
          </cell>
          <cell r="AT29">
            <v>-54.79</v>
          </cell>
          <cell r="AU29">
            <v>1576408.9053297834</v>
          </cell>
        </row>
        <row r="30">
          <cell r="A30">
            <v>37712</v>
          </cell>
          <cell r="B30">
            <v>22.46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4.38</v>
          </cell>
          <cell r="X30">
            <v>0</v>
          </cell>
          <cell r="Y30">
            <v>0</v>
          </cell>
          <cell r="Z30">
            <v>13.4</v>
          </cell>
          <cell r="AA30">
            <v>0</v>
          </cell>
          <cell r="AB30">
            <v>-22.07</v>
          </cell>
          <cell r="AC30">
            <v>-22.29</v>
          </cell>
          <cell r="AD30">
            <v>90.43</v>
          </cell>
          <cell r="AE30">
            <v>0</v>
          </cell>
          <cell r="AF30">
            <v>-42.2</v>
          </cell>
          <cell r="AG30">
            <v>0</v>
          </cell>
          <cell r="AH30">
            <v>28.32</v>
          </cell>
          <cell r="AI30">
            <v>0</v>
          </cell>
          <cell r="AJ30">
            <v>34.83</v>
          </cell>
          <cell r="AK30">
            <v>-21.44</v>
          </cell>
          <cell r="AL30">
            <v>0</v>
          </cell>
          <cell r="AM30">
            <v>-41.82</v>
          </cell>
          <cell r="AN30">
            <v>0</v>
          </cell>
          <cell r="AO30">
            <v>0</v>
          </cell>
          <cell r="AP30">
            <v>0</v>
          </cell>
          <cell r="AQ30">
            <v>104.48</v>
          </cell>
          <cell r="AR30">
            <v>148.47999999999999</v>
          </cell>
          <cell r="AS30">
            <v>93.56</v>
          </cell>
          <cell r="AT30">
            <v>-52.24</v>
          </cell>
          <cell r="AU30">
            <v>-3905708.3575377036</v>
          </cell>
        </row>
        <row r="31">
          <cell r="A31">
            <v>37742</v>
          </cell>
          <cell r="B31">
            <v>23.9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4.84</v>
          </cell>
          <cell r="X31">
            <v>0</v>
          </cell>
          <cell r="Y31">
            <v>0</v>
          </cell>
          <cell r="Z31">
            <v>13.79</v>
          </cell>
          <cell r="AA31">
            <v>0</v>
          </cell>
          <cell r="AB31">
            <v>-22.7</v>
          </cell>
          <cell r="AC31">
            <v>-22.93</v>
          </cell>
          <cell r="AD31">
            <v>93.03</v>
          </cell>
          <cell r="AE31">
            <v>0</v>
          </cell>
          <cell r="AF31">
            <v>-43.41</v>
          </cell>
          <cell r="AG31">
            <v>0</v>
          </cell>
          <cell r="AH31">
            <v>29.13</v>
          </cell>
          <cell r="AI31">
            <v>0</v>
          </cell>
          <cell r="AJ31">
            <v>35.83</v>
          </cell>
          <cell r="AK31">
            <v>-22.06</v>
          </cell>
          <cell r="AL31">
            <v>0</v>
          </cell>
          <cell r="AM31">
            <v>-43.02</v>
          </cell>
          <cell r="AN31">
            <v>0</v>
          </cell>
          <cell r="AO31">
            <v>0</v>
          </cell>
          <cell r="AP31">
            <v>0</v>
          </cell>
          <cell r="AQ31">
            <v>107.48</v>
          </cell>
          <cell r="AR31">
            <v>153.88</v>
          </cell>
          <cell r="AS31">
            <v>96.27</v>
          </cell>
          <cell r="AT31">
            <v>-53.6</v>
          </cell>
          <cell r="AU31">
            <v>15374.413617866114</v>
          </cell>
        </row>
        <row r="32">
          <cell r="A32">
            <v>37773</v>
          </cell>
          <cell r="B32">
            <v>26.53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4.6100000000000003</v>
          </cell>
          <cell r="X32">
            <v>0</v>
          </cell>
          <cell r="Y32">
            <v>0</v>
          </cell>
          <cell r="Z32">
            <v>13.28</v>
          </cell>
          <cell r="AA32">
            <v>0</v>
          </cell>
          <cell r="AB32">
            <v>-21.87</v>
          </cell>
          <cell r="AC32">
            <v>-22.09</v>
          </cell>
          <cell r="AD32">
            <v>89.61</v>
          </cell>
          <cell r="AE32">
            <v>0</v>
          </cell>
          <cell r="AF32">
            <v>-41.81</v>
          </cell>
          <cell r="AG32">
            <v>0</v>
          </cell>
          <cell r="AH32">
            <v>28.06</v>
          </cell>
          <cell r="AI32">
            <v>0</v>
          </cell>
          <cell r="AJ32">
            <v>34.520000000000003</v>
          </cell>
          <cell r="AK32">
            <v>-21.25</v>
          </cell>
          <cell r="AL32">
            <v>0</v>
          </cell>
          <cell r="AM32">
            <v>-41.44</v>
          </cell>
          <cell r="AN32">
            <v>0</v>
          </cell>
          <cell r="AO32">
            <v>0</v>
          </cell>
          <cell r="AP32">
            <v>0</v>
          </cell>
          <cell r="AQ32">
            <v>103.53</v>
          </cell>
          <cell r="AR32">
            <v>151.68</v>
          </cell>
          <cell r="AS32">
            <v>91.27</v>
          </cell>
          <cell r="AT32">
            <v>-50.58</v>
          </cell>
          <cell r="AU32">
            <v>16094589.011580231</v>
          </cell>
        </row>
        <row r="33">
          <cell r="A33">
            <v>37803</v>
          </cell>
          <cell r="B33">
            <v>33.64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3.88</v>
          </cell>
          <cell r="X33">
            <v>0</v>
          </cell>
          <cell r="Y33">
            <v>0</v>
          </cell>
          <cell r="Z33">
            <v>13.66</v>
          </cell>
          <cell r="AA33">
            <v>0</v>
          </cell>
          <cell r="AB33">
            <v>-22.5</v>
          </cell>
          <cell r="AC33">
            <v>-22.72</v>
          </cell>
          <cell r="AD33">
            <v>92.18</v>
          </cell>
          <cell r="AE33">
            <v>0</v>
          </cell>
          <cell r="AF33">
            <v>-43.01</v>
          </cell>
          <cell r="AG33">
            <v>0</v>
          </cell>
          <cell r="AH33">
            <v>28.86</v>
          </cell>
          <cell r="AI33">
            <v>0</v>
          </cell>
          <cell r="AJ33">
            <v>35.51</v>
          </cell>
          <cell r="AK33">
            <v>-21.86</v>
          </cell>
          <cell r="AL33">
            <v>0</v>
          </cell>
          <cell r="AM33">
            <v>-42.62</v>
          </cell>
          <cell r="AN33">
            <v>0</v>
          </cell>
          <cell r="AO33">
            <v>0</v>
          </cell>
          <cell r="AP33">
            <v>0</v>
          </cell>
          <cell r="AQ33">
            <v>106.5</v>
          </cell>
          <cell r="AR33">
            <v>161.52000000000001</v>
          </cell>
          <cell r="AS33">
            <v>91.16</v>
          </cell>
          <cell r="AT33">
            <v>-50.45</v>
          </cell>
          <cell r="AU33">
            <v>-3983927.7798989341</v>
          </cell>
        </row>
        <row r="34">
          <cell r="A34">
            <v>37834</v>
          </cell>
          <cell r="B34">
            <v>34.49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4.05</v>
          </cell>
          <cell r="X34">
            <v>0</v>
          </cell>
          <cell r="Y34">
            <v>0</v>
          </cell>
          <cell r="Z34">
            <v>13.6</v>
          </cell>
          <cell r="AA34">
            <v>0</v>
          </cell>
          <cell r="AB34">
            <v>-22.39</v>
          </cell>
          <cell r="AC34">
            <v>-22.62</v>
          </cell>
          <cell r="AD34">
            <v>91.75</v>
          </cell>
          <cell r="AE34">
            <v>0</v>
          </cell>
          <cell r="AF34">
            <v>-42.81</v>
          </cell>
          <cell r="AG34">
            <v>0</v>
          </cell>
          <cell r="AH34">
            <v>28.73</v>
          </cell>
          <cell r="AI34">
            <v>0</v>
          </cell>
          <cell r="AJ34">
            <v>35.340000000000003</v>
          </cell>
          <cell r="AK34">
            <v>-21.76</v>
          </cell>
          <cell r="AL34">
            <v>0</v>
          </cell>
          <cell r="AM34">
            <v>-42.42</v>
          </cell>
          <cell r="AN34">
            <v>0</v>
          </cell>
          <cell r="AO34">
            <v>0</v>
          </cell>
          <cell r="AP34">
            <v>0</v>
          </cell>
          <cell r="AQ34">
            <v>106.01</v>
          </cell>
          <cell r="AR34">
            <v>161.94999999999999</v>
          </cell>
          <cell r="AS34">
            <v>90.59</v>
          </cell>
          <cell r="AT34">
            <v>-50.04</v>
          </cell>
          <cell r="AU34">
            <v>-3982575.6099716797</v>
          </cell>
        </row>
        <row r="35">
          <cell r="A35">
            <v>37865</v>
          </cell>
          <cell r="B35">
            <v>39.68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3.54</v>
          </cell>
          <cell r="X35">
            <v>0</v>
          </cell>
          <cell r="Y35">
            <v>0</v>
          </cell>
          <cell r="Z35">
            <v>13.1</v>
          </cell>
          <cell r="AA35">
            <v>0</v>
          </cell>
          <cell r="AB35">
            <v>-21.57</v>
          </cell>
          <cell r="AC35">
            <v>-21.79</v>
          </cell>
          <cell r="AD35">
            <v>88.37</v>
          </cell>
          <cell r="AE35">
            <v>0</v>
          </cell>
          <cell r="AF35">
            <v>-41.24</v>
          </cell>
          <cell r="AG35">
            <v>0</v>
          </cell>
          <cell r="AH35">
            <v>27.67</v>
          </cell>
          <cell r="AI35">
            <v>0</v>
          </cell>
          <cell r="AJ35">
            <v>34.04</v>
          </cell>
          <cell r="AK35">
            <v>-20.96</v>
          </cell>
          <cell r="AL35">
            <v>0</v>
          </cell>
          <cell r="AM35">
            <v>-40.86</v>
          </cell>
          <cell r="AN35">
            <v>0</v>
          </cell>
          <cell r="AO35">
            <v>0</v>
          </cell>
          <cell r="AP35">
            <v>0</v>
          </cell>
          <cell r="AQ35">
            <v>102.11</v>
          </cell>
          <cell r="AR35">
            <v>162.1</v>
          </cell>
          <cell r="AS35">
            <v>84.4</v>
          </cell>
          <cell r="AT35">
            <v>-46.02</v>
          </cell>
          <cell r="AU35">
            <v>-3905611.4511617739</v>
          </cell>
        </row>
        <row r="36">
          <cell r="A36">
            <v>37895</v>
          </cell>
          <cell r="B36">
            <v>42.88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3.95</v>
          </cell>
          <cell r="X36">
            <v>0</v>
          </cell>
          <cell r="Y36">
            <v>0</v>
          </cell>
          <cell r="Z36">
            <v>13.47</v>
          </cell>
          <cell r="AA36">
            <v>0</v>
          </cell>
          <cell r="AB36">
            <v>-22.19</v>
          </cell>
          <cell r="AC36">
            <v>-22.41</v>
          </cell>
          <cell r="AD36">
            <v>90.9</v>
          </cell>
          <cell r="AE36">
            <v>0</v>
          </cell>
          <cell r="AF36">
            <v>-42.42</v>
          </cell>
          <cell r="AG36">
            <v>0</v>
          </cell>
          <cell r="AH36">
            <v>28.47</v>
          </cell>
          <cell r="AI36">
            <v>0</v>
          </cell>
          <cell r="AJ36">
            <v>35.01</v>
          </cell>
          <cell r="AK36">
            <v>-21.56</v>
          </cell>
          <cell r="AL36">
            <v>0</v>
          </cell>
          <cell r="AM36">
            <v>-42.03</v>
          </cell>
          <cell r="AN36">
            <v>0</v>
          </cell>
          <cell r="AO36">
            <v>0</v>
          </cell>
          <cell r="AP36">
            <v>0</v>
          </cell>
          <cell r="AQ36">
            <v>105.03</v>
          </cell>
          <cell r="AR36">
            <v>169.11</v>
          </cell>
          <cell r="AS36">
            <v>86.14</v>
          </cell>
          <cell r="AT36">
            <v>-46.86</v>
          </cell>
          <cell r="AU36">
            <v>-3783593.6018080339</v>
          </cell>
        </row>
        <row r="37">
          <cell r="A37">
            <v>37926</v>
          </cell>
          <cell r="B37">
            <v>-173.85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7.47</v>
          </cell>
          <cell r="X37">
            <v>0</v>
          </cell>
          <cell r="Y37">
            <v>0</v>
          </cell>
          <cell r="Z37">
            <v>12.98</v>
          </cell>
          <cell r="AA37">
            <v>0</v>
          </cell>
          <cell r="AB37">
            <v>-21.37</v>
          </cell>
          <cell r="AC37">
            <v>-21.58</v>
          </cell>
          <cell r="AD37">
            <v>53.83</v>
          </cell>
          <cell r="AE37">
            <v>0</v>
          </cell>
          <cell r="AF37">
            <v>-40.85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-20.76</v>
          </cell>
          <cell r="AL37">
            <v>0</v>
          </cell>
          <cell r="AM37">
            <v>-40.49</v>
          </cell>
          <cell r="AN37">
            <v>0</v>
          </cell>
          <cell r="AO37">
            <v>0</v>
          </cell>
          <cell r="AP37">
            <v>0</v>
          </cell>
          <cell r="AQ37">
            <v>34.92</v>
          </cell>
          <cell r="AR37">
            <v>-209.71</v>
          </cell>
          <cell r="AS37">
            <v>41.69</v>
          </cell>
          <cell r="AT37">
            <v>-25.15</v>
          </cell>
          <cell r="AU37">
            <v>-2452874.3372162939</v>
          </cell>
        </row>
        <row r="38">
          <cell r="A38">
            <v>37956</v>
          </cell>
          <cell r="B38">
            <v>-175.68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7.32</v>
          </cell>
          <cell r="X38">
            <v>0</v>
          </cell>
          <cell r="Y38">
            <v>0</v>
          </cell>
          <cell r="Z38">
            <v>13.35</v>
          </cell>
          <cell r="AA38">
            <v>0</v>
          </cell>
          <cell r="AB38">
            <v>-21.98</v>
          </cell>
          <cell r="AC38">
            <v>-22.2</v>
          </cell>
          <cell r="AD38">
            <v>55.37</v>
          </cell>
          <cell r="AE38">
            <v>0</v>
          </cell>
          <cell r="AF38">
            <v>-42.02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-21.36</v>
          </cell>
          <cell r="AL38">
            <v>0</v>
          </cell>
          <cell r="AM38">
            <v>-41.64</v>
          </cell>
          <cell r="AN38">
            <v>0</v>
          </cell>
          <cell r="AO38">
            <v>0</v>
          </cell>
          <cell r="AP38">
            <v>0</v>
          </cell>
          <cell r="AQ38">
            <v>35.92</v>
          </cell>
          <cell r="AR38">
            <v>-212.94</v>
          </cell>
          <cell r="AS38">
            <v>41.32</v>
          </cell>
          <cell r="AT38">
            <v>-24.56</v>
          </cell>
          <cell r="AU38">
            <v>28546064.232810758</v>
          </cell>
        </row>
        <row r="39">
          <cell r="A39">
            <v>37987</v>
          </cell>
          <cell r="B39">
            <v>-178.72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3.05</v>
          </cell>
          <cell r="X39">
            <v>0</v>
          </cell>
          <cell r="Y39">
            <v>0</v>
          </cell>
          <cell r="Z39">
            <v>13.28</v>
          </cell>
          <cell r="AA39">
            <v>0</v>
          </cell>
          <cell r="AB39">
            <v>-21.88</v>
          </cell>
          <cell r="AC39">
            <v>-22.1</v>
          </cell>
          <cell r="AD39">
            <v>55.1</v>
          </cell>
          <cell r="AE39">
            <v>0</v>
          </cell>
          <cell r="AF39">
            <v>-41.82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-21.25</v>
          </cell>
          <cell r="AL39">
            <v>0</v>
          </cell>
          <cell r="AM39">
            <v>-41.44</v>
          </cell>
          <cell r="AN39">
            <v>0</v>
          </cell>
          <cell r="AO39">
            <v>0</v>
          </cell>
          <cell r="AP39">
            <v>0</v>
          </cell>
          <cell r="AQ39">
            <v>35.75</v>
          </cell>
          <cell r="AR39">
            <v>-220.02</v>
          </cell>
          <cell r="AS39">
            <v>43.66</v>
          </cell>
          <cell r="AT39">
            <v>-23.84</v>
          </cell>
          <cell r="AU39">
            <v>-4538571.7484957296</v>
          </cell>
        </row>
        <row r="40">
          <cell r="A40">
            <v>38018</v>
          </cell>
          <cell r="B40">
            <v>-165.82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2.52</v>
          </cell>
          <cell r="X40">
            <v>0</v>
          </cell>
          <cell r="Y40">
            <v>0</v>
          </cell>
          <cell r="Z40">
            <v>12.37</v>
          </cell>
          <cell r="AA40">
            <v>0</v>
          </cell>
          <cell r="AB40">
            <v>-20.37</v>
          </cell>
          <cell r="AC40">
            <v>-20.57</v>
          </cell>
          <cell r="AD40">
            <v>51.3</v>
          </cell>
          <cell r="AE40">
            <v>0</v>
          </cell>
          <cell r="AF40">
            <v>-38.94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-19.79</v>
          </cell>
          <cell r="AL40">
            <v>0</v>
          </cell>
          <cell r="AM40">
            <v>-38.590000000000003</v>
          </cell>
          <cell r="AN40">
            <v>0</v>
          </cell>
          <cell r="AO40">
            <v>0</v>
          </cell>
          <cell r="AP40">
            <v>0</v>
          </cell>
          <cell r="AQ40">
            <v>33.28</v>
          </cell>
          <cell r="AR40">
            <v>-204.6</v>
          </cell>
          <cell r="AS40">
            <v>40.5</v>
          </cell>
          <cell r="AT40">
            <v>-21.79</v>
          </cell>
          <cell r="AU40">
            <v>-2410055.9619037462</v>
          </cell>
        </row>
        <row r="41">
          <cell r="A41">
            <v>38047</v>
          </cell>
          <cell r="B41">
            <v>-176.41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3.12</v>
          </cell>
          <cell r="X41">
            <v>0</v>
          </cell>
          <cell r="Y41">
            <v>0</v>
          </cell>
          <cell r="Z41">
            <v>13.16</v>
          </cell>
          <cell r="AA41">
            <v>0</v>
          </cell>
          <cell r="AB41">
            <v>-21.67</v>
          </cell>
          <cell r="AC41">
            <v>-21.89</v>
          </cell>
          <cell r="AD41">
            <v>54.6</v>
          </cell>
          <cell r="AE41">
            <v>0</v>
          </cell>
          <cell r="AF41">
            <v>-41.44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-21.06</v>
          </cell>
          <cell r="AL41">
            <v>0</v>
          </cell>
          <cell r="AM41">
            <v>-41.06</v>
          </cell>
          <cell r="AN41">
            <v>0</v>
          </cell>
          <cell r="AO41">
            <v>0</v>
          </cell>
          <cell r="AP41">
            <v>0</v>
          </cell>
          <cell r="AQ41">
            <v>35.42</v>
          </cell>
          <cell r="AR41">
            <v>-217.23</v>
          </cell>
          <cell r="AS41">
            <v>43.27</v>
          </cell>
          <cell r="AT41">
            <v>-23.38</v>
          </cell>
          <cell r="AU41">
            <v>-1515199.8522772319</v>
          </cell>
        </row>
        <row r="42">
          <cell r="A42">
            <v>38078</v>
          </cell>
          <cell r="B42">
            <v>-169.68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2.46</v>
          </cell>
          <cell r="X42">
            <v>0</v>
          </cell>
          <cell r="Y42">
            <v>0</v>
          </cell>
          <cell r="Z42">
            <v>12.68</v>
          </cell>
          <cell r="AA42">
            <v>0</v>
          </cell>
          <cell r="AB42">
            <v>-20.88</v>
          </cell>
          <cell r="AC42">
            <v>-21.09</v>
          </cell>
          <cell r="AD42">
            <v>52.59</v>
          </cell>
          <cell r="AE42">
            <v>0</v>
          </cell>
          <cell r="AF42">
            <v>-39.909999999999997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-20.28</v>
          </cell>
          <cell r="AL42">
            <v>0</v>
          </cell>
          <cell r="AM42">
            <v>-39.549999999999997</v>
          </cell>
          <cell r="AN42">
            <v>0</v>
          </cell>
          <cell r="AO42">
            <v>0</v>
          </cell>
          <cell r="AP42">
            <v>0</v>
          </cell>
          <cell r="AQ42">
            <v>34.119999999999997</v>
          </cell>
          <cell r="AR42">
            <v>-209.55</v>
          </cell>
          <cell r="AS42">
            <v>41.74</v>
          </cell>
          <cell r="AT42">
            <v>-18.78</v>
          </cell>
          <cell r="AU42">
            <v>-2033073.7424100577</v>
          </cell>
        </row>
        <row r="43">
          <cell r="A43">
            <v>38108</v>
          </cell>
          <cell r="B43">
            <v>-174.46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3.2</v>
          </cell>
          <cell r="X43">
            <v>0</v>
          </cell>
          <cell r="Y43">
            <v>0</v>
          </cell>
          <cell r="Z43">
            <v>13.04</v>
          </cell>
          <cell r="AA43">
            <v>0</v>
          </cell>
          <cell r="AB43">
            <v>-21.47</v>
          </cell>
          <cell r="AC43">
            <v>-21.69</v>
          </cell>
          <cell r="AD43">
            <v>54.09</v>
          </cell>
          <cell r="AE43">
            <v>0</v>
          </cell>
          <cell r="AF43">
            <v>-41.05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-20.86</v>
          </cell>
          <cell r="AL43">
            <v>0</v>
          </cell>
          <cell r="AM43">
            <v>-40.68</v>
          </cell>
          <cell r="AN43">
            <v>0</v>
          </cell>
          <cell r="AO43">
            <v>0</v>
          </cell>
          <cell r="AP43">
            <v>0</v>
          </cell>
          <cell r="AQ43">
            <v>35.090000000000003</v>
          </cell>
          <cell r="AR43">
            <v>-214.8</v>
          </cell>
          <cell r="AS43">
            <v>43.09</v>
          </cell>
          <cell r="AT43">
            <v>-19.27</v>
          </cell>
          <cell r="AU43">
            <v>-2117327.3653436652</v>
          </cell>
        </row>
        <row r="44">
          <cell r="A44">
            <v>38139</v>
          </cell>
          <cell r="B44">
            <v>-167.85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2.5299999999999998</v>
          </cell>
          <cell r="X44">
            <v>0</v>
          </cell>
          <cell r="Y44">
            <v>0</v>
          </cell>
          <cell r="Z44">
            <v>12.56</v>
          </cell>
          <cell r="AA44">
            <v>0</v>
          </cell>
          <cell r="AB44">
            <v>-20.68</v>
          </cell>
          <cell r="AC44">
            <v>-20.89</v>
          </cell>
          <cell r="AD44">
            <v>52.09</v>
          </cell>
          <cell r="AE44">
            <v>0</v>
          </cell>
          <cell r="AF44">
            <v>-39.54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-20.09</v>
          </cell>
          <cell r="AL44">
            <v>0</v>
          </cell>
          <cell r="AM44">
            <v>-39.18</v>
          </cell>
          <cell r="AN44">
            <v>0</v>
          </cell>
          <cell r="AO44">
            <v>0</v>
          </cell>
          <cell r="AP44">
            <v>0</v>
          </cell>
          <cell r="AQ44">
            <v>33.79</v>
          </cell>
          <cell r="AR44">
            <v>-207.24</v>
          </cell>
          <cell r="AS44">
            <v>41.6</v>
          </cell>
          <cell r="AT44">
            <v>-18.649999999999999</v>
          </cell>
          <cell r="AU44">
            <v>-7032069.1755042169</v>
          </cell>
        </row>
        <row r="45">
          <cell r="A45">
            <v>38169</v>
          </cell>
          <cell r="B45">
            <v>-172.5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3.27</v>
          </cell>
          <cell r="X45">
            <v>0</v>
          </cell>
          <cell r="Y45">
            <v>0</v>
          </cell>
          <cell r="Z45">
            <v>12.92</v>
          </cell>
          <cell r="AA45">
            <v>0</v>
          </cell>
          <cell r="AB45">
            <v>-21.27</v>
          </cell>
          <cell r="AC45">
            <v>-21.48</v>
          </cell>
          <cell r="AD45">
            <v>53.58</v>
          </cell>
          <cell r="AE45">
            <v>0</v>
          </cell>
          <cell r="AF45">
            <v>-40.659999999999997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-20.66</v>
          </cell>
          <cell r="AL45">
            <v>0</v>
          </cell>
          <cell r="AM45">
            <v>-40.299999999999997</v>
          </cell>
          <cell r="AN45">
            <v>0</v>
          </cell>
          <cell r="AO45">
            <v>0</v>
          </cell>
          <cell r="AP45">
            <v>0</v>
          </cell>
          <cell r="AQ45">
            <v>34.76</v>
          </cell>
          <cell r="AR45">
            <v>-212.36</v>
          </cell>
          <cell r="AS45">
            <v>42.91</v>
          </cell>
          <cell r="AT45">
            <v>-19.239999999999998</v>
          </cell>
          <cell r="AU45">
            <v>-2117115.024971595</v>
          </cell>
        </row>
        <row r="46">
          <cell r="A46">
            <v>38200</v>
          </cell>
          <cell r="B46">
            <v>-171.05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2.4700000000000002</v>
          </cell>
          <cell r="X46">
            <v>0</v>
          </cell>
          <cell r="Y46">
            <v>0</v>
          </cell>
          <cell r="Z46">
            <v>12.85</v>
          </cell>
          <cell r="AA46">
            <v>0</v>
          </cell>
          <cell r="AB46">
            <v>-21.17</v>
          </cell>
          <cell r="AC46">
            <v>-21.38</v>
          </cell>
          <cell r="AD46">
            <v>53.32</v>
          </cell>
          <cell r="AE46">
            <v>0</v>
          </cell>
          <cell r="AF46">
            <v>-40.47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-20.57</v>
          </cell>
          <cell r="AL46">
            <v>0</v>
          </cell>
          <cell r="AM46">
            <v>-40.1</v>
          </cell>
          <cell r="AN46">
            <v>0</v>
          </cell>
          <cell r="AO46">
            <v>0</v>
          </cell>
          <cell r="AP46">
            <v>0</v>
          </cell>
          <cell r="AQ46">
            <v>34.590000000000003</v>
          </cell>
          <cell r="AR46">
            <v>-211.5</v>
          </cell>
          <cell r="AS46">
            <v>42.54</v>
          </cell>
          <cell r="AT46">
            <v>-19.079999999999998</v>
          </cell>
          <cell r="AU46">
            <v>-2115324.2050167937</v>
          </cell>
        </row>
        <row r="47">
          <cell r="A47">
            <v>38231</v>
          </cell>
          <cell r="B47">
            <v>-164.7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2.64</v>
          </cell>
          <cell r="X47">
            <v>0</v>
          </cell>
          <cell r="Y47">
            <v>0</v>
          </cell>
          <cell r="Z47">
            <v>12.38</v>
          </cell>
          <cell r="AA47">
            <v>0</v>
          </cell>
          <cell r="AB47">
            <v>-20.38</v>
          </cell>
          <cell r="AC47">
            <v>-20.59</v>
          </cell>
          <cell r="AD47">
            <v>51.35</v>
          </cell>
          <cell r="AE47">
            <v>0</v>
          </cell>
          <cell r="AF47">
            <v>-38.97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-19.809999999999999</v>
          </cell>
          <cell r="AL47">
            <v>0</v>
          </cell>
          <cell r="AM47">
            <v>-38.619999999999997</v>
          </cell>
          <cell r="AN47">
            <v>0</v>
          </cell>
          <cell r="AO47">
            <v>0</v>
          </cell>
          <cell r="AP47">
            <v>0</v>
          </cell>
          <cell r="AQ47">
            <v>33.31</v>
          </cell>
          <cell r="AR47">
            <v>-203.39</v>
          </cell>
          <cell r="AS47">
            <v>41.14</v>
          </cell>
          <cell r="AT47">
            <v>-18.399999999999999</v>
          </cell>
          <cell r="AU47">
            <v>-2033023.189942468</v>
          </cell>
        </row>
        <row r="48">
          <cell r="A48">
            <v>38261</v>
          </cell>
          <cell r="B48">
            <v>-169.26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2.54</v>
          </cell>
          <cell r="X48">
            <v>0</v>
          </cell>
          <cell r="Y48">
            <v>0</v>
          </cell>
          <cell r="Z48">
            <v>12.73</v>
          </cell>
          <cell r="AA48">
            <v>0</v>
          </cell>
          <cell r="AB48">
            <v>-20.97</v>
          </cell>
          <cell r="AC48">
            <v>-21.18</v>
          </cell>
          <cell r="AD48">
            <v>52.81</v>
          </cell>
          <cell r="AE48">
            <v>0</v>
          </cell>
          <cell r="AF48">
            <v>-40.08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-20.37</v>
          </cell>
          <cell r="AL48">
            <v>0</v>
          </cell>
          <cell r="AM48">
            <v>-39.72</v>
          </cell>
          <cell r="AN48">
            <v>0</v>
          </cell>
          <cell r="AO48">
            <v>0</v>
          </cell>
          <cell r="AP48">
            <v>0</v>
          </cell>
          <cell r="AQ48">
            <v>34.26</v>
          </cell>
          <cell r="AR48">
            <v>-209.22</v>
          </cell>
          <cell r="AS48">
            <v>42.43</v>
          </cell>
          <cell r="AT48">
            <v>-18.98</v>
          </cell>
          <cell r="AU48">
            <v>-2117888.4641941655</v>
          </cell>
        </row>
        <row r="49">
          <cell r="A49">
            <v>38292</v>
          </cell>
          <cell r="B49">
            <v>-110.04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-0.28999999999999998</v>
          </cell>
          <cell r="X49">
            <v>0</v>
          </cell>
          <cell r="Y49">
            <v>0</v>
          </cell>
          <cell r="Z49">
            <v>12.26</v>
          </cell>
          <cell r="AA49">
            <v>0</v>
          </cell>
          <cell r="AB49">
            <v>-20.190000000000001</v>
          </cell>
          <cell r="AC49">
            <v>-20.39</v>
          </cell>
          <cell r="AD49">
            <v>50.86</v>
          </cell>
          <cell r="AE49">
            <v>0</v>
          </cell>
          <cell r="AF49">
            <v>-38.6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-19.62</v>
          </cell>
          <cell r="AL49">
            <v>0</v>
          </cell>
          <cell r="AM49">
            <v>-38.25</v>
          </cell>
          <cell r="AN49">
            <v>0</v>
          </cell>
          <cell r="AO49">
            <v>0</v>
          </cell>
          <cell r="AP49">
            <v>0</v>
          </cell>
          <cell r="AQ49">
            <v>-19.48</v>
          </cell>
          <cell r="AR49">
            <v>-203.74</v>
          </cell>
          <cell r="AS49">
            <v>37.53</v>
          </cell>
          <cell r="AT49">
            <v>-20.77</v>
          </cell>
          <cell r="AU49">
            <v>-1993491.6764875078</v>
          </cell>
        </row>
        <row r="50">
          <cell r="A50">
            <v>38322</v>
          </cell>
          <cell r="B50">
            <v>-111.93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-0.14000000000000001</v>
          </cell>
          <cell r="X50">
            <v>0</v>
          </cell>
          <cell r="Y50">
            <v>0</v>
          </cell>
          <cell r="Z50">
            <v>12.61</v>
          </cell>
          <cell r="AA50">
            <v>0</v>
          </cell>
          <cell r="AB50">
            <v>-20.76</v>
          </cell>
          <cell r="AC50">
            <v>-20.97</v>
          </cell>
          <cell r="AD50">
            <v>52.31</v>
          </cell>
          <cell r="AE50">
            <v>0</v>
          </cell>
          <cell r="AF50">
            <v>-39.700000000000003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-20.170000000000002</v>
          </cell>
          <cell r="AL50">
            <v>0</v>
          </cell>
          <cell r="AM50">
            <v>-39.340000000000003</v>
          </cell>
          <cell r="AN50">
            <v>0</v>
          </cell>
          <cell r="AO50">
            <v>0</v>
          </cell>
          <cell r="AP50">
            <v>0</v>
          </cell>
          <cell r="AQ50">
            <v>-20.03</v>
          </cell>
          <cell r="AR50">
            <v>-208.14</v>
          </cell>
          <cell r="AS50">
            <v>38.020000000000003</v>
          </cell>
          <cell r="AT50">
            <v>-20.38</v>
          </cell>
          <cell r="AU50">
            <v>-1926160.6536768549</v>
          </cell>
        </row>
        <row r="51">
          <cell r="A51">
            <v>38353</v>
          </cell>
          <cell r="B51">
            <v>-111.38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-0.15</v>
          </cell>
          <cell r="X51">
            <v>0</v>
          </cell>
          <cell r="Y51">
            <v>0</v>
          </cell>
          <cell r="Z51">
            <v>12.55</v>
          </cell>
          <cell r="AA51">
            <v>0</v>
          </cell>
          <cell r="AB51">
            <v>-20.66</v>
          </cell>
          <cell r="AC51">
            <v>-20.87</v>
          </cell>
          <cell r="AD51">
            <v>52.05</v>
          </cell>
          <cell r="AE51">
            <v>0</v>
          </cell>
          <cell r="AF51">
            <v>-39.5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-20.079999999999998</v>
          </cell>
          <cell r="AL51">
            <v>0</v>
          </cell>
          <cell r="AM51">
            <v>-39.15</v>
          </cell>
          <cell r="AN51">
            <v>0</v>
          </cell>
          <cell r="AO51">
            <v>0</v>
          </cell>
          <cell r="AP51">
            <v>0</v>
          </cell>
          <cell r="AQ51">
            <v>-19.93</v>
          </cell>
          <cell r="AR51">
            <v>-207.14</v>
          </cell>
          <cell r="AS51">
            <v>38.020000000000003</v>
          </cell>
          <cell r="AT51">
            <v>-19.36</v>
          </cell>
          <cell r="AU51">
            <v>2025027.4551335268</v>
          </cell>
        </row>
        <row r="52">
          <cell r="A52">
            <v>38384</v>
          </cell>
          <cell r="B52">
            <v>-100.11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0.19</v>
          </cell>
          <cell r="X52">
            <v>0</v>
          </cell>
          <cell r="Y52">
            <v>0</v>
          </cell>
          <cell r="Z52">
            <v>11.28</v>
          </cell>
          <cell r="AA52">
            <v>0</v>
          </cell>
          <cell r="AB52">
            <v>-18.57</v>
          </cell>
          <cell r="AC52">
            <v>-18.760000000000002</v>
          </cell>
          <cell r="AD52">
            <v>46.78</v>
          </cell>
          <cell r="AE52">
            <v>0</v>
          </cell>
          <cell r="AF52">
            <v>-35.51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-18.04</v>
          </cell>
          <cell r="AL52">
            <v>0</v>
          </cell>
          <cell r="AM52">
            <v>-35.19</v>
          </cell>
          <cell r="AN52">
            <v>0</v>
          </cell>
          <cell r="AO52">
            <v>0</v>
          </cell>
          <cell r="AP52">
            <v>0</v>
          </cell>
          <cell r="AQ52">
            <v>-17.920000000000002</v>
          </cell>
          <cell r="AR52">
            <v>-185.85</v>
          </cell>
          <cell r="AS52">
            <v>34.340000000000003</v>
          </cell>
          <cell r="AT52">
            <v>-17.32</v>
          </cell>
          <cell r="AU52">
            <v>-1739052.7380056041</v>
          </cell>
        </row>
        <row r="53">
          <cell r="A53">
            <v>38412</v>
          </cell>
          <cell r="B53">
            <v>-110.34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-0.17</v>
          </cell>
          <cell r="X53">
            <v>0</v>
          </cell>
          <cell r="Y53">
            <v>0</v>
          </cell>
          <cell r="Z53">
            <v>12.43</v>
          </cell>
          <cell r="AA53">
            <v>0</v>
          </cell>
          <cell r="AB53">
            <v>-20.47</v>
          </cell>
          <cell r="AC53">
            <v>-20.68</v>
          </cell>
          <cell r="AD53">
            <v>51.56</v>
          </cell>
          <cell r="AE53">
            <v>0</v>
          </cell>
          <cell r="AF53">
            <v>-39.14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-19.89</v>
          </cell>
          <cell r="AL53">
            <v>0</v>
          </cell>
          <cell r="AM53">
            <v>-38.78</v>
          </cell>
          <cell r="AN53">
            <v>0</v>
          </cell>
          <cell r="AO53">
            <v>0</v>
          </cell>
          <cell r="AP53">
            <v>0</v>
          </cell>
          <cell r="AQ53">
            <v>-19.75</v>
          </cell>
          <cell r="AR53">
            <v>-205.23</v>
          </cell>
          <cell r="AS53">
            <v>38.020000000000003</v>
          </cell>
          <cell r="AT53">
            <v>-19.57</v>
          </cell>
          <cell r="AU53">
            <v>-1993401.8846497359</v>
          </cell>
        </row>
        <row r="54">
          <cell r="A54">
            <v>38443</v>
          </cell>
          <cell r="B54">
            <v>-105.63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11.97</v>
          </cell>
          <cell r="AA54">
            <v>0</v>
          </cell>
          <cell r="AB54">
            <v>-19.71</v>
          </cell>
          <cell r="AC54">
            <v>-19.91</v>
          </cell>
          <cell r="AD54">
            <v>49.65</v>
          </cell>
          <cell r="AE54">
            <v>0</v>
          </cell>
          <cell r="AF54">
            <v>-37.69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-19.149999999999999</v>
          </cell>
          <cell r="AL54">
            <v>0</v>
          </cell>
          <cell r="AM54">
            <v>-37.35</v>
          </cell>
          <cell r="AN54">
            <v>0</v>
          </cell>
          <cell r="AO54">
            <v>0</v>
          </cell>
          <cell r="AP54">
            <v>0</v>
          </cell>
          <cell r="AQ54">
            <v>-19.02</v>
          </cell>
          <cell r="AR54">
            <v>-196.84</v>
          </cell>
          <cell r="AS54">
            <v>41.91</v>
          </cell>
          <cell r="AT54">
            <v>-21.94</v>
          </cell>
          <cell r="AU54">
            <v>-1876622.8327108715</v>
          </cell>
        </row>
        <row r="55">
          <cell r="A55">
            <v>38473</v>
          </cell>
          <cell r="B55">
            <v>-108.63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-0.1</v>
          </cell>
          <cell r="X55">
            <v>0</v>
          </cell>
          <cell r="Y55">
            <v>0</v>
          </cell>
          <cell r="Z55">
            <v>12.31</v>
          </cell>
          <cell r="AA55">
            <v>0</v>
          </cell>
          <cell r="AB55">
            <v>-20.27</v>
          </cell>
          <cell r="AC55">
            <v>-20.48</v>
          </cell>
          <cell r="AD55">
            <v>51.06</v>
          </cell>
          <cell r="AE55">
            <v>0</v>
          </cell>
          <cell r="AF55">
            <v>-38.76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-19.7</v>
          </cell>
          <cell r="AL55">
            <v>0</v>
          </cell>
          <cell r="AM55">
            <v>-38.409999999999997</v>
          </cell>
          <cell r="AN55">
            <v>0</v>
          </cell>
          <cell r="AO55">
            <v>0</v>
          </cell>
          <cell r="AP55">
            <v>0</v>
          </cell>
          <cell r="AQ55">
            <v>-19.559999999999999</v>
          </cell>
          <cell r="AR55">
            <v>-202.52</v>
          </cell>
          <cell r="AS55">
            <v>43.31</v>
          </cell>
          <cell r="AT55">
            <v>-22.65</v>
          </cell>
          <cell r="AU55">
            <v>-1961048.6907841307</v>
          </cell>
        </row>
        <row r="56">
          <cell r="A56">
            <v>38504</v>
          </cell>
          <cell r="B56">
            <v>-104.6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0.06</v>
          </cell>
          <cell r="X56">
            <v>0</v>
          </cell>
          <cell r="Y56">
            <v>0</v>
          </cell>
          <cell r="Z56">
            <v>11.85</v>
          </cell>
          <cell r="AA56">
            <v>0</v>
          </cell>
          <cell r="AB56">
            <v>-19.52</v>
          </cell>
          <cell r="AC56">
            <v>-19.72</v>
          </cell>
          <cell r="AD56">
            <v>49.17</v>
          </cell>
          <cell r="AE56">
            <v>0</v>
          </cell>
          <cell r="AF56">
            <v>-37.32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-18.97</v>
          </cell>
          <cell r="AL56">
            <v>0</v>
          </cell>
          <cell r="AM56">
            <v>-36.979999999999997</v>
          </cell>
          <cell r="AN56">
            <v>0</v>
          </cell>
          <cell r="AO56">
            <v>0</v>
          </cell>
          <cell r="AP56">
            <v>0</v>
          </cell>
          <cell r="AQ56">
            <v>-18.829999999999998</v>
          </cell>
          <cell r="AR56">
            <v>-194.85</v>
          </cell>
          <cell r="AS56">
            <v>41.91</v>
          </cell>
          <cell r="AT56">
            <v>-21.91</v>
          </cell>
          <cell r="AU56">
            <v>-1876165.613054412</v>
          </cell>
        </row>
        <row r="57">
          <cell r="A57">
            <v>38534</v>
          </cell>
          <cell r="B57">
            <v>-107.57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-0.04</v>
          </cell>
          <cell r="X57">
            <v>0</v>
          </cell>
          <cell r="Y57">
            <v>0</v>
          </cell>
          <cell r="Z57">
            <v>12.19</v>
          </cell>
          <cell r="AA57">
            <v>0</v>
          </cell>
          <cell r="AB57">
            <v>-20.07</v>
          </cell>
          <cell r="AC57">
            <v>-20.28</v>
          </cell>
          <cell r="AD57">
            <v>50.56</v>
          </cell>
          <cell r="AE57">
            <v>0</v>
          </cell>
          <cell r="AF57">
            <v>-38.380000000000003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-19.5</v>
          </cell>
          <cell r="AL57">
            <v>0</v>
          </cell>
          <cell r="AM57">
            <v>-38.03</v>
          </cell>
          <cell r="AN57">
            <v>0</v>
          </cell>
          <cell r="AO57">
            <v>0</v>
          </cell>
          <cell r="AP57">
            <v>0</v>
          </cell>
          <cell r="AQ57">
            <v>-19.37</v>
          </cell>
          <cell r="AR57">
            <v>-200.47</v>
          </cell>
          <cell r="AS57">
            <v>43.31</v>
          </cell>
          <cell r="AT57">
            <v>-22.75</v>
          </cell>
          <cell r="AU57">
            <v>-1960754.8701079106</v>
          </cell>
        </row>
        <row r="58">
          <cell r="A58">
            <v>38565</v>
          </cell>
          <cell r="B58">
            <v>-102.43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-0.01</v>
          </cell>
          <cell r="X58">
            <v>0</v>
          </cell>
          <cell r="Y58">
            <v>0</v>
          </cell>
          <cell r="Z58">
            <v>12.13</v>
          </cell>
          <cell r="AA58">
            <v>0</v>
          </cell>
          <cell r="AB58">
            <v>-19.97</v>
          </cell>
          <cell r="AC58">
            <v>-20.170000000000002</v>
          </cell>
          <cell r="AD58">
            <v>50.31</v>
          </cell>
          <cell r="AE58">
            <v>0</v>
          </cell>
          <cell r="AF58">
            <v>-38.18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-19.41</v>
          </cell>
          <cell r="AL58">
            <v>0</v>
          </cell>
          <cell r="AM58">
            <v>-37.840000000000003</v>
          </cell>
          <cell r="AN58">
            <v>0</v>
          </cell>
          <cell r="AO58">
            <v>0</v>
          </cell>
          <cell r="AP58">
            <v>0</v>
          </cell>
          <cell r="AQ58">
            <v>-19.27</v>
          </cell>
          <cell r="AR58">
            <v>-194.85</v>
          </cell>
          <cell r="AS58">
            <v>40.71</v>
          </cell>
          <cell r="AT58">
            <v>-21.08</v>
          </cell>
          <cell r="AU58">
            <v>-1959068.8051807778</v>
          </cell>
        </row>
        <row r="59">
          <cell r="A59">
            <v>38596</v>
          </cell>
          <cell r="B59">
            <v>-98.63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0.15</v>
          </cell>
          <cell r="X59">
            <v>0</v>
          </cell>
          <cell r="Y59">
            <v>0</v>
          </cell>
          <cell r="Z59">
            <v>11.68</v>
          </cell>
          <cell r="AA59">
            <v>0</v>
          </cell>
          <cell r="AB59">
            <v>-19.23</v>
          </cell>
          <cell r="AC59">
            <v>-19.43</v>
          </cell>
          <cell r="AD59">
            <v>48.44</v>
          </cell>
          <cell r="AE59">
            <v>0</v>
          </cell>
          <cell r="AF59">
            <v>-36.770000000000003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-18.68</v>
          </cell>
          <cell r="AL59">
            <v>0</v>
          </cell>
          <cell r="AM59">
            <v>-36.44</v>
          </cell>
          <cell r="AN59">
            <v>0</v>
          </cell>
          <cell r="AO59">
            <v>0</v>
          </cell>
          <cell r="AP59">
            <v>0</v>
          </cell>
          <cell r="AQ59">
            <v>-18.55</v>
          </cell>
          <cell r="AR59">
            <v>-187.45</v>
          </cell>
          <cell r="AS59">
            <v>39.39</v>
          </cell>
          <cell r="AT59">
            <v>-20.36</v>
          </cell>
          <cell r="AU59">
            <v>-1876908.8189188917</v>
          </cell>
        </row>
        <row r="60">
          <cell r="A60">
            <v>38626</v>
          </cell>
          <cell r="B60">
            <v>-101.42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0.05</v>
          </cell>
          <cell r="X60">
            <v>0</v>
          </cell>
          <cell r="Y60">
            <v>0</v>
          </cell>
          <cell r="Z60">
            <v>12.01</v>
          </cell>
          <cell r="AA60">
            <v>0</v>
          </cell>
          <cell r="AB60">
            <v>-19.78</v>
          </cell>
          <cell r="AC60">
            <v>-19.98</v>
          </cell>
          <cell r="AD60">
            <v>49.82</v>
          </cell>
          <cell r="AE60">
            <v>0</v>
          </cell>
          <cell r="AF60">
            <v>-37.81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-19.21</v>
          </cell>
          <cell r="AL60">
            <v>0</v>
          </cell>
          <cell r="AM60">
            <v>-37.47</v>
          </cell>
          <cell r="AN60">
            <v>0</v>
          </cell>
          <cell r="AO60">
            <v>0</v>
          </cell>
          <cell r="AP60">
            <v>0</v>
          </cell>
          <cell r="AQ60">
            <v>-19.079999999999998</v>
          </cell>
          <cell r="AR60">
            <v>-192.86</v>
          </cell>
          <cell r="AS60">
            <v>40.71</v>
          </cell>
          <cell r="AT60">
            <v>-21.07</v>
          </cell>
          <cell r="AU60">
            <v>-1961764.5693678907</v>
          </cell>
        </row>
        <row r="61">
          <cell r="A61">
            <v>38657</v>
          </cell>
          <cell r="B61">
            <v>-58.93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0.37</v>
          </cell>
          <cell r="X61">
            <v>0</v>
          </cell>
          <cell r="Y61">
            <v>0</v>
          </cell>
          <cell r="Z61">
            <v>11.56</v>
          </cell>
          <cell r="AA61">
            <v>0</v>
          </cell>
          <cell r="AB61">
            <v>0</v>
          </cell>
          <cell r="AC61">
            <v>0</v>
          </cell>
          <cell r="AD61">
            <v>47.97</v>
          </cell>
          <cell r="AE61">
            <v>0</v>
          </cell>
          <cell r="AF61">
            <v>-36.4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-36.08</v>
          </cell>
          <cell r="AN61">
            <v>0</v>
          </cell>
          <cell r="AO61">
            <v>0</v>
          </cell>
          <cell r="AP61">
            <v>0</v>
          </cell>
          <cell r="AQ61">
            <v>-18.37</v>
          </cell>
          <cell r="AR61">
            <v>-89.89</v>
          </cell>
          <cell r="AS61">
            <v>-8.58</v>
          </cell>
          <cell r="AT61">
            <v>14.31</v>
          </cell>
          <cell r="AU61">
            <v>-1900136.1316994121</v>
          </cell>
        </row>
        <row r="62">
          <cell r="A62">
            <v>38687</v>
          </cell>
          <cell r="B62">
            <v>-60.6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-0.08</v>
          </cell>
          <cell r="X62">
            <v>0</v>
          </cell>
          <cell r="Y62">
            <v>0</v>
          </cell>
          <cell r="Z62">
            <v>11.89</v>
          </cell>
          <cell r="AA62">
            <v>0</v>
          </cell>
          <cell r="AB62">
            <v>0</v>
          </cell>
          <cell r="AC62">
            <v>0</v>
          </cell>
          <cell r="AD62">
            <v>49.32</v>
          </cell>
          <cell r="AE62">
            <v>0</v>
          </cell>
          <cell r="AF62">
            <v>-37.43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-37.090000000000003</v>
          </cell>
          <cell r="AN62">
            <v>0</v>
          </cell>
          <cell r="AO62">
            <v>0</v>
          </cell>
          <cell r="AP62">
            <v>0</v>
          </cell>
          <cell r="AQ62">
            <v>-18.89</v>
          </cell>
          <cell r="AR62">
            <v>-92.89</v>
          </cell>
          <cell r="AS62">
            <v>-8.8800000000000008</v>
          </cell>
          <cell r="AT62">
            <v>15.4</v>
          </cell>
          <cell r="AU62">
            <v>-2002397.6246446506</v>
          </cell>
        </row>
        <row r="63">
          <cell r="A63">
            <v>38718</v>
          </cell>
          <cell r="B63">
            <v>-58.87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-0.13</v>
          </cell>
          <cell r="X63">
            <v>0</v>
          </cell>
          <cell r="Y63">
            <v>0</v>
          </cell>
          <cell r="Z63">
            <v>11.83</v>
          </cell>
          <cell r="AA63">
            <v>0</v>
          </cell>
          <cell r="AB63">
            <v>0</v>
          </cell>
          <cell r="AC63">
            <v>0</v>
          </cell>
          <cell r="AD63">
            <v>49.07</v>
          </cell>
          <cell r="AE63">
            <v>0</v>
          </cell>
          <cell r="AF63">
            <v>-37.24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-36.909999999999997</v>
          </cell>
          <cell r="AN63">
            <v>0</v>
          </cell>
          <cell r="AO63">
            <v>0</v>
          </cell>
          <cell r="AP63">
            <v>0</v>
          </cell>
          <cell r="AQ63">
            <v>-18.79</v>
          </cell>
          <cell r="AR63">
            <v>-91.04</v>
          </cell>
          <cell r="AS63">
            <v>-8.8800000000000008</v>
          </cell>
          <cell r="AT63">
            <v>16.850000000000001</v>
          </cell>
          <cell r="AU63">
            <v>-5048992.5279545672</v>
          </cell>
        </row>
        <row r="64">
          <cell r="A64">
            <v>38749</v>
          </cell>
          <cell r="B64">
            <v>-52.9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0.27</v>
          </cell>
          <cell r="X64">
            <v>0</v>
          </cell>
          <cell r="Y64">
            <v>0</v>
          </cell>
          <cell r="Z64">
            <v>10.63</v>
          </cell>
          <cell r="AA64">
            <v>0</v>
          </cell>
          <cell r="AB64">
            <v>0</v>
          </cell>
          <cell r="AC64">
            <v>0</v>
          </cell>
          <cell r="AD64">
            <v>44.1</v>
          </cell>
          <cell r="AE64">
            <v>0</v>
          </cell>
          <cell r="AF64">
            <v>-33.47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-33.17</v>
          </cell>
          <cell r="AN64">
            <v>0</v>
          </cell>
          <cell r="AO64">
            <v>0</v>
          </cell>
          <cell r="AP64">
            <v>0</v>
          </cell>
          <cell r="AQ64">
            <v>-16.89</v>
          </cell>
          <cell r="AR64">
            <v>-81.430000000000007</v>
          </cell>
          <cell r="AS64">
            <v>-7.99</v>
          </cell>
          <cell r="AT64">
            <v>15.28</v>
          </cell>
          <cell r="AU64">
            <v>-1841652.8272323632</v>
          </cell>
        </row>
        <row r="65">
          <cell r="A65">
            <v>38777</v>
          </cell>
          <cell r="B65">
            <v>-58.3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-0.22</v>
          </cell>
          <cell r="X65">
            <v>0</v>
          </cell>
          <cell r="Y65">
            <v>0</v>
          </cell>
          <cell r="Z65">
            <v>11.72</v>
          </cell>
          <cell r="AA65">
            <v>0</v>
          </cell>
          <cell r="AB65">
            <v>0</v>
          </cell>
          <cell r="AC65">
            <v>0</v>
          </cell>
          <cell r="AD65">
            <v>48.6</v>
          </cell>
          <cell r="AE65">
            <v>0</v>
          </cell>
          <cell r="AF65">
            <v>-36.880000000000003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-36.549999999999997</v>
          </cell>
          <cell r="AN65">
            <v>0</v>
          </cell>
          <cell r="AO65">
            <v>0</v>
          </cell>
          <cell r="AP65">
            <v>0</v>
          </cell>
          <cell r="AQ65">
            <v>-18.61</v>
          </cell>
          <cell r="AR65">
            <v>-90.26</v>
          </cell>
          <cell r="AS65">
            <v>-8.8800000000000008</v>
          </cell>
          <cell r="AT65">
            <v>16.329999999999998</v>
          </cell>
          <cell r="AU65">
            <v>-2095831.0053243251</v>
          </cell>
        </row>
        <row r="66">
          <cell r="A66">
            <v>38808</v>
          </cell>
          <cell r="B66">
            <v>-56.14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0.14000000000000001</v>
          </cell>
          <cell r="X66">
            <v>0</v>
          </cell>
          <cell r="Y66">
            <v>0</v>
          </cell>
          <cell r="Z66">
            <v>11.28</v>
          </cell>
          <cell r="AA66">
            <v>0</v>
          </cell>
          <cell r="AB66">
            <v>0</v>
          </cell>
          <cell r="AC66">
            <v>0</v>
          </cell>
          <cell r="AD66">
            <v>46.79</v>
          </cell>
          <cell r="AE66">
            <v>0</v>
          </cell>
          <cell r="AF66">
            <v>-35.51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-35.19</v>
          </cell>
          <cell r="AN66">
            <v>0</v>
          </cell>
          <cell r="AO66">
            <v>0</v>
          </cell>
          <cell r="AP66">
            <v>0</v>
          </cell>
          <cell r="AQ66">
            <v>-17.920000000000002</v>
          </cell>
          <cell r="AR66">
            <v>-86.56</v>
          </cell>
          <cell r="AS66">
            <v>-8.58</v>
          </cell>
          <cell r="AT66">
            <v>16.059999999999999</v>
          </cell>
          <cell r="AU66">
            <v>-2522801.399938779</v>
          </cell>
        </row>
        <row r="67">
          <cell r="A67">
            <v>38838</v>
          </cell>
          <cell r="B67">
            <v>-57.72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-0.31</v>
          </cell>
          <cell r="X67">
            <v>0</v>
          </cell>
          <cell r="Y67">
            <v>0</v>
          </cell>
          <cell r="Z67">
            <v>11.6</v>
          </cell>
          <cell r="AA67">
            <v>0</v>
          </cell>
          <cell r="AB67">
            <v>0</v>
          </cell>
          <cell r="AC67">
            <v>0</v>
          </cell>
          <cell r="AD67">
            <v>48.11</v>
          </cell>
          <cell r="AE67">
            <v>0</v>
          </cell>
          <cell r="AF67">
            <v>-36.520000000000003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-36.19</v>
          </cell>
          <cell r="AN67">
            <v>0</v>
          </cell>
          <cell r="AO67">
            <v>0</v>
          </cell>
          <cell r="AP67">
            <v>0</v>
          </cell>
          <cell r="AQ67">
            <v>-18.43</v>
          </cell>
          <cell r="AR67">
            <v>-89.45</v>
          </cell>
          <cell r="AS67">
            <v>-8.8800000000000008</v>
          </cell>
          <cell r="AT67">
            <v>16.510000000000002</v>
          </cell>
          <cell r="AU67">
            <v>-1527617.5042397655</v>
          </cell>
        </row>
        <row r="68">
          <cell r="A68">
            <v>38869</v>
          </cell>
          <cell r="B68">
            <v>-55.58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0.05</v>
          </cell>
          <cell r="X68">
            <v>0</v>
          </cell>
          <cell r="Y68">
            <v>0</v>
          </cell>
          <cell r="Z68">
            <v>11.17</v>
          </cell>
          <cell r="AA68">
            <v>0</v>
          </cell>
          <cell r="AB68">
            <v>0</v>
          </cell>
          <cell r="AC68">
            <v>0</v>
          </cell>
          <cell r="AD68">
            <v>46.33</v>
          </cell>
          <cell r="AE68">
            <v>0</v>
          </cell>
          <cell r="AF68">
            <v>-35.159999999999997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-34.840000000000003</v>
          </cell>
          <cell r="AN68">
            <v>0</v>
          </cell>
          <cell r="AO68">
            <v>0</v>
          </cell>
          <cell r="AP68">
            <v>0</v>
          </cell>
          <cell r="AQ68">
            <v>-17.739999999999998</v>
          </cell>
          <cell r="AR68">
            <v>-85.78</v>
          </cell>
          <cell r="AS68">
            <v>-8.58</v>
          </cell>
          <cell r="AT68">
            <v>16.03</v>
          </cell>
          <cell r="AU68">
            <v>-1982865.984801969</v>
          </cell>
        </row>
        <row r="69">
          <cell r="A69">
            <v>38899</v>
          </cell>
          <cell r="B69">
            <v>-57.15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0.35</v>
          </cell>
          <cell r="X69">
            <v>0</v>
          </cell>
          <cell r="Y69">
            <v>0</v>
          </cell>
          <cell r="Z69">
            <v>11.48</v>
          </cell>
          <cell r="AA69">
            <v>0</v>
          </cell>
          <cell r="AB69">
            <v>0</v>
          </cell>
          <cell r="AC69">
            <v>0</v>
          </cell>
          <cell r="AD69">
            <v>47.63</v>
          </cell>
          <cell r="AE69">
            <v>0</v>
          </cell>
          <cell r="AF69">
            <v>-36.15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-35.83</v>
          </cell>
          <cell r="AN69">
            <v>0</v>
          </cell>
          <cell r="AO69">
            <v>0</v>
          </cell>
          <cell r="AP69">
            <v>0</v>
          </cell>
          <cell r="AQ69">
            <v>-18.239999999999998</v>
          </cell>
          <cell r="AR69">
            <v>-87.9</v>
          </cell>
          <cell r="AS69">
            <v>-8.8800000000000008</v>
          </cell>
          <cell r="AT69">
            <v>16.690000000000001</v>
          </cell>
          <cell r="AU69">
            <v>-2067370.4282592353</v>
          </cell>
        </row>
        <row r="70">
          <cell r="A70">
            <v>38930</v>
          </cell>
          <cell r="B70">
            <v>-56.85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0.3</v>
          </cell>
          <cell r="X70">
            <v>0</v>
          </cell>
          <cell r="Y70">
            <v>0</v>
          </cell>
          <cell r="Z70">
            <v>11.42</v>
          </cell>
          <cell r="AA70">
            <v>0</v>
          </cell>
          <cell r="AB70">
            <v>0</v>
          </cell>
          <cell r="AC70">
            <v>0</v>
          </cell>
          <cell r="AD70">
            <v>47.39</v>
          </cell>
          <cell r="AE70">
            <v>0</v>
          </cell>
          <cell r="AF70">
            <v>-35.97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-35.64</v>
          </cell>
          <cell r="AN70">
            <v>0</v>
          </cell>
          <cell r="AO70">
            <v>0</v>
          </cell>
          <cell r="AP70">
            <v>0</v>
          </cell>
          <cell r="AQ70">
            <v>-18.149999999999999</v>
          </cell>
          <cell r="AR70">
            <v>-87.5</v>
          </cell>
          <cell r="AS70">
            <v>-8.8800000000000008</v>
          </cell>
          <cell r="AT70">
            <v>16.68</v>
          </cell>
          <cell r="AU70">
            <v>-2067696.7286432944</v>
          </cell>
        </row>
        <row r="71">
          <cell r="A71">
            <v>38961</v>
          </cell>
          <cell r="B71">
            <v>-54.74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-0.08</v>
          </cell>
          <cell r="X71">
            <v>0</v>
          </cell>
          <cell r="Y71">
            <v>0</v>
          </cell>
          <cell r="Z71">
            <v>11</v>
          </cell>
          <cell r="AA71">
            <v>0</v>
          </cell>
          <cell r="AB71">
            <v>0</v>
          </cell>
          <cell r="AC71">
            <v>0</v>
          </cell>
          <cell r="AD71">
            <v>45.63</v>
          </cell>
          <cell r="AE71">
            <v>0</v>
          </cell>
          <cell r="AF71">
            <v>-34.630000000000003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-34.32</v>
          </cell>
          <cell r="AN71">
            <v>0</v>
          </cell>
          <cell r="AO71">
            <v>0</v>
          </cell>
          <cell r="AP71">
            <v>0</v>
          </cell>
          <cell r="AQ71">
            <v>-17.47</v>
          </cell>
          <cell r="AR71">
            <v>-84.61</v>
          </cell>
          <cell r="AS71">
            <v>-8.58</v>
          </cell>
          <cell r="AT71">
            <v>16.05</v>
          </cell>
          <cell r="AU71">
            <v>-1982603.6955630491</v>
          </cell>
        </row>
        <row r="72">
          <cell r="A72">
            <v>38991</v>
          </cell>
          <cell r="B72">
            <v>-56.28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0.21</v>
          </cell>
          <cell r="X72">
            <v>0</v>
          </cell>
          <cell r="Y72">
            <v>0</v>
          </cell>
          <cell r="Z72">
            <v>11.31</v>
          </cell>
          <cell r="AA72">
            <v>0</v>
          </cell>
          <cell r="AB72">
            <v>0</v>
          </cell>
          <cell r="AC72">
            <v>0</v>
          </cell>
          <cell r="AD72">
            <v>46.91</v>
          </cell>
          <cell r="AE72">
            <v>0</v>
          </cell>
          <cell r="AF72">
            <v>-35.6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-35.28</v>
          </cell>
          <cell r="AN72">
            <v>0</v>
          </cell>
          <cell r="AO72">
            <v>0</v>
          </cell>
          <cell r="AP72">
            <v>0</v>
          </cell>
          <cell r="AQ72">
            <v>-17.97</v>
          </cell>
          <cell r="AR72">
            <v>-86.7</v>
          </cell>
          <cell r="AS72">
            <v>-8.8800000000000008</v>
          </cell>
          <cell r="AT72">
            <v>16.66</v>
          </cell>
          <cell r="AU72">
            <v>-2068007.5533289956</v>
          </cell>
        </row>
        <row r="73">
          <cell r="A73">
            <v>39022</v>
          </cell>
          <cell r="B73">
            <v>-72.64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0.02</v>
          </cell>
          <cell r="X73">
            <v>0</v>
          </cell>
          <cell r="Y73">
            <v>0</v>
          </cell>
          <cell r="Z73">
            <v>10.89</v>
          </cell>
          <cell r="AA73">
            <v>0</v>
          </cell>
          <cell r="AB73">
            <v>0</v>
          </cell>
          <cell r="AC73">
            <v>0</v>
          </cell>
          <cell r="AD73">
            <v>16.32</v>
          </cell>
          <cell r="AE73">
            <v>0</v>
          </cell>
          <cell r="AF73">
            <v>-34.28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-33.97</v>
          </cell>
          <cell r="AN73">
            <v>0</v>
          </cell>
          <cell r="AO73">
            <v>0</v>
          </cell>
          <cell r="AP73">
            <v>0</v>
          </cell>
          <cell r="AQ73">
            <v>-46.6</v>
          </cell>
          <cell r="AR73">
            <v>-160.25</v>
          </cell>
          <cell r="AS73">
            <v>-7.86</v>
          </cell>
          <cell r="AT73">
            <v>12.07</v>
          </cell>
          <cell r="AU73">
            <v>-1447430.430657763</v>
          </cell>
        </row>
        <row r="74">
          <cell r="A74">
            <v>39052</v>
          </cell>
          <cell r="B74">
            <v>-74.680000000000007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0.24</v>
          </cell>
          <cell r="X74">
            <v>0</v>
          </cell>
          <cell r="Y74">
            <v>0</v>
          </cell>
          <cell r="Z74">
            <v>11.19</v>
          </cell>
          <cell r="AA74">
            <v>0</v>
          </cell>
          <cell r="AB74">
            <v>0</v>
          </cell>
          <cell r="AC74">
            <v>0</v>
          </cell>
          <cell r="AD74">
            <v>16.78</v>
          </cell>
          <cell r="AE74">
            <v>0</v>
          </cell>
          <cell r="AF74">
            <v>-35.24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-34.93</v>
          </cell>
          <cell r="AN74">
            <v>0</v>
          </cell>
          <cell r="AO74">
            <v>0</v>
          </cell>
          <cell r="AP74">
            <v>0</v>
          </cell>
          <cell r="AQ74">
            <v>-47.91</v>
          </cell>
          <cell r="AR74">
            <v>-164.54</v>
          </cell>
          <cell r="AS74">
            <v>-8.11</v>
          </cell>
          <cell r="AT74">
            <v>12.69</v>
          </cell>
          <cell r="AU74">
            <v>-1513780.6476501017</v>
          </cell>
        </row>
        <row r="75">
          <cell r="A75">
            <v>39083</v>
          </cell>
          <cell r="B75">
            <v>-74.3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0.2</v>
          </cell>
          <cell r="X75">
            <v>0</v>
          </cell>
          <cell r="Y75">
            <v>0</v>
          </cell>
          <cell r="Z75">
            <v>11.14</v>
          </cell>
          <cell r="AA75">
            <v>0</v>
          </cell>
          <cell r="AB75">
            <v>0</v>
          </cell>
          <cell r="AC75">
            <v>0</v>
          </cell>
          <cell r="AD75">
            <v>16.7</v>
          </cell>
          <cell r="AE75">
            <v>0</v>
          </cell>
          <cell r="AF75">
            <v>-35.06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-34.74</v>
          </cell>
          <cell r="AN75">
            <v>0</v>
          </cell>
          <cell r="AO75">
            <v>0</v>
          </cell>
          <cell r="AP75">
            <v>0</v>
          </cell>
          <cell r="AQ75">
            <v>-47.66</v>
          </cell>
          <cell r="AR75">
            <v>-163.72999999999999</v>
          </cell>
          <cell r="AS75">
            <v>-8.11</v>
          </cell>
          <cell r="AT75">
            <v>13.53</v>
          </cell>
          <cell r="AU75">
            <v>-1566601.2871035668</v>
          </cell>
        </row>
        <row r="76">
          <cell r="A76">
            <v>39114</v>
          </cell>
          <cell r="B76">
            <v>-66.760000000000005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0.1</v>
          </cell>
          <cell r="X76">
            <v>0</v>
          </cell>
          <cell r="Y76">
            <v>0</v>
          </cell>
          <cell r="Z76">
            <v>10.01</v>
          </cell>
          <cell r="AA76">
            <v>0</v>
          </cell>
          <cell r="AB76">
            <v>0</v>
          </cell>
          <cell r="AC76">
            <v>0</v>
          </cell>
          <cell r="AD76">
            <v>15</v>
          </cell>
          <cell r="AE76">
            <v>0</v>
          </cell>
          <cell r="AF76">
            <v>-31.5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-31.22</v>
          </cell>
          <cell r="AN76">
            <v>0</v>
          </cell>
          <cell r="AO76">
            <v>0</v>
          </cell>
          <cell r="AP76">
            <v>0</v>
          </cell>
          <cell r="AQ76">
            <v>-42.83</v>
          </cell>
          <cell r="AR76">
            <v>-147.19999999999999</v>
          </cell>
          <cell r="AS76">
            <v>-7.35</v>
          </cell>
          <cell r="AT76">
            <v>12.18</v>
          </cell>
          <cell r="AU76">
            <v>-1377831.9017063903</v>
          </cell>
        </row>
        <row r="77">
          <cell r="A77">
            <v>39142</v>
          </cell>
          <cell r="B77">
            <v>-73.56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0.12</v>
          </cell>
          <cell r="X77">
            <v>0</v>
          </cell>
          <cell r="Y77">
            <v>0</v>
          </cell>
          <cell r="Z77">
            <v>11.03</v>
          </cell>
          <cell r="AA77">
            <v>0</v>
          </cell>
          <cell r="AB77">
            <v>0</v>
          </cell>
          <cell r="AC77">
            <v>0</v>
          </cell>
          <cell r="AD77">
            <v>16.53</v>
          </cell>
          <cell r="AE77">
            <v>0</v>
          </cell>
          <cell r="AF77">
            <v>-34.71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-34.4</v>
          </cell>
          <cell r="AN77">
            <v>0</v>
          </cell>
          <cell r="AO77">
            <v>0</v>
          </cell>
          <cell r="AP77">
            <v>0</v>
          </cell>
          <cell r="AQ77">
            <v>-47.19</v>
          </cell>
          <cell r="AR77">
            <v>-162.19</v>
          </cell>
          <cell r="AS77">
            <v>-8.11</v>
          </cell>
          <cell r="AT77">
            <v>13.27</v>
          </cell>
          <cell r="AU77">
            <v>-1583218.9803378093</v>
          </cell>
        </row>
        <row r="78">
          <cell r="A78">
            <v>39173</v>
          </cell>
          <cell r="B78">
            <v>-70.819999999999993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-0.18</v>
          </cell>
          <cell r="X78">
            <v>0</v>
          </cell>
          <cell r="Y78">
            <v>0</v>
          </cell>
          <cell r="Z78">
            <v>10.61</v>
          </cell>
          <cell r="AA78">
            <v>0</v>
          </cell>
          <cell r="AB78">
            <v>0</v>
          </cell>
          <cell r="AC78">
            <v>0</v>
          </cell>
          <cell r="AD78">
            <v>15.92</v>
          </cell>
          <cell r="AE78">
            <v>0</v>
          </cell>
          <cell r="AF78">
            <v>-33.42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-33.119999999999997</v>
          </cell>
          <cell r="AN78">
            <v>0</v>
          </cell>
          <cell r="AO78">
            <v>0</v>
          </cell>
          <cell r="AP78">
            <v>0</v>
          </cell>
          <cell r="AQ78">
            <v>-45.43</v>
          </cell>
          <cell r="AR78">
            <v>-156.43</v>
          </cell>
          <cell r="AS78">
            <v>-7.86</v>
          </cell>
          <cell r="AT78">
            <v>13.59</v>
          </cell>
          <cell r="AU78">
            <v>-1492273.3343738359</v>
          </cell>
        </row>
        <row r="79">
          <cell r="A79">
            <v>39203</v>
          </cell>
          <cell r="B79">
            <v>-72.81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0.03</v>
          </cell>
          <cell r="X79">
            <v>0</v>
          </cell>
          <cell r="Y79">
            <v>0</v>
          </cell>
          <cell r="Z79">
            <v>10.91</v>
          </cell>
          <cell r="AA79">
            <v>0</v>
          </cell>
          <cell r="AB79">
            <v>0</v>
          </cell>
          <cell r="AC79">
            <v>0</v>
          </cell>
          <cell r="AD79">
            <v>16.36</v>
          </cell>
          <cell r="AE79">
            <v>0</v>
          </cell>
          <cell r="AF79">
            <v>-34.36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-34.049999999999997</v>
          </cell>
          <cell r="AN79">
            <v>0</v>
          </cell>
          <cell r="AO79">
            <v>0</v>
          </cell>
          <cell r="AP79">
            <v>0</v>
          </cell>
          <cell r="AQ79">
            <v>-46.71</v>
          </cell>
          <cell r="AR79">
            <v>-160.61000000000001</v>
          </cell>
          <cell r="AS79">
            <v>-8.11</v>
          </cell>
          <cell r="AT79">
            <v>14.02</v>
          </cell>
          <cell r="AU79">
            <v>-1559931.8772260845</v>
          </cell>
        </row>
        <row r="80">
          <cell r="A80">
            <v>39234</v>
          </cell>
          <cell r="B80">
            <v>-70.09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-0.25</v>
          </cell>
          <cell r="X80">
            <v>0</v>
          </cell>
          <cell r="Y80">
            <v>0</v>
          </cell>
          <cell r="Z80">
            <v>10.51</v>
          </cell>
          <cell r="AA80">
            <v>0</v>
          </cell>
          <cell r="AB80">
            <v>0</v>
          </cell>
          <cell r="AC80">
            <v>0</v>
          </cell>
          <cell r="AD80">
            <v>15.75</v>
          </cell>
          <cell r="AE80">
            <v>0</v>
          </cell>
          <cell r="AF80">
            <v>-33.07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-32.78</v>
          </cell>
          <cell r="AN80">
            <v>0</v>
          </cell>
          <cell r="AO80">
            <v>0</v>
          </cell>
          <cell r="AP80">
            <v>0</v>
          </cell>
          <cell r="AQ80">
            <v>-44.96</v>
          </cell>
          <cell r="AR80">
            <v>-154.9</v>
          </cell>
          <cell r="AS80">
            <v>-7.86</v>
          </cell>
          <cell r="AT80">
            <v>13.53</v>
          </cell>
          <cell r="AU80">
            <v>-1491581.872527472</v>
          </cell>
        </row>
        <row r="81">
          <cell r="A81">
            <v>39264</v>
          </cell>
          <cell r="B81">
            <v>-72.05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-0.05</v>
          </cell>
          <cell r="X81">
            <v>0</v>
          </cell>
          <cell r="Y81">
            <v>0</v>
          </cell>
          <cell r="Z81">
            <v>10.8</v>
          </cell>
          <cell r="AA81">
            <v>0</v>
          </cell>
          <cell r="AB81">
            <v>0</v>
          </cell>
          <cell r="AC81">
            <v>0</v>
          </cell>
          <cell r="AD81">
            <v>16.190000000000001</v>
          </cell>
          <cell r="AE81">
            <v>0</v>
          </cell>
          <cell r="AF81">
            <v>-34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-33.700000000000003</v>
          </cell>
          <cell r="AN81">
            <v>0</v>
          </cell>
          <cell r="AO81">
            <v>0</v>
          </cell>
          <cell r="AP81">
            <v>0</v>
          </cell>
          <cell r="AQ81">
            <v>-46.22</v>
          </cell>
          <cell r="AR81">
            <v>-159.03</v>
          </cell>
          <cell r="AS81">
            <v>-8.11</v>
          </cell>
          <cell r="AT81">
            <v>14.09</v>
          </cell>
          <cell r="AU81">
            <v>-1559332.7309138495</v>
          </cell>
        </row>
        <row r="82">
          <cell r="A82">
            <v>39295</v>
          </cell>
          <cell r="B82">
            <v>-71.67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-0.09</v>
          </cell>
          <cell r="X82">
            <v>0</v>
          </cell>
          <cell r="Y82">
            <v>0</v>
          </cell>
          <cell r="Z82">
            <v>10.74</v>
          </cell>
          <cell r="AA82">
            <v>0</v>
          </cell>
          <cell r="AB82">
            <v>0</v>
          </cell>
          <cell r="AC82">
            <v>0</v>
          </cell>
          <cell r="AD82">
            <v>16.11</v>
          </cell>
          <cell r="AE82">
            <v>0</v>
          </cell>
          <cell r="AF82">
            <v>-33.82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-33.520000000000003</v>
          </cell>
          <cell r="AN82">
            <v>0</v>
          </cell>
          <cell r="AO82">
            <v>0</v>
          </cell>
          <cell r="AP82">
            <v>0</v>
          </cell>
          <cell r="AQ82">
            <v>-45.98</v>
          </cell>
          <cell r="AR82">
            <v>-158.22999999999999</v>
          </cell>
          <cell r="AS82">
            <v>-8.11</v>
          </cell>
          <cell r="AT82">
            <v>14.08</v>
          </cell>
          <cell r="AU82">
            <v>-1559211.3465488628</v>
          </cell>
        </row>
        <row r="83">
          <cell r="A83">
            <v>39326</v>
          </cell>
          <cell r="B83">
            <v>-69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0.32</v>
          </cell>
          <cell r="X83">
            <v>0</v>
          </cell>
          <cell r="Y83">
            <v>0</v>
          </cell>
          <cell r="Z83">
            <v>10.34</v>
          </cell>
          <cell r="AA83">
            <v>0</v>
          </cell>
          <cell r="AB83">
            <v>0</v>
          </cell>
          <cell r="AC83">
            <v>0</v>
          </cell>
          <cell r="AD83">
            <v>15.51</v>
          </cell>
          <cell r="AE83">
            <v>0</v>
          </cell>
          <cell r="AF83">
            <v>-32.56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-32.270000000000003</v>
          </cell>
          <cell r="AN83">
            <v>0</v>
          </cell>
          <cell r="AO83">
            <v>0</v>
          </cell>
          <cell r="AP83">
            <v>0</v>
          </cell>
          <cell r="AQ83">
            <v>-44.26</v>
          </cell>
          <cell r="AR83">
            <v>-151.91999999999999</v>
          </cell>
          <cell r="AS83">
            <v>-7.86</v>
          </cell>
          <cell r="AT83">
            <v>13.69</v>
          </cell>
          <cell r="AU83">
            <v>-2031004.8399114751</v>
          </cell>
        </row>
        <row r="84">
          <cell r="A84">
            <v>39356</v>
          </cell>
          <cell r="B84">
            <v>-70.930000000000007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-0.17</v>
          </cell>
          <cell r="X84">
            <v>0</v>
          </cell>
          <cell r="Y84">
            <v>0</v>
          </cell>
          <cell r="Z84">
            <v>10.63</v>
          </cell>
          <cell r="AA84">
            <v>0</v>
          </cell>
          <cell r="AB84">
            <v>0</v>
          </cell>
          <cell r="AC84">
            <v>0</v>
          </cell>
          <cell r="AD84">
            <v>15.94</v>
          </cell>
          <cell r="AE84">
            <v>0</v>
          </cell>
          <cell r="AF84">
            <v>-33.47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-33.17</v>
          </cell>
          <cell r="AN84">
            <v>0</v>
          </cell>
          <cell r="AO84">
            <v>0</v>
          </cell>
          <cell r="AP84">
            <v>0</v>
          </cell>
          <cell r="AQ84">
            <v>-45.5</v>
          </cell>
          <cell r="AR84">
            <v>-156.66999999999999</v>
          </cell>
          <cell r="AS84">
            <v>-8.11</v>
          </cell>
          <cell r="AT84">
            <v>14.1</v>
          </cell>
          <cell r="AU84">
            <v>-1019843.5948943547</v>
          </cell>
        </row>
        <row r="85">
          <cell r="A85">
            <v>39387</v>
          </cell>
          <cell r="B85">
            <v>-27.81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0.12</v>
          </cell>
          <cell r="X85">
            <v>0</v>
          </cell>
          <cell r="Y85">
            <v>0</v>
          </cell>
          <cell r="Z85">
            <v>10.23</v>
          </cell>
          <cell r="AA85">
            <v>0</v>
          </cell>
          <cell r="AB85">
            <v>0</v>
          </cell>
          <cell r="AC85">
            <v>0</v>
          </cell>
          <cell r="AD85">
            <v>15.34</v>
          </cell>
          <cell r="AE85">
            <v>0</v>
          </cell>
          <cell r="AF85">
            <v>-32.22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-31.93</v>
          </cell>
          <cell r="AN85">
            <v>0</v>
          </cell>
          <cell r="AO85">
            <v>0</v>
          </cell>
          <cell r="AP85">
            <v>0</v>
          </cell>
          <cell r="AQ85">
            <v>-43.8</v>
          </cell>
          <cell r="AR85">
            <v>-110.06</v>
          </cell>
          <cell r="AS85">
            <v>-24.17</v>
          </cell>
          <cell r="AT85">
            <v>23.11</v>
          </cell>
          <cell r="AU85">
            <v>-2057998.5825586149</v>
          </cell>
        </row>
        <row r="86">
          <cell r="A86">
            <v>39417</v>
          </cell>
          <cell r="B86">
            <v>-28.59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0.13</v>
          </cell>
          <cell r="X86">
            <v>0</v>
          </cell>
          <cell r="Y86">
            <v>0</v>
          </cell>
          <cell r="Z86">
            <v>10.52</v>
          </cell>
          <cell r="AA86">
            <v>0</v>
          </cell>
          <cell r="AB86">
            <v>0</v>
          </cell>
          <cell r="AC86">
            <v>0</v>
          </cell>
          <cell r="AD86">
            <v>15.77</v>
          </cell>
          <cell r="AE86">
            <v>0</v>
          </cell>
          <cell r="AF86">
            <v>-33.119999999999997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-32.82</v>
          </cell>
          <cell r="AN86">
            <v>0</v>
          </cell>
          <cell r="AO86">
            <v>0</v>
          </cell>
          <cell r="AP86">
            <v>0</v>
          </cell>
          <cell r="AQ86">
            <v>-45.03</v>
          </cell>
          <cell r="AR86">
            <v>-113.14</v>
          </cell>
          <cell r="AS86">
            <v>-24.97</v>
          </cell>
          <cell r="AT86">
            <v>23.91</v>
          </cell>
          <cell r="AU86">
            <v>-2126605.2810630444</v>
          </cell>
        </row>
        <row r="87">
          <cell r="A87">
            <v>39448</v>
          </cell>
          <cell r="B87">
            <v>-28.43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0.13</v>
          </cell>
          <cell r="X87">
            <v>0</v>
          </cell>
          <cell r="Y87">
            <v>0</v>
          </cell>
          <cell r="Z87">
            <v>10.46</v>
          </cell>
          <cell r="AA87">
            <v>0</v>
          </cell>
          <cell r="AB87">
            <v>0</v>
          </cell>
          <cell r="AC87">
            <v>0</v>
          </cell>
          <cell r="AD87">
            <v>15.69</v>
          </cell>
          <cell r="AE87">
            <v>0</v>
          </cell>
          <cell r="AF87">
            <v>-32.94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-32.65</v>
          </cell>
          <cell r="AN87">
            <v>0</v>
          </cell>
          <cell r="AO87">
            <v>0</v>
          </cell>
          <cell r="AP87">
            <v>0</v>
          </cell>
          <cell r="AQ87">
            <v>-44.79</v>
          </cell>
          <cell r="AR87">
            <v>-112.53</v>
          </cell>
          <cell r="AS87">
            <v>-24.97</v>
          </cell>
          <cell r="AT87">
            <v>24.48</v>
          </cell>
          <cell r="AU87">
            <v>-2181905.5113005806</v>
          </cell>
        </row>
        <row r="88">
          <cell r="A88">
            <v>39479</v>
          </cell>
          <cell r="B88">
            <v>-26.46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0.12</v>
          </cell>
          <cell r="X88">
            <v>0</v>
          </cell>
          <cell r="Y88">
            <v>0</v>
          </cell>
          <cell r="Z88">
            <v>9.74</v>
          </cell>
          <cell r="AA88">
            <v>0</v>
          </cell>
          <cell r="AB88">
            <v>0</v>
          </cell>
          <cell r="AC88">
            <v>0</v>
          </cell>
          <cell r="AD88">
            <v>14.6</v>
          </cell>
          <cell r="AE88">
            <v>0</v>
          </cell>
          <cell r="AF88">
            <v>-30.65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-30.38</v>
          </cell>
          <cell r="AN88">
            <v>0</v>
          </cell>
          <cell r="AO88">
            <v>0</v>
          </cell>
          <cell r="AP88">
            <v>0</v>
          </cell>
          <cell r="AQ88">
            <v>-41.67</v>
          </cell>
          <cell r="AR88">
            <v>-104.71</v>
          </cell>
          <cell r="AS88">
            <v>-23.39</v>
          </cell>
          <cell r="AT88">
            <v>23.04</v>
          </cell>
          <cell r="AU88">
            <v>-2057227.5164676171</v>
          </cell>
        </row>
        <row r="89">
          <cell r="A89">
            <v>39508</v>
          </cell>
          <cell r="B89">
            <v>-28.14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0.13</v>
          </cell>
          <cell r="X89">
            <v>0</v>
          </cell>
          <cell r="Y89">
            <v>0</v>
          </cell>
          <cell r="Z89">
            <v>10.36</v>
          </cell>
          <cell r="AA89">
            <v>0</v>
          </cell>
          <cell r="AB89">
            <v>0</v>
          </cell>
          <cell r="AC89">
            <v>0</v>
          </cell>
          <cell r="AD89">
            <v>15.53</v>
          </cell>
          <cell r="AE89">
            <v>0</v>
          </cell>
          <cell r="AF89">
            <v>-32.6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-32.31</v>
          </cell>
          <cell r="AN89">
            <v>0</v>
          </cell>
          <cell r="AO89">
            <v>0</v>
          </cell>
          <cell r="AP89">
            <v>0</v>
          </cell>
          <cell r="AQ89">
            <v>-44.32</v>
          </cell>
          <cell r="AR89">
            <v>-111.37</v>
          </cell>
          <cell r="AS89">
            <v>-24.97</v>
          </cell>
          <cell r="AT89">
            <v>24.62</v>
          </cell>
          <cell r="AU89">
            <v>-2199737.4203625228</v>
          </cell>
        </row>
        <row r="90">
          <cell r="A90">
            <v>39539</v>
          </cell>
          <cell r="B90">
            <v>-27.09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-0.28000000000000003</v>
          </cell>
          <cell r="X90">
            <v>0</v>
          </cell>
          <cell r="Y90">
            <v>0</v>
          </cell>
          <cell r="Z90">
            <v>9.9700000000000006</v>
          </cell>
          <cell r="AA90">
            <v>0</v>
          </cell>
          <cell r="AB90">
            <v>0</v>
          </cell>
          <cell r="AC90">
            <v>0</v>
          </cell>
          <cell r="AD90">
            <v>14.95</v>
          </cell>
          <cell r="AE90">
            <v>0</v>
          </cell>
          <cell r="AF90">
            <v>-31.38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-31.1</v>
          </cell>
          <cell r="AN90">
            <v>0</v>
          </cell>
          <cell r="AO90">
            <v>0</v>
          </cell>
          <cell r="AP90">
            <v>0</v>
          </cell>
          <cell r="AQ90">
            <v>-42.66</v>
          </cell>
          <cell r="AR90">
            <v>-107.59</v>
          </cell>
          <cell r="AS90">
            <v>-24.17</v>
          </cell>
          <cell r="AT90">
            <v>24.42</v>
          </cell>
          <cell r="AU90">
            <v>-2104641.0492167557</v>
          </cell>
        </row>
        <row r="91">
          <cell r="A91">
            <v>39569</v>
          </cell>
          <cell r="B91">
            <v>-27.84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-0.28999999999999998</v>
          </cell>
          <cell r="X91">
            <v>0</v>
          </cell>
          <cell r="Y91">
            <v>0</v>
          </cell>
          <cell r="Z91">
            <v>10.25</v>
          </cell>
          <cell r="AA91">
            <v>0</v>
          </cell>
          <cell r="AB91">
            <v>0</v>
          </cell>
          <cell r="AC91">
            <v>0</v>
          </cell>
          <cell r="AD91">
            <v>15.36</v>
          </cell>
          <cell r="AE91">
            <v>0</v>
          </cell>
          <cell r="AF91">
            <v>-32.26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-31.97</v>
          </cell>
          <cell r="AN91">
            <v>0</v>
          </cell>
          <cell r="AO91">
            <v>0</v>
          </cell>
          <cell r="AP91">
            <v>0</v>
          </cell>
          <cell r="AQ91">
            <v>-43.85</v>
          </cell>
          <cell r="AR91">
            <v>-110.6</v>
          </cell>
          <cell r="AS91">
            <v>-24.97</v>
          </cell>
          <cell r="AT91">
            <v>25.22</v>
          </cell>
          <cell r="AU91">
            <v>-2174844.7758786203</v>
          </cell>
        </row>
        <row r="92">
          <cell r="A92">
            <v>39600</v>
          </cell>
          <cell r="B92">
            <v>-26.8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-0.28000000000000003</v>
          </cell>
          <cell r="X92">
            <v>0</v>
          </cell>
          <cell r="Y92">
            <v>0</v>
          </cell>
          <cell r="Z92">
            <v>9.86</v>
          </cell>
          <cell r="AA92">
            <v>0</v>
          </cell>
          <cell r="AB92">
            <v>0</v>
          </cell>
          <cell r="AC92">
            <v>0</v>
          </cell>
          <cell r="AD92">
            <v>14.79</v>
          </cell>
          <cell r="AE92">
            <v>0</v>
          </cell>
          <cell r="AF92">
            <v>-31.05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-30.77</v>
          </cell>
          <cell r="AN92">
            <v>0</v>
          </cell>
          <cell r="AO92">
            <v>0</v>
          </cell>
          <cell r="AP92">
            <v>0</v>
          </cell>
          <cell r="AQ92">
            <v>-42.21</v>
          </cell>
          <cell r="AR92">
            <v>-106.45</v>
          </cell>
          <cell r="AS92">
            <v>-24.17</v>
          </cell>
          <cell r="AT92">
            <v>24.39</v>
          </cell>
          <cell r="AU92">
            <v>-2104494.5039636879</v>
          </cell>
        </row>
        <row r="93">
          <cell r="A93">
            <v>39630</v>
          </cell>
          <cell r="B93">
            <v>-27.55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-0.28000000000000003</v>
          </cell>
          <cell r="X93">
            <v>0</v>
          </cell>
          <cell r="Y93">
            <v>0</v>
          </cell>
          <cell r="Z93">
            <v>10.14</v>
          </cell>
          <cell r="AA93">
            <v>0</v>
          </cell>
          <cell r="AB93">
            <v>0</v>
          </cell>
          <cell r="AC93">
            <v>0</v>
          </cell>
          <cell r="AD93">
            <v>15.2</v>
          </cell>
          <cell r="AE93">
            <v>0</v>
          </cell>
          <cell r="AF93">
            <v>-31.92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-31.63</v>
          </cell>
          <cell r="AN93">
            <v>0</v>
          </cell>
          <cell r="AO93">
            <v>0</v>
          </cell>
          <cell r="AP93">
            <v>0</v>
          </cell>
          <cell r="AQ93">
            <v>-43.39</v>
          </cell>
          <cell r="AR93">
            <v>-109.42</v>
          </cell>
          <cell r="AS93">
            <v>-24.97</v>
          </cell>
          <cell r="AT93">
            <v>25.18</v>
          </cell>
          <cell r="AU93">
            <v>-2174689.5482172137</v>
          </cell>
        </row>
        <row r="94">
          <cell r="A94">
            <v>39661</v>
          </cell>
          <cell r="B94">
            <v>-27.4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-0.28000000000000003</v>
          </cell>
          <cell r="X94">
            <v>0</v>
          </cell>
          <cell r="Y94">
            <v>0</v>
          </cell>
          <cell r="Z94">
            <v>10.08</v>
          </cell>
          <cell r="AA94">
            <v>0</v>
          </cell>
          <cell r="AB94">
            <v>0</v>
          </cell>
          <cell r="AC94">
            <v>0</v>
          </cell>
          <cell r="AD94">
            <v>15.12</v>
          </cell>
          <cell r="AE94">
            <v>0</v>
          </cell>
          <cell r="AF94">
            <v>-31.74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-31.46</v>
          </cell>
          <cell r="AN94">
            <v>0</v>
          </cell>
          <cell r="AO94">
            <v>0</v>
          </cell>
          <cell r="AP94">
            <v>0</v>
          </cell>
          <cell r="AQ94">
            <v>-43.15</v>
          </cell>
          <cell r="AR94">
            <v>-108.83</v>
          </cell>
          <cell r="AS94">
            <v>-24.97</v>
          </cell>
          <cell r="AT94">
            <v>25.18</v>
          </cell>
          <cell r="AU94">
            <v>-2174689.7742511388</v>
          </cell>
        </row>
        <row r="95">
          <cell r="A95">
            <v>39692</v>
          </cell>
          <cell r="B95">
            <v>-26.37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-0.27</v>
          </cell>
          <cell r="X95">
            <v>0</v>
          </cell>
          <cell r="Y95">
            <v>0</v>
          </cell>
          <cell r="Z95">
            <v>9.6999999999999993</v>
          </cell>
          <cell r="AA95">
            <v>0</v>
          </cell>
          <cell r="AB95">
            <v>0</v>
          </cell>
          <cell r="AC95">
            <v>0</v>
          </cell>
          <cell r="AD95">
            <v>14.55</v>
          </cell>
          <cell r="AE95">
            <v>0</v>
          </cell>
          <cell r="AF95">
            <v>-30.55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-30.28</v>
          </cell>
          <cell r="AN95">
            <v>0</v>
          </cell>
          <cell r="AO95">
            <v>0</v>
          </cell>
          <cell r="AP95">
            <v>0</v>
          </cell>
          <cell r="AQ95">
            <v>-41.53</v>
          </cell>
          <cell r="AR95">
            <v>-104.74</v>
          </cell>
          <cell r="AS95">
            <v>-24.17</v>
          </cell>
          <cell r="AT95">
            <v>24.4</v>
          </cell>
          <cell r="AU95">
            <v>-2104674.5109156799</v>
          </cell>
        </row>
        <row r="96">
          <cell r="A96">
            <v>39722</v>
          </cell>
          <cell r="B96">
            <v>-27.1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-0.28000000000000003</v>
          </cell>
          <cell r="X96">
            <v>0</v>
          </cell>
          <cell r="Y96">
            <v>0</v>
          </cell>
          <cell r="Z96">
            <v>9.9700000000000006</v>
          </cell>
          <cell r="AA96">
            <v>0</v>
          </cell>
          <cell r="AB96">
            <v>0</v>
          </cell>
          <cell r="AC96">
            <v>0</v>
          </cell>
          <cell r="AD96">
            <v>14.96</v>
          </cell>
          <cell r="AE96">
            <v>0</v>
          </cell>
          <cell r="AF96">
            <v>-31.4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-31.12</v>
          </cell>
          <cell r="AN96">
            <v>0</v>
          </cell>
          <cell r="AO96">
            <v>0</v>
          </cell>
          <cell r="AP96">
            <v>0</v>
          </cell>
          <cell r="AQ96">
            <v>-42.69</v>
          </cell>
          <cell r="AR96">
            <v>-107.66</v>
          </cell>
          <cell r="AS96">
            <v>-24.97</v>
          </cell>
          <cell r="AT96">
            <v>25.22</v>
          </cell>
          <cell r="AU96">
            <v>-2174696.4443933922</v>
          </cell>
        </row>
        <row r="97">
          <cell r="A97">
            <v>39753</v>
          </cell>
          <cell r="B97">
            <v>-18.53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-0.45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14.39</v>
          </cell>
          <cell r="AE97">
            <v>0</v>
          </cell>
          <cell r="AF97">
            <v>-30.22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-29.95</v>
          </cell>
          <cell r="AN97">
            <v>0</v>
          </cell>
          <cell r="AO97">
            <v>0</v>
          </cell>
          <cell r="AP97">
            <v>0</v>
          </cell>
          <cell r="AQ97">
            <v>-41.09</v>
          </cell>
          <cell r="AR97">
            <v>-105.84</v>
          </cell>
          <cell r="AS97">
            <v>-24.32</v>
          </cell>
          <cell r="AT97">
            <v>24.39</v>
          </cell>
          <cell r="AU97">
            <v>-2131412.2226702832</v>
          </cell>
        </row>
        <row r="98">
          <cell r="A98">
            <v>39783</v>
          </cell>
          <cell r="B98">
            <v>-31.86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1.54</v>
          </cell>
          <cell r="X98">
            <v>0</v>
          </cell>
          <cell r="Y98">
            <v>0</v>
          </cell>
          <cell r="Z98">
            <v>21.1</v>
          </cell>
          <cell r="AA98">
            <v>0</v>
          </cell>
          <cell r="AB98">
            <v>0</v>
          </cell>
          <cell r="AC98">
            <v>0</v>
          </cell>
          <cell r="AD98">
            <v>14.79</v>
          </cell>
          <cell r="AE98">
            <v>0</v>
          </cell>
          <cell r="AF98">
            <v>-49.85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-53.19</v>
          </cell>
          <cell r="AN98">
            <v>-21.39</v>
          </cell>
          <cell r="AO98">
            <v>0</v>
          </cell>
          <cell r="AP98">
            <v>0</v>
          </cell>
          <cell r="AQ98">
            <v>-42.23</v>
          </cell>
          <cell r="AR98">
            <v>-161.09</v>
          </cell>
          <cell r="AS98">
            <v>-25.78</v>
          </cell>
          <cell r="AT98">
            <v>26.96</v>
          </cell>
          <cell r="AU98">
            <v>-2202483.884110949</v>
          </cell>
        </row>
        <row r="99">
          <cell r="A99">
            <v>39814</v>
          </cell>
          <cell r="B99">
            <v>10.94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-0.01</v>
          </cell>
          <cell r="AA99">
            <v>0</v>
          </cell>
          <cell r="AB99">
            <v>0</v>
          </cell>
          <cell r="AC99">
            <v>0</v>
          </cell>
          <cell r="AD99">
            <v>14.71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-42</v>
          </cell>
          <cell r="AR99">
            <v>-16.36</v>
          </cell>
          <cell r="AS99">
            <v>-24.11</v>
          </cell>
          <cell r="AT99">
            <v>24.89</v>
          </cell>
          <cell r="AU99">
            <v>-2260614.2370931068</v>
          </cell>
        </row>
        <row r="100">
          <cell r="A100">
            <v>39845</v>
          </cell>
          <cell r="B100">
            <v>9.83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-0.01</v>
          </cell>
          <cell r="AA100">
            <v>0</v>
          </cell>
          <cell r="AB100">
            <v>0</v>
          </cell>
          <cell r="AC100">
            <v>0</v>
          </cell>
          <cell r="AD100">
            <v>13.22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-37.72</v>
          </cell>
          <cell r="AR100">
            <v>-14.69</v>
          </cell>
          <cell r="AS100">
            <v>-21.74</v>
          </cell>
          <cell r="AT100">
            <v>22.64</v>
          </cell>
          <cell r="AU100">
            <v>-2058020.0496531504</v>
          </cell>
        </row>
        <row r="101">
          <cell r="A101">
            <v>39873</v>
          </cell>
          <cell r="B101">
            <v>10.83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-0.01</v>
          </cell>
          <cell r="AA101">
            <v>0</v>
          </cell>
          <cell r="AB101">
            <v>0</v>
          </cell>
          <cell r="AC101">
            <v>0</v>
          </cell>
          <cell r="AD101">
            <v>14.56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-41.56</v>
          </cell>
          <cell r="AR101">
            <v>-16.18</v>
          </cell>
          <cell r="AS101">
            <v>-24.11</v>
          </cell>
          <cell r="AT101">
            <v>23.97</v>
          </cell>
          <cell r="AU101">
            <v>-2278544.7666121502</v>
          </cell>
        </row>
        <row r="102">
          <cell r="A102">
            <v>39904</v>
          </cell>
          <cell r="B102">
            <v>10.42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-0.01</v>
          </cell>
          <cell r="AA102">
            <v>0</v>
          </cell>
          <cell r="AB102">
            <v>0</v>
          </cell>
          <cell r="AC102">
            <v>0</v>
          </cell>
          <cell r="AD102">
            <v>14.01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-39.99</v>
          </cell>
          <cell r="AR102">
            <v>-15.57</v>
          </cell>
          <cell r="AS102">
            <v>-23.32</v>
          </cell>
          <cell r="AT102">
            <v>22.79</v>
          </cell>
          <cell r="AU102">
            <v>-2178181.7966595786</v>
          </cell>
        </row>
        <row r="103">
          <cell r="A103">
            <v>39934</v>
          </cell>
          <cell r="B103">
            <v>10.71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-0.01</v>
          </cell>
          <cell r="AA103">
            <v>0</v>
          </cell>
          <cell r="AB103">
            <v>0</v>
          </cell>
          <cell r="AC103">
            <v>0</v>
          </cell>
          <cell r="AD103">
            <v>14.4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-41.1</v>
          </cell>
          <cell r="AR103">
            <v>-16.010000000000002</v>
          </cell>
          <cell r="AS103">
            <v>-24.11</v>
          </cell>
          <cell r="AT103">
            <v>23.55</v>
          </cell>
          <cell r="AU103">
            <v>-2250791.440709467</v>
          </cell>
        </row>
        <row r="104">
          <cell r="A104">
            <v>39965</v>
          </cell>
          <cell r="B104">
            <v>10.31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-0.01</v>
          </cell>
          <cell r="AA104">
            <v>0</v>
          </cell>
          <cell r="AB104">
            <v>0</v>
          </cell>
          <cell r="AC104">
            <v>0</v>
          </cell>
          <cell r="AD104">
            <v>13.86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-39.56</v>
          </cell>
          <cell r="AR104">
            <v>-15.4</v>
          </cell>
          <cell r="AS104">
            <v>-23.32</v>
          </cell>
          <cell r="AT104">
            <v>22.78</v>
          </cell>
          <cell r="AU104">
            <v>-2178217.0701103099</v>
          </cell>
        </row>
        <row r="105">
          <cell r="A105">
            <v>39995</v>
          </cell>
          <cell r="B105">
            <v>10.59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-0.01</v>
          </cell>
          <cell r="AA105">
            <v>0</v>
          </cell>
          <cell r="AB105">
            <v>0</v>
          </cell>
          <cell r="AC105">
            <v>0</v>
          </cell>
          <cell r="AD105">
            <v>14.24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-40.65</v>
          </cell>
          <cell r="AR105">
            <v>-15.83</v>
          </cell>
          <cell r="AS105">
            <v>-24.11</v>
          </cell>
          <cell r="AT105">
            <v>23.51</v>
          </cell>
          <cell r="AU105">
            <v>-2250818.5592674003</v>
          </cell>
        </row>
        <row r="106">
          <cell r="A106">
            <v>40026</v>
          </cell>
          <cell r="B106">
            <v>10.53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-0.01</v>
          </cell>
          <cell r="AA106">
            <v>0</v>
          </cell>
          <cell r="AB106">
            <v>0</v>
          </cell>
          <cell r="AC106">
            <v>0</v>
          </cell>
          <cell r="AD106">
            <v>14.16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-40.43</v>
          </cell>
          <cell r="AR106">
            <v>-15.74</v>
          </cell>
          <cell r="AS106">
            <v>-24.11</v>
          </cell>
          <cell r="AT106">
            <v>23.51</v>
          </cell>
          <cell r="AU106">
            <v>-2250655.1744799856</v>
          </cell>
        </row>
        <row r="107">
          <cell r="A107">
            <v>40057</v>
          </cell>
          <cell r="B107">
            <v>10.14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-0.01</v>
          </cell>
          <cell r="AA107">
            <v>0</v>
          </cell>
          <cell r="AB107">
            <v>0</v>
          </cell>
          <cell r="AC107">
            <v>0</v>
          </cell>
          <cell r="AD107">
            <v>13.63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-38.9</v>
          </cell>
          <cell r="AR107">
            <v>-15.15</v>
          </cell>
          <cell r="AS107">
            <v>-23.32</v>
          </cell>
          <cell r="AT107">
            <v>22.75</v>
          </cell>
          <cell r="AU107">
            <v>-2178099.825818392</v>
          </cell>
        </row>
        <row r="108">
          <cell r="A108">
            <v>40087</v>
          </cell>
          <cell r="B108">
            <v>10.42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-0.01</v>
          </cell>
          <cell r="AA108">
            <v>0</v>
          </cell>
          <cell r="AB108">
            <v>0</v>
          </cell>
          <cell r="AC108">
            <v>0</v>
          </cell>
          <cell r="AD108">
            <v>14.01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-39.979999999999997</v>
          </cell>
          <cell r="AR108">
            <v>-15.57</v>
          </cell>
          <cell r="AS108">
            <v>-24.11</v>
          </cell>
          <cell r="AT108">
            <v>23.51</v>
          </cell>
          <cell r="AU108">
            <v>-2251718.6846643854</v>
          </cell>
        </row>
        <row r="109">
          <cell r="A109">
            <v>40118</v>
          </cell>
          <cell r="B109">
            <v>1.75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-0.01</v>
          </cell>
          <cell r="AA109">
            <v>0</v>
          </cell>
          <cell r="AB109">
            <v>0</v>
          </cell>
          <cell r="AC109">
            <v>0</v>
          </cell>
          <cell r="AD109">
            <v>13.48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-55.73</v>
          </cell>
          <cell r="AR109">
            <v>-40.51</v>
          </cell>
          <cell r="AS109">
            <v>-23.71</v>
          </cell>
          <cell r="AT109">
            <v>22.88</v>
          </cell>
          <cell r="AU109">
            <v>-2217829.9453936322</v>
          </cell>
        </row>
        <row r="110">
          <cell r="A110">
            <v>40148</v>
          </cell>
          <cell r="B110">
            <v>1.8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-0.01</v>
          </cell>
          <cell r="AA110">
            <v>0</v>
          </cell>
          <cell r="AB110">
            <v>0</v>
          </cell>
          <cell r="AC110">
            <v>0</v>
          </cell>
          <cell r="AD110">
            <v>13.85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-57.27</v>
          </cell>
          <cell r="AR110">
            <v>-41.63</v>
          </cell>
          <cell r="AS110">
            <v>-24.51</v>
          </cell>
          <cell r="AT110">
            <v>23.64</v>
          </cell>
          <cell r="AU110">
            <v>-2291751.983288764</v>
          </cell>
        </row>
        <row r="111">
          <cell r="A111">
            <v>40179</v>
          </cell>
          <cell r="B111">
            <v>1.79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-0.01</v>
          </cell>
          <cell r="AA111">
            <v>0</v>
          </cell>
          <cell r="AB111">
            <v>0</v>
          </cell>
          <cell r="AC111">
            <v>0</v>
          </cell>
          <cell r="AD111">
            <v>13.77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-56.95</v>
          </cell>
          <cell r="AR111">
            <v>-41.4</v>
          </cell>
          <cell r="AS111">
            <v>-24.51</v>
          </cell>
          <cell r="AT111">
            <v>24.25</v>
          </cell>
          <cell r="AU111">
            <v>-2353128.0801822166</v>
          </cell>
        </row>
        <row r="112">
          <cell r="A112">
            <v>40210</v>
          </cell>
          <cell r="B112">
            <v>1.61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-0.01</v>
          </cell>
          <cell r="AA112">
            <v>0</v>
          </cell>
          <cell r="AB112">
            <v>0</v>
          </cell>
          <cell r="AC112">
            <v>0</v>
          </cell>
          <cell r="AD112">
            <v>12.37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-51.15</v>
          </cell>
          <cell r="AR112">
            <v>-37.18</v>
          </cell>
          <cell r="AS112">
            <v>-22.11</v>
          </cell>
          <cell r="AT112">
            <v>22.07</v>
          </cell>
          <cell r="AU112">
            <v>-2142283.8028183789</v>
          </cell>
        </row>
        <row r="113">
          <cell r="A113">
            <v>40238</v>
          </cell>
          <cell r="B113">
            <v>1.77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-0.01</v>
          </cell>
          <cell r="AA113">
            <v>0</v>
          </cell>
          <cell r="AB113">
            <v>0</v>
          </cell>
          <cell r="AC113">
            <v>0</v>
          </cell>
          <cell r="AD113">
            <v>13.62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-56.33</v>
          </cell>
          <cell r="AR113">
            <v>-40.950000000000003</v>
          </cell>
          <cell r="AS113">
            <v>-24.51</v>
          </cell>
          <cell r="AT113">
            <v>24.44</v>
          </cell>
          <cell r="AU113">
            <v>-2371758.5493082535</v>
          </cell>
        </row>
        <row r="114">
          <cell r="A114">
            <v>40269</v>
          </cell>
          <cell r="B114">
            <v>1.71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-0.01</v>
          </cell>
          <cell r="AA114">
            <v>0</v>
          </cell>
          <cell r="AB114">
            <v>0</v>
          </cell>
          <cell r="AC114">
            <v>0</v>
          </cell>
          <cell r="AD114">
            <v>13.11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-54.21</v>
          </cell>
          <cell r="AR114">
            <v>-39.4</v>
          </cell>
          <cell r="AS114">
            <v>-23.71</v>
          </cell>
          <cell r="AT114">
            <v>23.01</v>
          </cell>
          <cell r="AU114">
            <v>-2228345.9607170825</v>
          </cell>
        </row>
        <row r="115">
          <cell r="A115">
            <v>40299</v>
          </cell>
          <cell r="B115">
            <v>1.75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-0.01</v>
          </cell>
          <cell r="AA115">
            <v>0</v>
          </cell>
          <cell r="AB115">
            <v>0</v>
          </cell>
          <cell r="AC115">
            <v>0</v>
          </cell>
          <cell r="AD115">
            <v>13.47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-55.7</v>
          </cell>
          <cell r="AR115">
            <v>-40.49</v>
          </cell>
          <cell r="AS115">
            <v>-24.51</v>
          </cell>
          <cell r="AT115">
            <v>23.77</v>
          </cell>
          <cell r="AU115">
            <v>-2302587.3914167797</v>
          </cell>
        </row>
        <row r="116">
          <cell r="A116">
            <v>40330</v>
          </cell>
          <cell r="B116">
            <v>1.69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-0.01</v>
          </cell>
          <cell r="AA116">
            <v>0</v>
          </cell>
          <cell r="AB116">
            <v>0</v>
          </cell>
          <cell r="AC116">
            <v>0</v>
          </cell>
          <cell r="AD116">
            <v>12.96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-53.6</v>
          </cell>
          <cell r="AR116">
            <v>-38.96</v>
          </cell>
          <cell r="AS116">
            <v>-23.71</v>
          </cell>
          <cell r="AT116">
            <v>23.01</v>
          </cell>
          <cell r="AU116">
            <v>-2228336.9406929323</v>
          </cell>
        </row>
        <row r="117">
          <cell r="A117">
            <v>40360</v>
          </cell>
          <cell r="B117">
            <v>1.73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-0.01</v>
          </cell>
          <cell r="AA117">
            <v>0</v>
          </cell>
          <cell r="AB117">
            <v>0</v>
          </cell>
          <cell r="AC117">
            <v>0</v>
          </cell>
          <cell r="AD117">
            <v>13.32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-55.08</v>
          </cell>
          <cell r="AR117">
            <v>-40.04</v>
          </cell>
          <cell r="AS117">
            <v>-24.51</v>
          </cell>
          <cell r="AT117">
            <v>23.75</v>
          </cell>
          <cell r="AU117">
            <v>-2302643.6751250643</v>
          </cell>
        </row>
        <row r="118">
          <cell r="A118">
            <v>40391</v>
          </cell>
          <cell r="B118">
            <v>1.72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-0.01</v>
          </cell>
          <cell r="AA118">
            <v>0</v>
          </cell>
          <cell r="AB118">
            <v>0</v>
          </cell>
          <cell r="AC118">
            <v>0</v>
          </cell>
          <cell r="AD118">
            <v>13.24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-54.76</v>
          </cell>
          <cell r="AR118">
            <v>-39.799999999999997</v>
          </cell>
          <cell r="AS118">
            <v>-24.51</v>
          </cell>
          <cell r="AT118">
            <v>23.75</v>
          </cell>
          <cell r="AU118">
            <v>-2302585.6538215061</v>
          </cell>
        </row>
        <row r="119">
          <cell r="A119">
            <v>40422</v>
          </cell>
          <cell r="B119">
            <v>1.66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-0.01</v>
          </cell>
          <cell r="AA119">
            <v>0</v>
          </cell>
          <cell r="AB119">
            <v>0</v>
          </cell>
          <cell r="AC119">
            <v>0</v>
          </cell>
          <cell r="AD119">
            <v>12.74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-52.69</v>
          </cell>
          <cell r="AR119">
            <v>-38.299999999999997</v>
          </cell>
          <cell r="AS119">
            <v>-23.71</v>
          </cell>
          <cell r="AT119">
            <v>22.98</v>
          </cell>
          <cell r="AU119">
            <v>-2228379.9770285883</v>
          </cell>
        </row>
        <row r="120">
          <cell r="A120">
            <v>40452</v>
          </cell>
          <cell r="B120">
            <v>1.7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-0.01</v>
          </cell>
          <cell r="AA120">
            <v>0</v>
          </cell>
          <cell r="AB120">
            <v>0</v>
          </cell>
          <cell r="AC120">
            <v>0</v>
          </cell>
          <cell r="AD120">
            <v>13.09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-54.14</v>
          </cell>
          <cell r="AR120">
            <v>-39.35</v>
          </cell>
          <cell r="AS120">
            <v>-24.51</v>
          </cell>
          <cell r="AT120">
            <v>23.75</v>
          </cell>
          <cell r="AU120">
            <v>-2302787.8648577495</v>
          </cell>
        </row>
        <row r="121">
          <cell r="A121">
            <v>40483</v>
          </cell>
          <cell r="B121">
            <v>1.64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-0.01</v>
          </cell>
          <cell r="AA121">
            <v>0</v>
          </cell>
          <cell r="AB121">
            <v>0</v>
          </cell>
          <cell r="AC121">
            <v>0</v>
          </cell>
          <cell r="AD121">
            <v>12.6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-52.09</v>
          </cell>
          <cell r="AR121">
            <v>-37.86</v>
          </cell>
          <cell r="AS121">
            <v>-23.71</v>
          </cell>
          <cell r="AT121">
            <v>23.65</v>
          </cell>
          <cell r="AU121">
            <v>-2295491.3718201993</v>
          </cell>
        </row>
        <row r="122">
          <cell r="A122">
            <v>40513</v>
          </cell>
          <cell r="B122">
            <v>1.68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-0.01</v>
          </cell>
          <cell r="AA122">
            <v>0</v>
          </cell>
          <cell r="AB122">
            <v>0</v>
          </cell>
          <cell r="AC122">
            <v>0</v>
          </cell>
          <cell r="AD122">
            <v>12.94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-53.52</v>
          </cell>
          <cell r="AR122">
            <v>-38.909999999999997</v>
          </cell>
          <cell r="AS122">
            <v>-24.51</v>
          </cell>
          <cell r="AT122">
            <v>24.44</v>
          </cell>
          <cell r="AU122">
            <v>-2372206.9062312236</v>
          </cell>
        </row>
        <row r="123">
          <cell r="A123">
            <v>40544</v>
          </cell>
          <cell r="B123">
            <v>1.67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-0.01</v>
          </cell>
          <cell r="AA123">
            <v>0</v>
          </cell>
          <cell r="AB123">
            <v>0</v>
          </cell>
          <cell r="AC123">
            <v>0</v>
          </cell>
          <cell r="AD123">
            <v>12.87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-53.21</v>
          </cell>
          <cell r="AR123">
            <v>-38.68</v>
          </cell>
          <cell r="AS123">
            <v>-24.51</v>
          </cell>
          <cell r="AT123">
            <v>25.08</v>
          </cell>
          <cell r="AU123">
            <v>-2436473.9986357293</v>
          </cell>
        </row>
        <row r="124">
          <cell r="A124">
            <v>40575</v>
          </cell>
          <cell r="B124">
            <v>1.5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-0.01</v>
          </cell>
          <cell r="AA124">
            <v>0</v>
          </cell>
          <cell r="AB124">
            <v>0</v>
          </cell>
          <cell r="AC124">
            <v>0</v>
          </cell>
          <cell r="AD124">
            <v>11.56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-47.79</v>
          </cell>
          <cell r="AR124">
            <v>-34.74</v>
          </cell>
          <cell r="AS124">
            <v>-22.11</v>
          </cell>
          <cell r="AT124">
            <v>22.83</v>
          </cell>
          <cell r="AU124">
            <v>-2218245.2741590068</v>
          </cell>
        </row>
        <row r="125">
          <cell r="A125">
            <v>40603</v>
          </cell>
          <cell r="B125">
            <v>1.66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-0.01</v>
          </cell>
          <cell r="AA125">
            <v>0</v>
          </cell>
          <cell r="AB125">
            <v>0</v>
          </cell>
          <cell r="AC125">
            <v>0</v>
          </cell>
          <cell r="AD125">
            <v>12.73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-52.64</v>
          </cell>
          <cell r="AR125">
            <v>-38.270000000000003</v>
          </cell>
          <cell r="AS125">
            <v>-24.51</v>
          </cell>
          <cell r="AT125">
            <v>25.28</v>
          </cell>
          <cell r="AU125">
            <v>-2455970.4956672126</v>
          </cell>
        </row>
        <row r="126">
          <cell r="A126">
            <v>40634</v>
          </cell>
          <cell r="B126">
            <v>1.59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-0.01</v>
          </cell>
          <cell r="AA126">
            <v>0</v>
          </cell>
          <cell r="AB126">
            <v>0</v>
          </cell>
          <cell r="AC126">
            <v>0</v>
          </cell>
          <cell r="AD126">
            <v>12.25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-50.67</v>
          </cell>
          <cell r="AR126">
            <v>-36.83</v>
          </cell>
          <cell r="AS126">
            <v>-23.71</v>
          </cell>
          <cell r="AT126">
            <v>23.82</v>
          </cell>
          <cell r="AU126">
            <v>-2309611.0220998432</v>
          </cell>
        </row>
        <row r="127">
          <cell r="A127">
            <v>40664</v>
          </cell>
          <cell r="B127">
            <v>1.64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-0.01</v>
          </cell>
          <cell r="AA127">
            <v>0</v>
          </cell>
          <cell r="AB127">
            <v>0</v>
          </cell>
          <cell r="AC127">
            <v>0</v>
          </cell>
          <cell r="AD127">
            <v>12.6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-52.08</v>
          </cell>
          <cell r="AR127">
            <v>-37.86</v>
          </cell>
          <cell r="AS127">
            <v>-24.51</v>
          </cell>
          <cell r="AT127">
            <v>24.62</v>
          </cell>
          <cell r="AU127">
            <v>-2386673.9015639774</v>
          </cell>
        </row>
        <row r="128">
          <cell r="A128">
            <v>40695</v>
          </cell>
          <cell r="B128">
            <v>1.58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-0.01</v>
          </cell>
          <cell r="AA128">
            <v>0</v>
          </cell>
          <cell r="AB128">
            <v>0</v>
          </cell>
          <cell r="AC128">
            <v>0</v>
          </cell>
          <cell r="AD128">
            <v>12.12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-50.13</v>
          </cell>
          <cell r="AR128">
            <v>-36.44</v>
          </cell>
          <cell r="AS128">
            <v>-23.71</v>
          </cell>
          <cell r="AT128">
            <v>23.83</v>
          </cell>
          <cell r="AU128">
            <v>-2309662.705468162</v>
          </cell>
        </row>
        <row r="129">
          <cell r="A129">
            <v>40725</v>
          </cell>
          <cell r="B129">
            <v>1.62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-0.01</v>
          </cell>
          <cell r="AA129">
            <v>0</v>
          </cell>
          <cell r="AB129">
            <v>0</v>
          </cell>
          <cell r="AC129">
            <v>0</v>
          </cell>
          <cell r="AD129">
            <v>12.46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-51.52</v>
          </cell>
          <cell r="AR129">
            <v>-37.450000000000003</v>
          </cell>
          <cell r="AS129">
            <v>-24.51</v>
          </cell>
          <cell r="AT129">
            <v>24.62</v>
          </cell>
          <cell r="AU129">
            <v>-2387604.0043669124</v>
          </cell>
        </row>
        <row r="130">
          <cell r="A130">
            <v>40756</v>
          </cell>
          <cell r="B130">
            <v>1.61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-0.01</v>
          </cell>
          <cell r="AA130">
            <v>0</v>
          </cell>
          <cell r="AB130">
            <v>0</v>
          </cell>
          <cell r="AC130">
            <v>0</v>
          </cell>
          <cell r="AD130">
            <v>12.39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-51.24</v>
          </cell>
          <cell r="AR130">
            <v>-37.25</v>
          </cell>
          <cell r="AS130">
            <v>-24.51</v>
          </cell>
          <cell r="AT130">
            <v>24.62</v>
          </cell>
          <cell r="AU130">
            <v>-2387572.911337425</v>
          </cell>
        </row>
        <row r="131">
          <cell r="A131">
            <v>40787</v>
          </cell>
          <cell r="B131">
            <v>1.55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-0.01</v>
          </cell>
          <cell r="AA131">
            <v>0</v>
          </cell>
          <cell r="AB131">
            <v>0</v>
          </cell>
          <cell r="AC131">
            <v>0</v>
          </cell>
          <cell r="AD131">
            <v>11.93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-49.32</v>
          </cell>
          <cell r="AR131">
            <v>-35.85</v>
          </cell>
          <cell r="AS131">
            <v>-23.71</v>
          </cell>
          <cell r="AT131">
            <v>23.83</v>
          </cell>
          <cell r="AU131">
            <v>-2309598.1353166373</v>
          </cell>
        </row>
        <row r="132">
          <cell r="A132">
            <v>40817</v>
          </cell>
          <cell r="B132">
            <v>1.59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-0.01</v>
          </cell>
          <cell r="AA132">
            <v>0</v>
          </cell>
          <cell r="AB132">
            <v>0</v>
          </cell>
          <cell r="AC132">
            <v>0</v>
          </cell>
          <cell r="AD132">
            <v>12.26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-50.69</v>
          </cell>
          <cell r="AR132">
            <v>-36.85</v>
          </cell>
          <cell r="AS132">
            <v>-24.51</v>
          </cell>
          <cell r="AT132">
            <v>24.62</v>
          </cell>
          <cell r="AU132">
            <v>-2386821.6179768061</v>
          </cell>
        </row>
        <row r="133">
          <cell r="A133">
            <v>40848</v>
          </cell>
          <cell r="B133">
            <v>1.53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-0.01</v>
          </cell>
          <cell r="AA133">
            <v>0</v>
          </cell>
          <cell r="AB133">
            <v>0</v>
          </cell>
          <cell r="AC133">
            <v>0</v>
          </cell>
          <cell r="AD133">
            <v>11.8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-48.78</v>
          </cell>
          <cell r="AR133">
            <v>-35.46</v>
          </cell>
          <cell r="AS133">
            <v>-23.71</v>
          </cell>
          <cell r="AT133">
            <v>24.5</v>
          </cell>
          <cell r="AU133">
            <v>-2376986.5848107412</v>
          </cell>
        </row>
        <row r="134">
          <cell r="A134">
            <v>40878</v>
          </cell>
          <cell r="B134">
            <v>1.58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-0.01</v>
          </cell>
          <cell r="AA134">
            <v>0</v>
          </cell>
          <cell r="AB134">
            <v>0</v>
          </cell>
          <cell r="AC134">
            <v>0</v>
          </cell>
          <cell r="AD134">
            <v>12.13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-50.14</v>
          </cell>
          <cell r="AR134">
            <v>-36.450000000000003</v>
          </cell>
          <cell r="AS134">
            <v>-24.51</v>
          </cell>
          <cell r="AT134">
            <v>25.31</v>
          </cell>
          <cell r="AU134">
            <v>-2456301.7987518134</v>
          </cell>
        </row>
        <row r="135">
          <cell r="A135">
            <v>40909</v>
          </cell>
          <cell r="B135">
            <v>1.57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-0.01</v>
          </cell>
          <cell r="AA135">
            <v>0</v>
          </cell>
          <cell r="AB135">
            <v>0</v>
          </cell>
          <cell r="AC135">
            <v>0</v>
          </cell>
          <cell r="AD135">
            <v>12.06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-49.86</v>
          </cell>
          <cell r="AR135">
            <v>-36.25</v>
          </cell>
          <cell r="AS135">
            <v>-24.51</v>
          </cell>
          <cell r="AT135">
            <v>25.98</v>
          </cell>
          <cell r="AU135">
            <v>-2523181.1731686871</v>
          </cell>
        </row>
        <row r="136">
          <cell r="A136">
            <v>40940</v>
          </cell>
          <cell r="B136">
            <v>1.46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-0.01</v>
          </cell>
          <cell r="AA136">
            <v>0</v>
          </cell>
          <cell r="AB136">
            <v>0</v>
          </cell>
          <cell r="AC136">
            <v>0</v>
          </cell>
          <cell r="AD136">
            <v>11.22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-46.39</v>
          </cell>
          <cell r="AR136">
            <v>-33.72</v>
          </cell>
          <cell r="AS136">
            <v>-22.9</v>
          </cell>
          <cell r="AT136">
            <v>24.49</v>
          </cell>
          <cell r="AU136">
            <v>-2380199.3377406024</v>
          </cell>
        </row>
        <row r="137">
          <cell r="A137">
            <v>40969</v>
          </cell>
          <cell r="B137">
            <v>1.55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-0.01</v>
          </cell>
          <cell r="AA137">
            <v>0</v>
          </cell>
          <cell r="AB137">
            <v>0</v>
          </cell>
          <cell r="AC137">
            <v>0</v>
          </cell>
          <cell r="AD137">
            <v>11.93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-49.33</v>
          </cell>
          <cell r="AR137">
            <v>-35.86</v>
          </cell>
          <cell r="AS137">
            <v>-24.51</v>
          </cell>
          <cell r="AT137">
            <v>26.18</v>
          </cell>
          <cell r="AU137">
            <v>-2543128.3669161769</v>
          </cell>
        </row>
        <row r="138">
          <cell r="A138">
            <v>41000</v>
          </cell>
          <cell r="B138">
            <v>1.49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-0.01</v>
          </cell>
          <cell r="AA138">
            <v>0</v>
          </cell>
          <cell r="AB138">
            <v>0</v>
          </cell>
          <cell r="AC138">
            <v>0</v>
          </cell>
          <cell r="AD138">
            <v>11.48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-47.48</v>
          </cell>
          <cell r="AR138">
            <v>-34.51</v>
          </cell>
          <cell r="AS138">
            <v>-23.71</v>
          </cell>
          <cell r="AT138">
            <v>24.67</v>
          </cell>
          <cell r="AU138">
            <v>-2394052.340487415</v>
          </cell>
        </row>
        <row r="139">
          <cell r="A139">
            <v>41030</v>
          </cell>
          <cell r="B139">
            <v>1.54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-0.01</v>
          </cell>
          <cell r="AA139">
            <v>0</v>
          </cell>
          <cell r="AB139">
            <v>0</v>
          </cell>
          <cell r="AC139">
            <v>0</v>
          </cell>
          <cell r="AD139">
            <v>11.8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-48.8</v>
          </cell>
          <cell r="AR139">
            <v>-35.47</v>
          </cell>
          <cell r="AS139">
            <v>-24.51</v>
          </cell>
          <cell r="AT139">
            <v>25.49</v>
          </cell>
          <cell r="AU139">
            <v>-2473870.3469862733</v>
          </cell>
        </row>
        <row r="140">
          <cell r="A140">
            <v>41061</v>
          </cell>
          <cell r="B140">
            <v>1.48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-0.01</v>
          </cell>
          <cell r="AA140">
            <v>0</v>
          </cell>
          <cell r="AB140">
            <v>0</v>
          </cell>
          <cell r="AC140">
            <v>0</v>
          </cell>
          <cell r="AD140">
            <v>11.36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-46.96</v>
          </cell>
          <cell r="AR140">
            <v>-34.14</v>
          </cell>
          <cell r="AS140">
            <v>-23.71</v>
          </cell>
          <cell r="AT140">
            <v>24.67</v>
          </cell>
          <cell r="AU140">
            <v>-2394143.5602869876</v>
          </cell>
        </row>
        <row r="141">
          <cell r="A141">
            <v>41091</v>
          </cell>
          <cell r="B141">
            <v>1.52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-0.01</v>
          </cell>
          <cell r="AA141">
            <v>0</v>
          </cell>
          <cell r="AB141">
            <v>0</v>
          </cell>
          <cell r="AC141">
            <v>0</v>
          </cell>
          <cell r="AD141">
            <v>11.67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-48.27</v>
          </cell>
          <cell r="AR141">
            <v>-35.08</v>
          </cell>
          <cell r="AS141">
            <v>-24.51</v>
          </cell>
          <cell r="AT141">
            <v>25.49</v>
          </cell>
          <cell r="AU141">
            <v>-2474025.2000518385</v>
          </cell>
        </row>
        <row r="142">
          <cell r="A142">
            <v>41122</v>
          </cell>
          <cell r="B142">
            <v>1.51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-0.01</v>
          </cell>
          <cell r="AA142">
            <v>0</v>
          </cell>
          <cell r="AB142">
            <v>0</v>
          </cell>
          <cell r="AC142">
            <v>0</v>
          </cell>
          <cell r="AD142">
            <v>11.61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-48</v>
          </cell>
          <cell r="AR142">
            <v>-34.89</v>
          </cell>
          <cell r="AS142">
            <v>-24.51</v>
          </cell>
          <cell r="AT142">
            <v>25.49</v>
          </cell>
          <cell r="AU142">
            <v>-2474111.8168302877</v>
          </cell>
        </row>
        <row r="143">
          <cell r="A143">
            <v>41153</v>
          </cell>
          <cell r="B143">
            <v>1.45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-0.01</v>
          </cell>
          <cell r="AA143">
            <v>0</v>
          </cell>
          <cell r="AB143">
            <v>0</v>
          </cell>
          <cell r="AC143">
            <v>0</v>
          </cell>
          <cell r="AD143">
            <v>11.17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-46.19</v>
          </cell>
          <cell r="AR143">
            <v>-33.58</v>
          </cell>
          <cell r="AS143">
            <v>-23.71</v>
          </cell>
          <cell r="AT143">
            <v>24.67</v>
          </cell>
          <cell r="AU143">
            <v>-2394244.8302163808</v>
          </cell>
        </row>
        <row r="144">
          <cell r="A144">
            <v>41183</v>
          </cell>
          <cell r="B144">
            <v>1.49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-0.01</v>
          </cell>
          <cell r="AA144">
            <v>0</v>
          </cell>
          <cell r="AB144">
            <v>0</v>
          </cell>
          <cell r="AC144">
            <v>0</v>
          </cell>
          <cell r="AD144">
            <v>11.48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-47.47</v>
          </cell>
          <cell r="AR144">
            <v>-34.51</v>
          </cell>
          <cell r="AS144">
            <v>-24.51</v>
          </cell>
          <cell r="AT144">
            <v>25.49</v>
          </cell>
          <cell r="AU144">
            <v>-2473991.7343688803</v>
          </cell>
        </row>
        <row r="145">
          <cell r="A145">
            <v>41214</v>
          </cell>
          <cell r="B145">
            <v>1.44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-0.01</v>
          </cell>
          <cell r="AA145">
            <v>0</v>
          </cell>
          <cell r="AB145">
            <v>0</v>
          </cell>
          <cell r="AC145">
            <v>0</v>
          </cell>
          <cell r="AD145">
            <v>11.05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-45.69</v>
          </cell>
          <cell r="AR145">
            <v>-33.21</v>
          </cell>
          <cell r="AS145">
            <v>-23.71</v>
          </cell>
          <cell r="AT145">
            <v>25.34</v>
          </cell>
          <cell r="AU145">
            <v>-2461461.6398811038</v>
          </cell>
        </row>
        <row r="146">
          <cell r="A146">
            <v>41244</v>
          </cell>
          <cell r="B146">
            <v>1.48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-0.01</v>
          </cell>
          <cell r="AA146">
            <v>0</v>
          </cell>
          <cell r="AB146">
            <v>0</v>
          </cell>
          <cell r="AC146">
            <v>0</v>
          </cell>
          <cell r="AD146">
            <v>11.36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-46.95</v>
          </cell>
          <cell r="AR146">
            <v>-34.130000000000003</v>
          </cell>
          <cell r="AS146">
            <v>-24.51</v>
          </cell>
          <cell r="AT146">
            <v>26.18</v>
          </cell>
          <cell r="AU146">
            <v>-2543510.7093401994</v>
          </cell>
        </row>
        <row r="147">
          <cell r="A147">
            <v>41275</v>
          </cell>
          <cell r="B147">
            <v>1.47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-0.01</v>
          </cell>
          <cell r="AA147">
            <v>0</v>
          </cell>
          <cell r="AB147">
            <v>0</v>
          </cell>
          <cell r="AC147">
            <v>0</v>
          </cell>
          <cell r="AD147">
            <v>11.29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-46.69</v>
          </cell>
          <cell r="AR147">
            <v>-33.94</v>
          </cell>
          <cell r="AS147">
            <v>-24.51</v>
          </cell>
          <cell r="AT147">
            <v>26.89</v>
          </cell>
          <cell r="AU147">
            <v>-2614703.4825181998</v>
          </cell>
        </row>
        <row r="148">
          <cell r="A148">
            <v>41306</v>
          </cell>
          <cell r="B148">
            <v>1.32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-0.01</v>
          </cell>
          <cell r="AA148">
            <v>0</v>
          </cell>
          <cell r="AB148">
            <v>0</v>
          </cell>
          <cell r="AC148">
            <v>0</v>
          </cell>
          <cell r="AD148">
            <v>10.14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-41.94</v>
          </cell>
          <cell r="AR148">
            <v>-30.48</v>
          </cell>
          <cell r="AS148">
            <v>-22.11</v>
          </cell>
          <cell r="AT148">
            <v>24.48</v>
          </cell>
          <cell r="AU148">
            <v>-2380542.2012404995</v>
          </cell>
        </row>
        <row r="149">
          <cell r="A149">
            <v>41334</v>
          </cell>
          <cell r="B149">
            <v>1.45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-0.01</v>
          </cell>
          <cell r="AA149">
            <v>0</v>
          </cell>
          <cell r="AB149">
            <v>0</v>
          </cell>
          <cell r="AC149">
            <v>0</v>
          </cell>
          <cell r="AD149">
            <v>11.17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-46.19</v>
          </cell>
          <cell r="AR149">
            <v>-33.58</v>
          </cell>
          <cell r="AS149">
            <v>-24.51</v>
          </cell>
          <cell r="AT149">
            <v>27.1</v>
          </cell>
          <cell r="AU149">
            <v>-2756013.3111791974</v>
          </cell>
        </row>
        <row r="150">
          <cell r="A150">
            <v>41365</v>
          </cell>
          <cell r="B150">
            <v>1.4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-0.01</v>
          </cell>
          <cell r="AA150">
            <v>0</v>
          </cell>
          <cell r="AB150">
            <v>0</v>
          </cell>
          <cell r="AC150">
            <v>0</v>
          </cell>
          <cell r="AD150">
            <v>10.75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-44.45</v>
          </cell>
          <cell r="AR150">
            <v>-32.31</v>
          </cell>
          <cell r="AS150">
            <v>-23.71</v>
          </cell>
          <cell r="AT150">
            <v>25.56</v>
          </cell>
          <cell r="AU150">
            <v>-2483448.3739238852</v>
          </cell>
        </row>
        <row r="151">
          <cell r="A151">
            <v>41395</v>
          </cell>
          <cell r="B151">
            <v>1.44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-0.01</v>
          </cell>
          <cell r="AA151">
            <v>0</v>
          </cell>
          <cell r="AB151">
            <v>0</v>
          </cell>
          <cell r="AC151">
            <v>0</v>
          </cell>
          <cell r="AD151">
            <v>11.05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-45.69</v>
          </cell>
          <cell r="AR151">
            <v>-33.21</v>
          </cell>
          <cell r="AS151">
            <v>-24.51</v>
          </cell>
          <cell r="AT151">
            <v>26.41</v>
          </cell>
          <cell r="AU151">
            <v>-2447012.3791558305</v>
          </cell>
        </row>
        <row r="152">
          <cell r="A152">
            <v>41426</v>
          </cell>
          <cell r="B152">
            <v>1.38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-0.01</v>
          </cell>
          <cell r="AA152">
            <v>0</v>
          </cell>
          <cell r="AB152">
            <v>0</v>
          </cell>
          <cell r="AC152">
            <v>0</v>
          </cell>
          <cell r="AD152">
            <v>10.63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-43.96</v>
          </cell>
          <cell r="AR152">
            <v>-31.96</v>
          </cell>
          <cell r="AS152">
            <v>-23.71</v>
          </cell>
          <cell r="AT152">
            <v>25.56</v>
          </cell>
          <cell r="AU152">
            <v>-2483600.3242972023</v>
          </cell>
        </row>
        <row r="153">
          <cell r="A153">
            <v>41456</v>
          </cell>
          <cell r="B153">
            <v>1.42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-0.01</v>
          </cell>
          <cell r="AA153">
            <v>0</v>
          </cell>
          <cell r="AB153">
            <v>0</v>
          </cell>
          <cell r="AC153">
            <v>0</v>
          </cell>
          <cell r="AD153">
            <v>10.93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-45.18</v>
          </cell>
          <cell r="AR153">
            <v>-32.840000000000003</v>
          </cell>
          <cell r="AS153">
            <v>-24.51</v>
          </cell>
          <cell r="AT153">
            <v>26.41</v>
          </cell>
          <cell r="AU153">
            <v>-2566356.0670532705</v>
          </cell>
        </row>
        <row r="154">
          <cell r="A154">
            <v>41487</v>
          </cell>
          <cell r="B154">
            <v>1.41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-0.01</v>
          </cell>
          <cell r="AA154">
            <v>0</v>
          </cell>
          <cell r="AB154">
            <v>0</v>
          </cell>
          <cell r="AC154">
            <v>0</v>
          </cell>
          <cell r="AD154">
            <v>10.87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-44.93</v>
          </cell>
          <cell r="AR154">
            <v>-32.659999999999997</v>
          </cell>
          <cell r="AS154">
            <v>-24.51</v>
          </cell>
          <cell r="AT154">
            <v>26.41</v>
          </cell>
          <cell r="AU154">
            <v>-2566348.1277256529</v>
          </cell>
        </row>
        <row r="155">
          <cell r="A155">
            <v>41518</v>
          </cell>
          <cell r="B155">
            <v>1.36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-0.01</v>
          </cell>
          <cell r="AA155">
            <v>0</v>
          </cell>
          <cell r="AB155">
            <v>0</v>
          </cell>
          <cell r="AC155">
            <v>0</v>
          </cell>
          <cell r="AD155">
            <v>10.46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-43.23</v>
          </cell>
          <cell r="AR155">
            <v>-31.43</v>
          </cell>
          <cell r="AS155">
            <v>-23.71</v>
          </cell>
          <cell r="AT155">
            <v>25.56</v>
          </cell>
          <cell r="AU155">
            <v>-2483668.7973589823</v>
          </cell>
        </row>
        <row r="156">
          <cell r="A156">
            <v>41548</v>
          </cell>
          <cell r="B156">
            <v>1.4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-0.01</v>
          </cell>
          <cell r="AA156">
            <v>0</v>
          </cell>
          <cell r="AB156">
            <v>0</v>
          </cell>
          <cell r="AC156">
            <v>0</v>
          </cell>
          <cell r="AD156">
            <v>10.75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-44.43</v>
          </cell>
          <cell r="AR156">
            <v>-32.299999999999997</v>
          </cell>
          <cell r="AS156">
            <v>-24.51</v>
          </cell>
          <cell r="AT156">
            <v>26.41</v>
          </cell>
          <cell r="AU156">
            <v>-2566520.3535635676</v>
          </cell>
        </row>
        <row r="157">
          <cell r="A157">
            <v>41579</v>
          </cell>
          <cell r="B157">
            <v>1.35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-0.01</v>
          </cell>
          <cell r="AA157">
            <v>0</v>
          </cell>
          <cell r="AB157">
            <v>0</v>
          </cell>
          <cell r="AC157">
            <v>0</v>
          </cell>
          <cell r="AD157">
            <v>10.34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-42.75</v>
          </cell>
          <cell r="AR157">
            <v>-31.08</v>
          </cell>
          <cell r="AS157">
            <v>-23.71</v>
          </cell>
          <cell r="AT157">
            <v>26.23</v>
          </cell>
          <cell r="AU157">
            <v>-2550690.8283718997</v>
          </cell>
        </row>
        <row r="158">
          <cell r="A158">
            <v>41609</v>
          </cell>
          <cell r="B158">
            <v>1.38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-0.01</v>
          </cell>
          <cell r="AA158">
            <v>0</v>
          </cell>
          <cell r="AB158">
            <v>0</v>
          </cell>
          <cell r="AC158">
            <v>0</v>
          </cell>
          <cell r="AD158">
            <v>10.63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-43.94</v>
          </cell>
          <cell r="AR158">
            <v>-31.94</v>
          </cell>
          <cell r="AS158">
            <v>-24.51</v>
          </cell>
          <cell r="AT158">
            <v>27.1</v>
          </cell>
          <cell r="AU158">
            <v>-2635845.5464892564</v>
          </cell>
        </row>
        <row r="159">
          <cell r="A159">
            <v>41640</v>
          </cell>
          <cell r="B159">
            <v>1.37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-0.01</v>
          </cell>
          <cell r="AA159">
            <v>0</v>
          </cell>
          <cell r="AB159">
            <v>0</v>
          </cell>
          <cell r="AC159">
            <v>0</v>
          </cell>
          <cell r="AD159">
            <v>10.57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-43.69</v>
          </cell>
          <cell r="AR159">
            <v>-31.76</v>
          </cell>
          <cell r="AS159">
            <v>-24.51</v>
          </cell>
          <cell r="AT159">
            <v>27.84</v>
          </cell>
          <cell r="AU159">
            <v>-2709729.1531738248</v>
          </cell>
        </row>
        <row r="160">
          <cell r="A160">
            <v>41671</v>
          </cell>
          <cell r="B160">
            <v>1.23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-0.01</v>
          </cell>
          <cell r="AA160">
            <v>0</v>
          </cell>
          <cell r="AB160">
            <v>0</v>
          </cell>
          <cell r="AC160">
            <v>0</v>
          </cell>
          <cell r="AD160">
            <v>9.49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-39.229999999999997</v>
          </cell>
          <cell r="AR160">
            <v>-28.52</v>
          </cell>
          <cell r="AS160">
            <v>-22.11</v>
          </cell>
          <cell r="AT160">
            <v>25.35</v>
          </cell>
          <cell r="AU160">
            <v>-2467215.6539678304</v>
          </cell>
        </row>
        <row r="161">
          <cell r="A161">
            <v>41699</v>
          </cell>
          <cell r="B161">
            <v>1.36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-0.01</v>
          </cell>
          <cell r="AA161">
            <v>0</v>
          </cell>
          <cell r="AB161">
            <v>0</v>
          </cell>
          <cell r="AC161">
            <v>0</v>
          </cell>
          <cell r="AD161">
            <v>10.45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-43.22</v>
          </cell>
          <cell r="AR161">
            <v>-31.41</v>
          </cell>
          <cell r="AS161">
            <v>-24.51</v>
          </cell>
          <cell r="AT161">
            <v>28.06</v>
          </cell>
          <cell r="AU161">
            <v>-2731860.3360753548</v>
          </cell>
        </row>
        <row r="162">
          <cell r="A162">
            <v>41730</v>
          </cell>
          <cell r="B162">
            <v>1.31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-0.01</v>
          </cell>
          <cell r="AA162">
            <v>0</v>
          </cell>
          <cell r="AB162">
            <v>0</v>
          </cell>
          <cell r="AC162">
            <v>0</v>
          </cell>
          <cell r="AD162">
            <v>10.06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-41.58</v>
          </cell>
          <cell r="AR162">
            <v>-30.23</v>
          </cell>
          <cell r="AS162">
            <v>-23.71</v>
          </cell>
          <cell r="AT162">
            <v>26.49</v>
          </cell>
          <cell r="AU162">
            <v>-2576316.1200192552</v>
          </cell>
        </row>
        <row r="163">
          <cell r="A163">
            <v>41760</v>
          </cell>
          <cell r="B163">
            <v>1.34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-0.01</v>
          </cell>
          <cell r="AA163">
            <v>0</v>
          </cell>
          <cell r="AB163">
            <v>0</v>
          </cell>
          <cell r="AC163">
            <v>0</v>
          </cell>
          <cell r="AD163">
            <v>10.33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-42.73</v>
          </cell>
          <cell r="AR163">
            <v>-31.06</v>
          </cell>
          <cell r="AS163">
            <v>-24.51</v>
          </cell>
          <cell r="AT163">
            <v>27.37</v>
          </cell>
          <cell r="AU163">
            <v>-2662486.1463114358</v>
          </cell>
        </row>
        <row r="164">
          <cell r="A164">
            <v>41791</v>
          </cell>
          <cell r="B164">
            <v>1.29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-0.01</v>
          </cell>
          <cell r="AA164">
            <v>0</v>
          </cell>
          <cell r="AB164">
            <v>0</v>
          </cell>
          <cell r="AC164">
            <v>0</v>
          </cell>
          <cell r="AD164">
            <v>9.94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-41.12</v>
          </cell>
          <cell r="AR164">
            <v>-29.89</v>
          </cell>
          <cell r="AS164">
            <v>-23.71</v>
          </cell>
          <cell r="AT164">
            <v>26.49</v>
          </cell>
          <cell r="AU164">
            <v>-2576281.1807146859</v>
          </cell>
        </row>
        <row r="165">
          <cell r="A165">
            <v>41821</v>
          </cell>
          <cell r="B165">
            <v>1.33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-0.01</v>
          </cell>
          <cell r="AA165">
            <v>0</v>
          </cell>
          <cell r="AB165">
            <v>0</v>
          </cell>
          <cell r="AC165">
            <v>0</v>
          </cell>
          <cell r="AD165">
            <v>10.220000000000001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-42.25</v>
          </cell>
          <cell r="AR165">
            <v>-30.71</v>
          </cell>
          <cell r="AS165">
            <v>-24.51</v>
          </cell>
          <cell r="AT165">
            <v>27.37</v>
          </cell>
          <cell r="AU165">
            <v>-2662246.712432649</v>
          </cell>
        </row>
        <row r="166">
          <cell r="A166">
            <v>41852</v>
          </cell>
          <cell r="B166">
            <v>1.32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-0.01</v>
          </cell>
          <cell r="AA166">
            <v>0</v>
          </cell>
          <cell r="AB166">
            <v>0</v>
          </cell>
          <cell r="AC166">
            <v>0</v>
          </cell>
          <cell r="AD166">
            <v>10.16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-42.01</v>
          </cell>
          <cell r="AR166">
            <v>-30.54</v>
          </cell>
          <cell r="AS166">
            <v>-24.51</v>
          </cell>
          <cell r="AT166">
            <v>27.37</v>
          </cell>
          <cell r="AU166">
            <v>-2662406.0826843507</v>
          </cell>
        </row>
        <row r="167">
          <cell r="A167">
            <v>41883</v>
          </cell>
          <cell r="B167">
            <v>1.27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-0.01</v>
          </cell>
          <cell r="AA167">
            <v>0</v>
          </cell>
          <cell r="AB167">
            <v>0</v>
          </cell>
          <cell r="AC167">
            <v>0</v>
          </cell>
          <cell r="AD167">
            <v>9.7799999999999994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-40.42</v>
          </cell>
          <cell r="AR167">
            <v>-29.38</v>
          </cell>
          <cell r="AS167">
            <v>-23.71</v>
          </cell>
          <cell r="AT167">
            <v>26.49</v>
          </cell>
          <cell r="AU167">
            <v>-2576598.812364738</v>
          </cell>
        </row>
        <row r="168">
          <cell r="A168">
            <v>41913</v>
          </cell>
          <cell r="B168">
            <v>1.31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-0.01</v>
          </cell>
          <cell r="AA168">
            <v>0</v>
          </cell>
          <cell r="AB168">
            <v>0</v>
          </cell>
          <cell r="AC168">
            <v>0</v>
          </cell>
          <cell r="AD168">
            <v>10.050000000000001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-41.54</v>
          </cell>
          <cell r="AR168">
            <v>-30.2</v>
          </cell>
          <cell r="AS168">
            <v>-24.51</v>
          </cell>
          <cell r="AT168">
            <v>27.37</v>
          </cell>
          <cell r="AU168">
            <v>-2662386.5933250096</v>
          </cell>
        </row>
        <row r="169">
          <cell r="A169">
            <v>41944</v>
          </cell>
          <cell r="B169">
            <v>-39.97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-39.97</v>
          </cell>
          <cell r="AR169">
            <v>-79.94</v>
          </cell>
          <cell r="AS169">
            <v>-1.28</v>
          </cell>
          <cell r="AT169">
            <v>0.16</v>
          </cell>
          <cell r="AU169">
            <v>-548438.31082674791</v>
          </cell>
        </row>
        <row r="170">
          <cell r="A170">
            <v>41974</v>
          </cell>
          <cell r="B170">
            <v>-41.07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-41.07</v>
          </cell>
          <cell r="AR170">
            <v>-82.15</v>
          </cell>
          <cell r="AS170">
            <v>-1.32</v>
          </cell>
          <cell r="AT170">
            <v>0.17</v>
          </cell>
          <cell r="AU170">
            <v>538160</v>
          </cell>
        </row>
        <row r="171">
          <cell r="A171">
            <v>42005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U171">
            <v>0</v>
          </cell>
        </row>
        <row r="172">
          <cell r="A172">
            <v>42036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U172">
            <v>0</v>
          </cell>
        </row>
        <row r="173">
          <cell r="A173">
            <v>42064</v>
          </cell>
          <cell r="AU173">
            <v>0</v>
          </cell>
        </row>
        <row r="174">
          <cell r="A174">
            <v>42095</v>
          </cell>
          <cell r="AU174">
            <v>0</v>
          </cell>
        </row>
        <row r="175">
          <cell r="A175">
            <v>42125</v>
          </cell>
          <cell r="AU175">
            <v>0</v>
          </cell>
        </row>
        <row r="176">
          <cell r="A176">
            <v>42156</v>
          </cell>
          <cell r="AU176">
            <v>0</v>
          </cell>
        </row>
        <row r="177">
          <cell r="A177">
            <v>42186</v>
          </cell>
          <cell r="AU177">
            <v>0</v>
          </cell>
        </row>
        <row r="178">
          <cell r="A178">
            <v>42217</v>
          </cell>
          <cell r="AU178">
            <v>0</v>
          </cell>
        </row>
        <row r="179">
          <cell r="A179">
            <v>42248</v>
          </cell>
          <cell r="AU179">
            <v>0</v>
          </cell>
        </row>
        <row r="180">
          <cell r="A180">
            <v>42278</v>
          </cell>
          <cell r="AU180">
            <v>0</v>
          </cell>
        </row>
        <row r="181">
          <cell r="A181">
            <v>42309</v>
          </cell>
          <cell r="AU181">
            <v>0</v>
          </cell>
        </row>
        <row r="182">
          <cell r="A182">
            <v>42339</v>
          </cell>
          <cell r="AU182">
            <v>0</v>
          </cell>
        </row>
        <row r="183">
          <cell r="A183">
            <v>42370</v>
          </cell>
          <cell r="AU183">
            <v>0</v>
          </cell>
        </row>
        <row r="184">
          <cell r="A184">
            <v>42401</v>
          </cell>
          <cell r="AU184">
            <v>0</v>
          </cell>
        </row>
        <row r="185">
          <cell r="A185">
            <v>42430</v>
          </cell>
          <cell r="AU185">
            <v>0</v>
          </cell>
        </row>
        <row r="186">
          <cell r="A186">
            <v>42461</v>
          </cell>
          <cell r="AU186">
            <v>0</v>
          </cell>
        </row>
        <row r="187">
          <cell r="A187">
            <v>42491</v>
          </cell>
        </row>
        <row r="188">
          <cell r="A188">
            <v>42522</v>
          </cell>
        </row>
        <row r="189">
          <cell r="A189">
            <v>42552</v>
          </cell>
        </row>
        <row r="190">
          <cell r="A190">
            <v>42583</v>
          </cell>
        </row>
        <row r="191">
          <cell r="A191">
            <v>42614</v>
          </cell>
        </row>
        <row r="192">
          <cell r="A192">
            <v>42644</v>
          </cell>
        </row>
        <row r="193">
          <cell r="A193">
            <v>42675</v>
          </cell>
        </row>
        <row r="194">
          <cell r="A194">
            <v>42705</v>
          </cell>
        </row>
        <row r="195">
          <cell r="A195">
            <v>42736</v>
          </cell>
        </row>
        <row r="196">
          <cell r="A196">
            <v>42767</v>
          </cell>
        </row>
        <row r="197">
          <cell r="A197">
            <v>42795</v>
          </cell>
        </row>
        <row r="198">
          <cell r="A198">
            <v>42826</v>
          </cell>
        </row>
        <row r="199">
          <cell r="A199">
            <v>42856</v>
          </cell>
        </row>
        <row r="200">
          <cell r="A200">
            <v>42887</v>
          </cell>
        </row>
        <row r="201">
          <cell r="A201">
            <v>42917</v>
          </cell>
        </row>
        <row r="202">
          <cell r="A202">
            <v>42948</v>
          </cell>
        </row>
        <row r="203">
          <cell r="A203">
            <v>42979</v>
          </cell>
        </row>
        <row r="204">
          <cell r="A204">
            <v>43009</v>
          </cell>
        </row>
        <row r="205">
          <cell r="A205">
            <v>43040</v>
          </cell>
        </row>
        <row r="206">
          <cell r="A206">
            <v>43070</v>
          </cell>
        </row>
        <row r="207">
          <cell r="A207">
            <v>43101</v>
          </cell>
        </row>
        <row r="208">
          <cell r="A208">
            <v>43132</v>
          </cell>
        </row>
        <row r="209">
          <cell r="A209">
            <v>43160</v>
          </cell>
        </row>
        <row r="210">
          <cell r="A210">
            <v>43191</v>
          </cell>
        </row>
        <row r="211">
          <cell r="A211">
            <v>43221</v>
          </cell>
        </row>
        <row r="212">
          <cell r="A212">
            <v>43252</v>
          </cell>
        </row>
        <row r="213">
          <cell r="A213">
            <v>43282</v>
          </cell>
        </row>
        <row r="214">
          <cell r="A214">
            <v>43313</v>
          </cell>
        </row>
        <row r="215">
          <cell r="A215">
            <v>43344</v>
          </cell>
        </row>
        <row r="216">
          <cell r="A216">
            <v>43374</v>
          </cell>
        </row>
        <row r="217">
          <cell r="A217">
            <v>43405</v>
          </cell>
        </row>
        <row r="218">
          <cell r="A218">
            <v>43435</v>
          </cell>
        </row>
        <row r="219">
          <cell r="A219">
            <v>43466</v>
          </cell>
        </row>
        <row r="220">
          <cell r="A220">
            <v>43497</v>
          </cell>
        </row>
        <row r="221">
          <cell r="A221">
            <v>43525</v>
          </cell>
        </row>
        <row r="222">
          <cell r="A222">
            <v>43556</v>
          </cell>
        </row>
        <row r="223">
          <cell r="A223">
            <v>43586</v>
          </cell>
        </row>
        <row r="224">
          <cell r="A224">
            <v>43617</v>
          </cell>
        </row>
        <row r="225">
          <cell r="A225">
            <v>43647</v>
          </cell>
        </row>
        <row r="226">
          <cell r="A226">
            <v>43678</v>
          </cell>
        </row>
        <row r="227">
          <cell r="A227">
            <v>43709</v>
          </cell>
        </row>
        <row r="228">
          <cell r="A228">
            <v>43739</v>
          </cell>
        </row>
        <row r="229">
          <cell r="A229">
            <v>43770</v>
          </cell>
        </row>
        <row r="230">
          <cell r="A230">
            <v>43800</v>
          </cell>
        </row>
        <row r="231">
          <cell r="A231">
            <v>43831</v>
          </cell>
        </row>
        <row r="232">
          <cell r="A232">
            <v>43862</v>
          </cell>
        </row>
        <row r="233">
          <cell r="A233">
            <v>43891</v>
          </cell>
        </row>
        <row r="234">
          <cell r="A234">
            <v>43922</v>
          </cell>
        </row>
        <row r="235">
          <cell r="A235">
            <v>43952</v>
          </cell>
        </row>
        <row r="236">
          <cell r="A236">
            <v>43983</v>
          </cell>
        </row>
        <row r="237">
          <cell r="A237">
            <v>44013</v>
          </cell>
        </row>
        <row r="238">
          <cell r="A238">
            <v>44044</v>
          </cell>
        </row>
        <row r="239">
          <cell r="A239">
            <v>44075</v>
          </cell>
        </row>
        <row r="240">
          <cell r="A240">
            <v>44105</v>
          </cell>
        </row>
        <row r="241">
          <cell r="A241">
            <v>44136</v>
          </cell>
        </row>
        <row r="242">
          <cell r="A242">
            <v>44166</v>
          </cell>
        </row>
        <row r="243">
          <cell r="A243">
            <v>44197</v>
          </cell>
        </row>
        <row r="244">
          <cell r="A244">
            <v>44228</v>
          </cell>
        </row>
        <row r="245">
          <cell r="A245">
            <v>44256</v>
          </cell>
        </row>
        <row r="246">
          <cell r="A246">
            <v>44287</v>
          </cell>
        </row>
        <row r="247">
          <cell r="A247">
            <v>44317</v>
          </cell>
        </row>
        <row r="248">
          <cell r="A248">
            <v>44348</v>
          </cell>
        </row>
        <row r="249">
          <cell r="A249">
            <v>44378</v>
          </cell>
        </row>
        <row r="250">
          <cell r="A250">
            <v>44409</v>
          </cell>
        </row>
        <row r="251">
          <cell r="A251">
            <v>44440</v>
          </cell>
        </row>
        <row r="252">
          <cell r="A252">
            <v>44470</v>
          </cell>
        </row>
        <row r="253">
          <cell r="A253">
            <v>44501</v>
          </cell>
        </row>
        <row r="254">
          <cell r="A254">
            <v>44531</v>
          </cell>
        </row>
        <row r="255">
          <cell r="A255">
            <v>44562</v>
          </cell>
        </row>
        <row r="256">
          <cell r="A256">
            <v>44593</v>
          </cell>
        </row>
        <row r="257">
          <cell r="A257">
            <v>44621</v>
          </cell>
        </row>
        <row r="258">
          <cell r="A258">
            <v>44652</v>
          </cell>
        </row>
        <row r="259">
          <cell r="A259">
            <v>44682</v>
          </cell>
        </row>
        <row r="260">
          <cell r="A260">
            <v>44713</v>
          </cell>
        </row>
        <row r="261">
          <cell r="A261">
            <v>44743</v>
          </cell>
        </row>
        <row r="262">
          <cell r="A262">
            <v>44774</v>
          </cell>
        </row>
        <row r="263">
          <cell r="A263">
            <v>44805</v>
          </cell>
        </row>
        <row r="264">
          <cell r="A264">
            <v>44835</v>
          </cell>
        </row>
        <row r="265">
          <cell r="A265">
            <v>44866</v>
          </cell>
        </row>
        <row r="266">
          <cell r="A266">
            <v>44896</v>
          </cell>
        </row>
        <row r="267">
          <cell r="A267">
            <v>44927</v>
          </cell>
        </row>
        <row r="268">
          <cell r="A268">
            <v>44958</v>
          </cell>
        </row>
        <row r="269">
          <cell r="A269">
            <v>44986</v>
          </cell>
        </row>
        <row r="270">
          <cell r="A270">
            <v>45017</v>
          </cell>
        </row>
        <row r="271">
          <cell r="A271">
            <v>45047</v>
          </cell>
        </row>
        <row r="272">
          <cell r="A272">
            <v>45078</v>
          </cell>
        </row>
        <row r="273">
          <cell r="A273">
            <v>45108</v>
          </cell>
        </row>
        <row r="274">
          <cell r="A274">
            <v>45139</v>
          </cell>
        </row>
        <row r="275">
          <cell r="A275">
            <v>45170</v>
          </cell>
        </row>
        <row r="276">
          <cell r="A276">
            <v>45200</v>
          </cell>
        </row>
        <row r="277">
          <cell r="A277">
            <v>45231</v>
          </cell>
        </row>
        <row r="278">
          <cell r="A278">
            <v>45261</v>
          </cell>
        </row>
        <row r="279">
          <cell r="A279">
            <v>45292</v>
          </cell>
        </row>
        <row r="280">
          <cell r="A280">
            <v>45323</v>
          </cell>
        </row>
        <row r="281">
          <cell r="A281">
            <v>45352</v>
          </cell>
        </row>
        <row r="282">
          <cell r="A282">
            <v>45383</v>
          </cell>
        </row>
        <row r="283">
          <cell r="A283">
            <v>45413</v>
          </cell>
        </row>
        <row r="284">
          <cell r="A284">
            <v>45444</v>
          </cell>
        </row>
        <row r="285">
          <cell r="A285">
            <v>45474</v>
          </cell>
        </row>
        <row r="286">
          <cell r="A286">
            <v>45505</v>
          </cell>
        </row>
        <row r="287">
          <cell r="A287">
            <v>45536</v>
          </cell>
        </row>
        <row r="288">
          <cell r="A288">
            <v>45566</v>
          </cell>
        </row>
        <row r="289">
          <cell r="A289">
            <v>45597</v>
          </cell>
        </row>
        <row r="290">
          <cell r="A290">
            <v>45627</v>
          </cell>
        </row>
      </sheetData>
      <sheetData sheetId="35" refreshError="1"/>
      <sheetData sheetId="36"/>
      <sheetData sheetId="37" refreshError="1"/>
      <sheetData sheetId="38">
        <row r="1">
          <cell r="A1" t="str">
            <v xml:space="preserve">Date </v>
          </cell>
          <cell r="B1" t="str">
            <v xml:space="preserve">      NG       </v>
          </cell>
          <cell r="C1" t="str">
            <v xml:space="preserve">  NGMR-AECO/C  </v>
          </cell>
        </row>
        <row r="2">
          <cell r="A2">
            <v>36892</v>
          </cell>
          <cell r="B2">
            <v>0</v>
          </cell>
          <cell r="C2">
            <v>0</v>
          </cell>
        </row>
        <row r="3">
          <cell r="A3">
            <v>36923</v>
          </cell>
          <cell r="B3">
            <v>0</v>
          </cell>
          <cell r="C3">
            <v>0</v>
          </cell>
        </row>
        <row r="4">
          <cell r="A4">
            <v>36951</v>
          </cell>
          <cell r="B4">
            <v>9.14</v>
          </cell>
          <cell r="C4">
            <v>0</v>
          </cell>
        </row>
        <row r="5">
          <cell r="A5">
            <v>36982</v>
          </cell>
          <cell r="B5">
            <v>0.02</v>
          </cell>
          <cell r="C5">
            <v>0</v>
          </cell>
        </row>
        <row r="6">
          <cell r="A6">
            <v>37012</v>
          </cell>
          <cell r="B6">
            <v>0</v>
          </cell>
          <cell r="C6">
            <v>0</v>
          </cell>
        </row>
        <row r="7">
          <cell r="A7">
            <v>37043</v>
          </cell>
          <cell r="B7">
            <v>0</v>
          </cell>
          <cell r="C7">
            <v>0</v>
          </cell>
        </row>
        <row r="8">
          <cell r="A8">
            <v>37073</v>
          </cell>
          <cell r="B8">
            <v>0</v>
          </cell>
          <cell r="C8">
            <v>0</v>
          </cell>
        </row>
        <row r="9">
          <cell r="A9">
            <v>37104</v>
          </cell>
          <cell r="B9">
            <v>0</v>
          </cell>
          <cell r="C9">
            <v>0</v>
          </cell>
        </row>
        <row r="10">
          <cell r="A10">
            <v>37135</v>
          </cell>
          <cell r="B10">
            <v>0</v>
          </cell>
          <cell r="C10">
            <v>0</v>
          </cell>
        </row>
        <row r="11">
          <cell r="A11">
            <v>37165</v>
          </cell>
          <cell r="B11">
            <v>0</v>
          </cell>
          <cell r="C11">
            <v>0</v>
          </cell>
        </row>
        <row r="12">
          <cell r="A12">
            <v>37196</v>
          </cell>
          <cell r="B12">
            <v>0</v>
          </cell>
        </row>
        <row r="13">
          <cell r="A13">
            <v>37226</v>
          </cell>
          <cell r="B13">
            <v>0</v>
          </cell>
        </row>
        <row r="14">
          <cell r="A14">
            <v>37257</v>
          </cell>
        </row>
        <row r="15">
          <cell r="A15">
            <v>37288</v>
          </cell>
        </row>
        <row r="16">
          <cell r="A16">
            <v>37316</v>
          </cell>
        </row>
        <row r="17">
          <cell r="A17">
            <v>37347</v>
          </cell>
        </row>
        <row r="18">
          <cell r="A18">
            <v>37377</v>
          </cell>
        </row>
        <row r="19">
          <cell r="A19">
            <v>37408</v>
          </cell>
        </row>
        <row r="20">
          <cell r="A20">
            <v>37438</v>
          </cell>
        </row>
        <row r="21">
          <cell r="A21">
            <v>37469</v>
          </cell>
        </row>
        <row r="22">
          <cell r="A22">
            <v>37500</v>
          </cell>
        </row>
        <row r="23">
          <cell r="A23">
            <v>37530</v>
          </cell>
        </row>
        <row r="24">
          <cell r="A24">
            <v>37561</v>
          </cell>
        </row>
        <row r="25">
          <cell r="A25">
            <v>37591</v>
          </cell>
        </row>
        <row r="26">
          <cell r="A26">
            <v>37622</v>
          </cell>
        </row>
        <row r="27">
          <cell r="A27">
            <v>37653</v>
          </cell>
        </row>
        <row r="28">
          <cell r="A28">
            <v>37681</v>
          </cell>
        </row>
        <row r="29">
          <cell r="A29">
            <v>37712</v>
          </cell>
        </row>
        <row r="30">
          <cell r="A30">
            <v>37742</v>
          </cell>
        </row>
        <row r="31">
          <cell r="A31">
            <v>37773</v>
          </cell>
        </row>
        <row r="32">
          <cell r="A32">
            <v>37803</v>
          </cell>
        </row>
        <row r="33">
          <cell r="A33">
            <v>37834</v>
          </cell>
        </row>
        <row r="34">
          <cell r="A34">
            <v>37865</v>
          </cell>
        </row>
        <row r="35">
          <cell r="A35">
            <v>37895</v>
          </cell>
        </row>
        <row r="36">
          <cell r="A36">
            <v>37926</v>
          </cell>
        </row>
        <row r="37">
          <cell r="A37">
            <v>37956</v>
          </cell>
        </row>
        <row r="38">
          <cell r="A38">
            <v>37987</v>
          </cell>
        </row>
        <row r="39">
          <cell r="A39">
            <v>38018</v>
          </cell>
        </row>
        <row r="40">
          <cell r="A40">
            <v>38047</v>
          </cell>
        </row>
        <row r="41">
          <cell r="A41">
            <v>38078</v>
          </cell>
        </row>
        <row r="42">
          <cell r="A42">
            <v>38108</v>
          </cell>
        </row>
        <row r="43">
          <cell r="A43">
            <v>38139</v>
          </cell>
        </row>
        <row r="44">
          <cell r="A44">
            <v>38169</v>
          </cell>
        </row>
        <row r="45">
          <cell r="A45">
            <v>38200</v>
          </cell>
        </row>
        <row r="46">
          <cell r="A46">
            <v>38231</v>
          </cell>
        </row>
        <row r="47">
          <cell r="A47">
            <v>38261</v>
          </cell>
        </row>
        <row r="48">
          <cell r="A48">
            <v>38292</v>
          </cell>
        </row>
        <row r="49">
          <cell r="A49">
            <v>38322</v>
          </cell>
        </row>
        <row r="50">
          <cell r="A50">
            <v>38353</v>
          </cell>
        </row>
        <row r="51">
          <cell r="A51">
            <v>38384</v>
          </cell>
        </row>
        <row r="52">
          <cell r="A52">
            <v>38412</v>
          </cell>
        </row>
        <row r="53">
          <cell r="A53">
            <v>38443</v>
          </cell>
        </row>
        <row r="54">
          <cell r="A54">
            <v>38473</v>
          </cell>
        </row>
        <row r="55">
          <cell r="A55">
            <v>38504</v>
          </cell>
        </row>
        <row r="56">
          <cell r="A56">
            <v>38534</v>
          </cell>
        </row>
        <row r="57">
          <cell r="A57">
            <v>38565</v>
          </cell>
        </row>
        <row r="58">
          <cell r="A58">
            <v>38596</v>
          </cell>
        </row>
        <row r="59">
          <cell r="A59">
            <v>38626</v>
          </cell>
        </row>
        <row r="60">
          <cell r="A60">
            <v>38657</v>
          </cell>
        </row>
        <row r="61">
          <cell r="A61">
            <v>38687</v>
          </cell>
        </row>
        <row r="62">
          <cell r="A62">
            <v>38718</v>
          </cell>
        </row>
        <row r="63">
          <cell r="A63">
            <v>38749</v>
          </cell>
        </row>
        <row r="64">
          <cell r="A64">
            <v>38777</v>
          </cell>
        </row>
        <row r="65">
          <cell r="A65">
            <v>38808</v>
          </cell>
        </row>
        <row r="66">
          <cell r="A66">
            <v>38838</v>
          </cell>
        </row>
        <row r="67">
          <cell r="A67">
            <v>38869</v>
          </cell>
        </row>
        <row r="68">
          <cell r="A68">
            <v>38899</v>
          </cell>
        </row>
        <row r="69">
          <cell r="A69">
            <v>38930</v>
          </cell>
        </row>
        <row r="70">
          <cell r="A70">
            <v>38961</v>
          </cell>
        </row>
        <row r="71">
          <cell r="A71">
            <v>38991</v>
          </cell>
        </row>
        <row r="72">
          <cell r="A72">
            <v>39022</v>
          </cell>
        </row>
        <row r="73">
          <cell r="A73">
            <v>39052</v>
          </cell>
        </row>
        <row r="74">
          <cell r="A74">
            <v>39083</v>
          </cell>
        </row>
        <row r="75">
          <cell r="A75">
            <v>39114</v>
          </cell>
        </row>
        <row r="76">
          <cell r="A76">
            <v>39142</v>
          </cell>
        </row>
        <row r="77">
          <cell r="A77">
            <v>39173</v>
          </cell>
        </row>
        <row r="78">
          <cell r="A78">
            <v>39203</v>
          </cell>
        </row>
        <row r="79">
          <cell r="A79">
            <v>39234</v>
          </cell>
        </row>
        <row r="80">
          <cell r="A80">
            <v>39264</v>
          </cell>
        </row>
        <row r="81">
          <cell r="A81">
            <v>39295</v>
          </cell>
        </row>
        <row r="82">
          <cell r="A82">
            <v>39326</v>
          </cell>
        </row>
        <row r="83">
          <cell r="A83">
            <v>39356</v>
          </cell>
        </row>
        <row r="84">
          <cell r="A84">
            <v>39387</v>
          </cell>
        </row>
        <row r="85">
          <cell r="A85">
            <v>39417</v>
          </cell>
        </row>
        <row r="86">
          <cell r="A86">
            <v>39448</v>
          </cell>
        </row>
        <row r="87">
          <cell r="A87">
            <v>39479</v>
          </cell>
        </row>
        <row r="88">
          <cell r="A88">
            <v>39508</v>
          </cell>
        </row>
        <row r="89">
          <cell r="A89">
            <v>39539</v>
          </cell>
        </row>
        <row r="90">
          <cell r="A90">
            <v>39569</v>
          </cell>
        </row>
        <row r="91">
          <cell r="A91">
            <v>39600</v>
          </cell>
        </row>
        <row r="92">
          <cell r="A92">
            <v>39630</v>
          </cell>
        </row>
        <row r="93">
          <cell r="A93">
            <v>39661</v>
          </cell>
        </row>
        <row r="94">
          <cell r="A94">
            <v>39692</v>
          </cell>
        </row>
        <row r="95">
          <cell r="A95">
            <v>39722</v>
          </cell>
        </row>
        <row r="96">
          <cell r="A96">
            <v>39753</v>
          </cell>
        </row>
        <row r="97">
          <cell r="A97">
            <v>39783</v>
          </cell>
        </row>
        <row r="98">
          <cell r="A98">
            <v>39814</v>
          </cell>
        </row>
        <row r="99">
          <cell r="A99">
            <v>39845</v>
          </cell>
        </row>
        <row r="100">
          <cell r="A100">
            <v>39873</v>
          </cell>
        </row>
        <row r="101">
          <cell r="A101">
            <v>39904</v>
          </cell>
        </row>
        <row r="102">
          <cell r="A102">
            <v>39934</v>
          </cell>
        </row>
        <row r="103">
          <cell r="A103">
            <v>39965</v>
          </cell>
        </row>
        <row r="104">
          <cell r="A104">
            <v>39995</v>
          </cell>
        </row>
        <row r="105">
          <cell r="A105">
            <v>40026</v>
          </cell>
        </row>
        <row r="106">
          <cell r="A106">
            <v>40057</v>
          </cell>
        </row>
        <row r="107">
          <cell r="A107">
            <v>40087</v>
          </cell>
        </row>
        <row r="108">
          <cell r="A108">
            <v>40118</v>
          </cell>
        </row>
        <row r="109">
          <cell r="A109">
            <v>40148</v>
          </cell>
        </row>
        <row r="110">
          <cell r="A110">
            <v>40179</v>
          </cell>
        </row>
        <row r="111">
          <cell r="A111">
            <v>40210</v>
          </cell>
        </row>
        <row r="112">
          <cell r="A112">
            <v>40238</v>
          </cell>
        </row>
        <row r="113">
          <cell r="A113">
            <v>40269</v>
          </cell>
        </row>
        <row r="114">
          <cell r="A114">
            <v>40299</v>
          </cell>
        </row>
        <row r="115">
          <cell r="A115">
            <v>40330</v>
          </cell>
        </row>
        <row r="116">
          <cell r="A116">
            <v>40360</v>
          </cell>
        </row>
        <row r="117">
          <cell r="A117">
            <v>40391</v>
          </cell>
        </row>
        <row r="118">
          <cell r="A118">
            <v>40422</v>
          </cell>
        </row>
        <row r="119">
          <cell r="A119">
            <v>40452</v>
          </cell>
        </row>
        <row r="120">
          <cell r="A120">
            <v>40483</v>
          </cell>
        </row>
        <row r="121">
          <cell r="A121">
            <v>40513</v>
          </cell>
        </row>
        <row r="122">
          <cell r="A122">
            <v>40544</v>
          </cell>
        </row>
        <row r="123">
          <cell r="A123">
            <v>40575</v>
          </cell>
        </row>
        <row r="124">
          <cell r="A124">
            <v>40603</v>
          </cell>
        </row>
        <row r="125">
          <cell r="A125">
            <v>40634</v>
          </cell>
        </row>
        <row r="126">
          <cell r="A126">
            <v>40664</v>
          </cell>
        </row>
        <row r="127">
          <cell r="A127">
            <v>40695</v>
          </cell>
        </row>
        <row r="128">
          <cell r="A128">
            <v>40725</v>
          </cell>
        </row>
        <row r="129">
          <cell r="A129">
            <v>40756</v>
          </cell>
        </row>
        <row r="130">
          <cell r="A130">
            <v>40787</v>
          </cell>
        </row>
        <row r="131">
          <cell r="A131">
            <v>40817</v>
          </cell>
        </row>
        <row r="132">
          <cell r="A132">
            <v>40848</v>
          </cell>
        </row>
        <row r="133">
          <cell r="A133">
            <v>40878</v>
          </cell>
        </row>
        <row r="134">
          <cell r="A134">
            <v>40909</v>
          </cell>
        </row>
        <row r="135">
          <cell r="A135">
            <v>40940</v>
          </cell>
        </row>
        <row r="136">
          <cell r="A136">
            <v>40969</v>
          </cell>
        </row>
        <row r="137">
          <cell r="A137">
            <v>41000</v>
          </cell>
        </row>
        <row r="138">
          <cell r="A138">
            <v>41030</v>
          </cell>
        </row>
        <row r="139">
          <cell r="A139">
            <v>41061</v>
          </cell>
        </row>
        <row r="140">
          <cell r="A140">
            <v>41091</v>
          </cell>
        </row>
        <row r="141">
          <cell r="A141">
            <v>41122</v>
          </cell>
        </row>
        <row r="142">
          <cell r="A142">
            <v>41153</v>
          </cell>
        </row>
        <row r="143">
          <cell r="A143">
            <v>41183</v>
          </cell>
        </row>
        <row r="144">
          <cell r="A144">
            <v>41214</v>
          </cell>
        </row>
        <row r="145">
          <cell r="A145">
            <v>41244</v>
          </cell>
        </row>
        <row r="146">
          <cell r="A146">
            <v>41275</v>
          </cell>
        </row>
        <row r="147">
          <cell r="A147">
            <v>41306</v>
          </cell>
        </row>
        <row r="148">
          <cell r="A148">
            <v>41334</v>
          </cell>
        </row>
        <row r="149">
          <cell r="A149">
            <v>41365</v>
          </cell>
        </row>
        <row r="150">
          <cell r="A150">
            <v>41395</v>
          </cell>
        </row>
        <row r="151">
          <cell r="A151">
            <v>41426</v>
          </cell>
        </row>
        <row r="152">
          <cell r="A152">
            <v>41456</v>
          </cell>
        </row>
        <row r="153">
          <cell r="A153">
            <v>41487</v>
          </cell>
        </row>
        <row r="154">
          <cell r="A154">
            <v>41518</v>
          </cell>
        </row>
        <row r="155">
          <cell r="A155">
            <v>41548</v>
          </cell>
        </row>
        <row r="156">
          <cell r="A156">
            <v>41579</v>
          </cell>
        </row>
        <row r="157">
          <cell r="A157">
            <v>41609</v>
          </cell>
        </row>
        <row r="158">
          <cell r="A158">
            <v>41640</v>
          </cell>
        </row>
        <row r="159">
          <cell r="A159">
            <v>41671</v>
          </cell>
        </row>
        <row r="160">
          <cell r="A160">
            <v>41699</v>
          </cell>
        </row>
        <row r="161">
          <cell r="A161">
            <v>41730</v>
          </cell>
        </row>
        <row r="162">
          <cell r="A162">
            <v>41760</v>
          </cell>
        </row>
        <row r="163">
          <cell r="A163">
            <v>41791</v>
          </cell>
        </row>
        <row r="164">
          <cell r="A164">
            <v>41821</v>
          </cell>
        </row>
        <row r="165">
          <cell r="A165">
            <v>41852</v>
          </cell>
        </row>
        <row r="166">
          <cell r="A166">
            <v>41883</v>
          </cell>
        </row>
        <row r="167">
          <cell r="A167">
            <v>41913</v>
          </cell>
        </row>
        <row r="168">
          <cell r="A168">
            <v>41944</v>
          </cell>
        </row>
        <row r="169">
          <cell r="A169">
            <v>41974</v>
          </cell>
        </row>
        <row r="170">
          <cell r="A170">
            <v>42005</v>
          </cell>
        </row>
        <row r="171">
          <cell r="A171">
            <v>42036</v>
          </cell>
        </row>
        <row r="172">
          <cell r="A172">
            <v>42064</v>
          </cell>
        </row>
        <row r="173">
          <cell r="A173">
            <v>42095</v>
          </cell>
        </row>
        <row r="174">
          <cell r="A174">
            <v>42125</v>
          </cell>
        </row>
        <row r="175">
          <cell r="A175">
            <v>42156</v>
          </cell>
        </row>
        <row r="176">
          <cell r="A176">
            <v>42186</v>
          </cell>
        </row>
        <row r="177">
          <cell r="A177">
            <v>42217</v>
          </cell>
        </row>
        <row r="178">
          <cell r="A178">
            <v>42248</v>
          </cell>
        </row>
        <row r="179">
          <cell r="A179">
            <v>42278</v>
          </cell>
        </row>
        <row r="180">
          <cell r="A180">
            <v>42309</v>
          </cell>
        </row>
        <row r="181">
          <cell r="A181">
            <v>42339</v>
          </cell>
        </row>
        <row r="182">
          <cell r="A182">
            <v>42370</v>
          </cell>
        </row>
        <row r="183">
          <cell r="A183">
            <v>42401</v>
          </cell>
        </row>
        <row r="184">
          <cell r="A184">
            <v>42430</v>
          </cell>
        </row>
        <row r="185">
          <cell r="A185">
            <v>42461</v>
          </cell>
        </row>
        <row r="186">
          <cell r="A186">
            <v>42491</v>
          </cell>
        </row>
        <row r="187">
          <cell r="A187">
            <v>42522</v>
          </cell>
        </row>
        <row r="188">
          <cell r="A188">
            <v>42552</v>
          </cell>
        </row>
        <row r="189">
          <cell r="A189">
            <v>42583</v>
          </cell>
        </row>
        <row r="190">
          <cell r="A190">
            <v>42614</v>
          </cell>
        </row>
        <row r="191">
          <cell r="A191">
            <v>42644</v>
          </cell>
        </row>
        <row r="192">
          <cell r="A192">
            <v>42675</v>
          </cell>
        </row>
        <row r="193">
          <cell r="A193">
            <v>42705</v>
          </cell>
        </row>
        <row r="194">
          <cell r="A194">
            <v>42736</v>
          </cell>
        </row>
        <row r="195">
          <cell r="A195">
            <v>42767</v>
          </cell>
        </row>
        <row r="196">
          <cell r="A196">
            <v>42795</v>
          </cell>
        </row>
        <row r="197">
          <cell r="A197">
            <v>42826</v>
          </cell>
        </row>
        <row r="198">
          <cell r="A198">
            <v>42856</v>
          </cell>
        </row>
        <row r="199">
          <cell r="A199">
            <v>42887</v>
          </cell>
        </row>
        <row r="200">
          <cell r="A200">
            <v>42917</v>
          </cell>
        </row>
        <row r="201">
          <cell r="A201">
            <v>42948</v>
          </cell>
        </row>
        <row r="202">
          <cell r="A202">
            <v>42979</v>
          </cell>
        </row>
        <row r="203">
          <cell r="A203">
            <v>43009</v>
          </cell>
        </row>
        <row r="204">
          <cell r="A204">
            <v>43040</v>
          </cell>
        </row>
        <row r="205">
          <cell r="A205">
            <v>43070</v>
          </cell>
        </row>
        <row r="206">
          <cell r="A206">
            <v>43101</v>
          </cell>
        </row>
        <row r="207">
          <cell r="A207">
            <v>43132</v>
          </cell>
        </row>
        <row r="208">
          <cell r="A208">
            <v>43160</v>
          </cell>
        </row>
        <row r="209">
          <cell r="A209">
            <v>43191</v>
          </cell>
        </row>
        <row r="210">
          <cell r="A210">
            <v>43221</v>
          </cell>
        </row>
        <row r="211">
          <cell r="A211">
            <v>43252</v>
          </cell>
        </row>
        <row r="212">
          <cell r="A212">
            <v>43282</v>
          </cell>
        </row>
        <row r="213">
          <cell r="A213">
            <v>43313</v>
          </cell>
        </row>
        <row r="214">
          <cell r="A214">
            <v>43344</v>
          </cell>
        </row>
        <row r="215">
          <cell r="A215">
            <v>43374</v>
          </cell>
        </row>
        <row r="216">
          <cell r="A216">
            <v>43405</v>
          </cell>
        </row>
        <row r="217">
          <cell r="A217">
            <v>43435</v>
          </cell>
        </row>
        <row r="218">
          <cell r="A218">
            <v>43466</v>
          </cell>
        </row>
        <row r="219">
          <cell r="A219">
            <v>43497</v>
          </cell>
        </row>
        <row r="220">
          <cell r="A220">
            <v>43525</v>
          </cell>
        </row>
        <row r="221">
          <cell r="A221">
            <v>43556</v>
          </cell>
        </row>
        <row r="222">
          <cell r="A222">
            <v>43586</v>
          </cell>
        </row>
        <row r="223">
          <cell r="A223">
            <v>43617</v>
          </cell>
        </row>
        <row r="224">
          <cell r="A224">
            <v>43647</v>
          </cell>
        </row>
        <row r="225">
          <cell r="A225">
            <v>43678</v>
          </cell>
        </row>
        <row r="226">
          <cell r="A226">
            <v>43709</v>
          </cell>
        </row>
        <row r="227">
          <cell r="A227">
            <v>43739</v>
          </cell>
        </row>
        <row r="228">
          <cell r="A228">
            <v>43770</v>
          </cell>
        </row>
        <row r="229">
          <cell r="A229">
            <v>43800</v>
          </cell>
        </row>
      </sheetData>
      <sheetData sheetId="39" refreshError="1"/>
      <sheetData sheetId="40">
        <row r="2">
          <cell r="B2" t="str">
            <v>CGPR-AECO/BASIS</v>
          </cell>
          <cell r="C2" t="str">
            <v xml:space="preserve">   CGPR-STN2   </v>
          </cell>
          <cell r="D2" t="str">
            <v>IF-NTHWST/CANBR</v>
          </cell>
          <cell r="E2" t="str">
            <v>IF-NWPL_ROCKY_M</v>
          </cell>
          <cell r="F2" t="str">
            <v xml:space="preserve">      NG       </v>
          </cell>
          <cell r="G2" t="str">
            <v xml:space="preserve">   NGI-MALIN   </v>
          </cell>
          <cell r="H2" t="str">
            <v xml:space="preserve">   NGI-SOCAL   </v>
          </cell>
          <cell r="I2" t="str">
            <v xml:space="preserve"> NGI/CHI. GATE </v>
          </cell>
          <cell r="J2" t="str">
            <v xml:space="preserve">     Total     </v>
          </cell>
          <cell r="K2" t="str">
            <v xml:space="preserve">      CAD      </v>
          </cell>
          <cell r="L2" t="str">
            <v xml:space="preserve">      USD      </v>
          </cell>
          <cell r="M2" t="str">
            <v>HEDGES</v>
          </cell>
        </row>
        <row r="3">
          <cell r="A3">
            <v>36892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685.29</v>
          </cell>
          <cell r="L3">
            <v>-416.45</v>
          </cell>
          <cell r="M3">
            <v>37184032</v>
          </cell>
        </row>
        <row r="4">
          <cell r="A4">
            <v>36923</v>
          </cell>
          <cell r="B4">
            <v>0.1</v>
          </cell>
          <cell r="C4">
            <v>0</v>
          </cell>
          <cell r="D4">
            <v>45.29</v>
          </cell>
          <cell r="E4">
            <v>2.8</v>
          </cell>
          <cell r="F4">
            <v>24.42</v>
          </cell>
          <cell r="G4">
            <v>3.4</v>
          </cell>
          <cell r="H4">
            <v>0</v>
          </cell>
          <cell r="I4">
            <v>0</v>
          </cell>
          <cell r="J4">
            <v>76.010000000000005</v>
          </cell>
          <cell r="K4">
            <v>-1429.92</v>
          </cell>
          <cell r="L4">
            <v>930.2</v>
          </cell>
          <cell r="M4">
            <v>-94000000</v>
          </cell>
        </row>
        <row r="5">
          <cell r="A5">
            <v>36951</v>
          </cell>
          <cell r="B5">
            <v>-179.74</v>
          </cell>
          <cell r="C5">
            <v>-14.61</v>
          </cell>
          <cell r="D5">
            <v>-90.07</v>
          </cell>
          <cell r="E5">
            <v>33.909999999999997</v>
          </cell>
          <cell r="F5">
            <v>3.81</v>
          </cell>
          <cell r="G5">
            <v>22.77</v>
          </cell>
          <cell r="H5">
            <v>15.41</v>
          </cell>
          <cell r="I5">
            <v>0</v>
          </cell>
          <cell r="J5">
            <v>-208.52</v>
          </cell>
          <cell r="K5">
            <v>-1697.15</v>
          </cell>
          <cell r="L5">
            <v>1139.8800000000001</v>
          </cell>
          <cell r="M5">
            <v>-112500000</v>
          </cell>
        </row>
        <row r="6">
          <cell r="A6">
            <v>36982</v>
          </cell>
          <cell r="B6">
            <v>402.07</v>
          </cell>
          <cell r="C6">
            <v>-126.67</v>
          </cell>
          <cell r="D6">
            <v>-237.65</v>
          </cell>
          <cell r="E6">
            <v>-7.83</v>
          </cell>
          <cell r="F6">
            <v>-0.79</v>
          </cell>
          <cell r="G6">
            <v>4.45</v>
          </cell>
          <cell r="H6">
            <v>0</v>
          </cell>
          <cell r="I6">
            <v>0</v>
          </cell>
          <cell r="J6">
            <v>33.590000000000003</v>
          </cell>
          <cell r="K6">
            <v>239.08</v>
          </cell>
          <cell r="L6">
            <v>-154.85</v>
          </cell>
          <cell r="M6">
            <v>20857142.360000014</v>
          </cell>
        </row>
        <row r="7">
          <cell r="A7">
            <v>37012</v>
          </cell>
          <cell r="B7">
            <v>439.87</v>
          </cell>
          <cell r="C7">
            <v>-130.33000000000001</v>
          </cell>
          <cell r="D7">
            <v>-285.45</v>
          </cell>
          <cell r="E7">
            <v>-8.0500000000000007</v>
          </cell>
          <cell r="F7">
            <v>-0.28999999999999998</v>
          </cell>
          <cell r="G7">
            <v>4.58</v>
          </cell>
          <cell r="H7">
            <v>0</v>
          </cell>
          <cell r="I7">
            <v>0</v>
          </cell>
          <cell r="J7">
            <v>20.32</v>
          </cell>
          <cell r="K7">
            <v>246.4</v>
          </cell>
          <cell r="L7">
            <v>-162.32</v>
          </cell>
          <cell r="M7">
            <v>15857142.360000007</v>
          </cell>
        </row>
        <row r="8">
          <cell r="A8">
            <v>37043</v>
          </cell>
          <cell r="B8">
            <v>422.63</v>
          </cell>
          <cell r="C8">
            <v>-125.58</v>
          </cell>
          <cell r="D8">
            <v>-273.85000000000002</v>
          </cell>
          <cell r="E8">
            <v>-7.76</v>
          </cell>
          <cell r="F8">
            <v>-0.28000000000000003</v>
          </cell>
          <cell r="G8">
            <v>4.42</v>
          </cell>
          <cell r="H8">
            <v>0</v>
          </cell>
          <cell r="I8">
            <v>0</v>
          </cell>
          <cell r="J8">
            <v>19.579999999999998</v>
          </cell>
          <cell r="K8">
            <v>238.45</v>
          </cell>
          <cell r="L8">
            <v>-157.37</v>
          </cell>
          <cell r="M8">
            <v>15857142.360000007</v>
          </cell>
        </row>
        <row r="9">
          <cell r="A9">
            <v>37073</v>
          </cell>
          <cell r="B9">
            <v>436.39</v>
          </cell>
          <cell r="C9">
            <v>-129.24</v>
          </cell>
          <cell r="D9">
            <v>-282.99</v>
          </cell>
          <cell r="E9">
            <v>-7.99</v>
          </cell>
          <cell r="F9">
            <v>0</v>
          </cell>
          <cell r="G9">
            <v>4.55</v>
          </cell>
          <cell r="H9">
            <v>0</v>
          </cell>
          <cell r="I9">
            <v>0</v>
          </cell>
          <cell r="J9">
            <v>20.73</v>
          </cell>
          <cell r="K9">
            <v>246.04</v>
          </cell>
          <cell r="L9">
            <v>-162.6</v>
          </cell>
          <cell r="M9">
            <v>15857142.360000007</v>
          </cell>
        </row>
        <row r="10">
          <cell r="A10">
            <v>37104</v>
          </cell>
          <cell r="B10">
            <v>434.5</v>
          </cell>
          <cell r="C10">
            <v>-128.69</v>
          </cell>
          <cell r="D10">
            <v>-281.75</v>
          </cell>
          <cell r="E10">
            <v>-7.95</v>
          </cell>
          <cell r="F10">
            <v>0</v>
          </cell>
          <cell r="G10">
            <v>4.53</v>
          </cell>
          <cell r="H10">
            <v>0</v>
          </cell>
          <cell r="I10">
            <v>0</v>
          </cell>
          <cell r="J10">
            <v>20.64</v>
          </cell>
          <cell r="K10">
            <v>246.04</v>
          </cell>
          <cell r="L10">
            <v>-162.66999999999999</v>
          </cell>
          <cell r="M10">
            <v>15857142.360000007</v>
          </cell>
        </row>
        <row r="11">
          <cell r="A11">
            <v>37135</v>
          </cell>
          <cell r="B11">
            <v>418.9</v>
          </cell>
          <cell r="C11">
            <v>-124.02</v>
          </cell>
          <cell r="D11">
            <v>-271.68</v>
          </cell>
          <cell r="E11">
            <v>-7.67</v>
          </cell>
          <cell r="F11">
            <v>0</v>
          </cell>
          <cell r="G11">
            <v>4.3600000000000003</v>
          </cell>
          <cell r="H11">
            <v>0</v>
          </cell>
          <cell r="I11">
            <v>0</v>
          </cell>
          <cell r="J11">
            <v>19.89</v>
          </cell>
          <cell r="K11">
            <v>238.1</v>
          </cell>
          <cell r="L11">
            <v>-157.5</v>
          </cell>
          <cell r="M11">
            <v>15857142.360000007</v>
          </cell>
        </row>
        <row r="12">
          <cell r="A12">
            <v>37165</v>
          </cell>
          <cell r="B12">
            <v>431.44</v>
          </cell>
          <cell r="C12">
            <v>-127.65</v>
          </cell>
          <cell r="D12">
            <v>-279.92</v>
          </cell>
          <cell r="E12">
            <v>-7.89</v>
          </cell>
          <cell r="F12">
            <v>0</v>
          </cell>
          <cell r="G12">
            <v>4.49</v>
          </cell>
          <cell r="H12">
            <v>29.93</v>
          </cell>
          <cell r="I12">
            <v>0</v>
          </cell>
          <cell r="J12">
            <v>50.4</v>
          </cell>
          <cell r="K12">
            <v>246.04</v>
          </cell>
          <cell r="L12">
            <v>-161.63</v>
          </cell>
          <cell r="M12">
            <v>15857142.360000007</v>
          </cell>
        </row>
        <row r="13">
          <cell r="A13">
            <v>37196</v>
          </cell>
          <cell r="B13">
            <v>0</v>
          </cell>
          <cell r="C13">
            <v>0</v>
          </cell>
          <cell r="D13">
            <v>-239.96</v>
          </cell>
          <cell r="E13">
            <v>0</v>
          </cell>
          <cell r="F13">
            <v>0</v>
          </cell>
          <cell r="G13">
            <v>8.65</v>
          </cell>
          <cell r="H13">
            <v>0</v>
          </cell>
          <cell r="I13">
            <v>0</v>
          </cell>
          <cell r="J13">
            <v>-231.3</v>
          </cell>
          <cell r="K13">
            <v>0</v>
          </cell>
          <cell r="L13">
            <v>-0.73</v>
          </cell>
          <cell r="M13">
            <v>0</v>
          </cell>
        </row>
        <row r="14">
          <cell r="A14">
            <v>37226</v>
          </cell>
          <cell r="B14">
            <v>0</v>
          </cell>
          <cell r="C14">
            <v>0</v>
          </cell>
          <cell r="D14">
            <v>-247</v>
          </cell>
          <cell r="E14">
            <v>0</v>
          </cell>
          <cell r="F14">
            <v>0</v>
          </cell>
          <cell r="G14">
            <v>8.91</v>
          </cell>
          <cell r="H14">
            <v>0</v>
          </cell>
          <cell r="I14">
            <v>0</v>
          </cell>
          <cell r="J14">
            <v>-238.09</v>
          </cell>
          <cell r="K14">
            <v>0</v>
          </cell>
          <cell r="L14">
            <v>-0.59</v>
          </cell>
          <cell r="M14">
            <v>0</v>
          </cell>
        </row>
        <row r="15">
          <cell r="A15">
            <v>37257</v>
          </cell>
          <cell r="B15">
            <v>0</v>
          </cell>
          <cell r="C15">
            <v>0</v>
          </cell>
          <cell r="D15">
            <v>-234.55</v>
          </cell>
          <cell r="E15">
            <v>0</v>
          </cell>
          <cell r="F15">
            <v>0</v>
          </cell>
          <cell r="G15">
            <v>8.8699999999999992</v>
          </cell>
          <cell r="H15">
            <v>0</v>
          </cell>
          <cell r="I15">
            <v>0</v>
          </cell>
          <cell r="J15">
            <v>-225.68</v>
          </cell>
          <cell r="K15">
            <v>0</v>
          </cell>
          <cell r="L15">
            <v>-0.49</v>
          </cell>
          <cell r="M15">
            <v>0</v>
          </cell>
        </row>
        <row r="16">
          <cell r="A16">
            <v>37288</v>
          </cell>
          <cell r="B16">
            <v>0</v>
          </cell>
          <cell r="C16">
            <v>0</v>
          </cell>
          <cell r="D16">
            <v>-211.1</v>
          </cell>
          <cell r="E16">
            <v>0</v>
          </cell>
          <cell r="F16">
            <v>0</v>
          </cell>
          <cell r="G16">
            <v>7.98</v>
          </cell>
          <cell r="H16">
            <v>0</v>
          </cell>
          <cell r="I16">
            <v>0</v>
          </cell>
          <cell r="J16">
            <v>-203.13</v>
          </cell>
          <cell r="K16">
            <v>0</v>
          </cell>
          <cell r="L16">
            <v>-0.68</v>
          </cell>
          <cell r="M16">
            <v>0</v>
          </cell>
        </row>
        <row r="17">
          <cell r="A17">
            <v>37316</v>
          </cell>
          <cell r="B17">
            <v>0</v>
          </cell>
          <cell r="C17">
            <v>0</v>
          </cell>
          <cell r="D17">
            <v>-232.58</v>
          </cell>
          <cell r="E17">
            <v>0</v>
          </cell>
          <cell r="F17">
            <v>0</v>
          </cell>
          <cell r="G17">
            <v>8.8000000000000007</v>
          </cell>
          <cell r="H17">
            <v>0</v>
          </cell>
          <cell r="I17">
            <v>0</v>
          </cell>
          <cell r="J17">
            <v>-223.78</v>
          </cell>
          <cell r="K17">
            <v>0</v>
          </cell>
          <cell r="L17">
            <v>-1.49</v>
          </cell>
        </row>
        <row r="18">
          <cell r="A18">
            <v>37347</v>
          </cell>
          <cell r="B18">
            <v>0</v>
          </cell>
          <cell r="C18">
            <v>0</v>
          </cell>
          <cell r="D18">
            <v>-22.21</v>
          </cell>
          <cell r="E18">
            <v>0</v>
          </cell>
          <cell r="F18">
            <v>0</v>
          </cell>
          <cell r="G18">
            <v>8.48</v>
          </cell>
          <cell r="H18">
            <v>0</v>
          </cell>
          <cell r="I18">
            <v>0</v>
          </cell>
          <cell r="J18">
            <v>-13.73</v>
          </cell>
          <cell r="K18">
            <v>0</v>
          </cell>
          <cell r="L18">
            <v>0</v>
          </cell>
        </row>
        <row r="19">
          <cell r="A19">
            <v>37377</v>
          </cell>
          <cell r="B19">
            <v>0</v>
          </cell>
          <cell r="C19">
            <v>0</v>
          </cell>
          <cell r="D19">
            <v>-22.85</v>
          </cell>
          <cell r="E19">
            <v>0</v>
          </cell>
          <cell r="F19">
            <v>0</v>
          </cell>
          <cell r="G19">
            <v>8.7200000000000006</v>
          </cell>
          <cell r="H19">
            <v>0</v>
          </cell>
          <cell r="I19">
            <v>0</v>
          </cell>
          <cell r="J19">
            <v>-14.13</v>
          </cell>
          <cell r="K19">
            <v>0</v>
          </cell>
          <cell r="L19">
            <v>0</v>
          </cell>
        </row>
        <row r="20">
          <cell r="A20">
            <v>37408</v>
          </cell>
          <cell r="B20">
            <v>0</v>
          </cell>
          <cell r="C20">
            <v>0</v>
          </cell>
          <cell r="D20">
            <v>-19.36</v>
          </cell>
          <cell r="E20">
            <v>0</v>
          </cell>
          <cell r="F20">
            <v>0</v>
          </cell>
          <cell r="G20">
            <v>8.4</v>
          </cell>
          <cell r="H20">
            <v>0</v>
          </cell>
          <cell r="I20">
            <v>0</v>
          </cell>
          <cell r="J20">
            <v>-10.96</v>
          </cell>
          <cell r="K20">
            <v>0</v>
          </cell>
          <cell r="L20">
            <v>-0.01</v>
          </cell>
        </row>
        <row r="21">
          <cell r="A21">
            <v>37438</v>
          </cell>
          <cell r="B21">
            <v>0</v>
          </cell>
          <cell r="C21">
            <v>0</v>
          </cell>
          <cell r="D21">
            <v>-19.920000000000002</v>
          </cell>
          <cell r="E21">
            <v>0</v>
          </cell>
          <cell r="F21">
            <v>0</v>
          </cell>
          <cell r="G21">
            <v>8.65</v>
          </cell>
          <cell r="H21">
            <v>0</v>
          </cell>
          <cell r="I21">
            <v>0</v>
          </cell>
          <cell r="J21">
            <v>-11.28</v>
          </cell>
          <cell r="K21">
            <v>0</v>
          </cell>
          <cell r="L21">
            <v>0.05</v>
          </cell>
        </row>
        <row r="22">
          <cell r="A22">
            <v>37469</v>
          </cell>
          <cell r="B22">
            <v>0</v>
          </cell>
          <cell r="C22">
            <v>0</v>
          </cell>
          <cell r="D22">
            <v>-19.829999999999998</v>
          </cell>
          <cell r="E22">
            <v>0</v>
          </cell>
          <cell r="F22">
            <v>0</v>
          </cell>
          <cell r="G22">
            <v>8.61</v>
          </cell>
          <cell r="H22">
            <v>0</v>
          </cell>
          <cell r="I22">
            <v>0</v>
          </cell>
          <cell r="J22">
            <v>-11.23</v>
          </cell>
          <cell r="K22">
            <v>0</v>
          </cell>
          <cell r="L22">
            <v>0.05</v>
          </cell>
        </row>
        <row r="23">
          <cell r="A23">
            <v>37500</v>
          </cell>
          <cell r="B23">
            <v>0</v>
          </cell>
          <cell r="C23">
            <v>0</v>
          </cell>
          <cell r="D23">
            <v>-19.11</v>
          </cell>
          <cell r="E23">
            <v>0</v>
          </cell>
          <cell r="F23">
            <v>0</v>
          </cell>
          <cell r="G23">
            <v>8.2899999999999991</v>
          </cell>
          <cell r="H23">
            <v>0</v>
          </cell>
          <cell r="I23">
            <v>0</v>
          </cell>
          <cell r="J23">
            <v>-10.82</v>
          </cell>
          <cell r="K23">
            <v>0</v>
          </cell>
          <cell r="L23">
            <v>0.05</v>
          </cell>
        </row>
        <row r="24">
          <cell r="A24">
            <v>37530</v>
          </cell>
          <cell r="B24">
            <v>0</v>
          </cell>
          <cell r="C24">
            <v>0</v>
          </cell>
          <cell r="D24">
            <v>-19.66</v>
          </cell>
          <cell r="E24">
            <v>0</v>
          </cell>
          <cell r="F24">
            <v>0</v>
          </cell>
          <cell r="G24">
            <v>8.5299999999999994</v>
          </cell>
          <cell r="H24">
            <v>0</v>
          </cell>
          <cell r="I24">
            <v>0</v>
          </cell>
          <cell r="J24">
            <v>-11.13</v>
          </cell>
          <cell r="K24">
            <v>0</v>
          </cell>
          <cell r="L24">
            <v>0.02</v>
          </cell>
        </row>
        <row r="25">
          <cell r="A25">
            <v>37561</v>
          </cell>
          <cell r="B25">
            <v>0</v>
          </cell>
          <cell r="C25">
            <v>0</v>
          </cell>
          <cell r="D25">
            <v>-12.76</v>
          </cell>
          <cell r="E25">
            <v>41.11</v>
          </cell>
          <cell r="F25">
            <v>0</v>
          </cell>
          <cell r="G25">
            <v>28.77</v>
          </cell>
          <cell r="H25">
            <v>0</v>
          </cell>
          <cell r="I25">
            <v>0</v>
          </cell>
          <cell r="J25">
            <v>57.12</v>
          </cell>
          <cell r="K25">
            <v>0</v>
          </cell>
          <cell r="L25">
            <v>2.6</v>
          </cell>
        </row>
        <row r="26">
          <cell r="A26">
            <v>37591</v>
          </cell>
          <cell r="B26">
            <v>0</v>
          </cell>
          <cell r="C26">
            <v>0</v>
          </cell>
          <cell r="D26">
            <v>-13.12</v>
          </cell>
          <cell r="E26">
            <v>42.29</v>
          </cell>
          <cell r="F26">
            <v>0</v>
          </cell>
          <cell r="G26">
            <v>29.61</v>
          </cell>
          <cell r="H26">
            <v>0</v>
          </cell>
          <cell r="I26">
            <v>0</v>
          </cell>
          <cell r="J26">
            <v>58.77</v>
          </cell>
          <cell r="K26">
            <v>0</v>
          </cell>
          <cell r="L26">
            <v>2.69</v>
          </cell>
        </row>
        <row r="27">
          <cell r="A27">
            <v>37622</v>
          </cell>
          <cell r="B27">
            <v>0</v>
          </cell>
          <cell r="C27">
            <v>0</v>
          </cell>
          <cell r="D27">
            <v>-41.13</v>
          </cell>
          <cell r="E27">
            <v>42.1</v>
          </cell>
          <cell r="F27">
            <v>0</v>
          </cell>
          <cell r="G27">
            <v>29.47</v>
          </cell>
          <cell r="H27">
            <v>0</v>
          </cell>
          <cell r="I27">
            <v>0</v>
          </cell>
          <cell r="J27">
            <v>30.44</v>
          </cell>
          <cell r="K27">
            <v>0</v>
          </cell>
          <cell r="L27">
            <v>3</v>
          </cell>
        </row>
        <row r="28">
          <cell r="A28">
            <v>37653</v>
          </cell>
          <cell r="B28">
            <v>0</v>
          </cell>
          <cell r="C28">
            <v>0</v>
          </cell>
          <cell r="D28">
            <v>-36.99</v>
          </cell>
          <cell r="E28">
            <v>37.86</v>
          </cell>
          <cell r="F28">
            <v>0</v>
          </cell>
          <cell r="G28">
            <v>26.5</v>
          </cell>
          <cell r="H28">
            <v>0</v>
          </cell>
          <cell r="I28">
            <v>0</v>
          </cell>
          <cell r="J28">
            <v>27.37</v>
          </cell>
          <cell r="K28">
            <v>0</v>
          </cell>
          <cell r="L28">
            <v>2.71</v>
          </cell>
        </row>
        <row r="29">
          <cell r="A29">
            <v>37681</v>
          </cell>
          <cell r="B29">
            <v>0</v>
          </cell>
          <cell r="C29">
            <v>0</v>
          </cell>
          <cell r="D29">
            <v>-40.78</v>
          </cell>
          <cell r="E29">
            <v>41.74</v>
          </cell>
          <cell r="F29">
            <v>0</v>
          </cell>
          <cell r="G29">
            <v>29.22</v>
          </cell>
          <cell r="H29">
            <v>0</v>
          </cell>
          <cell r="I29">
            <v>0</v>
          </cell>
          <cell r="J29">
            <v>30.18</v>
          </cell>
          <cell r="K29">
            <v>0</v>
          </cell>
          <cell r="L29">
            <v>3</v>
          </cell>
        </row>
        <row r="30">
          <cell r="A30">
            <v>37712</v>
          </cell>
          <cell r="B30">
            <v>0</v>
          </cell>
          <cell r="C30">
            <v>0</v>
          </cell>
          <cell r="D30">
            <v>-38.93</v>
          </cell>
          <cell r="E30">
            <v>40.21</v>
          </cell>
          <cell r="F30">
            <v>0</v>
          </cell>
          <cell r="G30">
            <v>28.14</v>
          </cell>
          <cell r="H30">
            <v>0</v>
          </cell>
          <cell r="I30">
            <v>0</v>
          </cell>
          <cell r="J30">
            <v>29.42</v>
          </cell>
          <cell r="K30">
            <v>0</v>
          </cell>
          <cell r="L30">
            <v>2.25</v>
          </cell>
        </row>
        <row r="31">
          <cell r="A31">
            <v>37742</v>
          </cell>
          <cell r="B31">
            <v>0</v>
          </cell>
          <cell r="C31">
            <v>0</v>
          </cell>
          <cell r="D31">
            <v>-40.049999999999997</v>
          </cell>
          <cell r="E31">
            <v>41.36</v>
          </cell>
          <cell r="F31">
            <v>0</v>
          </cell>
          <cell r="G31">
            <v>28.95</v>
          </cell>
          <cell r="H31">
            <v>0</v>
          </cell>
          <cell r="I31">
            <v>0</v>
          </cell>
          <cell r="J31">
            <v>30.27</v>
          </cell>
          <cell r="K31">
            <v>0</v>
          </cell>
          <cell r="L31">
            <v>2.3199999999999998</v>
          </cell>
        </row>
        <row r="32">
          <cell r="A32">
            <v>37773</v>
          </cell>
          <cell r="B32">
            <v>0</v>
          </cell>
          <cell r="C32">
            <v>0</v>
          </cell>
          <cell r="D32">
            <v>-38.57</v>
          </cell>
          <cell r="E32">
            <v>39.840000000000003</v>
          </cell>
          <cell r="F32">
            <v>0</v>
          </cell>
          <cell r="G32">
            <v>27.89</v>
          </cell>
          <cell r="H32">
            <v>0</v>
          </cell>
          <cell r="I32">
            <v>0</v>
          </cell>
          <cell r="J32">
            <v>29.16</v>
          </cell>
          <cell r="K32">
            <v>0</v>
          </cell>
          <cell r="L32">
            <v>2.25</v>
          </cell>
        </row>
        <row r="33">
          <cell r="A33">
            <v>37803</v>
          </cell>
          <cell r="B33">
            <v>0</v>
          </cell>
          <cell r="C33">
            <v>0</v>
          </cell>
          <cell r="D33">
            <v>-39.68</v>
          </cell>
          <cell r="E33">
            <v>40.98</v>
          </cell>
          <cell r="F33">
            <v>0</v>
          </cell>
          <cell r="G33">
            <v>28.69</v>
          </cell>
          <cell r="H33">
            <v>0</v>
          </cell>
          <cell r="I33">
            <v>0</v>
          </cell>
          <cell r="J33">
            <v>29.99</v>
          </cell>
          <cell r="K33">
            <v>0</v>
          </cell>
          <cell r="L33">
            <v>2.3199999999999998</v>
          </cell>
        </row>
        <row r="34">
          <cell r="A34">
            <v>37834</v>
          </cell>
          <cell r="B34">
            <v>0</v>
          </cell>
          <cell r="C34">
            <v>0</v>
          </cell>
          <cell r="D34">
            <v>-39.5</v>
          </cell>
          <cell r="E34">
            <v>40.79</v>
          </cell>
          <cell r="F34">
            <v>0</v>
          </cell>
          <cell r="G34">
            <v>28.56</v>
          </cell>
          <cell r="H34">
            <v>0</v>
          </cell>
          <cell r="I34">
            <v>0</v>
          </cell>
          <cell r="J34">
            <v>29.85</v>
          </cell>
          <cell r="K34">
            <v>0</v>
          </cell>
          <cell r="L34">
            <v>2.3199999999999998</v>
          </cell>
        </row>
        <row r="35">
          <cell r="A35">
            <v>37865</v>
          </cell>
          <cell r="B35">
            <v>0</v>
          </cell>
          <cell r="C35">
            <v>0</v>
          </cell>
          <cell r="D35">
            <v>-38.04</v>
          </cell>
          <cell r="E35">
            <v>39.29</v>
          </cell>
          <cell r="F35">
            <v>0</v>
          </cell>
          <cell r="G35">
            <v>27.5</v>
          </cell>
          <cell r="H35">
            <v>0</v>
          </cell>
          <cell r="I35">
            <v>0</v>
          </cell>
          <cell r="J35">
            <v>28.75</v>
          </cell>
          <cell r="K35">
            <v>0</v>
          </cell>
          <cell r="L35">
            <v>2.25</v>
          </cell>
        </row>
        <row r="36">
          <cell r="A36">
            <v>37895</v>
          </cell>
          <cell r="B36">
            <v>0</v>
          </cell>
          <cell r="C36">
            <v>0</v>
          </cell>
          <cell r="D36">
            <v>-39.130000000000003</v>
          </cell>
          <cell r="E36">
            <v>40.42</v>
          </cell>
          <cell r="F36">
            <v>0</v>
          </cell>
          <cell r="G36">
            <v>28.29</v>
          </cell>
          <cell r="H36">
            <v>0</v>
          </cell>
          <cell r="I36">
            <v>0</v>
          </cell>
          <cell r="J36">
            <v>29.58</v>
          </cell>
          <cell r="K36">
            <v>0</v>
          </cell>
          <cell r="L36">
            <v>2.3199999999999998</v>
          </cell>
        </row>
        <row r="37">
          <cell r="A37">
            <v>37926</v>
          </cell>
          <cell r="B37">
            <v>0</v>
          </cell>
          <cell r="C37">
            <v>0</v>
          </cell>
          <cell r="D37">
            <v>-25.43</v>
          </cell>
          <cell r="E37">
            <v>0</v>
          </cell>
          <cell r="F37">
            <v>0</v>
          </cell>
          <cell r="G37">
            <v>14.27</v>
          </cell>
          <cell r="H37">
            <v>0</v>
          </cell>
          <cell r="I37">
            <v>0</v>
          </cell>
          <cell r="J37">
            <v>-11.16</v>
          </cell>
          <cell r="K37">
            <v>0</v>
          </cell>
          <cell r="L37">
            <v>0.67</v>
          </cell>
        </row>
        <row r="38">
          <cell r="A38">
            <v>37956</v>
          </cell>
          <cell r="B38">
            <v>0</v>
          </cell>
          <cell r="C38">
            <v>0</v>
          </cell>
          <cell r="D38">
            <v>-26.16</v>
          </cell>
          <cell r="E38">
            <v>0</v>
          </cell>
          <cell r="F38">
            <v>0</v>
          </cell>
          <cell r="G38">
            <v>14.68</v>
          </cell>
          <cell r="H38">
            <v>0</v>
          </cell>
          <cell r="I38">
            <v>0</v>
          </cell>
          <cell r="J38">
            <v>-11.48</v>
          </cell>
          <cell r="K38">
            <v>0</v>
          </cell>
          <cell r="L38">
            <v>0.7</v>
          </cell>
        </row>
        <row r="39">
          <cell r="A39">
            <v>37987</v>
          </cell>
          <cell r="B39">
            <v>0</v>
          </cell>
          <cell r="C39">
            <v>0</v>
          </cell>
          <cell r="D39">
            <v>0.53</v>
          </cell>
          <cell r="E39">
            <v>0</v>
          </cell>
          <cell r="F39">
            <v>0</v>
          </cell>
          <cell r="G39">
            <v>14.61</v>
          </cell>
          <cell r="H39">
            <v>0</v>
          </cell>
          <cell r="I39">
            <v>0</v>
          </cell>
          <cell r="J39">
            <v>15.14</v>
          </cell>
          <cell r="K39">
            <v>0</v>
          </cell>
          <cell r="L39">
            <v>0.7</v>
          </cell>
        </row>
        <row r="40">
          <cell r="A40">
            <v>38018</v>
          </cell>
          <cell r="B40">
            <v>0</v>
          </cell>
          <cell r="C40">
            <v>0</v>
          </cell>
          <cell r="D40">
            <v>0.49</v>
          </cell>
          <cell r="E40">
            <v>0</v>
          </cell>
          <cell r="F40">
            <v>0</v>
          </cell>
          <cell r="G40">
            <v>13.6</v>
          </cell>
          <cell r="H40">
            <v>0</v>
          </cell>
          <cell r="I40">
            <v>0</v>
          </cell>
          <cell r="J40">
            <v>14.1</v>
          </cell>
          <cell r="K40">
            <v>0</v>
          </cell>
          <cell r="L40">
            <v>0.65</v>
          </cell>
        </row>
        <row r="41">
          <cell r="A41">
            <v>38047</v>
          </cell>
          <cell r="B41">
            <v>0</v>
          </cell>
          <cell r="C41">
            <v>0</v>
          </cell>
          <cell r="D41">
            <v>0.53</v>
          </cell>
          <cell r="E41">
            <v>0</v>
          </cell>
          <cell r="F41">
            <v>0</v>
          </cell>
          <cell r="G41">
            <v>14.48</v>
          </cell>
          <cell r="H41">
            <v>0</v>
          </cell>
          <cell r="I41">
            <v>0</v>
          </cell>
          <cell r="J41">
            <v>15</v>
          </cell>
          <cell r="K41">
            <v>0</v>
          </cell>
          <cell r="L41">
            <v>0.7</v>
          </cell>
        </row>
        <row r="42">
          <cell r="A42">
            <v>38078</v>
          </cell>
          <cell r="B42">
            <v>0</v>
          </cell>
          <cell r="C42">
            <v>0</v>
          </cell>
          <cell r="D42">
            <v>0.51</v>
          </cell>
          <cell r="E42">
            <v>0</v>
          </cell>
          <cell r="F42">
            <v>0</v>
          </cell>
          <cell r="G42">
            <v>13.94</v>
          </cell>
          <cell r="H42">
            <v>0</v>
          </cell>
          <cell r="I42">
            <v>0</v>
          </cell>
          <cell r="J42">
            <v>14.45</v>
          </cell>
          <cell r="K42">
            <v>0</v>
          </cell>
          <cell r="L42">
            <v>-0.27</v>
          </cell>
        </row>
        <row r="43">
          <cell r="A43">
            <v>38108</v>
          </cell>
          <cell r="B43">
            <v>0</v>
          </cell>
          <cell r="C43">
            <v>0</v>
          </cell>
          <cell r="D43">
            <v>0.52</v>
          </cell>
          <cell r="E43">
            <v>0</v>
          </cell>
          <cell r="F43">
            <v>0</v>
          </cell>
          <cell r="G43">
            <v>14.34</v>
          </cell>
          <cell r="H43">
            <v>0</v>
          </cell>
          <cell r="I43">
            <v>0</v>
          </cell>
          <cell r="J43">
            <v>14.86</v>
          </cell>
          <cell r="K43">
            <v>0</v>
          </cell>
          <cell r="L43">
            <v>-0.28000000000000003</v>
          </cell>
        </row>
        <row r="44">
          <cell r="A44">
            <v>38139</v>
          </cell>
          <cell r="B44">
            <v>0</v>
          </cell>
          <cell r="C44">
            <v>0</v>
          </cell>
          <cell r="D44">
            <v>0.5</v>
          </cell>
          <cell r="E44">
            <v>0</v>
          </cell>
          <cell r="F44">
            <v>0</v>
          </cell>
          <cell r="G44">
            <v>13.81</v>
          </cell>
          <cell r="H44">
            <v>0</v>
          </cell>
          <cell r="I44">
            <v>0</v>
          </cell>
          <cell r="J44">
            <v>14.32</v>
          </cell>
          <cell r="K44">
            <v>0</v>
          </cell>
          <cell r="L44">
            <v>-0.27</v>
          </cell>
        </row>
        <row r="45">
          <cell r="A45">
            <v>38169</v>
          </cell>
          <cell r="B45">
            <v>0</v>
          </cell>
          <cell r="C45">
            <v>0</v>
          </cell>
          <cell r="D45">
            <v>0.52</v>
          </cell>
          <cell r="E45">
            <v>0</v>
          </cell>
          <cell r="F45">
            <v>0</v>
          </cell>
          <cell r="G45">
            <v>14.21</v>
          </cell>
          <cell r="H45">
            <v>0</v>
          </cell>
          <cell r="I45">
            <v>0</v>
          </cell>
          <cell r="J45">
            <v>14.72</v>
          </cell>
          <cell r="K45">
            <v>0</v>
          </cell>
          <cell r="L45">
            <v>-0.28000000000000003</v>
          </cell>
        </row>
        <row r="46">
          <cell r="A46">
            <v>38200</v>
          </cell>
          <cell r="B46">
            <v>0</v>
          </cell>
          <cell r="C46">
            <v>0</v>
          </cell>
          <cell r="D46">
            <v>0.51</v>
          </cell>
          <cell r="E46">
            <v>0</v>
          </cell>
          <cell r="F46">
            <v>0</v>
          </cell>
          <cell r="G46">
            <v>14.14</v>
          </cell>
          <cell r="H46">
            <v>0</v>
          </cell>
          <cell r="I46">
            <v>0</v>
          </cell>
          <cell r="J46">
            <v>14.65</v>
          </cell>
          <cell r="K46">
            <v>0</v>
          </cell>
          <cell r="L46">
            <v>-0.28000000000000003</v>
          </cell>
        </row>
        <row r="47">
          <cell r="A47">
            <v>38231</v>
          </cell>
          <cell r="B47">
            <v>0</v>
          </cell>
          <cell r="C47">
            <v>0</v>
          </cell>
          <cell r="D47">
            <v>0.5</v>
          </cell>
          <cell r="E47">
            <v>0</v>
          </cell>
          <cell r="F47">
            <v>0</v>
          </cell>
          <cell r="G47">
            <v>13.62</v>
          </cell>
          <cell r="H47">
            <v>0</v>
          </cell>
          <cell r="I47">
            <v>0</v>
          </cell>
          <cell r="J47">
            <v>14.11</v>
          </cell>
          <cell r="K47">
            <v>0</v>
          </cell>
          <cell r="L47">
            <v>-0.27</v>
          </cell>
        </row>
        <row r="48">
          <cell r="A48">
            <v>38261</v>
          </cell>
          <cell r="B48">
            <v>0</v>
          </cell>
          <cell r="C48">
            <v>0</v>
          </cell>
          <cell r="D48">
            <v>0.51</v>
          </cell>
          <cell r="E48">
            <v>0</v>
          </cell>
          <cell r="F48">
            <v>0</v>
          </cell>
          <cell r="G48">
            <v>14</v>
          </cell>
          <cell r="H48">
            <v>0</v>
          </cell>
          <cell r="I48">
            <v>0</v>
          </cell>
          <cell r="J48">
            <v>14.51</v>
          </cell>
          <cell r="K48">
            <v>0</v>
          </cell>
          <cell r="L48">
            <v>-0.28000000000000003</v>
          </cell>
        </row>
        <row r="49">
          <cell r="A49">
            <v>38292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13.49</v>
          </cell>
          <cell r="H49">
            <v>0</v>
          </cell>
          <cell r="I49">
            <v>0</v>
          </cell>
          <cell r="J49">
            <v>13.49</v>
          </cell>
          <cell r="K49">
            <v>0</v>
          </cell>
          <cell r="L49">
            <v>0.53</v>
          </cell>
        </row>
        <row r="50">
          <cell r="A50">
            <v>38322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13.87</v>
          </cell>
          <cell r="H50">
            <v>0</v>
          </cell>
          <cell r="I50">
            <v>0</v>
          </cell>
          <cell r="J50">
            <v>13.87</v>
          </cell>
          <cell r="K50">
            <v>0</v>
          </cell>
          <cell r="L50">
            <v>0.55000000000000004</v>
          </cell>
        </row>
        <row r="51">
          <cell r="A51">
            <v>38353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13.8</v>
          </cell>
          <cell r="H51">
            <v>0</v>
          </cell>
          <cell r="I51">
            <v>0</v>
          </cell>
          <cell r="J51">
            <v>13.8</v>
          </cell>
          <cell r="K51">
            <v>0</v>
          </cell>
          <cell r="L51">
            <v>0.55000000000000004</v>
          </cell>
        </row>
        <row r="52">
          <cell r="A52">
            <v>38384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12.41</v>
          </cell>
          <cell r="H52">
            <v>0</v>
          </cell>
          <cell r="I52">
            <v>0</v>
          </cell>
          <cell r="J52">
            <v>12.41</v>
          </cell>
          <cell r="K52">
            <v>0</v>
          </cell>
          <cell r="L52">
            <v>0.49</v>
          </cell>
        </row>
        <row r="53">
          <cell r="A53">
            <v>38412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13.67</v>
          </cell>
          <cell r="H53">
            <v>0</v>
          </cell>
          <cell r="I53">
            <v>0</v>
          </cell>
          <cell r="J53">
            <v>13.67</v>
          </cell>
          <cell r="K53">
            <v>0</v>
          </cell>
          <cell r="L53">
            <v>0.55000000000000004</v>
          </cell>
        </row>
        <row r="54">
          <cell r="A54">
            <v>38443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13.17</v>
          </cell>
          <cell r="H54">
            <v>0</v>
          </cell>
          <cell r="I54">
            <v>0</v>
          </cell>
          <cell r="J54">
            <v>13.17</v>
          </cell>
          <cell r="K54">
            <v>0</v>
          </cell>
          <cell r="L54">
            <v>-0.27</v>
          </cell>
        </row>
        <row r="55">
          <cell r="A55">
            <v>38473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13.54</v>
          </cell>
          <cell r="H55">
            <v>0</v>
          </cell>
          <cell r="I55">
            <v>0</v>
          </cell>
          <cell r="J55">
            <v>13.54</v>
          </cell>
          <cell r="K55">
            <v>0</v>
          </cell>
          <cell r="L55">
            <v>-0.28000000000000003</v>
          </cell>
        </row>
        <row r="56">
          <cell r="A56">
            <v>38504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13.04</v>
          </cell>
          <cell r="H56">
            <v>0</v>
          </cell>
          <cell r="I56">
            <v>0</v>
          </cell>
          <cell r="J56">
            <v>13.04</v>
          </cell>
          <cell r="K56">
            <v>0</v>
          </cell>
          <cell r="L56">
            <v>-0.27</v>
          </cell>
        </row>
        <row r="57">
          <cell r="A57">
            <v>38534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13.41</v>
          </cell>
          <cell r="H57">
            <v>0</v>
          </cell>
          <cell r="I57">
            <v>0</v>
          </cell>
          <cell r="J57">
            <v>13.41</v>
          </cell>
          <cell r="K57">
            <v>0</v>
          </cell>
          <cell r="L57">
            <v>-0.28000000000000003</v>
          </cell>
        </row>
        <row r="58">
          <cell r="A58">
            <v>38565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13.34</v>
          </cell>
          <cell r="H58">
            <v>0</v>
          </cell>
          <cell r="I58">
            <v>0</v>
          </cell>
          <cell r="J58">
            <v>13.34</v>
          </cell>
          <cell r="K58">
            <v>0</v>
          </cell>
          <cell r="L58">
            <v>-0.28000000000000003</v>
          </cell>
        </row>
        <row r="59">
          <cell r="A59">
            <v>38596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12.85</v>
          </cell>
          <cell r="H59">
            <v>0</v>
          </cell>
          <cell r="I59">
            <v>0</v>
          </cell>
          <cell r="J59">
            <v>12.85</v>
          </cell>
          <cell r="K59">
            <v>0</v>
          </cell>
          <cell r="L59">
            <v>-0.27</v>
          </cell>
        </row>
        <row r="60">
          <cell r="A60">
            <v>38626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13.21</v>
          </cell>
          <cell r="H60">
            <v>0</v>
          </cell>
          <cell r="I60">
            <v>0</v>
          </cell>
          <cell r="J60">
            <v>13.21</v>
          </cell>
          <cell r="K60">
            <v>0</v>
          </cell>
          <cell r="L60">
            <v>-0.28000000000000003</v>
          </cell>
        </row>
        <row r="61">
          <cell r="A61">
            <v>38657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-5.78</v>
          </cell>
          <cell r="H61">
            <v>0</v>
          </cell>
          <cell r="I61">
            <v>0</v>
          </cell>
          <cell r="J61">
            <v>-5.78</v>
          </cell>
          <cell r="K61">
            <v>0</v>
          </cell>
          <cell r="L61">
            <v>0.12</v>
          </cell>
        </row>
        <row r="62">
          <cell r="A62">
            <v>38687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-5.94</v>
          </cell>
          <cell r="H62">
            <v>0</v>
          </cell>
          <cell r="I62">
            <v>0</v>
          </cell>
          <cell r="J62">
            <v>-5.94</v>
          </cell>
          <cell r="K62">
            <v>0</v>
          </cell>
          <cell r="L62">
            <v>0.12</v>
          </cell>
        </row>
        <row r="63">
          <cell r="A63">
            <v>38718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-5.91</v>
          </cell>
          <cell r="H63">
            <v>0</v>
          </cell>
          <cell r="I63">
            <v>0</v>
          </cell>
          <cell r="J63">
            <v>-5.91</v>
          </cell>
          <cell r="K63">
            <v>0</v>
          </cell>
          <cell r="L63">
            <v>0.12</v>
          </cell>
        </row>
        <row r="64">
          <cell r="A64">
            <v>38749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-5.31</v>
          </cell>
          <cell r="H64">
            <v>0</v>
          </cell>
          <cell r="I64">
            <v>0</v>
          </cell>
          <cell r="J64">
            <v>-5.31</v>
          </cell>
          <cell r="K64">
            <v>0</v>
          </cell>
          <cell r="L64">
            <v>0.11</v>
          </cell>
        </row>
        <row r="65">
          <cell r="A65">
            <v>38777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-5.86</v>
          </cell>
          <cell r="H65">
            <v>0</v>
          </cell>
          <cell r="I65">
            <v>0</v>
          </cell>
          <cell r="J65">
            <v>-5.86</v>
          </cell>
          <cell r="K65">
            <v>0</v>
          </cell>
          <cell r="L65">
            <v>0.12</v>
          </cell>
        </row>
        <row r="66">
          <cell r="A66">
            <v>38808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-5.64</v>
          </cell>
          <cell r="H66">
            <v>0</v>
          </cell>
          <cell r="I66">
            <v>0</v>
          </cell>
          <cell r="J66">
            <v>-5.64</v>
          </cell>
          <cell r="K66">
            <v>0</v>
          </cell>
          <cell r="L66">
            <v>-0.27</v>
          </cell>
        </row>
        <row r="67">
          <cell r="A67">
            <v>38838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-5.8</v>
          </cell>
          <cell r="H67">
            <v>0</v>
          </cell>
          <cell r="I67">
            <v>0</v>
          </cell>
          <cell r="J67">
            <v>-5.8</v>
          </cell>
          <cell r="K67">
            <v>0</v>
          </cell>
          <cell r="L67">
            <v>-0.28000000000000003</v>
          </cell>
        </row>
        <row r="68">
          <cell r="A68">
            <v>38869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-5.58</v>
          </cell>
          <cell r="H68">
            <v>0</v>
          </cell>
          <cell r="I68">
            <v>0</v>
          </cell>
          <cell r="J68">
            <v>-5.58</v>
          </cell>
          <cell r="K68">
            <v>0</v>
          </cell>
          <cell r="L68">
            <v>-0.27</v>
          </cell>
        </row>
        <row r="69">
          <cell r="A69">
            <v>38899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-5.74</v>
          </cell>
          <cell r="H69">
            <v>0</v>
          </cell>
          <cell r="I69">
            <v>0</v>
          </cell>
          <cell r="J69">
            <v>-5.74</v>
          </cell>
          <cell r="K69">
            <v>0</v>
          </cell>
          <cell r="L69">
            <v>-0.28000000000000003</v>
          </cell>
        </row>
        <row r="70">
          <cell r="A70">
            <v>38930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-5.71</v>
          </cell>
          <cell r="H70">
            <v>0</v>
          </cell>
          <cell r="I70">
            <v>0</v>
          </cell>
          <cell r="J70">
            <v>-5.71</v>
          </cell>
          <cell r="K70">
            <v>0</v>
          </cell>
          <cell r="L70">
            <v>-0.28000000000000003</v>
          </cell>
        </row>
        <row r="71">
          <cell r="A71">
            <v>38961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-5.5</v>
          </cell>
          <cell r="H71">
            <v>0</v>
          </cell>
          <cell r="I71">
            <v>0</v>
          </cell>
          <cell r="J71">
            <v>-5.5</v>
          </cell>
          <cell r="K71">
            <v>0</v>
          </cell>
          <cell r="L71">
            <v>-0.27</v>
          </cell>
        </row>
        <row r="72">
          <cell r="A72">
            <v>38991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-5.65</v>
          </cell>
          <cell r="H72">
            <v>0</v>
          </cell>
          <cell r="I72">
            <v>0</v>
          </cell>
          <cell r="J72">
            <v>-5.65</v>
          </cell>
          <cell r="K72">
            <v>0</v>
          </cell>
          <cell r="L72">
            <v>-0.28000000000000003</v>
          </cell>
        </row>
        <row r="73">
          <cell r="A73">
            <v>39022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-5.44</v>
          </cell>
          <cell r="H73">
            <v>0</v>
          </cell>
          <cell r="I73">
            <v>0</v>
          </cell>
          <cell r="J73">
            <v>-5.44</v>
          </cell>
          <cell r="K73">
            <v>0</v>
          </cell>
          <cell r="L73">
            <v>0.12</v>
          </cell>
        </row>
        <row r="74">
          <cell r="A74">
            <v>39052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-5.6</v>
          </cell>
          <cell r="H74">
            <v>0</v>
          </cell>
          <cell r="I74">
            <v>0</v>
          </cell>
          <cell r="J74">
            <v>-5.6</v>
          </cell>
          <cell r="K74">
            <v>0</v>
          </cell>
          <cell r="L74">
            <v>0.12</v>
          </cell>
        </row>
        <row r="75">
          <cell r="A75">
            <v>39083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-5.57</v>
          </cell>
          <cell r="H75">
            <v>0</v>
          </cell>
          <cell r="I75">
            <v>0</v>
          </cell>
          <cell r="J75">
            <v>-5.57</v>
          </cell>
          <cell r="K75">
            <v>0</v>
          </cell>
          <cell r="L75">
            <v>0.12</v>
          </cell>
        </row>
        <row r="76">
          <cell r="A76">
            <v>39114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-5</v>
          </cell>
          <cell r="H76">
            <v>0</v>
          </cell>
          <cell r="I76">
            <v>0</v>
          </cell>
          <cell r="J76">
            <v>-5</v>
          </cell>
          <cell r="K76">
            <v>0</v>
          </cell>
          <cell r="L76">
            <v>0.11</v>
          </cell>
        </row>
        <row r="77">
          <cell r="A77">
            <v>39142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-5.51</v>
          </cell>
          <cell r="H77">
            <v>0</v>
          </cell>
          <cell r="I77">
            <v>0</v>
          </cell>
          <cell r="J77">
            <v>-5.51</v>
          </cell>
          <cell r="K77">
            <v>0</v>
          </cell>
          <cell r="L77">
            <v>0.12</v>
          </cell>
        </row>
        <row r="78">
          <cell r="A78">
            <v>39173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-5.31</v>
          </cell>
          <cell r="H78">
            <v>0</v>
          </cell>
          <cell r="I78">
            <v>0</v>
          </cell>
          <cell r="J78">
            <v>-5.31</v>
          </cell>
          <cell r="K78">
            <v>0</v>
          </cell>
          <cell r="L78">
            <v>-0.27</v>
          </cell>
        </row>
        <row r="79">
          <cell r="A79">
            <v>39203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-5.46</v>
          </cell>
          <cell r="H79">
            <v>0</v>
          </cell>
          <cell r="I79">
            <v>0</v>
          </cell>
          <cell r="J79">
            <v>-5.46</v>
          </cell>
          <cell r="K79">
            <v>0</v>
          </cell>
          <cell r="L79">
            <v>-0.28000000000000003</v>
          </cell>
        </row>
        <row r="80">
          <cell r="A80">
            <v>39234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-5.25</v>
          </cell>
          <cell r="H80">
            <v>0</v>
          </cell>
          <cell r="I80">
            <v>0</v>
          </cell>
          <cell r="J80">
            <v>-5.25</v>
          </cell>
          <cell r="K80">
            <v>0</v>
          </cell>
          <cell r="L80">
            <v>-0.27</v>
          </cell>
        </row>
        <row r="81">
          <cell r="A81">
            <v>39264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-5.4</v>
          </cell>
          <cell r="H81">
            <v>0</v>
          </cell>
          <cell r="I81">
            <v>0</v>
          </cell>
          <cell r="J81">
            <v>-5.4</v>
          </cell>
          <cell r="K81">
            <v>0</v>
          </cell>
          <cell r="L81">
            <v>-0.28000000000000003</v>
          </cell>
        </row>
        <row r="82">
          <cell r="A82">
            <v>39295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-5.37</v>
          </cell>
          <cell r="H82">
            <v>0</v>
          </cell>
          <cell r="I82">
            <v>0</v>
          </cell>
          <cell r="J82">
            <v>-5.37</v>
          </cell>
          <cell r="K82">
            <v>0</v>
          </cell>
          <cell r="L82">
            <v>-0.28000000000000003</v>
          </cell>
        </row>
        <row r="83">
          <cell r="A83">
            <v>39326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-5.17</v>
          </cell>
          <cell r="H83">
            <v>0</v>
          </cell>
          <cell r="I83">
            <v>0</v>
          </cell>
          <cell r="J83">
            <v>-5.17</v>
          </cell>
          <cell r="K83">
            <v>0</v>
          </cell>
          <cell r="L83">
            <v>-0.27</v>
          </cell>
        </row>
        <row r="84">
          <cell r="A84">
            <v>39356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-5.32</v>
          </cell>
          <cell r="H84">
            <v>0</v>
          </cell>
          <cell r="I84">
            <v>0</v>
          </cell>
          <cell r="J84">
            <v>-5.32</v>
          </cell>
          <cell r="K84">
            <v>0</v>
          </cell>
          <cell r="L84">
            <v>-0.28000000000000003</v>
          </cell>
        </row>
        <row r="85">
          <cell r="A85">
            <v>39387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-5.12</v>
          </cell>
          <cell r="H85">
            <v>0</v>
          </cell>
          <cell r="I85">
            <v>0</v>
          </cell>
          <cell r="J85">
            <v>-5.12</v>
          </cell>
          <cell r="K85">
            <v>0</v>
          </cell>
          <cell r="L85">
            <v>0.12</v>
          </cell>
        </row>
        <row r="86">
          <cell r="A86">
            <v>39417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-5.26</v>
          </cell>
          <cell r="H86">
            <v>0</v>
          </cell>
          <cell r="I86">
            <v>0</v>
          </cell>
          <cell r="J86">
            <v>-5.26</v>
          </cell>
          <cell r="K86">
            <v>0</v>
          </cell>
          <cell r="L86">
            <v>0.12</v>
          </cell>
        </row>
        <row r="87">
          <cell r="A87">
            <v>39448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-5.23</v>
          </cell>
          <cell r="H87">
            <v>0</v>
          </cell>
          <cell r="I87">
            <v>0</v>
          </cell>
          <cell r="J87">
            <v>-5.23</v>
          </cell>
          <cell r="K87">
            <v>0</v>
          </cell>
          <cell r="L87">
            <v>0.12</v>
          </cell>
        </row>
        <row r="88">
          <cell r="A88">
            <v>39479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-4.87</v>
          </cell>
          <cell r="H88">
            <v>0</v>
          </cell>
          <cell r="I88">
            <v>0</v>
          </cell>
          <cell r="J88">
            <v>-4.87</v>
          </cell>
          <cell r="K88">
            <v>0</v>
          </cell>
          <cell r="L88">
            <v>0.12</v>
          </cell>
        </row>
        <row r="89">
          <cell r="A89">
            <v>39508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-5.18</v>
          </cell>
          <cell r="H89">
            <v>0</v>
          </cell>
          <cell r="I89">
            <v>0</v>
          </cell>
          <cell r="J89">
            <v>-5.18</v>
          </cell>
          <cell r="K89">
            <v>0</v>
          </cell>
          <cell r="L89">
            <v>0.12</v>
          </cell>
        </row>
        <row r="90">
          <cell r="A90">
            <v>39539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-4.9800000000000004</v>
          </cell>
          <cell r="H90">
            <v>0</v>
          </cell>
          <cell r="I90">
            <v>0</v>
          </cell>
          <cell r="J90">
            <v>-4.9800000000000004</v>
          </cell>
          <cell r="K90">
            <v>0</v>
          </cell>
          <cell r="L90">
            <v>-0.27</v>
          </cell>
        </row>
        <row r="91">
          <cell r="A91">
            <v>39569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-5.12</v>
          </cell>
          <cell r="H91">
            <v>0</v>
          </cell>
          <cell r="I91">
            <v>0</v>
          </cell>
          <cell r="J91">
            <v>-5.12</v>
          </cell>
          <cell r="K91">
            <v>0</v>
          </cell>
          <cell r="L91">
            <v>-0.28000000000000003</v>
          </cell>
        </row>
        <row r="92">
          <cell r="A92">
            <v>39600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-4.93</v>
          </cell>
          <cell r="H92">
            <v>0</v>
          </cell>
          <cell r="I92">
            <v>0</v>
          </cell>
          <cell r="J92">
            <v>-4.93</v>
          </cell>
          <cell r="K92">
            <v>0</v>
          </cell>
          <cell r="L92">
            <v>-0.27</v>
          </cell>
        </row>
        <row r="93">
          <cell r="A93">
            <v>39630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-5.07</v>
          </cell>
          <cell r="H93">
            <v>0</v>
          </cell>
          <cell r="I93">
            <v>0</v>
          </cell>
          <cell r="J93">
            <v>-5.07</v>
          </cell>
          <cell r="K93">
            <v>0</v>
          </cell>
          <cell r="L93">
            <v>-0.28000000000000003</v>
          </cell>
        </row>
        <row r="94">
          <cell r="A94">
            <v>39661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-5.04</v>
          </cell>
          <cell r="H94">
            <v>0</v>
          </cell>
          <cell r="I94">
            <v>0</v>
          </cell>
          <cell r="J94">
            <v>-5.04</v>
          </cell>
          <cell r="K94">
            <v>0</v>
          </cell>
          <cell r="L94">
            <v>-0.28000000000000003</v>
          </cell>
        </row>
        <row r="95">
          <cell r="A95">
            <v>39692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-4.8499999999999996</v>
          </cell>
          <cell r="H95">
            <v>0</v>
          </cell>
          <cell r="I95">
            <v>0</v>
          </cell>
          <cell r="J95">
            <v>-4.8499999999999996</v>
          </cell>
          <cell r="K95">
            <v>0</v>
          </cell>
          <cell r="L95">
            <v>-0.27</v>
          </cell>
        </row>
        <row r="96">
          <cell r="A96">
            <v>39722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-4.99</v>
          </cell>
          <cell r="H96">
            <v>0</v>
          </cell>
          <cell r="I96">
            <v>0</v>
          </cell>
          <cell r="J96">
            <v>-4.99</v>
          </cell>
          <cell r="K96">
            <v>0</v>
          </cell>
          <cell r="L96">
            <v>-0.28000000000000003</v>
          </cell>
        </row>
        <row r="97">
          <cell r="A97">
            <v>39753</v>
          </cell>
        </row>
        <row r="98">
          <cell r="A98">
            <v>39783</v>
          </cell>
        </row>
        <row r="99">
          <cell r="A99">
            <v>39814</v>
          </cell>
        </row>
        <row r="100">
          <cell r="A100">
            <v>39845</v>
          </cell>
        </row>
        <row r="101">
          <cell r="A101">
            <v>39873</v>
          </cell>
        </row>
        <row r="102">
          <cell r="A102">
            <v>39904</v>
          </cell>
        </row>
        <row r="103">
          <cell r="A103">
            <v>39934</v>
          </cell>
        </row>
        <row r="104">
          <cell r="A104">
            <v>39965</v>
          </cell>
        </row>
        <row r="105">
          <cell r="A105">
            <v>39995</v>
          </cell>
        </row>
        <row r="106">
          <cell r="A106">
            <v>40026</v>
          </cell>
        </row>
        <row r="107">
          <cell r="A107">
            <v>40057</v>
          </cell>
        </row>
        <row r="108">
          <cell r="A108">
            <v>40087</v>
          </cell>
        </row>
        <row r="109">
          <cell r="A109">
            <v>40118</v>
          </cell>
        </row>
        <row r="110">
          <cell r="A110">
            <v>40148</v>
          </cell>
        </row>
        <row r="111">
          <cell r="A111">
            <v>40179</v>
          </cell>
        </row>
        <row r="112">
          <cell r="A112">
            <v>40210</v>
          </cell>
        </row>
        <row r="113">
          <cell r="A113">
            <v>40238</v>
          </cell>
        </row>
        <row r="114">
          <cell r="A114">
            <v>40269</v>
          </cell>
        </row>
        <row r="115">
          <cell r="A115">
            <v>40299</v>
          </cell>
        </row>
        <row r="116">
          <cell r="A116">
            <v>40330</v>
          </cell>
        </row>
        <row r="117">
          <cell r="A117">
            <v>40360</v>
          </cell>
        </row>
        <row r="118">
          <cell r="A118">
            <v>40391</v>
          </cell>
        </row>
        <row r="119">
          <cell r="A119">
            <v>40422</v>
          </cell>
        </row>
        <row r="120">
          <cell r="A120">
            <v>40452</v>
          </cell>
        </row>
        <row r="121">
          <cell r="A121">
            <v>40483</v>
          </cell>
        </row>
        <row r="122">
          <cell r="A122">
            <v>40513</v>
          </cell>
        </row>
        <row r="123">
          <cell r="A123">
            <v>40544</v>
          </cell>
        </row>
        <row r="124">
          <cell r="A124">
            <v>40575</v>
          </cell>
        </row>
        <row r="125">
          <cell r="A125">
            <v>40603</v>
          </cell>
        </row>
        <row r="126">
          <cell r="A126">
            <v>40634</v>
          </cell>
        </row>
        <row r="127">
          <cell r="A127">
            <v>40664</v>
          </cell>
        </row>
        <row r="128">
          <cell r="A128">
            <v>40695</v>
          </cell>
        </row>
        <row r="129">
          <cell r="A129">
            <v>40725</v>
          </cell>
        </row>
        <row r="130">
          <cell r="A130">
            <v>40756</v>
          </cell>
        </row>
        <row r="131">
          <cell r="A131">
            <v>40787</v>
          </cell>
        </row>
        <row r="132">
          <cell r="A132">
            <v>40817</v>
          </cell>
        </row>
        <row r="133">
          <cell r="A133">
            <v>40848</v>
          </cell>
        </row>
        <row r="134">
          <cell r="A134">
            <v>40878</v>
          </cell>
        </row>
        <row r="135">
          <cell r="A135">
            <v>40909</v>
          </cell>
        </row>
        <row r="136">
          <cell r="A136">
            <v>40940</v>
          </cell>
        </row>
        <row r="137">
          <cell r="A137">
            <v>40969</v>
          </cell>
        </row>
        <row r="138">
          <cell r="A138">
            <v>41000</v>
          </cell>
        </row>
        <row r="139">
          <cell r="A139">
            <v>41030</v>
          </cell>
        </row>
        <row r="140">
          <cell r="A140">
            <v>41061</v>
          </cell>
        </row>
        <row r="141">
          <cell r="A141">
            <v>41091</v>
          </cell>
        </row>
        <row r="142">
          <cell r="A142">
            <v>41122</v>
          </cell>
        </row>
        <row r="143">
          <cell r="A143">
            <v>41153</v>
          </cell>
        </row>
        <row r="144">
          <cell r="A144">
            <v>41183</v>
          </cell>
        </row>
        <row r="145">
          <cell r="A145">
            <v>41214</v>
          </cell>
        </row>
        <row r="146">
          <cell r="A146">
            <v>41244</v>
          </cell>
        </row>
        <row r="147">
          <cell r="A147">
            <v>41275</v>
          </cell>
        </row>
        <row r="148">
          <cell r="A148">
            <v>41306</v>
          </cell>
        </row>
        <row r="149">
          <cell r="A149">
            <v>41334</v>
          </cell>
        </row>
        <row r="150">
          <cell r="A150">
            <v>41365</v>
          </cell>
        </row>
        <row r="151">
          <cell r="A151">
            <v>41395</v>
          </cell>
        </row>
        <row r="152">
          <cell r="A152">
            <v>41426</v>
          </cell>
        </row>
        <row r="153">
          <cell r="A153">
            <v>41456</v>
          </cell>
        </row>
        <row r="154">
          <cell r="A154">
            <v>41487</v>
          </cell>
        </row>
        <row r="155">
          <cell r="A155">
            <v>41518</v>
          </cell>
        </row>
        <row r="156">
          <cell r="A156">
            <v>41548</v>
          </cell>
        </row>
        <row r="157">
          <cell r="A157">
            <v>41579</v>
          </cell>
        </row>
        <row r="158">
          <cell r="A158">
            <v>41609</v>
          </cell>
        </row>
        <row r="159">
          <cell r="A159">
            <v>41640</v>
          </cell>
        </row>
        <row r="160">
          <cell r="A160">
            <v>41671</v>
          </cell>
        </row>
        <row r="161">
          <cell r="A161">
            <v>41699</v>
          </cell>
        </row>
        <row r="162">
          <cell r="A162">
            <v>41730</v>
          </cell>
        </row>
        <row r="163">
          <cell r="A163">
            <v>41760</v>
          </cell>
        </row>
        <row r="164">
          <cell r="A164">
            <v>41791</v>
          </cell>
        </row>
        <row r="165">
          <cell r="A165">
            <v>41821</v>
          </cell>
        </row>
        <row r="166">
          <cell r="A166">
            <v>41852</v>
          </cell>
        </row>
        <row r="167">
          <cell r="A167">
            <v>41883</v>
          </cell>
        </row>
        <row r="168">
          <cell r="A168">
            <v>41913</v>
          </cell>
        </row>
        <row r="169">
          <cell r="A169">
            <v>41944</v>
          </cell>
        </row>
        <row r="170">
          <cell r="A170">
            <v>41974</v>
          </cell>
        </row>
        <row r="171">
          <cell r="A171">
            <v>42005</v>
          </cell>
        </row>
        <row r="172">
          <cell r="A172">
            <v>42036</v>
          </cell>
        </row>
        <row r="173">
          <cell r="A173">
            <v>42064</v>
          </cell>
        </row>
        <row r="174">
          <cell r="A174">
            <v>42095</v>
          </cell>
        </row>
        <row r="175">
          <cell r="A175">
            <v>42125</v>
          </cell>
        </row>
        <row r="176">
          <cell r="A176">
            <v>42156</v>
          </cell>
        </row>
        <row r="177">
          <cell r="A177">
            <v>42186</v>
          </cell>
        </row>
        <row r="178">
          <cell r="A178">
            <v>42217</v>
          </cell>
        </row>
      </sheetData>
      <sheetData sheetId="41" refreshError="1"/>
      <sheetData sheetId="42"/>
      <sheetData sheetId="43" refreshError="1"/>
      <sheetData sheetId="44"/>
      <sheetData sheetId="45" refreshError="1"/>
      <sheetData sheetId="46"/>
      <sheetData sheetId="47" refreshError="1"/>
      <sheetData sheetId="48"/>
      <sheetData sheetId="49" refreshError="1"/>
      <sheetData sheetId="50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 refreshError="1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GI175"/>
  <sheetViews>
    <sheetView showGridLines="0" tabSelected="1" view="pageBreakPreview" zoomScale="75" zoomScaleNormal="75" workbookViewId="0">
      <selection sqref="A1:IV65536"/>
    </sheetView>
  </sheetViews>
  <sheetFormatPr defaultRowHeight="12.75" x14ac:dyDescent="0.2"/>
  <cols>
    <col min="1" max="1" width="19" customWidth="1"/>
    <col min="4" max="4" width="9.5703125" bestFit="1" customWidth="1"/>
    <col min="7" max="7" width="9.7109375" customWidth="1"/>
    <col min="12" max="12" width="9.5703125" bestFit="1" customWidth="1"/>
    <col min="14" max="14" width="12.28515625" customWidth="1"/>
    <col min="18" max="18" width="12.42578125" customWidth="1"/>
    <col min="20" max="20" width="9.5703125" bestFit="1" customWidth="1"/>
    <col min="22" max="22" width="10" bestFit="1" customWidth="1"/>
    <col min="23" max="23" width="11.42578125" customWidth="1"/>
    <col min="28" max="28" width="12.5703125" bestFit="1" customWidth="1"/>
    <col min="32" max="32" width="19.7109375" bestFit="1" customWidth="1"/>
    <col min="33" max="33" width="13" customWidth="1"/>
    <col min="131" max="131" width="8.5703125" bestFit="1" customWidth="1"/>
    <col min="132" max="132" width="11.85546875" customWidth="1"/>
  </cols>
  <sheetData>
    <row r="1" spans="1:191" ht="21" thickBot="1" x14ac:dyDescent="0.35">
      <c r="A1" s="435">
        <f ca="1">NOW()</f>
        <v>41885.931227430556</v>
      </c>
      <c r="B1" s="371" t="s">
        <v>367</v>
      </c>
      <c r="C1" s="436"/>
      <c r="D1" s="436"/>
      <c r="E1" s="436"/>
      <c r="F1" s="436"/>
      <c r="G1" s="436"/>
      <c r="H1" s="373" t="s">
        <v>368</v>
      </c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6"/>
      <c r="Y1" s="436"/>
      <c r="Z1" s="436"/>
      <c r="AA1" s="436"/>
      <c r="AB1" s="436"/>
      <c r="AF1" s="374" t="s">
        <v>355</v>
      </c>
      <c r="AP1" s="241"/>
      <c r="AQ1" s="242"/>
      <c r="AR1" s="243"/>
      <c r="AS1" s="244"/>
      <c r="AU1" s="244" t="s">
        <v>379</v>
      </c>
      <c r="AV1" s="242"/>
      <c r="AW1" s="243" t="s">
        <v>236</v>
      </c>
      <c r="AX1" s="244" t="s">
        <v>356</v>
      </c>
      <c r="AY1" s="244"/>
      <c r="AZ1" s="244"/>
      <c r="BA1" s="244"/>
      <c r="BB1" s="244"/>
      <c r="BC1" s="244"/>
      <c r="BD1" s="244"/>
      <c r="BE1" s="245"/>
      <c r="BF1" s="246" t="s">
        <v>237</v>
      </c>
      <c r="BG1" s="246"/>
      <c r="BH1" s="243" t="s">
        <v>236</v>
      </c>
      <c r="BI1" s="247"/>
      <c r="BJ1" s="247"/>
      <c r="BK1" s="247"/>
      <c r="BL1" s="247"/>
      <c r="BM1" s="247"/>
      <c r="BN1" s="247"/>
      <c r="BO1" s="247"/>
      <c r="BP1" s="245"/>
      <c r="BQ1" s="248"/>
      <c r="BR1" s="249"/>
      <c r="BS1" s="249"/>
      <c r="BT1" s="250" t="s">
        <v>238</v>
      </c>
      <c r="BU1" s="250"/>
      <c r="BV1" s="243" t="s">
        <v>236</v>
      </c>
      <c r="BW1" s="251" t="s">
        <v>239</v>
      </c>
      <c r="BX1" s="251" t="s">
        <v>239</v>
      </c>
      <c r="BY1" s="251" t="s">
        <v>239</v>
      </c>
      <c r="BZ1" s="251" t="s">
        <v>240</v>
      </c>
      <c r="CA1" s="251"/>
      <c r="CB1" s="244"/>
      <c r="CC1" s="244"/>
      <c r="CD1" s="244"/>
      <c r="CE1" s="244"/>
      <c r="CF1" s="244"/>
      <c r="CG1" s="244"/>
      <c r="CH1" s="244"/>
      <c r="CI1" s="244"/>
      <c r="CJ1" s="188"/>
      <c r="CK1" s="244"/>
      <c r="CL1" s="252"/>
      <c r="CM1" s="252" t="s">
        <v>241</v>
      </c>
      <c r="CN1" s="244"/>
      <c r="CO1" s="244"/>
      <c r="CP1" s="244"/>
      <c r="CQ1" s="244"/>
      <c r="CR1" s="244"/>
      <c r="CS1" s="244"/>
      <c r="CT1" s="244"/>
      <c r="CU1" s="253" t="s">
        <v>242</v>
      </c>
      <c r="CV1" s="253"/>
      <c r="CW1" s="243" t="s">
        <v>236</v>
      </c>
      <c r="CX1" s="244" t="s">
        <v>239</v>
      </c>
      <c r="CY1" s="244" t="s">
        <v>357</v>
      </c>
      <c r="CZ1" s="244" t="s">
        <v>358</v>
      </c>
      <c r="DA1" s="244" t="s">
        <v>359</v>
      </c>
      <c r="DB1" s="244" t="s">
        <v>360</v>
      </c>
      <c r="DC1" s="244" t="s">
        <v>361</v>
      </c>
      <c r="DD1" s="244" t="s">
        <v>362</v>
      </c>
      <c r="DE1" s="188"/>
      <c r="DF1" s="244"/>
      <c r="DG1" s="188"/>
      <c r="DH1" s="254" t="s">
        <v>243</v>
      </c>
      <c r="DI1" s="254"/>
      <c r="DJ1" s="254"/>
      <c r="DK1" s="243" t="s">
        <v>236</v>
      </c>
      <c r="DL1" s="244"/>
      <c r="DM1" s="244"/>
      <c r="DN1" s="244"/>
      <c r="DO1" s="244"/>
      <c r="DP1" s="244"/>
      <c r="DQ1" s="244"/>
      <c r="DR1" s="244"/>
      <c r="DS1" s="437" t="s">
        <v>239</v>
      </c>
      <c r="DT1" s="438" t="s">
        <v>239</v>
      </c>
      <c r="DU1" s="438" t="s">
        <v>239</v>
      </c>
      <c r="DV1" s="438"/>
      <c r="DW1" s="438"/>
      <c r="DX1" s="438"/>
      <c r="DY1" s="438"/>
      <c r="DZ1" s="438"/>
      <c r="EA1" s="439"/>
      <c r="EB1" s="244"/>
      <c r="EC1" s="188"/>
      <c r="ED1" s="188"/>
      <c r="EE1" s="255" t="s">
        <v>244</v>
      </c>
      <c r="EF1" s="255"/>
      <c r="EG1" s="254"/>
      <c r="EH1" s="243" t="s">
        <v>236</v>
      </c>
      <c r="EI1" s="244" t="s">
        <v>239</v>
      </c>
      <c r="EJ1" s="244" t="s">
        <v>239</v>
      </c>
      <c r="EK1" s="244"/>
      <c r="EL1" s="244"/>
      <c r="EM1" s="244"/>
      <c r="EN1" s="244"/>
      <c r="EO1" s="188"/>
      <c r="EP1" s="244"/>
      <c r="EQ1" s="188"/>
      <c r="ER1" s="188"/>
      <c r="ES1" s="256" t="s">
        <v>245</v>
      </c>
      <c r="ET1" s="256"/>
      <c r="EU1" s="254"/>
      <c r="EV1" s="243" t="s">
        <v>236</v>
      </c>
      <c r="EW1" s="244" t="s">
        <v>239</v>
      </c>
      <c r="EX1" s="244" t="s">
        <v>239</v>
      </c>
      <c r="EY1" s="244" t="s">
        <v>239</v>
      </c>
      <c r="EZ1" s="244"/>
      <c r="FA1" s="244"/>
      <c r="FB1" s="244"/>
      <c r="FC1" s="188"/>
      <c r="FD1" s="244"/>
      <c r="FE1" s="188"/>
      <c r="FF1" s="188"/>
      <c r="FG1" s="188"/>
      <c r="FH1" s="256" t="s">
        <v>246</v>
      </c>
      <c r="FI1" s="256"/>
      <c r="FJ1" s="254"/>
      <c r="FK1" s="243" t="s">
        <v>236</v>
      </c>
      <c r="FL1" s="244" t="s">
        <v>239</v>
      </c>
      <c r="FM1" s="244" t="s">
        <v>239</v>
      </c>
      <c r="FN1" s="244" t="s">
        <v>239</v>
      </c>
      <c r="FO1" s="244"/>
      <c r="FP1" s="244"/>
      <c r="FQ1" s="244"/>
      <c r="FR1" s="188"/>
      <c r="FS1" s="244"/>
      <c r="FT1" s="188"/>
      <c r="FU1" s="188"/>
      <c r="FV1" s="188"/>
      <c r="FW1" s="256" t="s">
        <v>247</v>
      </c>
      <c r="FX1" s="256"/>
      <c r="FY1" s="254"/>
      <c r="FZ1" s="243" t="s">
        <v>236</v>
      </c>
      <c r="GA1" s="244" t="s">
        <v>239</v>
      </c>
      <c r="GB1" s="244" t="s">
        <v>239</v>
      </c>
      <c r="GC1" s="244" t="s">
        <v>239</v>
      </c>
      <c r="GD1" s="244"/>
      <c r="GE1" s="244"/>
      <c r="GF1" s="244"/>
      <c r="GG1" s="188"/>
      <c r="GH1" s="244"/>
      <c r="GI1" s="188"/>
    </row>
    <row r="2" spans="1:191" ht="16.5" thickBot="1" x14ac:dyDescent="0.3">
      <c r="AF2" s="375" t="s">
        <v>234</v>
      </c>
      <c r="AG2" s="376" t="s">
        <v>175</v>
      </c>
      <c r="AI2" s="377" t="s">
        <v>363</v>
      </c>
      <c r="AJ2" s="378"/>
      <c r="AK2" s="378"/>
      <c r="AP2" s="241"/>
      <c r="AQ2" s="257"/>
      <c r="AR2" s="243"/>
      <c r="AS2" s="258"/>
      <c r="AT2" s="258"/>
      <c r="AU2" s="241"/>
      <c r="AV2" s="257"/>
      <c r="AW2" s="243" t="s">
        <v>251</v>
      </c>
      <c r="AX2" s="258">
        <v>36951</v>
      </c>
      <c r="AY2" s="258">
        <v>36831</v>
      </c>
      <c r="AZ2" s="258">
        <v>36831</v>
      </c>
      <c r="BA2" s="258">
        <v>36831</v>
      </c>
      <c r="BB2" s="258">
        <v>36982</v>
      </c>
      <c r="BC2" s="258">
        <v>36982</v>
      </c>
      <c r="BD2" s="258">
        <v>36831</v>
      </c>
      <c r="BE2" s="258"/>
      <c r="BF2" s="259" t="s">
        <v>250</v>
      </c>
      <c r="BG2" s="242"/>
      <c r="BH2" s="260" t="s">
        <v>251</v>
      </c>
      <c r="BI2" s="258">
        <v>36831</v>
      </c>
      <c r="BJ2" s="258">
        <v>36831</v>
      </c>
      <c r="BK2" s="258">
        <v>36831</v>
      </c>
      <c r="BL2" s="258">
        <v>36831</v>
      </c>
      <c r="BM2" s="258">
        <v>36831</v>
      </c>
      <c r="BN2" s="258">
        <v>36708</v>
      </c>
      <c r="BO2" s="258">
        <v>36708</v>
      </c>
      <c r="BP2" s="258">
        <v>36708</v>
      </c>
      <c r="BQ2" s="258"/>
      <c r="BR2" s="261" t="s">
        <v>8</v>
      </c>
      <c r="BS2" s="261" t="s">
        <v>8</v>
      </c>
      <c r="BT2" s="262" t="s">
        <v>252</v>
      </c>
      <c r="BU2" s="257"/>
      <c r="BV2" s="260" t="s">
        <v>251</v>
      </c>
      <c r="BW2" s="263">
        <v>36831</v>
      </c>
      <c r="BX2" s="263">
        <v>36831</v>
      </c>
      <c r="BY2" s="263">
        <v>36831</v>
      </c>
      <c r="BZ2" s="263">
        <v>36831</v>
      </c>
      <c r="CA2" s="263">
        <v>36831</v>
      </c>
      <c r="CB2" s="263">
        <v>36982</v>
      </c>
      <c r="CC2" s="263">
        <v>36982</v>
      </c>
      <c r="CD2" s="263">
        <v>36982</v>
      </c>
      <c r="CE2" s="263">
        <v>36982</v>
      </c>
      <c r="CF2" s="263">
        <v>36982</v>
      </c>
      <c r="CG2" s="263">
        <v>36982</v>
      </c>
      <c r="CH2" s="263">
        <v>36982</v>
      </c>
      <c r="CI2" s="263">
        <v>36982</v>
      </c>
      <c r="CJ2" s="239"/>
      <c r="CK2" s="261" t="s">
        <v>8</v>
      </c>
      <c r="CL2" s="264"/>
      <c r="CM2" s="264" t="s">
        <v>253</v>
      </c>
      <c r="CN2" s="261">
        <v>36831</v>
      </c>
      <c r="CO2" s="261">
        <v>36831</v>
      </c>
      <c r="CP2" s="261">
        <v>36831</v>
      </c>
      <c r="CQ2" s="261">
        <v>36831</v>
      </c>
      <c r="CR2" s="261"/>
      <c r="CS2" s="261" t="s">
        <v>8</v>
      </c>
      <c r="CT2" s="261"/>
      <c r="CU2" s="265" t="s">
        <v>252</v>
      </c>
      <c r="CV2" s="257"/>
      <c r="CW2" s="260" t="s">
        <v>251</v>
      </c>
      <c r="CX2" s="266">
        <v>36923</v>
      </c>
      <c r="CY2" s="266">
        <v>36951</v>
      </c>
      <c r="CZ2" s="266">
        <v>36951</v>
      </c>
      <c r="DA2" s="266">
        <v>36951</v>
      </c>
      <c r="DB2" s="266">
        <v>36951</v>
      </c>
      <c r="DC2" s="266">
        <v>36951</v>
      </c>
      <c r="DD2" s="266">
        <v>36951</v>
      </c>
      <c r="DE2" s="239"/>
      <c r="DF2" s="261" t="s">
        <v>8</v>
      </c>
      <c r="DG2" s="239"/>
      <c r="DH2" s="267" t="s">
        <v>252</v>
      </c>
      <c r="DI2" s="267"/>
      <c r="DJ2" s="267"/>
      <c r="DK2" s="260" t="s">
        <v>251</v>
      </c>
      <c r="DL2" s="268">
        <v>36831</v>
      </c>
      <c r="DM2" s="268">
        <v>36831</v>
      </c>
      <c r="DN2" s="268">
        <v>36982</v>
      </c>
      <c r="DO2" s="268">
        <v>36982</v>
      </c>
      <c r="DP2" s="268"/>
      <c r="DQ2" s="239" t="s">
        <v>8</v>
      </c>
      <c r="DR2" s="268"/>
      <c r="DS2" s="440">
        <v>36951</v>
      </c>
      <c r="DT2" s="441">
        <v>36831</v>
      </c>
      <c r="DU2" s="441">
        <v>36831</v>
      </c>
      <c r="DV2" s="441">
        <v>36831</v>
      </c>
      <c r="DW2" s="441">
        <v>36831</v>
      </c>
      <c r="DX2" s="441">
        <v>36831</v>
      </c>
      <c r="DY2" s="441">
        <v>36831</v>
      </c>
      <c r="DZ2" s="441">
        <v>36831</v>
      </c>
      <c r="EA2" s="451">
        <v>36831</v>
      </c>
      <c r="EB2" s="269" t="s">
        <v>8</v>
      </c>
      <c r="EC2" s="239"/>
      <c r="ED2" s="239"/>
      <c r="EE2" s="270" t="s">
        <v>252</v>
      </c>
      <c r="EF2" s="270"/>
      <c r="EG2" s="267"/>
      <c r="EH2" s="260" t="s">
        <v>251</v>
      </c>
      <c r="EI2" s="271">
        <v>36923</v>
      </c>
      <c r="EJ2" s="271">
        <v>36951</v>
      </c>
      <c r="EK2" s="271">
        <v>36831</v>
      </c>
      <c r="EL2" s="271">
        <v>36831</v>
      </c>
      <c r="EM2" s="271">
        <v>36831</v>
      </c>
      <c r="EN2" s="271">
        <v>36831</v>
      </c>
      <c r="EO2" s="239"/>
      <c r="EP2" s="269" t="s">
        <v>8</v>
      </c>
      <c r="EQ2" s="239"/>
      <c r="ER2" s="239"/>
      <c r="ES2" s="272" t="s">
        <v>252</v>
      </c>
      <c r="ET2" s="272"/>
      <c r="EU2" s="267"/>
      <c r="EV2" s="260" t="s">
        <v>251</v>
      </c>
      <c r="EW2" s="273">
        <v>36831</v>
      </c>
      <c r="EX2" s="273">
        <v>36831</v>
      </c>
      <c r="EY2" s="273">
        <v>36831</v>
      </c>
      <c r="EZ2" s="273">
        <v>36831</v>
      </c>
      <c r="FA2" s="273">
        <v>36831</v>
      </c>
      <c r="FB2" s="273">
        <v>36831</v>
      </c>
      <c r="FC2" s="188"/>
      <c r="FD2" s="240" t="s">
        <v>8</v>
      </c>
      <c r="FE2" s="188"/>
      <c r="FF2" s="188"/>
      <c r="FG2" s="188"/>
      <c r="FH2" s="272" t="s">
        <v>252</v>
      </c>
      <c r="FI2" s="272"/>
      <c r="FJ2" s="267"/>
      <c r="FK2" s="260" t="s">
        <v>251</v>
      </c>
      <c r="FL2" s="273">
        <v>36831</v>
      </c>
      <c r="FM2" s="273">
        <v>36831</v>
      </c>
      <c r="FN2" s="273">
        <v>36831</v>
      </c>
      <c r="FO2" s="273">
        <v>36831</v>
      </c>
      <c r="FP2" s="273">
        <v>36831</v>
      </c>
      <c r="FQ2" s="273">
        <v>36831</v>
      </c>
      <c r="FR2" s="188"/>
      <c r="FS2" s="240" t="s">
        <v>8</v>
      </c>
      <c r="FT2" s="188"/>
      <c r="FU2" s="188"/>
      <c r="FV2" s="188"/>
      <c r="FW2" s="272" t="s">
        <v>252</v>
      </c>
      <c r="FX2" s="272"/>
      <c r="FY2" s="267"/>
      <c r="FZ2" s="260" t="s">
        <v>251</v>
      </c>
      <c r="GA2" s="273">
        <v>36831</v>
      </c>
      <c r="GB2" s="273">
        <v>36831</v>
      </c>
      <c r="GC2" s="273">
        <v>36831</v>
      </c>
      <c r="GD2" s="273">
        <v>36831</v>
      </c>
      <c r="GE2" s="273">
        <v>36831</v>
      </c>
      <c r="GF2" s="273">
        <v>36831</v>
      </c>
      <c r="GG2" s="188"/>
      <c r="GH2" s="240" t="s">
        <v>8</v>
      </c>
      <c r="GI2" s="188"/>
    </row>
    <row r="3" spans="1:191" ht="15.75" x14ac:dyDescent="0.25">
      <c r="B3" s="193"/>
      <c r="C3" s="194" t="s">
        <v>369</v>
      </c>
      <c r="D3" s="442"/>
      <c r="E3" s="193"/>
      <c r="F3" s="443" t="s">
        <v>178</v>
      </c>
      <c r="G3" s="195"/>
      <c r="H3" s="193"/>
      <c r="I3" s="443" t="s">
        <v>370</v>
      </c>
      <c r="J3" s="195"/>
      <c r="K3" s="193"/>
      <c r="L3" s="194" t="s">
        <v>371</v>
      </c>
      <c r="M3" s="195"/>
      <c r="N3" s="193"/>
      <c r="O3" s="194" t="s">
        <v>372</v>
      </c>
      <c r="P3" s="442"/>
      <c r="Q3" s="452" t="s">
        <v>380</v>
      </c>
      <c r="R3" s="195"/>
      <c r="S3" s="443"/>
      <c r="T3" s="194" t="s">
        <v>181</v>
      </c>
      <c r="U3" s="442"/>
      <c r="V3" s="452" t="s">
        <v>377</v>
      </c>
      <c r="W3" s="195"/>
      <c r="X3" s="443"/>
      <c r="Y3" s="194" t="s">
        <v>182</v>
      </c>
      <c r="Z3" s="195"/>
      <c r="AB3" s="383" t="s">
        <v>373</v>
      </c>
      <c r="AC3" s="122"/>
      <c r="AD3" s="384"/>
      <c r="AF3" s="385" t="s">
        <v>248</v>
      </c>
      <c r="AG3" s="386" t="s">
        <v>249</v>
      </c>
      <c r="AI3" s="387"/>
      <c r="AJ3" s="388" t="s">
        <v>182</v>
      </c>
      <c r="AK3" s="389" t="s">
        <v>266</v>
      </c>
      <c r="AL3" s="390" t="s">
        <v>267</v>
      </c>
      <c r="AM3" s="391" t="s">
        <v>268</v>
      </c>
      <c r="AN3" s="392" t="s">
        <v>267</v>
      </c>
      <c r="AO3" s="392" t="s">
        <v>269</v>
      </c>
      <c r="AP3" s="393" t="s">
        <v>270</v>
      </c>
      <c r="AQ3" s="275"/>
      <c r="AR3" s="276"/>
      <c r="AS3" s="277"/>
      <c r="AT3" s="277"/>
      <c r="AU3" s="274"/>
      <c r="AV3" s="275"/>
      <c r="AW3" s="276" t="s">
        <v>271</v>
      </c>
      <c r="AX3" s="277">
        <v>36981</v>
      </c>
      <c r="AY3" s="277">
        <v>36981</v>
      </c>
      <c r="AZ3" s="277">
        <v>36951</v>
      </c>
      <c r="BA3" s="277">
        <v>36951</v>
      </c>
      <c r="BB3" s="277">
        <v>37165</v>
      </c>
      <c r="BC3" s="277">
        <v>36982</v>
      </c>
      <c r="BD3" s="277">
        <v>36860</v>
      </c>
      <c r="BE3" s="277"/>
      <c r="BF3" s="277"/>
      <c r="BG3" s="278"/>
      <c r="BH3" s="279" t="s">
        <v>271</v>
      </c>
      <c r="BI3" s="277">
        <v>36981</v>
      </c>
      <c r="BJ3" s="277">
        <v>36981</v>
      </c>
      <c r="BK3" s="277">
        <v>36981</v>
      </c>
      <c r="BL3" s="277">
        <v>36831</v>
      </c>
      <c r="BM3" s="277">
        <v>36981</v>
      </c>
      <c r="BN3" s="277">
        <v>36830</v>
      </c>
      <c r="BO3" s="277">
        <v>36830</v>
      </c>
      <c r="BP3" s="277">
        <v>36830</v>
      </c>
      <c r="BQ3" s="280"/>
      <c r="BR3" s="281" t="s">
        <v>272</v>
      </c>
      <c r="BS3" s="281" t="s">
        <v>181</v>
      </c>
      <c r="BT3" s="281"/>
      <c r="BU3" s="274"/>
      <c r="BV3" s="279" t="s">
        <v>271</v>
      </c>
      <c r="BW3" s="282">
        <v>36981</v>
      </c>
      <c r="BX3" s="282">
        <v>36951</v>
      </c>
      <c r="BY3" s="282">
        <v>36981</v>
      </c>
      <c r="BZ3" s="282">
        <v>36831</v>
      </c>
      <c r="CA3" s="282">
        <v>36831</v>
      </c>
      <c r="CB3" s="282">
        <v>36982</v>
      </c>
      <c r="CC3" s="282">
        <v>36982</v>
      </c>
      <c r="CD3" s="282">
        <v>36982</v>
      </c>
      <c r="CE3" s="282">
        <v>36982</v>
      </c>
      <c r="CF3" s="282">
        <v>36982</v>
      </c>
      <c r="CG3" s="282">
        <v>36982</v>
      </c>
      <c r="CH3" s="282">
        <v>36982</v>
      </c>
      <c r="CI3" s="282">
        <v>36982</v>
      </c>
      <c r="CJ3" s="274"/>
      <c r="CK3" s="281" t="s">
        <v>182</v>
      </c>
      <c r="CL3" s="281"/>
      <c r="CM3" s="281"/>
      <c r="CN3" s="283">
        <v>36981</v>
      </c>
      <c r="CO3" s="283">
        <v>36981</v>
      </c>
      <c r="CP3" s="283">
        <v>36981</v>
      </c>
      <c r="CQ3" s="283">
        <v>36981</v>
      </c>
      <c r="CR3" s="284"/>
      <c r="CS3" s="281" t="s">
        <v>273</v>
      </c>
      <c r="CT3" s="281"/>
      <c r="CU3" s="274"/>
      <c r="CV3" s="274"/>
      <c r="CW3" s="279" t="s">
        <v>271</v>
      </c>
      <c r="CX3" s="285">
        <v>36981</v>
      </c>
      <c r="CY3" s="285">
        <v>36981</v>
      </c>
      <c r="CZ3" s="285">
        <v>36981</v>
      </c>
      <c r="DA3" s="285">
        <v>36981</v>
      </c>
      <c r="DB3" s="285">
        <v>36981</v>
      </c>
      <c r="DC3" s="285">
        <v>36981</v>
      </c>
      <c r="DD3" s="285">
        <v>36981</v>
      </c>
      <c r="DE3" s="274"/>
      <c r="DF3" s="281" t="s">
        <v>242</v>
      </c>
      <c r="DG3" s="274"/>
      <c r="DH3" s="274"/>
      <c r="DI3" s="274"/>
      <c r="DJ3" s="274"/>
      <c r="DK3" s="279" t="s">
        <v>271</v>
      </c>
      <c r="DL3" s="286">
        <v>36981</v>
      </c>
      <c r="DM3" s="286">
        <v>36981</v>
      </c>
      <c r="DN3" s="286">
        <v>37195</v>
      </c>
      <c r="DO3" s="286">
        <v>37195</v>
      </c>
      <c r="DP3" s="286"/>
      <c r="DQ3" s="287" t="s">
        <v>274</v>
      </c>
      <c r="DR3" s="286"/>
      <c r="DS3" s="444">
        <v>36981</v>
      </c>
      <c r="DT3" s="288">
        <v>36951</v>
      </c>
      <c r="DU3" s="288">
        <v>36951</v>
      </c>
      <c r="DV3" s="288">
        <v>36951</v>
      </c>
      <c r="DW3" s="288">
        <v>36951</v>
      </c>
      <c r="DX3" s="288">
        <v>36951</v>
      </c>
      <c r="DY3" s="288">
        <v>36951</v>
      </c>
      <c r="DZ3" s="288">
        <v>36951</v>
      </c>
      <c r="EA3" s="453">
        <v>36951</v>
      </c>
      <c r="EB3" s="289" t="s">
        <v>275</v>
      </c>
      <c r="EC3" s="274"/>
      <c r="ED3" s="274"/>
      <c r="EE3" s="274"/>
      <c r="EF3" s="274"/>
      <c r="EG3" s="274"/>
      <c r="EH3" s="279" t="s">
        <v>271</v>
      </c>
      <c r="EI3" s="290">
        <v>36950</v>
      </c>
      <c r="EJ3" s="290">
        <v>36981</v>
      </c>
      <c r="EK3" s="290">
        <v>36981</v>
      </c>
      <c r="EL3" s="290">
        <v>36981</v>
      </c>
      <c r="EM3" s="290">
        <v>36981</v>
      </c>
      <c r="EN3" s="290">
        <v>36981</v>
      </c>
      <c r="EO3" s="274"/>
      <c r="EP3" s="289" t="s">
        <v>276</v>
      </c>
      <c r="EQ3" s="274"/>
      <c r="ER3" s="274"/>
      <c r="ES3" s="274"/>
      <c r="ET3" s="274"/>
      <c r="EU3" s="274"/>
      <c r="EV3" s="279" t="s">
        <v>271</v>
      </c>
      <c r="EW3" s="291">
        <v>36981</v>
      </c>
      <c r="EX3" s="291">
        <v>36981</v>
      </c>
      <c r="EY3" s="291">
        <v>36981</v>
      </c>
      <c r="EZ3" s="291">
        <v>36981</v>
      </c>
      <c r="FA3" s="291">
        <v>36981</v>
      </c>
      <c r="FB3" s="291">
        <v>36981</v>
      </c>
      <c r="FC3" s="274"/>
      <c r="FD3" s="289" t="s">
        <v>277</v>
      </c>
      <c r="FE3" s="274"/>
      <c r="FF3" s="274"/>
      <c r="FG3" s="274"/>
      <c r="FH3" s="274"/>
      <c r="FI3" s="274"/>
      <c r="FJ3" s="274"/>
      <c r="FK3" s="279" t="s">
        <v>271</v>
      </c>
      <c r="FL3" s="291">
        <v>36981</v>
      </c>
      <c r="FM3" s="291">
        <v>36981</v>
      </c>
      <c r="FN3" s="291">
        <v>36981</v>
      </c>
      <c r="FO3" s="291">
        <v>36981</v>
      </c>
      <c r="FP3" s="291">
        <v>36981</v>
      </c>
      <c r="FQ3" s="291">
        <v>36981</v>
      </c>
      <c r="FR3" s="274"/>
      <c r="FS3" s="289" t="s">
        <v>277</v>
      </c>
      <c r="FT3" s="274"/>
      <c r="FU3" s="274"/>
      <c r="FV3" s="274"/>
      <c r="FW3" s="274"/>
      <c r="FX3" s="274"/>
      <c r="FY3" s="274"/>
      <c r="FZ3" s="279" t="s">
        <v>271</v>
      </c>
      <c r="GA3" s="291">
        <v>36981</v>
      </c>
      <c r="GB3" s="291">
        <v>36981</v>
      </c>
      <c r="GC3" s="291">
        <v>36981</v>
      </c>
      <c r="GD3" s="291">
        <v>36981</v>
      </c>
      <c r="GE3" s="291">
        <v>36981</v>
      </c>
      <c r="GF3" s="291">
        <v>36981</v>
      </c>
      <c r="GG3" s="274"/>
      <c r="GH3" s="289" t="s">
        <v>277</v>
      </c>
      <c r="GI3" s="274"/>
    </row>
    <row r="4" spans="1:191" ht="16.5" thickBot="1" x14ac:dyDescent="0.3">
      <c r="B4" s="200" t="s">
        <v>374</v>
      </c>
      <c r="C4" s="197" t="s">
        <v>183</v>
      </c>
      <c r="D4" s="197"/>
      <c r="E4" s="200" t="s">
        <v>184</v>
      </c>
      <c r="F4" s="197" t="s">
        <v>183</v>
      </c>
      <c r="G4" s="196" t="s">
        <v>183</v>
      </c>
      <c r="H4" s="200" t="s">
        <v>184</v>
      </c>
      <c r="I4" s="197" t="s">
        <v>183</v>
      </c>
      <c r="J4" s="196" t="s">
        <v>183</v>
      </c>
      <c r="K4" s="200" t="s">
        <v>184</v>
      </c>
      <c r="L4" s="197" t="s">
        <v>183</v>
      </c>
      <c r="M4" s="196" t="s">
        <v>183</v>
      </c>
      <c r="N4" s="200" t="s">
        <v>184</v>
      </c>
      <c r="O4" s="197" t="s">
        <v>183</v>
      </c>
      <c r="P4" s="197" t="s">
        <v>183</v>
      </c>
      <c r="Q4" s="454" t="s">
        <v>378</v>
      </c>
      <c r="R4" s="455" t="s">
        <v>378</v>
      </c>
      <c r="S4" s="198" t="s">
        <v>184</v>
      </c>
      <c r="T4" s="197" t="s">
        <v>183</v>
      </c>
      <c r="U4" s="197" t="s">
        <v>183</v>
      </c>
      <c r="V4" s="454" t="s">
        <v>378</v>
      </c>
      <c r="W4" s="455" t="s">
        <v>378</v>
      </c>
      <c r="X4" s="198" t="s">
        <v>185</v>
      </c>
      <c r="Y4" s="197" t="s">
        <v>183</v>
      </c>
      <c r="Z4" s="196" t="s">
        <v>183</v>
      </c>
      <c r="AB4" s="445"/>
      <c r="AC4" s="197"/>
      <c r="AD4" s="197"/>
      <c r="AF4" s="385" t="s">
        <v>254</v>
      </c>
      <c r="AG4" s="386" t="s">
        <v>255</v>
      </c>
      <c r="AI4" s="395"/>
      <c r="AJ4" s="293">
        <f>SUM(AJ5:AJ172)</f>
        <v>0</v>
      </c>
      <c r="AK4" s="294">
        <f>SUM(AK5:AK172)</f>
        <v>0</v>
      </c>
      <c r="AL4" s="294">
        <f>SUM(AL5:AL172)</f>
        <v>0</v>
      </c>
      <c r="AM4" s="295"/>
      <c r="AN4" s="296"/>
      <c r="AO4" s="296"/>
      <c r="AP4" s="396"/>
      <c r="AQ4" s="239"/>
      <c r="AR4" s="297"/>
      <c r="AS4" s="298"/>
      <c r="AT4" s="298"/>
      <c r="AU4" s="292"/>
      <c r="AV4" s="239"/>
      <c r="AW4" s="297" t="s">
        <v>280</v>
      </c>
      <c r="AX4" s="298">
        <v>0</v>
      </c>
      <c r="AY4" s="298"/>
      <c r="AZ4" s="298"/>
      <c r="BA4" s="298"/>
      <c r="BB4" s="298"/>
      <c r="BC4" s="298"/>
      <c r="BD4" s="298"/>
      <c r="BE4" s="299" t="s">
        <v>381</v>
      </c>
      <c r="BF4" s="299"/>
      <c r="BG4" s="299"/>
      <c r="BH4" s="238" t="s">
        <v>281</v>
      </c>
      <c r="BI4" s="300">
        <v>0</v>
      </c>
      <c r="BJ4" s="300"/>
      <c r="BK4" s="300"/>
      <c r="BL4" s="300"/>
      <c r="BM4" s="300"/>
      <c r="BN4" s="300"/>
      <c r="BO4" s="300"/>
      <c r="BP4" s="300"/>
      <c r="BQ4" s="299"/>
      <c r="BR4" s="249"/>
      <c r="BS4" s="249"/>
      <c r="BT4" s="249"/>
      <c r="BU4" s="188"/>
      <c r="BV4" s="238" t="s">
        <v>281</v>
      </c>
      <c r="BW4" s="301">
        <v>0</v>
      </c>
      <c r="BX4" s="301">
        <v>0</v>
      </c>
      <c r="BY4" s="301"/>
      <c r="BZ4" s="301"/>
      <c r="CA4" s="301"/>
      <c r="CB4" s="298"/>
      <c r="CC4" s="298"/>
      <c r="CD4" s="298"/>
      <c r="CE4" s="298"/>
      <c r="CF4" s="298"/>
      <c r="CG4" s="298"/>
      <c r="CH4" s="298"/>
      <c r="CI4" s="298"/>
      <c r="CJ4" s="292"/>
      <c r="CK4" s="298"/>
      <c r="CL4" s="298"/>
      <c r="CM4" s="298"/>
      <c r="CN4" s="301">
        <v>0</v>
      </c>
      <c r="CO4" s="301"/>
      <c r="CP4" s="301"/>
      <c r="CQ4" s="301"/>
      <c r="CR4" s="298"/>
      <c r="CS4" s="298"/>
      <c r="CT4" s="237"/>
      <c r="CU4" s="292"/>
      <c r="CV4" s="188"/>
      <c r="CW4" s="238" t="s">
        <v>281</v>
      </c>
      <c r="CX4" s="298">
        <v>0</v>
      </c>
      <c r="CY4" s="298">
        <v>0</v>
      </c>
      <c r="CZ4" s="298">
        <v>0</v>
      </c>
      <c r="DA4" s="298">
        <v>0</v>
      </c>
      <c r="DB4" s="298">
        <v>0</v>
      </c>
      <c r="DC4" s="298">
        <v>0</v>
      </c>
      <c r="DD4" s="298">
        <v>0</v>
      </c>
      <c r="DE4" s="292"/>
      <c r="DF4" s="298"/>
      <c r="DG4" s="292"/>
      <c r="DH4" s="292"/>
      <c r="DI4" s="292"/>
      <c r="DJ4" s="188"/>
      <c r="DK4" s="238" t="s">
        <v>281</v>
      </c>
      <c r="DL4" s="298"/>
      <c r="DM4" s="298"/>
      <c r="DN4" s="298"/>
      <c r="DO4" s="298"/>
      <c r="DP4" s="298"/>
      <c r="DQ4" s="298"/>
      <c r="DR4" s="298"/>
      <c r="DS4" s="446">
        <v>0</v>
      </c>
      <c r="DT4" s="447"/>
      <c r="DU4" s="447"/>
      <c r="DV4" s="447"/>
      <c r="DW4" s="447"/>
      <c r="DX4" s="447"/>
      <c r="DY4" s="447"/>
      <c r="DZ4" s="447"/>
      <c r="EA4" s="448"/>
      <c r="EB4" s="289" t="s">
        <v>186</v>
      </c>
      <c r="EC4" s="289"/>
      <c r="ED4" s="292"/>
      <c r="EE4" s="292"/>
      <c r="EF4" s="292"/>
      <c r="EG4" s="188"/>
      <c r="EH4" s="238" t="s">
        <v>281</v>
      </c>
      <c r="EI4" s="298">
        <v>0</v>
      </c>
      <c r="EJ4" s="298">
        <v>0</v>
      </c>
      <c r="EK4" s="298"/>
      <c r="EL4" s="298"/>
      <c r="EM4" s="298"/>
      <c r="EN4" s="298"/>
      <c r="EO4" s="292"/>
      <c r="EP4" s="289" t="s">
        <v>186</v>
      </c>
      <c r="EQ4" s="289" t="s">
        <v>282</v>
      </c>
      <c r="ER4" s="292"/>
      <c r="ES4" s="292"/>
      <c r="ET4" s="292"/>
      <c r="EU4" s="188"/>
      <c r="EV4" s="238" t="s">
        <v>281</v>
      </c>
      <c r="EW4" s="298"/>
      <c r="EX4" s="298"/>
      <c r="EY4" s="298"/>
      <c r="EZ4" s="298"/>
      <c r="FA4" s="298"/>
      <c r="FB4" s="298"/>
      <c r="FC4" s="292"/>
      <c r="FD4" s="289" t="s">
        <v>186</v>
      </c>
      <c r="FE4" s="289" t="s">
        <v>282</v>
      </c>
      <c r="FF4" s="292"/>
      <c r="FG4" s="292"/>
      <c r="FH4" s="292"/>
      <c r="FI4" s="292"/>
      <c r="FJ4" s="188"/>
      <c r="FK4" s="238" t="s">
        <v>281</v>
      </c>
      <c r="FL4" s="298"/>
      <c r="FM4" s="298"/>
      <c r="FN4" s="298"/>
      <c r="FO4" s="298"/>
      <c r="FP4" s="298"/>
      <c r="FQ4" s="298"/>
      <c r="FR4" s="292"/>
      <c r="FS4" s="289" t="s">
        <v>186</v>
      </c>
      <c r="FT4" s="289" t="s">
        <v>282</v>
      </c>
      <c r="FU4" s="292"/>
      <c r="FV4" s="292"/>
      <c r="FW4" s="292"/>
      <c r="FX4" s="292"/>
      <c r="FY4" s="188"/>
      <c r="FZ4" s="238" t="s">
        <v>281</v>
      </c>
      <c r="GA4" s="298"/>
      <c r="GB4" s="298"/>
      <c r="GC4" s="298"/>
      <c r="GD4" s="298"/>
      <c r="GE4" s="298"/>
      <c r="GF4" s="298"/>
      <c r="GG4" s="292"/>
      <c r="GH4" s="289" t="s">
        <v>186</v>
      </c>
      <c r="GI4" s="289" t="s">
        <v>282</v>
      </c>
    </row>
    <row r="5" spans="1:191" ht="15.75" x14ac:dyDescent="0.25">
      <c r="A5" s="397" t="s">
        <v>187</v>
      </c>
      <c r="B5" s="398">
        <f>SUM(B6:B175)</f>
        <v>-906.79000000000008</v>
      </c>
      <c r="C5" s="206"/>
      <c r="D5" s="206"/>
      <c r="E5" s="398">
        <f>SUM(E6:E175)</f>
        <v>638.06999999999982</v>
      </c>
      <c r="F5" s="206"/>
      <c r="G5" s="207"/>
      <c r="H5" s="398">
        <f>SUM(H6:H175)</f>
        <v>45.34</v>
      </c>
      <c r="I5" s="206"/>
      <c r="J5" s="207"/>
      <c r="K5" s="398">
        <f>SUM(K6:K175)</f>
        <v>469.56000000000012</v>
      </c>
      <c r="L5" s="206"/>
      <c r="M5" s="207"/>
      <c r="N5" s="398">
        <f>SUM(N6:N175)</f>
        <v>-3731.3499999999995</v>
      </c>
      <c r="O5" s="206"/>
      <c r="P5" s="206"/>
      <c r="Q5" s="457"/>
      <c r="R5" s="207"/>
      <c r="S5" s="458">
        <f>SUM(S6:S175)</f>
        <v>2806.16</v>
      </c>
      <c r="T5" s="206"/>
      <c r="U5" s="206"/>
      <c r="V5" s="457"/>
      <c r="W5" s="207"/>
      <c r="X5" s="458">
        <f>SUM(X6:X175)</f>
        <v>26.87</v>
      </c>
      <c r="Y5" s="206"/>
      <c r="Z5" s="207"/>
      <c r="AB5" s="449">
        <f>SUM(AB6:AB175)</f>
        <v>-679.0100000000009</v>
      </c>
      <c r="AC5" s="400"/>
      <c r="AD5" s="400"/>
      <c r="AF5" s="401" t="s">
        <v>256</v>
      </c>
      <c r="AG5" s="386" t="s">
        <v>257</v>
      </c>
      <c r="AI5" s="402"/>
      <c r="AJ5" s="303"/>
      <c r="AK5" s="304"/>
      <c r="AL5" s="304"/>
      <c r="AM5" s="305"/>
      <c r="AN5" s="304"/>
      <c r="AO5" s="306"/>
      <c r="AP5" s="403"/>
      <c r="AQ5" s="308"/>
      <c r="AR5" s="309"/>
      <c r="AS5" s="307"/>
      <c r="AT5" s="307"/>
      <c r="AU5" s="302"/>
      <c r="AV5" s="308"/>
      <c r="AW5" s="309"/>
      <c r="AX5" s="307">
        <f t="shared" ref="AX5:BD5" si="0">SUM(AX6:AX172)</f>
        <v>0</v>
      </c>
      <c r="AY5" s="307">
        <f t="shared" si="0"/>
        <v>0</v>
      </c>
      <c r="AZ5" s="307">
        <f t="shared" si="0"/>
        <v>0</v>
      </c>
      <c r="BA5" s="307">
        <f t="shared" si="0"/>
        <v>0</v>
      </c>
      <c r="BB5" s="307">
        <f t="shared" si="0"/>
        <v>0</v>
      </c>
      <c r="BC5" s="307">
        <f t="shared" si="0"/>
        <v>0</v>
      </c>
      <c r="BD5" s="307">
        <f t="shared" si="0"/>
        <v>0</v>
      </c>
      <c r="BE5" s="307">
        <f>SUM(BE6:BE172)</f>
        <v>0</v>
      </c>
      <c r="BF5" s="307"/>
      <c r="BG5" s="310"/>
      <c r="BH5" s="310"/>
      <c r="BI5" s="307">
        <f t="shared" ref="BI5:BP5" si="1">SUM(BI6:BI172)</f>
        <v>0</v>
      </c>
      <c r="BJ5" s="307">
        <f t="shared" si="1"/>
        <v>0</v>
      </c>
      <c r="BK5" s="307">
        <f t="shared" si="1"/>
        <v>0</v>
      </c>
      <c r="BL5" s="307">
        <f t="shared" si="1"/>
        <v>0</v>
      </c>
      <c r="BM5" s="307">
        <f t="shared" si="1"/>
        <v>0</v>
      </c>
      <c r="BN5" s="307">
        <f t="shared" si="1"/>
        <v>0</v>
      </c>
      <c r="BO5" s="307">
        <f t="shared" si="1"/>
        <v>0</v>
      </c>
      <c r="BP5" s="307">
        <f t="shared" si="1"/>
        <v>0</v>
      </c>
      <c r="BQ5" s="311"/>
      <c r="BR5" s="307">
        <f>SUM(BR6:BR172)</f>
        <v>0</v>
      </c>
      <c r="BS5" s="307">
        <f>SUM(BS6:BS172)</f>
        <v>0</v>
      </c>
      <c r="BT5" s="307"/>
      <c r="BU5" s="302"/>
      <c r="BV5" s="302"/>
      <c r="BW5" s="312">
        <f t="shared" ref="BW5:CI5" si="2">SUM(BW6:BW172)</f>
        <v>0</v>
      </c>
      <c r="BX5" s="312">
        <f t="shared" si="2"/>
        <v>0</v>
      </c>
      <c r="BY5" s="312">
        <f t="shared" si="2"/>
        <v>0</v>
      </c>
      <c r="BZ5" s="312">
        <f t="shared" si="2"/>
        <v>0</v>
      </c>
      <c r="CA5" s="312">
        <f t="shared" si="2"/>
        <v>0</v>
      </c>
      <c r="CB5" s="307">
        <f t="shared" si="2"/>
        <v>0</v>
      </c>
      <c r="CC5" s="307">
        <f t="shared" si="2"/>
        <v>0</v>
      </c>
      <c r="CD5" s="307">
        <f t="shared" si="2"/>
        <v>0</v>
      </c>
      <c r="CE5" s="307">
        <f t="shared" si="2"/>
        <v>0</v>
      </c>
      <c r="CF5" s="307">
        <f t="shared" si="2"/>
        <v>0</v>
      </c>
      <c r="CG5" s="307">
        <f t="shared" si="2"/>
        <v>0</v>
      </c>
      <c r="CH5" s="307">
        <f t="shared" si="2"/>
        <v>0</v>
      </c>
      <c r="CI5" s="307">
        <f t="shared" si="2"/>
        <v>0</v>
      </c>
      <c r="CJ5" s="302"/>
      <c r="CK5" s="307">
        <f>SUM(CK6:CK172)</f>
        <v>0</v>
      </c>
      <c r="CL5" s="307"/>
      <c r="CM5" s="307"/>
      <c r="CN5" s="312">
        <f>SUM(CN6:CN172)</f>
        <v>0</v>
      </c>
      <c r="CO5" s="312">
        <f>SUM(CO6:CO172)</f>
        <v>0</v>
      </c>
      <c r="CP5" s="312">
        <f>SUM(CP6:CP172)</f>
        <v>0</v>
      </c>
      <c r="CQ5" s="312">
        <f>SUM(CQ6:CQ172)</f>
        <v>0</v>
      </c>
      <c r="CR5" s="307"/>
      <c r="CS5" s="307">
        <f>SUM(CS6:CS5314)</f>
        <v>0</v>
      </c>
      <c r="CT5" s="307"/>
      <c r="CU5" s="302"/>
      <c r="CV5" s="302"/>
      <c r="CW5" s="302"/>
      <c r="CX5" s="307">
        <f t="shared" ref="CX5:DD5" si="3">SUM(CX6:CX172)</f>
        <v>0</v>
      </c>
      <c r="CY5" s="307">
        <f t="shared" si="3"/>
        <v>0</v>
      </c>
      <c r="CZ5" s="307">
        <f t="shared" si="3"/>
        <v>0</v>
      </c>
      <c r="DA5" s="307">
        <f t="shared" si="3"/>
        <v>0</v>
      </c>
      <c r="DB5" s="307">
        <f t="shared" si="3"/>
        <v>0</v>
      </c>
      <c r="DC5" s="307">
        <f t="shared" si="3"/>
        <v>0</v>
      </c>
      <c r="DD5" s="307">
        <f t="shared" si="3"/>
        <v>0</v>
      </c>
      <c r="DE5" s="302"/>
      <c r="DF5" s="307">
        <f>SUM(DF6:DF172)</f>
        <v>0</v>
      </c>
      <c r="DG5" s="302"/>
      <c r="DH5" s="302"/>
      <c r="DI5" s="302"/>
      <c r="DJ5" s="302"/>
      <c r="DK5" s="302"/>
      <c r="DL5" s="307">
        <f>SUM(DL6:DL172)</f>
        <v>0</v>
      </c>
      <c r="DM5" s="307">
        <f>SUM(DM6:DM172)</f>
        <v>0</v>
      </c>
      <c r="DN5" s="307">
        <f>SUM(DN6:DN172)</f>
        <v>0</v>
      </c>
      <c r="DO5" s="307">
        <f>SUM(DO6:DO172)</f>
        <v>0</v>
      </c>
      <c r="DP5" s="307"/>
      <c r="DQ5" s="307">
        <f>SUM(DQ6:DQ5186)</f>
        <v>0</v>
      </c>
      <c r="DR5" s="307"/>
      <c r="DS5" s="307">
        <f t="shared" ref="DS5:EA5" si="4">SUM(DS6:DS172)</f>
        <v>0</v>
      </c>
      <c r="DT5" s="307">
        <f t="shared" si="4"/>
        <v>0</v>
      </c>
      <c r="DU5" s="307">
        <f t="shared" si="4"/>
        <v>0</v>
      </c>
      <c r="DV5" s="307">
        <f t="shared" si="4"/>
        <v>0</v>
      </c>
      <c r="DW5" s="307">
        <f t="shared" si="4"/>
        <v>0</v>
      </c>
      <c r="DX5" s="307">
        <f t="shared" si="4"/>
        <v>0</v>
      </c>
      <c r="DY5" s="307">
        <f t="shared" si="4"/>
        <v>0</v>
      </c>
      <c r="DZ5" s="307">
        <f t="shared" si="4"/>
        <v>0</v>
      </c>
      <c r="EA5" s="307">
        <f t="shared" si="4"/>
        <v>0</v>
      </c>
      <c r="EB5" s="307">
        <f>SUM(EB6:EB172)</f>
        <v>0</v>
      </c>
      <c r="EC5" s="307"/>
      <c r="ED5" s="302"/>
      <c r="EE5" s="302"/>
      <c r="EF5" s="302"/>
      <c r="EG5" s="302"/>
      <c r="EH5" s="302"/>
      <c r="EI5" s="307">
        <f t="shared" ref="EI5:EN5" si="5">SUM(EI6:EI172)</f>
        <v>0</v>
      </c>
      <c r="EJ5" s="307">
        <f t="shared" si="5"/>
        <v>0</v>
      </c>
      <c r="EK5" s="307">
        <f t="shared" si="5"/>
        <v>0</v>
      </c>
      <c r="EL5" s="307">
        <f t="shared" si="5"/>
        <v>0</v>
      </c>
      <c r="EM5" s="307">
        <f t="shared" si="5"/>
        <v>0</v>
      </c>
      <c r="EN5" s="307">
        <f t="shared" si="5"/>
        <v>0</v>
      </c>
      <c r="EO5" s="302"/>
      <c r="EP5" s="307">
        <f>SUM(EP6:EP172)</f>
        <v>0</v>
      </c>
      <c r="EQ5" s="307">
        <f>SUM(EQ6:EQ172)</f>
        <v>0</v>
      </c>
      <c r="ER5" s="302"/>
      <c r="ES5" s="302"/>
      <c r="ET5" s="302"/>
      <c r="EU5" s="302"/>
      <c r="EV5" s="302"/>
      <c r="EW5" s="307">
        <f t="shared" ref="EW5:FB5" si="6">SUM(EW6:EW172)</f>
        <v>0</v>
      </c>
      <c r="EX5" s="307">
        <f t="shared" si="6"/>
        <v>0</v>
      </c>
      <c r="EY5" s="307">
        <f t="shared" si="6"/>
        <v>0</v>
      </c>
      <c r="EZ5" s="307">
        <f t="shared" si="6"/>
        <v>0</v>
      </c>
      <c r="FA5" s="307">
        <f t="shared" si="6"/>
        <v>0</v>
      </c>
      <c r="FB5" s="307">
        <f t="shared" si="6"/>
        <v>0</v>
      </c>
      <c r="FC5" s="302"/>
      <c r="FD5" s="307">
        <f>SUM(FD6:FD172)</f>
        <v>0</v>
      </c>
      <c r="FE5" s="307">
        <f>SUM(FE6:FE172)</f>
        <v>0</v>
      </c>
      <c r="FF5" s="302"/>
      <c r="FG5" s="302"/>
      <c r="FH5" s="302"/>
      <c r="FI5" s="302"/>
      <c r="FJ5" s="302"/>
      <c r="FK5" s="302"/>
      <c r="FL5" s="307">
        <f t="shared" ref="FL5:FQ5" si="7">SUM(FL6:FL172)</f>
        <v>0</v>
      </c>
      <c r="FM5" s="307">
        <f t="shared" si="7"/>
        <v>0</v>
      </c>
      <c r="FN5" s="307">
        <f t="shared" si="7"/>
        <v>0</v>
      </c>
      <c r="FO5" s="307">
        <f t="shared" si="7"/>
        <v>0</v>
      </c>
      <c r="FP5" s="307">
        <f t="shared" si="7"/>
        <v>0</v>
      </c>
      <c r="FQ5" s="307">
        <f t="shared" si="7"/>
        <v>0</v>
      </c>
      <c r="FR5" s="302"/>
      <c r="FS5" s="307">
        <f>SUM(FS6:FS172)</f>
        <v>0</v>
      </c>
      <c r="FT5" s="307">
        <f>SUM(FT6:FT172)</f>
        <v>0</v>
      </c>
      <c r="FU5" s="302"/>
      <c r="FV5" s="302"/>
      <c r="FW5" s="302"/>
      <c r="FX5" s="302"/>
      <c r="FY5" s="302"/>
      <c r="FZ5" s="302"/>
      <c r="GA5" s="307">
        <f t="shared" ref="GA5:GF5" si="8">SUM(GA6:GA172)</f>
        <v>0</v>
      </c>
      <c r="GB5" s="307">
        <f t="shared" si="8"/>
        <v>0</v>
      </c>
      <c r="GC5" s="307">
        <f t="shared" si="8"/>
        <v>0</v>
      </c>
      <c r="GD5" s="307">
        <f t="shared" si="8"/>
        <v>0</v>
      </c>
      <c r="GE5" s="307">
        <f t="shared" si="8"/>
        <v>0</v>
      </c>
      <c r="GF5" s="307">
        <f t="shared" si="8"/>
        <v>0</v>
      </c>
      <c r="GG5" s="302"/>
      <c r="GH5" s="307">
        <f>SUM(GH6:GH172)</f>
        <v>0</v>
      </c>
      <c r="GI5" s="307">
        <f>SUM(GI6:GI172)</f>
        <v>0</v>
      </c>
    </row>
    <row r="6" spans="1:191" ht="17.25" thickBot="1" x14ac:dyDescent="0.3">
      <c r="A6" s="404">
        <v>36923</v>
      </c>
      <c r="B6" s="405">
        <f>INDEX(EOLArray,MATCH($A6,EOLColumn,0),MATCH($AF$5,EOLRow,0))+CT6</f>
        <v>0</v>
      </c>
      <c r="C6" s="208">
        <f t="shared" ref="C6:C37" si="9">INDEX(M1SHEET,MATCH($A6,M1COLUMN,0),MATCH($AG$5,M1ROW,0))</f>
        <v>0.11425321113503273</v>
      </c>
      <c r="D6" s="210">
        <f>AVERAGE(C6:C14)</f>
        <v>-0.1725790799550794</v>
      </c>
      <c r="E6" s="405">
        <f>INDEX(EOLArray,MATCH($A6,EOLColumn,0),MATCH($AF$19,EOLRow,0))+EQ6</f>
        <v>3.4</v>
      </c>
      <c r="F6" s="208">
        <f t="shared" ref="F6:F37" si="10">INDEX(M1SHEET,MATCH($A6,M1COLUMN,0),MATCH($AG$14,M1ROW,0))</f>
        <v>3.5</v>
      </c>
      <c r="G6" s="210">
        <f>AVERAGE(F6:F14)</f>
        <v>1.7655555555555558</v>
      </c>
      <c r="H6" s="405">
        <f>INDEX(EOLArray,MATCH($A6,EOLColumn,0),MATCH($AF$20,EOLRow,0))+GI6</f>
        <v>0</v>
      </c>
      <c r="I6" s="208">
        <f t="shared" ref="I6:I37" si="11">INDEX(M1SHEET,MATCH($A6,M1COLUMN,0),MATCH($AG$17,M1ROW,0))</f>
        <v>6.8</v>
      </c>
      <c r="J6" s="210">
        <f>AVERAGE(I6:I14)</f>
        <v>2.61</v>
      </c>
      <c r="K6" s="405">
        <f>INDEX(EOLArray,MATCH($A6,EOLColumn,0),MATCH($AF$13,EOLRow,0))+FE6</f>
        <v>2.8</v>
      </c>
      <c r="L6" s="208">
        <f t="shared" ref="L6:L37" si="12">INDEX(M1SHEET,MATCH($A6,M1COLUMN,0),MATCH($AG$13,M1ROW,0))</f>
        <v>-0.22</v>
      </c>
      <c r="M6" s="210">
        <f>AVERAGE(L6:L14)</f>
        <v>-0.5263888888888888</v>
      </c>
      <c r="N6" s="405">
        <f>INDEX(EOLArray,MATCH($A6,EOLColumn,0),MATCH($AF$12,EOLRow,0))+EB6+DQ6</f>
        <v>45.29</v>
      </c>
      <c r="O6" s="208">
        <f t="shared" ref="O6:O37" si="13">INDEX(M1SHEET,MATCH($A6,M1COLUMN,0),MATCH($AG$15,M1ROW,0))</f>
        <v>0.3</v>
      </c>
      <c r="P6" s="210">
        <f>AVERAGE(O6:O14)</f>
        <v>-1.3888888888888888E-2</v>
      </c>
      <c r="Q6" s="208">
        <f t="shared" ref="Q6:Q37" si="14">INDEX(M1SHEET,MATCH($A6,M1COLUMN,0),MATCH($AG$31,M1ROW,0))</f>
        <v>7.2460000000000004</v>
      </c>
      <c r="R6" s="210">
        <f>AVERAGE(Q6:Q14)</f>
        <v>5.7516666666666678</v>
      </c>
      <c r="S6" s="405">
        <f>INDEX(EOLArray,MATCH($A6,EOLColumn,0),MATCH($AF$2,EOLRow,0))+BE6+DF6</f>
        <v>0.1</v>
      </c>
      <c r="T6" s="208">
        <f t="shared" ref="T6:T37" si="15">INDEX(M1SHEET,MATCH($A6,M1COLUMN,0),MATCH($AG$3,M1ROW,0))</f>
        <v>0.97057105109943009</v>
      </c>
      <c r="U6" s="210">
        <f>AVERAGE(T6:T14)</f>
        <v>-0.15438099432228553</v>
      </c>
      <c r="V6" s="208">
        <f>INDEX(M1SHEET,MATCH($A6,M1COLUMN,0),MATCH($AG$28,M1ROW,0))</f>
        <v>11.324999999999999</v>
      </c>
      <c r="W6" s="210">
        <f>AVERAGE(V6:V14)</f>
        <v>8.0214985777586172</v>
      </c>
      <c r="X6" s="405">
        <f>INDEX(EOLArray,MATCH($A6,EOLColumn,0),MATCH($AF$18,EOLRow,0))+$BE6+$CK6+$CS6+$DQ6</f>
        <v>24.42</v>
      </c>
      <c r="Y6" s="208">
        <f t="shared" ref="Y6:Y37" si="16">INDEX(M1SHEET,MATCH($A6,M1COLUMN,0),MATCH($AG$2,M1ROW,0))</f>
        <v>6.9460000000000006</v>
      </c>
      <c r="Z6" s="210">
        <f>AVERAGE(Y6:Y14)</f>
        <v>5.7655555555555553</v>
      </c>
      <c r="AB6" s="406">
        <f t="shared" ref="AB6:AB37" si="17">B6+E6+H6+K6+N6+S6</f>
        <v>51.589999999999996</v>
      </c>
      <c r="AC6" s="122"/>
      <c r="AD6" s="122"/>
      <c r="AF6" s="385" t="s">
        <v>258</v>
      </c>
      <c r="AG6" s="386" t="s">
        <v>259</v>
      </c>
      <c r="AI6" s="407">
        <v>36923</v>
      </c>
      <c r="AJ6" s="293">
        <f>(CK6+BE6+BR6+DQ6)*AM6</f>
        <v>0</v>
      </c>
      <c r="AK6" s="294">
        <f>(AO6)*(AM6)</f>
        <v>0</v>
      </c>
      <c r="AL6" s="294">
        <f t="shared" ref="AL6:AL69" si="18">(AN6+AO6)*(AM6)</f>
        <v>0</v>
      </c>
      <c r="AM6" s="313">
        <f>INDEX(M1SHEET,MATCH($AI6,M1COLUMN,0),MATCH($AG$38,M1ROW,0))</f>
        <v>0.99863442823451365</v>
      </c>
      <c r="AN6" s="314">
        <f t="shared" ref="AN6:AN69" si="19">BS6</f>
        <v>0</v>
      </c>
      <c r="AO6" s="294">
        <f t="shared" ref="AO6:AO69" si="20">BR6</f>
        <v>0</v>
      </c>
      <c r="AP6" s="408"/>
      <c r="AQ6" s="237"/>
      <c r="AR6" s="307">
        <f t="shared" ref="AR6:AR37" si="21">SUM(AX6:BE6)+SUM(BI6:BP6)+SUM(DU6:DZ6)+SUM(BW6:CI6)</f>
        <v>0</v>
      </c>
      <c r="AS6" s="237"/>
      <c r="AT6" s="188"/>
      <c r="AU6" s="188"/>
      <c r="AV6" s="239">
        <v>36923</v>
      </c>
      <c r="AW6" s="188"/>
      <c r="AX6" s="315">
        <f t="shared" ref="AX6:AX37" si="22">IF(AX$2&lt;=$A6,IF(AX$3&gt;=$A6,(AX$4/1.055056),0),0)*($AI7-$AI6)/10000</f>
        <v>0</v>
      </c>
      <c r="AY6" s="316">
        <f t="shared" ref="AY6:AY37" si="23">IF(AY$2&lt;=$A6,IF(AY$3&gt;=$A6,(AY$4/1.055056),0),0)*($AI7-$AI6)/10000</f>
        <v>0</v>
      </c>
      <c r="AZ6" s="316">
        <f t="shared" ref="AZ6:AZ37" si="24">IF(AZ$2&lt;=$A6,IF(AZ$3&gt;=$A6,(AZ$4/1.055056),0),0)*($AI7-$AI6)/10000</f>
        <v>0</v>
      </c>
      <c r="BA6" s="316">
        <f t="shared" ref="BA6:BA37" si="25">IF(BA$2&lt;=$A6,IF(BA$3&gt;=$A6,(BA$4/1.055056),0),0)*($AI7-$AI6)/10000</f>
        <v>0</v>
      </c>
      <c r="BB6" s="316">
        <f t="shared" ref="BB6:BB37" si="26">IF(BB$2&lt;=$A6,IF(BB$3&gt;=$A6,(BB$4/1.055056),0),0)*($AI7-$AI6)/10000</f>
        <v>0</v>
      </c>
      <c r="BC6" s="316">
        <f t="shared" ref="BC6:BC37" si="27">IF(BC$2&lt;=$A6,IF(BC$3&gt;=$A6,(BC$4/1.055056),0),0)*($AI7-$AI6)/10000</f>
        <v>0</v>
      </c>
      <c r="BD6" s="316">
        <f t="shared" ref="BD6:BD37" si="28">IF(BD$2&lt;=$A6,IF(BD$3&gt;=$A6,(BD$4/1.055056),0),0)*($AI7-$AI6)/10000</f>
        <v>0</v>
      </c>
      <c r="BE6" s="316">
        <f>SUM(AX6:BD6)*AM6</f>
        <v>0</v>
      </c>
      <c r="BF6" s="316"/>
      <c r="BG6" s="248"/>
      <c r="BH6" s="248"/>
      <c r="BI6" s="317">
        <f t="shared" ref="BI6:BI37" si="29">IF(BI$2&lt;=$A6,IF(BI$3&gt;=$A6,(BI$4/1.055056),0),0)*($AI7-$AI6)/10000</f>
        <v>0</v>
      </c>
      <c r="BJ6" s="317">
        <f t="shared" ref="BJ6:BJ37" si="30">IF(BJ$2&lt;=$A6,IF(BJ$3&gt;=$A6,(BJ$4/1.055056),0),0)*($AI7-$AI6)/10000</f>
        <v>0</v>
      </c>
      <c r="BK6" s="317">
        <f t="shared" ref="BK6:BK37" si="31">IF(BK$2&lt;=$A6,IF(BK$3&gt;=$A6,(BK$4/1.055056),0),0)*($AI7-$AI6)/10000</f>
        <v>0</v>
      </c>
      <c r="BL6" s="317">
        <f t="shared" ref="BL6:BL37" si="32">IF(BL$2&lt;=$A6,IF(BL$3&gt;=$A6,(BL$4/1.055056),0),0)*($AI7-$AI6)/10000</f>
        <v>0</v>
      </c>
      <c r="BM6" s="317">
        <f t="shared" ref="BM6:BM37" si="33">IF(BM$2&lt;=$A6,IF(BM$3&gt;=$A6,(BM$4/1.055056),0),0)*($AI7-$AI6)/10000</f>
        <v>0</v>
      </c>
      <c r="BN6" s="317">
        <f t="shared" ref="BN6:BN37" si="34">IF(BN$2&lt;=$A6,IF(BN$3&gt;=$A6,(BN$4/1.055056),0),0)*($AI7-$AI6)/10000</f>
        <v>0</v>
      </c>
      <c r="BO6" s="317">
        <f t="shared" ref="BO6:BO37" si="35">IF(BO$2&lt;=$A6,IF(BO$3&gt;=$A6,(BO$4/1.055056),0),0)*($AI7-$AI6)/10000</f>
        <v>0</v>
      </c>
      <c r="BP6" s="317">
        <f t="shared" ref="BP6:BP37" si="36">IF(BP$2&lt;=$A6,IF(BP$3&gt;=$A6,(BP$4/1.055056),0),0)*($AI7-$AI6)/10000</f>
        <v>0</v>
      </c>
      <c r="BQ6" s="248"/>
      <c r="BR6" s="249">
        <f>SUM(BI6:BP6)</f>
        <v>0</v>
      </c>
      <c r="BS6" s="249">
        <f t="shared" ref="BS6:BS69" si="37">SUM(AX6:BF6)+DF6</f>
        <v>0</v>
      </c>
      <c r="BT6" s="249"/>
      <c r="BU6" s="188"/>
      <c r="BV6" s="188"/>
      <c r="BW6" s="318">
        <f t="shared" ref="BW6:BW37" si="38">IF(BW$2&lt;=$A6,IF(BW$3&gt;=$A6,(BW$4),0),0)*($AI7-$AI6)/10000</f>
        <v>0</v>
      </c>
      <c r="BX6" s="318">
        <f t="shared" ref="BX6:BX37" si="39">IF(BX$2&lt;=$A6,IF(BX$3&gt;=$A6,(BX$4),0),0)*($AI7-$AI6)/10000</f>
        <v>0</v>
      </c>
      <c r="BY6" s="318">
        <f t="shared" ref="BY6:BY37" si="40">IF(BY$2&lt;=$A6,IF(BY$3&gt;=$A6,(BY$4),0),0)*($AI7-$AI6)/10000</f>
        <v>0</v>
      </c>
      <c r="BZ6" s="318">
        <f t="shared" ref="BZ6:BZ37" si="41">IF(BZ$2&lt;=$A6,IF(BZ$3&gt;=$A6,(BZ$4),0),0)*($AI7-$AI6)/10000</f>
        <v>0</v>
      </c>
      <c r="CA6" s="318">
        <f t="shared" ref="CA6:CA37" si="42">IF(CA$2&lt;=$A6,IF(CA$3&gt;=$A6,(CA$4),0),0)*($AI7-$AI6)/10000</f>
        <v>0</v>
      </c>
      <c r="CB6" s="316">
        <f t="shared" ref="CB6:CB37" si="43">IF(CB$2&lt;=$A6,IF(CB$3&gt;=$A6,(CB$4),0),0)*($AI7-$AI6)/10000</f>
        <v>0</v>
      </c>
      <c r="CC6" s="316">
        <f t="shared" ref="CC6:CC37" si="44">IF(CC$2&lt;=$A6,IF(CC$3&gt;=$A6,(CC$4),0),0)*($AI7-$AI6)/10000</f>
        <v>0</v>
      </c>
      <c r="CD6" s="316">
        <f t="shared" ref="CD6:CD37" si="45">IF(CD$2&lt;=$A6,IF(CD$3&gt;=$A6,(CD$4),0),0)*($AI7-$AI6)/10000</f>
        <v>0</v>
      </c>
      <c r="CE6" s="316">
        <f t="shared" ref="CE6:CE37" si="46">IF(CE$2&lt;=$A6,IF(CE$3&gt;=$A6,(CE$4),0),0)*($AI7-$AI6)/10000</f>
        <v>0</v>
      </c>
      <c r="CF6" s="316">
        <f t="shared" ref="CF6:CF37" si="47">IF(CF$2&lt;=$A6,IF(CF$3&gt;=$A6,(CF$4),0),0)*($AI7-$AI6)/10000</f>
        <v>0</v>
      </c>
      <c r="CG6" s="316">
        <f t="shared" ref="CG6:CG37" si="48">IF(CG$2&lt;=$A6,IF(CG$3&gt;=$A6,(CG$4),0),0)*($AI7-$AI6)/10000</f>
        <v>0</v>
      </c>
      <c r="CH6" s="316">
        <f t="shared" ref="CH6:CH37" si="49">IF(CH$2&lt;=$A6,IF(CH$3&gt;=$A6,(CH$4),0),0)*($AI7-$AI6)/10000</f>
        <v>0</v>
      </c>
      <c r="CI6" s="316">
        <f t="shared" ref="CI6:CI37" si="50">IF(CI$2&lt;=$A6,IF(CI$3&gt;=$A6,(CI$4),0),0)*($AI7-$AI6)/10000</f>
        <v>0</v>
      </c>
      <c r="CJ6" s="188"/>
      <c r="CK6" s="307">
        <f>SUM(BW6:CI6)+DQ6</f>
        <v>0</v>
      </c>
      <c r="CL6" s="307"/>
      <c r="CM6" s="307"/>
      <c r="CN6" s="318">
        <f t="shared" ref="CN6:CN37" si="51">IF(CN$2&lt;=$A6,IF(CN$3&gt;=$A6,(CN$4),0),0)*($AI7-$AI6)/10000</f>
        <v>0</v>
      </c>
      <c r="CO6" s="318">
        <f t="shared" ref="CO6:CO37" si="52">IF(CO$2&lt;=$A6,IF(CO$3&gt;=$A6,(CO$4),0),0)*($AI7-$AI6)/10000</f>
        <v>0</v>
      </c>
      <c r="CP6" s="318">
        <f t="shared" ref="CP6:CP37" si="53">IF(CP$2&lt;=$A6,IF(CP$3&gt;=$A6,(CP$4),0),0)*($AI7-$AI6)/10000</f>
        <v>0</v>
      </c>
      <c r="CQ6" s="318">
        <f t="shared" ref="CQ6:CQ37" si="54">IF(CQ$2&lt;=$A6,IF(CQ$3&gt;=$A6,(CQ$4),0),0)*($AI7-$AI6)/10000</f>
        <v>0</v>
      </c>
      <c r="CR6" s="307"/>
      <c r="CS6" s="307">
        <f>SUM(CN6:CQ6)*AL6</f>
        <v>0</v>
      </c>
      <c r="CT6" s="307"/>
      <c r="CU6" s="188"/>
      <c r="CV6" s="188"/>
      <c r="CW6" s="188"/>
      <c r="CX6" s="316">
        <f t="shared" ref="CX6:CX37" si="55">IF(CX$2&lt;=$A6,IF(CX$3&gt;=$A6,(CX$4),0),0)*($AI7-$AI6)/10000</f>
        <v>0</v>
      </c>
      <c r="CY6" s="316">
        <f t="shared" ref="CY6:CY37" si="56">IF(CY$2&lt;=$A6,IF(CY$3&gt;=$A6,(CY$4),0),0)*($AI7-$AI6)/10000</f>
        <v>0</v>
      </c>
      <c r="CZ6" s="316">
        <f t="shared" ref="CZ6:CZ37" si="57">IF(CZ$2&lt;=$A6,IF(CZ$3&gt;=$A6,(CZ$4),0),0)*($AI7-$AI6)/10000</f>
        <v>0</v>
      </c>
      <c r="DA6" s="316">
        <f t="shared" ref="DA6:DA37" si="58">IF(DA$2&lt;=$A6,IF(DA$3&gt;=$A6,(DA$4),0),0)*($AI7-$AI6)/10000</f>
        <v>0</v>
      </c>
      <c r="DB6" s="316">
        <f t="shared" ref="DB6:DB37" si="59">IF(DB$2&lt;=$A6,IF(DB$3&gt;=$A6,(DB$4),0),0)*($AI7-$AI6)/10000</f>
        <v>0</v>
      </c>
      <c r="DC6" s="316">
        <f t="shared" ref="DC6:DC37" si="60">IF(DC$2&lt;=$A6,IF(DC$3&gt;=$A6,(DC$4),0),0)*($AI7-$AI6)/10000</f>
        <v>0</v>
      </c>
      <c r="DD6" s="316">
        <f t="shared" ref="DD6:DD37" si="61">IF(DD$2&lt;=$A6,IF(DD$3&gt;=$A6,(DD$4),0),0)*($AI7-$AI6)/10000</f>
        <v>0</v>
      </c>
      <c r="DE6" s="188"/>
      <c r="DF6" s="307">
        <f t="shared" ref="DF6:DF69" si="62">SUM(CX6:DD6)</f>
        <v>0</v>
      </c>
      <c r="DG6" s="188"/>
      <c r="DH6" s="188"/>
      <c r="DI6" s="188"/>
      <c r="DJ6" s="188"/>
      <c r="DK6" s="188"/>
      <c r="DL6" s="316">
        <f t="shared" ref="DL6:DL37" si="63">IF(DL$2&lt;=$A6,IF(DL$3&gt;=$A6,(DL$4),0),0)*($AI7-$AI6)/10000</f>
        <v>0</v>
      </c>
      <c r="DM6" s="316">
        <f t="shared" ref="DM6:DM37" si="64">IF(DM$2&lt;=$A6,IF(DM$3&gt;=$A6,(DM$4),0),0)*($AI7-$AI6)/10000</f>
        <v>0</v>
      </c>
      <c r="DN6" s="316">
        <f t="shared" ref="DN6:DN37" si="65">IF(DN$2&lt;=$A6,IF(DN$3&gt;=$A6,(DN$4),0),0)*($AI7-$AI6)/10000</f>
        <v>0</v>
      </c>
      <c r="DO6" s="316">
        <f t="shared" ref="DO6:DO37" si="66">IF(DO$2&lt;=$A6,IF(DO$3&gt;=$A6,(DO$4),0),0)*($AI7-$AI6)/10000</f>
        <v>0</v>
      </c>
      <c r="DP6" s="316"/>
      <c r="DQ6" s="316">
        <f>SUM(DL6:DO6)*AL6</f>
        <v>0</v>
      </c>
      <c r="DR6" s="316"/>
      <c r="DS6" s="316">
        <f t="shared" ref="DS6:DS37" si="67">IF(DS$2&lt;=$A6,IF(DS$3&gt;=$A6,(DS$4),0),0)*($AI7-$AI6)/10000</f>
        <v>0</v>
      </c>
      <c r="DT6" s="316">
        <f t="shared" ref="DT6:DT37" si="68">IF(DT$2&lt;=$A6,IF(DT$3&gt;=$A6,(DT$4),0),0)*($AI7-$AI6)/10000</f>
        <v>0</v>
      </c>
      <c r="DU6" s="316">
        <f t="shared" ref="DU6:DU37" si="69">IF(DU$2&lt;=$A6,IF(DU$3&gt;=$A6,(DU$4),0),0)*($AI7-$AI6)/10000</f>
        <v>0</v>
      </c>
      <c r="DV6" s="316">
        <f t="shared" ref="DV6:DV37" si="70">IF(DV$2&lt;=$A6,IF(DV$3&gt;=$A6,(DV$4),0),0)*($AI7-$AI6)/10000</f>
        <v>0</v>
      </c>
      <c r="DW6" s="316">
        <f t="shared" ref="DW6:DW37" si="71">IF(DW$2&lt;=$A6,IF(DW$3&gt;=$A6,(DW$4),0),0)*($AI7-$AI6)/10000</f>
        <v>0</v>
      </c>
      <c r="DX6" s="316">
        <f t="shared" ref="DX6:DX37" si="72">IF(DX$2&lt;=$A6,IF(DX$3&gt;=$A6,(DX$4),0),0)*($AI7-$AI6)/10000</f>
        <v>0</v>
      </c>
      <c r="DY6" s="316">
        <f t="shared" ref="DY6:DY37" si="73">IF(DY$2&lt;=$A6,IF(DY$3&gt;=$A6,(DY$4),0),0)*($AI7-$AI6)/10000</f>
        <v>0</v>
      </c>
      <c r="DZ6" s="316">
        <f t="shared" ref="DZ6:DZ37" si="74">IF(DZ$2&lt;=$A6,IF(DZ$3&gt;=$A6,(DZ$4),0),0)*($AI7-$AI6)/10000</f>
        <v>0</v>
      </c>
      <c r="EA6" s="316">
        <f t="shared" ref="EA6:EA37" si="75">IF(EA$2&lt;=$A6,IF(EA$3&gt;=$A6,(EA$4),0),0)*($AI7-$AI6)/10000</f>
        <v>0</v>
      </c>
      <c r="EB6" s="307">
        <f t="shared" ref="EB6:EB37" si="76">SUM(DS6:DZ6)*AM6</f>
        <v>0</v>
      </c>
      <c r="EC6" s="307"/>
      <c r="ED6" s="188"/>
      <c r="EE6" s="188"/>
      <c r="EF6" s="188"/>
      <c r="EG6" s="188"/>
      <c r="EH6" s="188"/>
      <c r="EI6" s="316">
        <f t="shared" ref="EI6:EI37" si="77">IF(EI$2&lt;=$A6,IF(EI$3&gt;=$A6,(EI$4),0),0)*($AI7-$AI6)/10000</f>
        <v>0</v>
      </c>
      <c r="EJ6" s="316">
        <f t="shared" ref="EJ6:EJ37" si="78">IF(EJ$2&lt;=$A6,IF(EJ$3&gt;=$A6,(EJ$4),0),0)*($AI7-$AI6)/10000</f>
        <v>0</v>
      </c>
      <c r="EK6" s="316">
        <f t="shared" ref="EK6:EK37" si="79">IF(EK$2&lt;=$A6,IF(EK$3&gt;=$A6,(EK$4),0),0)*($AI7-$AI6)/10000</f>
        <v>0</v>
      </c>
      <c r="EL6" s="316">
        <f t="shared" ref="EL6:EL37" si="80">IF(EL$2&lt;=$A6,IF(EL$3&gt;=$A6,(EL$4),0),0)*($AI7-$AI6)/10000</f>
        <v>0</v>
      </c>
      <c r="EM6" s="316">
        <f t="shared" ref="EM6:EM37" si="81">IF(EM$2&lt;=$A6,IF(EM$3&gt;=$A6,(EM$4),0),0)*($AI7-$AI6)/10000</f>
        <v>0</v>
      </c>
      <c r="EN6" s="316">
        <f t="shared" ref="EN6:EN37" si="82">IF(EN$2&lt;=$A6,IF(EN$3&gt;=$A6,(EN$4),0),0)*($AI7-$AI6)/10000</f>
        <v>0</v>
      </c>
      <c r="EO6" s="188"/>
      <c r="EP6" s="307">
        <f>SUM(EI6:EN6)</f>
        <v>0</v>
      </c>
      <c r="EQ6" s="307">
        <f t="shared" ref="EQ6:EQ69" si="83">EP6*AM6</f>
        <v>0</v>
      </c>
      <c r="ER6" s="188"/>
      <c r="ES6" s="188"/>
      <c r="ET6" s="188"/>
      <c r="EU6" s="188"/>
      <c r="EV6" s="188"/>
      <c r="EW6" s="316">
        <f t="shared" ref="EW6:EW37" si="84">IF(EW$2&lt;=$A6,IF(EW$3&gt;=$A6,(EW$4),0),0)*($AI7-$AI6)/10000</f>
        <v>0</v>
      </c>
      <c r="EX6" s="316">
        <f t="shared" ref="EX6:EX37" si="85">IF(EX$2&lt;=$A6,IF(EX$3&gt;=$A6,(EX$4),0),0)*($AI7-$AI6)/10000</f>
        <v>0</v>
      </c>
      <c r="EY6" s="316">
        <f t="shared" ref="EY6:EY37" si="86">IF(EY$2&lt;=$A6,IF(EY$3&gt;=$A6,(EY$4),0),0)*($AI7-$AI6)/10000</f>
        <v>0</v>
      </c>
      <c r="EZ6" s="316">
        <f t="shared" ref="EZ6:EZ37" si="87">IF(EZ$2&lt;=$A6,IF(EZ$3&gt;=$A6,(EZ$4),0),0)*($AI7-$AI6)/10000</f>
        <v>0</v>
      </c>
      <c r="FA6" s="316">
        <f t="shared" ref="FA6:FA37" si="88">IF(FA$2&lt;=$A6,IF(FA$3&gt;=$A6,(FA$4),0),0)*($AI7-$AI6)/10000</f>
        <v>0</v>
      </c>
      <c r="FB6" s="316">
        <f t="shared" ref="FB6:FB37" si="89">IF(FB$2&lt;=$A6,IF(FB$3&gt;=$A6,(FB$4),0),0)*($AI7-$AI6)/10000</f>
        <v>0</v>
      </c>
      <c r="FC6" s="188"/>
      <c r="FD6" s="307">
        <f>SUM(EW6:FB6)</f>
        <v>0</v>
      </c>
      <c r="FE6" s="307">
        <f t="shared" ref="FE6:FE69" si="90">FD6*AM6</f>
        <v>0</v>
      </c>
      <c r="FF6" s="188"/>
      <c r="FG6" s="188"/>
      <c r="FH6" s="188"/>
      <c r="FI6" s="188"/>
      <c r="FJ6" s="188"/>
      <c r="FK6" s="188"/>
      <c r="FL6" s="316">
        <f t="shared" ref="FL6:FL37" si="91">IF(FL$2&lt;=$A6,IF(FL$3&gt;=$A6,(FL$4),0),0)*($AI7-$AI6)/10000</f>
        <v>0</v>
      </c>
      <c r="FM6" s="316">
        <f t="shared" ref="FM6:FM37" si="92">IF(FM$2&lt;=$A6,IF(FM$3&gt;=$A6,(FM$4),0),0)*($AI7-$AI6)/10000</f>
        <v>0</v>
      </c>
      <c r="FN6" s="316">
        <f t="shared" ref="FN6:FN37" si="93">IF(FN$2&lt;=$A6,IF(FN$3&gt;=$A6,(FN$4),0),0)*($AI7-$AI6)/10000</f>
        <v>0</v>
      </c>
      <c r="FO6" s="316">
        <f t="shared" ref="FO6:FO37" si="94">IF(FO$2&lt;=$A6,IF(FO$3&gt;=$A6,(FO$4),0),0)*($AI7-$AI6)/10000</f>
        <v>0</v>
      </c>
      <c r="FP6" s="316">
        <f t="shared" ref="FP6:FP37" si="95">IF(FP$2&lt;=$A6,IF(FP$3&gt;=$A6,(FP$4),0),0)*($AI7-$AI6)/10000</f>
        <v>0</v>
      </c>
      <c r="FQ6" s="316">
        <f t="shared" ref="FQ6:FQ37" si="96">IF(FQ$2&lt;=$A6,IF(FQ$3&gt;=$A6,(FQ$4),0),0)*($AI7-$AI6)/10000</f>
        <v>0</v>
      </c>
      <c r="FR6" s="188"/>
      <c r="FS6" s="307">
        <f t="shared" ref="FS6:FS69" si="97">SUM(FL6:FQ6)</f>
        <v>0</v>
      </c>
      <c r="FT6" s="307">
        <f t="shared" ref="FT6:FT69" si="98">FS6*AM6</f>
        <v>0</v>
      </c>
      <c r="FU6" s="188"/>
      <c r="FV6" s="188"/>
      <c r="FW6" s="188"/>
      <c r="FX6" s="188"/>
      <c r="FY6" s="188"/>
      <c r="FZ6" s="188"/>
      <c r="GA6" s="316">
        <f t="shared" ref="GA6:GA37" si="99">IF(GA$2&lt;=$A6,IF(GA$3&gt;=$A6,(GA$4),0),0)*($AI7-$AI6)/10000</f>
        <v>0</v>
      </c>
      <c r="GB6" s="316">
        <f t="shared" ref="GB6:GB37" si="100">IF(GB$2&lt;=$A6,IF(GB$3&gt;=$A6,(GB$4),0),0)*($AI7-$AI6)/10000</f>
        <v>0</v>
      </c>
      <c r="GC6" s="316">
        <f t="shared" ref="GC6:GC37" si="101">IF(GC$2&lt;=$A6,IF(GC$3&gt;=$A6,(GC$4),0),0)*($AI7-$AI6)/10000</f>
        <v>0</v>
      </c>
      <c r="GD6" s="316">
        <f t="shared" ref="GD6:GD37" si="102">IF(GD$2&lt;=$A6,IF(GD$3&gt;=$A6,(GD$4),0),0)*($AI7-$AI6)/10000</f>
        <v>0</v>
      </c>
      <c r="GE6" s="316">
        <f t="shared" ref="GE6:GE37" si="103">IF(GE$2&lt;=$A6,IF(GE$3&gt;=$A6,(GE$4),0),0)*($AI7-$AI6)/10000</f>
        <v>0</v>
      </c>
      <c r="GF6" s="316">
        <f t="shared" ref="GF6:GF37" si="104">IF(GF$2&lt;=$A6,IF(GF$3&gt;=$A6,(GF$4),0),0)*($AI7-$AI6)/10000</f>
        <v>0</v>
      </c>
      <c r="GG6" s="188"/>
      <c r="GH6" s="307">
        <f t="shared" ref="GH6:GH69" si="105">SUM(GA6:GF6)</f>
        <v>0</v>
      </c>
      <c r="GI6" s="307">
        <f t="shared" ref="GI6:GI69" si="106">GH6*AM6</f>
        <v>0</v>
      </c>
    </row>
    <row r="7" spans="1:191" ht="16.5" x14ac:dyDescent="0.25">
      <c r="A7" s="409">
        <v>36951</v>
      </c>
      <c r="B7" s="410">
        <f t="shared" ref="B7:B70" si="107">INDEX(EOLArray,MATCH($A7,EOLColumn,0),MATCH($AF$5,EOLRow,0))+CT7</f>
        <v>-14.61</v>
      </c>
      <c r="C7" s="208">
        <f t="shared" si="9"/>
        <v>-2.225121370419636E-2</v>
      </c>
      <c r="D7" s="411">
        <f>AVERAGE(C6:C7)</f>
        <v>4.6000998715418184E-2</v>
      </c>
      <c r="E7" s="410">
        <f t="shared" ref="E7:E70" si="108">INDEX(EOLArray,MATCH($A7,EOLColumn,0),MATCH($AF$19,EOLRow,0))+EQ7</f>
        <v>22.77</v>
      </c>
      <c r="F7" s="208">
        <f t="shared" si="10"/>
        <v>1.2</v>
      </c>
      <c r="G7" s="411">
        <f>AVERAGE(F6:F7)</f>
        <v>2.35</v>
      </c>
      <c r="H7" s="410">
        <f t="shared" ref="H7:H70" si="109">INDEX(EOLArray,MATCH($A7,EOLColumn,0),MATCH($AF$20,EOLRow,0))+GI7</f>
        <v>15.41</v>
      </c>
      <c r="I7" s="208">
        <f t="shared" si="11"/>
        <v>2.7</v>
      </c>
      <c r="J7" s="411">
        <f>AVERAGE(I6:I7)</f>
        <v>4.75</v>
      </c>
      <c r="K7" s="410">
        <f t="shared" ref="K7:K70" si="110">INDEX(EOLArray,MATCH($A7,EOLColumn,0),MATCH($AF$13,EOLRow,0))+FE7</f>
        <v>33.909999999999997</v>
      </c>
      <c r="L7" s="208">
        <f t="shared" si="12"/>
        <v>-0.3175</v>
      </c>
      <c r="M7" s="411">
        <f>AVERAGE(L6:L7)</f>
        <v>-0.26874999999999999</v>
      </c>
      <c r="N7" s="410">
        <f t="shared" ref="N7:N70" si="111">INDEX(EOLArray,MATCH($A7,EOLColumn,0),MATCH($AF$12,EOLRow,0))+EB7+DQ7</f>
        <v>-90.07</v>
      </c>
      <c r="O7" s="208">
        <f t="shared" si="13"/>
        <v>0.1</v>
      </c>
      <c r="P7" s="411">
        <f>AVERAGE(O6:O7)</f>
        <v>0.2</v>
      </c>
      <c r="Q7" s="208">
        <f t="shared" si="14"/>
        <v>6.7489999999999997</v>
      </c>
      <c r="R7" s="411">
        <f>AVERAGE(Q6:Q7)</f>
        <v>6.9975000000000005</v>
      </c>
      <c r="S7" s="410">
        <f t="shared" ref="S7:S70" si="112">INDEX(EOLArray,MATCH($A7,EOLColumn,0),MATCH($AF$2,EOLRow,0))+BE7+DF7</f>
        <v>-179.74</v>
      </c>
      <c r="T7" s="208">
        <f t="shared" si="15"/>
        <v>-0.22500000000000001</v>
      </c>
      <c r="U7" s="411">
        <f>AVERAGE(T6:T7)</f>
        <v>0.37278552554971506</v>
      </c>
      <c r="V7" s="208">
        <f t="shared" ref="V7:V70" si="113">INDEX(M1SHEET,MATCH($A7,M1COLUMN,0),MATCH($AG$28,M1ROW,0))</f>
        <v>9.1885136973496522</v>
      </c>
      <c r="W7" s="411">
        <f>AVERAGE(V6:V7)</f>
        <v>10.256756848674826</v>
      </c>
      <c r="X7" s="410">
        <f t="shared" ref="X7:X70" si="114">INDEX(EOLArray,MATCH($A7,EOLColumn,0),MATCH($AF$18,EOLRow,0))+$BE7+$CK7+$CS7+$DQ7</f>
        <v>3.81</v>
      </c>
      <c r="Y7" s="208">
        <f t="shared" si="16"/>
        <v>6.649</v>
      </c>
      <c r="Z7" s="411">
        <f>AVERAGE(Y6:Y7)</f>
        <v>6.7975000000000003</v>
      </c>
      <c r="AB7" s="412">
        <f t="shared" si="17"/>
        <v>-212.33</v>
      </c>
      <c r="AC7" s="122"/>
      <c r="AD7" s="122"/>
      <c r="AF7" s="413" t="s">
        <v>260</v>
      </c>
      <c r="AG7" s="386" t="s">
        <v>261</v>
      </c>
      <c r="AI7" s="407">
        <v>36951</v>
      </c>
      <c r="AJ7" s="293">
        <f t="shared" ref="AJ7:AJ70" si="115">(CK7+BE7+BR7+DQ7)*AM7</f>
        <v>0</v>
      </c>
      <c r="AK7" s="294">
        <f>(AO7)*(AM7)</f>
        <v>0</v>
      </c>
      <c r="AL7" s="294">
        <f t="shared" si="18"/>
        <v>0</v>
      </c>
      <c r="AM7" s="313">
        <f t="shared" ref="AM7:AM70" si="116">INDEX(M1SHEET,MATCH($AI7,M1COLUMN,0),MATCH($AG$38,M1ROW,0))</f>
        <v>0.9944195485715418</v>
      </c>
      <c r="AN7" s="314">
        <f t="shared" si="19"/>
        <v>0</v>
      </c>
      <c r="AO7" s="294">
        <f t="shared" si="20"/>
        <v>0</v>
      </c>
      <c r="AP7" s="408"/>
      <c r="AQ7" s="237"/>
      <c r="AR7" s="307">
        <f t="shared" si="21"/>
        <v>0</v>
      </c>
      <c r="AS7" s="237"/>
      <c r="AT7" s="188"/>
      <c r="AU7" s="188"/>
      <c r="AV7" s="239">
        <v>36951</v>
      </c>
      <c r="AW7" s="188"/>
      <c r="AX7" s="315">
        <f t="shared" si="22"/>
        <v>0</v>
      </c>
      <c r="AY7" s="316">
        <f t="shared" si="23"/>
        <v>0</v>
      </c>
      <c r="AZ7" s="316">
        <f t="shared" si="24"/>
        <v>0</v>
      </c>
      <c r="BA7" s="316">
        <f t="shared" si="25"/>
        <v>0</v>
      </c>
      <c r="BB7" s="316">
        <f t="shared" si="26"/>
        <v>0</v>
      </c>
      <c r="BC7" s="316">
        <f t="shared" si="27"/>
        <v>0</v>
      </c>
      <c r="BD7" s="316">
        <f t="shared" si="28"/>
        <v>0</v>
      </c>
      <c r="BE7" s="316">
        <f t="shared" ref="BE7:BE70" si="117">SUM(AX7:BD7)*AM7</f>
        <v>0</v>
      </c>
      <c r="BF7" s="316"/>
      <c r="BG7" s="248"/>
      <c r="BH7" s="248"/>
      <c r="BI7" s="317">
        <f t="shared" si="29"/>
        <v>0</v>
      </c>
      <c r="BJ7" s="317">
        <f t="shared" si="30"/>
        <v>0</v>
      </c>
      <c r="BK7" s="317">
        <f t="shared" si="31"/>
        <v>0</v>
      </c>
      <c r="BL7" s="317">
        <f t="shared" si="32"/>
        <v>0</v>
      </c>
      <c r="BM7" s="317">
        <f t="shared" si="33"/>
        <v>0</v>
      </c>
      <c r="BN7" s="317">
        <f t="shared" si="34"/>
        <v>0</v>
      </c>
      <c r="BO7" s="317">
        <f t="shared" si="35"/>
        <v>0</v>
      </c>
      <c r="BP7" s="317">
        <f t="shared" si="36"/>
        <v>0</v>
      </c>
      <c r="BQ7" s="248"/>
      <c r="BR7" s="249">
        <f>SUM(BI7:BP7)</f>
        <v>0</v>
      </c>
      <c r="BS7" s="249">
        <f t="shared" si="37"/>
        <v>0</v>
      </c>
      <c r="BT7" s="249"/>
      <c r="BU7" s="188"/>
      <c r="BV7" s="188"/>
      <c r="BW7" s="318">
        <f t="shared" si="38"/>
        <v>0</v>
      </c>
      <c r="BX7" s="318">
        <f t="shared" si="39"/>
        <v>0</v>
      </c>
      <c r="BY7" s="318">
        <f t="shared" si="40"/>
        <v>0</v>
      </c>
      <c r="BZ7" s="318">
        <f t="shared" si="41"/>
        <v>0</v>
      </c>
      <c r="CA7" s="318">
        <f t="shared" si="42"/>
        <v>0</v>
      </c>
      <c r="CB7" s="316">
        <f t="shared" si="43"/>
        <v>0</v>
      </c>
      <c r="CC7" s="316">
        <f t="shared" si="44"/>
        <v>0</v>
      </c>
      <c r="CD7" s="316">
        <f t="shared" si="45"/>
        <v>0</v>
      </c>
      <c r="CE7" s="316">
        <f t="shared" si="46"/>
        <v>0</v>
      </c>
      <c r="CF7" s="316">
        <f t="shared" si="47"/>
        <v>0</v>
      </c>
      <c r="CG7" s="316">
        <f t="shared" si="48"/>
        <v>0</v>
      </c>
      <c r="CH7" s="316">
        <f t="shared" si="49"/>
        <v>0</v>
      </c>
      <c r="CI7" s="316">
        <f t="shared" si="50"/>
        <v>0</v>
      </c>
      <c r="CJ7" s="188"/>
      <c r="CK7" s="307">
        <f t="shared" ref="CK7:CK70" si="118">SUM(BW7:CI7)+DQ7</f>
        <v>0</v>
      </c>
      <c r="CL7" s="307"/>
      <c r="CM7" s="307"/>
      <c r="CN7" s="318">
        <f t="shared" si="51"/>
        <v>0</v>
      </c>
      <c r="CO7" s="318">
        <f t="shared" si="52"/>
        <v>0</v>
      </c>
      <c r="CP7" s="318">
        <f t="shared" si="53"/>
        <v>0</v>
      </c>
      <c r="CQ7" s="318">
        <f t="shared" si="54"/>
        <v>0</v>
      </c>
      <c r="CR7" s="307"/>
      <c r="CS7" s="307">
        <f t="shared" ref="CS7:CS70" si="119">SUM(CN7:CQ7)*AL7</f>
        <v>0</v>
      </c>
      <c r="CT7" s="307"/>
      <c r="CU7" s="188"/>
      <c r="CV7" s="188"/>
      <c r="CW7" s="188"/>
      <c r="CX7" s="316">
        <f t="shared" si="55"/>
        <v>0</v>
      </c>
      <c r="CY7" s="316">
        <f t="shared" si="56"/>
        <v>0</v>
      </c>
      <c r="CZ7" s="316">
        <f t="shared" si="57"/>
        <v>0</v>
      </c>
      <c r="DA7" s="316">
        <f t="shared" si="58"/>
        <v>0</v>
      </c>
      <c r="DB7" s="316">
        <f t="shared" si="59"/>
        <v>0</v>
      </c>
      <c r="DC7" s="316">
        <f t="shared" si="60"/>
        <v>0</v>
      </c>
      <c r="DD7" s="316">
        <f t="shared" si="61"/>
        <v>0</v>
      </c>
      <c r="DE7" s="188"/>
      <c r="DF7" s="307">
        <f t="shared" si="62"/>
        <v>0</v>
      </c>
      <c r="DG7" s="188"/>
      <c r="DH7" s="188"/>
      <c r="DI7" s="188"/>
      <c r="DJ7" s="188"/>
      <c r="DK7" s="188"/>
      <c r="DL7" s="316">
        <f t="shared" si="63"/>
        <v>0</v>
      </c>
      <c r="DM7" s="316">
        <f t="shared" si="64"/>
        <v>0</v>
      </c>
      <c r="DN7" s="316">
        <f t="shared" si="65"/>
        <v>0</v>
      </c>
      <c r="DO7" s="316">
        <f t="shared" si="66"/>
        <v>0</v>
      </c>
      <c r="DP7" s="316"/>
      <c r="DQ7" s="316">
        <f t="shared" ref="DQ7:DQ70" si="120">SUM(DL7:DO7)*AL7</f>
        <v>0</v>
      </c>
      <c r="DR7" s="316"/>
      <c r="DS7" s="316">
        <f t="shared" si="67"/>
        <v>0</v>
      </c>
      <c r="DT7" s="316">
        <f t="shared" si="68"/>
        <v>0</v>
      </c>
      <c r="DU7" s="316">
        <f t="shared" si="69"/>
        <v>0</v>
      </c>
      <c r="DV7" s="316">
        <f t="shared" si="70"/>
        <v>0</v>
      </c>
      <c r="DW7" s="316">
        <f t="shared" si="71"/>
        <v>0</v>
      </c>
      <c r="DX7" s="316">
        <f t="shared" si="72"/>
        <v>0</v>
      </c>
      <c r="DY7" s="316">
        <f t="shared" si="73"/>
        <v>0</v>
      </c>
      <c r="DZ7" s="316">
        <f t="shared" si="74"/>
        <v>0</v>
      </c>
      <c r="EA7" s="316">
        <f t="shared" si="75"/>
        <v>0</v>
      </c>
      <c r="EB7" s="307">
        <f t="shared" si="76"/>
        <v>0</v>
      </c>
      <c r="EC7" s="307"/>
      <c r="ED7" s="188"/>
      <c r="EE7" s="188"/>
      <c r="EF7" s="188"/>
      <c r="EG7" s="188"/>
      <c r="EH7" s="188"/>
      <c r="EI7" s="316">
        <f t="shared" si="77"/>
        <v>0</v>
      </c>
      <c r="EJ7" s="316">
        <f t="shared" si="78"/>
        <v>0</v>
      </c>
      <c r="EK7" s="316">
        <f t="shared" si="79"/>
        <v>0</v>
      </c>
      <c r="EL7" s="316">
        <f t="shared" si="80"/>
        <v>0</v>
      </c>
      <c r="EM7" s="316">
        <f t="shared" si="81"/>
        <v>0</v>
      </c>
      <c r="EN7" s="316">
        <f t="shared" si="82"/>
        <v>0</v>
      </c>
      <c r="EO7" s="188"/>
      <c r="EP7" s="307">
        <f>SUM(EI7:EN7)</f>
        <v>0</v>
      </c>
      <c r="EQ7" s="307">
        <f t="shared" si="83"/>
        <v>0</v>
      </c>
      <c r="ER7" s="188"/>
      <c r="ES7" s="188"/>
      <c r="ET7" s="188"/>
      <c r="EU7" s="188"/>
      <c r="EV7" s="188"/>
      <c r="EW7" s="316">
        <f t="shared" si="84"/>
        <v>0</v>
      </c>
      <c r="EX7" s="316">
        <f t="shared" si="85"/>
        <v>0</v>
      </c>
      <c r="EY7" s="316">
        <f t="shared" si="86"/>
        <v>0</v>
      </c>
      <c r="EZ7" s="316">
        <f t="shared" si="87"/>
        <v>0</v>
      </c>
      <c r="FA7" s="316">
        <f t="shared" si="88"/>
        <v>0</v>
      </c>
      <c r="FB7" s="316">
        <f t="shared" si="89"/>
        <v>0</v>
      </c>
      <c r="FC7" s="188"/>
      <c r="FD7" s="307">
        <f>SUM(EW7:FB7)</f>
        <v>0</v>
      </c>
      <c r="FE7" s="307">
        <f t="shared" si="90"/>
        <v>0</v>
      </c>
      <c r="FF7" s="188"/>
      <c r="FG7" s="188"/>
      <c r="FH7" s="188"/>
      <c r="FI7" s="188"/>
      <c r="FJ7" s="188"/>
      <c r="FK7" s="188"/>
      <c r="FL7" s="316">
        <f t="shared" si="91"/>
        <v>0</v>
      </c>
      <c r="FM7" s="316">
        <f t="shared" si="92"/>
        <v>0</v>
      </c>
      <c r="FN7" s="316">
        <f t="shared" si="93"/>
        <v>0</v>
      </c>
      <c r="FO7" s="316">
        <f t="shared" si="94"/>
        <v>0</v>
      </c>
      <c r="FP7" s="316">
        <f t="shared" si="95"/>
        <v>0</v>
      </c>
      <c r="FQ7" s="316">
        <f t="shared" si="96"/>
        <v>0</v>
      </c>
      <c r="FR7" s="188"/>
      <c r="FS7" s="307">
        <f t="shared" si="97"/>
        <v>0</v>
      </c>
      <c r="FT7" s="307">
        <f t="shared" si="98"/>
        <v>0</v>
      </c>
      <c r="FU7" s="188"/>
      <c r="FV7" s="188"/>
      <c r="FW7" s="188"/>
      <c r="FX7" s="188"/>
      <c r="FY7" s="188"/>
      <c r="FZ7" s="188"/>
      <c r="GA7" s="316">
        <f t="shared" si="99"/>
        <v>0</v>
      </c>
      <c r="GB7" s="316">
        <f t="shared" si="100"/>
        <v>0</v>
      </c>
      <c r="GC7" s="316">
        <f t="shared" si="101"/>
        <v>0</v>
      </c>
      <c r="GD7" s="316">
        <f t="shared" si="102"/>
        <v>0</v>
      </c>
      <c r="GE7" s="316">
        <f t="shared" si="103"/>
        <v>0</v>
      </c>
      <c r="GF7" s="316">
        <f t="shared" si="104"/>
        <v>0</v>
      </c>
      <c r="GG7" s="188"/>
      <c r="GH7" s="307">
        <f t="shared" si="105"/>
        <v>0</v>
      </c>
      <c r="GI7" s="307">
        <f t="shared" si="106"/>
        <v>0</v>
      </c>
    </row>
    <row r="8" spans="1:191" ht="16.5" x14ac:dyDescent="0.25">
      <c r="A8" s="404">
        <v>36982</v>
      </c>
      <c r="B8" s="405">
        <f t="shared" si="107"/>
        <v>-126.67</v>
      </c>
      <c r="C8" s="414">
        <f t="shared" si="9"/>
        <v>-0.23506962463792025</v>
      </c>
      <c r="D8" s="217"/>
      <c r="E8" s="405">
        <f t="shared" si="108"/>
        <v>4.45</v>
      </c>
      <c r="F8" s="414">
        <f t="shared" si="10"/>
        <v>0.8</v>
      </c>
      <c r="G8" s="217"/>
      <c r="H8" s="405">
        <f t="shared" si="109"/>
        <v>0</v>
      </c>
      <c r="I8" s="414">
        <f t="shared" si="11"/>
        <v>1.1499999999999999</v>
      </c>
      <c r="J8" s="217"/>
      <c r="K8" s="405">
        <f t="shared" si="110"/>
        <v>-7.83</v>
      </c>
      <c r="L8" s="414">
        <f t="shared" si="12"/>
        <v>-0.49</v>
      </c>
      <c r="M8" s="217"/>
      <c r="N8" s="405">
        <f t="shared" si="111"/>
        <v>-237.65</v>
      </c>
      <c r="O8" s="414">
        <f t="shared" si="13"/>
        <v>-7.4999999999999997E-2</v>
      </c>
      <c r="P8" s="217"/>
      <c r="Q8" s="414">
        <f t="shared" si="14"/>
        <v>5.665</v>
      </c>
      <c r="R8" s="217"/>
      <c r="S8" s="405">
        <f t="shared" si="112"/>
        <v>402.07</v>
      </c>
      <c r="T8" s="414">
        <f t="shared" si="15"/>
        <v>-0.30499999999999999</v>
      </c>
      <c r="U8" s="217"/>
      <c r="V8" s="414">
        <f t="shared" si="113"/>
        <v>7.7720160543385095</v>
      </c>
      <c r="W8" s="217"/>
      <c r="X8" s="405">
        <f t="shared" si="114"/>
        <v>-0.79</v>
      </c>
      <c r="Y8" s="414">
        <f t="shared" si="16"/>
        <v>5.74</v>
      </c>
      <c r="Z8" s="217"/>
      <c r="AB8" s="415">
        <f t="shared" si="17"/>
        <v>34.369999999999948</v>
      </c>
      <c r="AC8" s="122"/>
      <c r="AD8" s="122"/>
      <c r="AF8" s="413" t="s">
        <v>262</v>
      </c>
      <c r="AG8" s="386" t="s">
        <v>263</v>
      </c>
      <c r="AI8" s="407">
        <v>36982</v>
      </c>
      <c r="AJ8" s="293">
        <f t="shared" si="115"/>
        <v>0</v>
      </c>
      <c r="AK8" s="294">
        <f>(AO8)*(AM8)</f>
        <v>0</v>
      </c>
      <c r="AL8" s="294">
        <f t="shared" si="18"/>
        <v>0</v>
      </c>
      <c r="AM8" s="416">
        <f t="shared" si="116"/>
        <v>0.98995292731540374</v>
      </c>
      <c r="AN8" s="314">
        <f t="shared" si="19"/>
        <v>0</v>
      </c>
      <c r="AO8" s="294">
        <f t="shared" si="20"/>
        <v>0</v>
      </c>
      <c r="AP8" s="408"/>
      <c r="AQ8" s="237"/>
      <c r="AR8" s="307">
        <f t="shared" si="21"/>
        <v>0</v>
      </c>
      <c r="AS8" s="237"/>
      <c r="AT8" s="188"/>
      <c r="AU8" s="188"/>
      <c r="AV8" s="239">
        <v>36982</v>
      </c>
      <c r="AW8" s="188"/>
      <c r="AX8" s="315">
        <f t="shared" si="22"/>
        <v>0</v>
      </c>
      <c r="AY8" s="316">
        <f t="shared" si="23"/>
        <v>0</v>
      </c>
      <c r="AZ8" s="316">
        <f t="shared" si="24"/>
        <v>0</v>
      </c>
      <c r="BA8" s="316">
        <f t="shared" si="25"/>
        <v>0</v>
      </c>
      <c r="BB8" s="316">
        <f t="shared" si="26"/>
        <v>0</v>
      </c>
      <c r="BC8" s="316">
        <f t="shared" si="27"/>
        <v>0</v>
      </c>
      <c r="BD8" s="316">
        <f t="shared" si="28"/>
        <v>0</v>
      </c>
      <c r="BE8" s="316">
        <f t="shared" si="117"/>
        <v>0</v>
      </c>
      <c r="BF8" s="316"/>
      <c r="BG8" s="248"/>
      <c r="BH8" s="248"/>
      <c r="BI8" s="317">
        <f t="shared" si="29"/>
        <v>0</v>
      </c>
      <c r="BJ8" s="317">
        <f t="shared" si="30"/>
        <v>0</v>
      </c>
      <c r="BK8" s="317">
        <f t="shared" si="31"/>
        <v>0</v>
      </c>
      <c r="BL8" s="317">
        <f t="shared" si="32"/>
        <v>0</v>
      </c>
      <c r="BM8" s="317">
        <f t="shared" si="33"/>
        <v>0</v>
      </c>
      <c r="BN8" s="317">
        <f t="shared" si="34"/>
        <v>0</v>
      </c>
      <c r="BO8" s="317">
        <f t="shared" si="35"/>
        <v>0</v>
      </c>
      <c r="BP8" s="317">
        <f t="shared" si="36"/>
        <v>0</v>
      </c>
      <c r="BQ8" s="248"/>
      <c r="BR8" s="249">
        <f>SUM(BI8:BP8)</f>
        <v>0</v>
      </c>
      <c r="BS8" s="249">
        <f t="shared" si="37"/>
        <v>0</v>
      </c>
      <c r="BT8" s="249"/>
      <c r="BU8" s="188"/>
      <c r="BV8" s="188"/>
      <c r="BW8" s="318">
        <f t="shared" si="38"/>
        <v>0</v>
      </c>
      <c r="BX8" s="318">
        <f t="shared" si="39"/>
        <v>0</v>
      </c>
      <c r="BY8" s="318">
        <f t="shared" si="40"/>
        <v>0</v>
      </c>
      <c r="BZ8" s="318">
        <f t="shared" si="41"/>
        <v>0</v>
      </c>
      <c r="CA8" s="318">
        <f t="shared" si="42"/>
        <v>0</v>
      </c>
      <c r="CB8" s="316">
        <f t="shared" si="43"/>
        <v>0</v>
      </c>
      <c r="CC8" s="316">
        <f t="shared" si="44"/>
        <v>0</v>
      </c>
      <c r="CD8" s="316">
        <f t="shared" si="45"/>
        <v>0</v>
      </c>
      <c r="CE8" s="316">
        <f t="shared" si="46"/>
        <v>0</v>
      </c>
      <c r="CF8" s="316">
        <f t="shared" si="47"/>
        <v>0</v>
      </c>
      <c r="CG8" s="316">
        <f t="shared" si="48"/>
        <v>0</v>
      </c>
      <c r="CH8" s="316">
        <f t="shared" si="49"/>
        <v>0</v>
      </c>
      <c r="CI8" s="316">
        <f t="shared" si="50"/>
        <v>0</v>
      </c>
      <c r="CJ8" s="188"/>
      <c r="CK8" s="307">
        <f t="shared" si="118"/>
        <v>0</v>
      </c>
      <c r="CL8" s="307"/>
      <c r="CM8" s="307"/>
      <c r="CN8" s="318">
        <f t="shared" si="51"/>
        <v>0</v>
      </c>
      <c r="CO8" s="318">
        <f t="shared" si="52"/>
        <v>0</v>
      </c>
      <c r="CP8" s="318">
        <f t="shared" si="53"/>
        <v>0</v>
      </c>
      <c r="CQ8" s="318">
        <f t="shared" si="54"/>
        <v>0</v>
      </c>
      <c r="CR8" s="307"/>
      <c r="CS8" s="307">
        <f t="shared" si="119"/>
        <v>0</v>
      </c>
      <c r="CT8" s="307"/>
      <c r="CU8" s="188"/>
      <c r="CV8" s="188"/>
      <c r="CW8" s="188"/>
      <c r="CX8" s="316">
        <f t="shared" si="55"/>
        <v>0</v>
      </c>
      <c r="CY8" s="316">
        <f t="shared" si="56"/>
        <v>0</v>
      </c>
      <c r="CZ8" s="316">
        <f t="shared" si="57"/>
        <v>0</v>
      </c>
      <c r="DA8" s="316">
        <f t="shared" si="58"/>
        <v>0</v>
      </c>
      <c r="DB8" s="316">
        <f t="shared" si="59"/>
        <v>0</v>
      </c>
      <c r="DC8" s="316">
        <f t="shared" si="60"/>
        <v>0</v>
      </c>
      <c r="DD8" s="316">
        <f t="shared" si="61"/>
        <v>0</v>
      </c>
      <c r="DE8" s="188"/>
      <c r="DF8" s="307">
        <f t="shared" si="62"/>
        <v>0</v>
      </c>
      <c r="DG8" s="188"/>
      <c r="DH8" s="188"/>
      <c r="DI8" s="188"/>
      <c r="DJ8" s="188"/>
      <c r="DK8" s="188"/>
      <c r="DL8" s="316">
        <f t="shared" si="63"/>
        <v>0</v>
      </c>
      <c r="DM8" s="316">
        <f t="shared" si="64"/>
        <v>0</v>
      </c>
      <c r="DN8" s="316">
        <f t="shared" si="65"/>
        <v>0</v>
      </c>
      <c r="DO8" s="316">
        <f t="shared" si="66"/>
        <v>0</v>
      </c>
      <c r="DP8" s="316"/>
      <c r="DQ8" s="316">
        <f t="shared" si="120"/>
        <v>0</v>
      </c>
      <c r="DR8" s="316"/>
      <c r="DS8" s="316">
        <f t="shared" si="67"/>
        <v>0</v>
      </c>
      <c r="DT8" s="316">
        <f t="shared" si="68"/>
        <v>0</v>
      </c>
      <c r="DU8" s="316">
        <f t="shared" si="69"/>
        <v>0</v>
      </c>
      <c r="DV8" s="316">
        <f t="shared" si="70"/>
        <v>0</v>
      </c>
      <c r="DW8" s="316">
        <f t="shared" si="71"/>
        <v>0</v>
      </c>
      <c r="DX8" s="316">
        <f t="shared" si="72"/>
        <v>0</v>
      </c>
      <c r="DY8" s="316">
        <f t="shared" si="73"/>
        <v>0</v>
      </c>
      <c r="DZ8" s="316">
        <f t="shared" si="74"/>
        <v>0</v>
      </c>
      <c r="EA8" s="316">
        <f t="shared" si="75"/>
        <v>0</v>
      </c>
      <c r="EB8" s="307">
        <f t="shared" si="76"/>
        <v>0</v>
      </c>
      <c r="EC8" s="307"/>
      <c r="ED8" s="188"/>
      <c r="EE8" s="188"/>
      <c r="EF8" s="188"/>
      <c r="EG8" s="188"/>
      <c r="EH8" s="188"/>
      <c r="EI8" s="316">
        <f t="shared" si="77"/>
        <v>0</v>
      </c>
      <c r="EJ8" s="316">
        <f t="shared" si="78"/>
        <v>0</v>
      </c>
      <c r="EK8" s="316">
        <f t="shared" si="79"/>
        <v>0</v>
      </c>
      <c r="EL8" s="316">
        <f t="shared" si="80"/>
        <v>0</v>
      </c>
      <c r="EM8" s="316">
        <f t="shared" si="81"/>
        <v>0</v>
      </c>
      <c r="EN8" s="316">
        <f t="shared" si="82"/>
        <v>0</v>
      </c>
      <c r="EO8" s="188"/>
      <c r="EP8" s="307">
        <f>SUM(EI8:EN8)</f>
        <v>0</v>
      </c>
      <c r="EQ8" s="307">
        <f t="shared" si="83"/>
        <v>0</v>
      </c>
      <c r="ER8" s="188"/>
      <c r="ES8" s="188"/>
      <c r="ET8" s="188"/>
      <c r="EU8" s="188"/>
      <c r="EV8" s="188"/>
      <c r="EW8" s="316">
        <f t="shared" si="84"/>
        <v>0</v>
      </c>
      <c r="EX8" s="316">
        <f t="shared" si="85"/>
        <v>0</v>
      </c>
      <c r="EY8" s="316">
        <f t="shared" si="86"/>
        <v>0</v>
      </c>
      <c r="EZ8" s="316">
        <f t="shared" si="87"/>
        <v>0</v>
      </c>
      <c r="FA8" s="316">
        <f t="shared" si="88"/>
        <v>0</v>
      </c>
      <c r="FB8" s="316">
        <f t="shared" si="89"/>
        <v>0</v>
      </c>
      <c r="FC8" s="188"/>
      <c r="FD8" s="307">
        <f>SUM(EW8:FB8)</f>
        <v>0</v>
      </c>
      <c r="FE8" s="307">
        <f t="shared" si="90"/>
        <v>0</v>
      </c>
      <c r="FF8" s="188"/>
      <c r="FG8" s="188"/>
      <c r="FH8" s="188"/>
      <c r="FI8" s="188"/>
      <c r="FJ8" s="188"/>
      <c r="FK8" s="188"/>
      <c r="FL8" s="316">
        <f t="shared" si="91"/>
        <v>0</v>
      </c>
      <c r="FM8" s="316">
        <f t="shared" si="92"/>
        <v>0</v>
      </c>
      <c r="FN8" s="316">
        <f t="shared" si="93"/>
        <v>0</v>
      </c>
      <c r="FO8" s="316">
        <f t="shared" si="94"/>
        <v>0</v>
      </c>
      <c r="FP8" s="316">
        <f t="shared" si="95"/>
        <v>0</v>
      </c>
      <c r="FQ8" s="316">
        <f t="shared" si="96"/>
        <v>0</v>
      </c>
      <c r="FR8" s="188"/>
      <c r="FS8" s="307">
        <f t="shared" si="97"/>
        <v>0</v>
      </c>
      <c r="FT8" s="307">
        <f t="shared" si="98"/>
        <v>0</v>
      </c>
      <c r="FU8" s="188"/>
      <c r="FV8" s="188"/>
      <c r="FW8" s="188"/>
      <c r="FX8" s="188"/>
      <c r="FY8" s="188"/>
      <c r="FZ8" s="188"/>
      <c r="GA8" s="316">
        <f t="shared" si="99"/>
        <v>0</v>
      </c>
      <c r="GB8" s="316">
        <f t="shared" si="100"/>
        <v>0</v>
      </c>
      <c r="GC8" s="316">
        <f t="shared" si="101"/>
        <v>0</v>
      </c>
      <c r="GD8" s="316">
        <f t="shared" si="102"/>
        <v>0</v>
      </c>
      <c r="GE8" s="316">
        <f t="shared" si="103"/>
        <v>0</v>
      </c>
      <c r="GF8" s="316">
        <f t="shared" si="104"/>
        <v>0</v>
      </c>
      <c r="GG8" s="188"/>
      <c r="GH8" s="307">
        <f t="shared" si="105"/>
        <v>0</v>
      </c>
      <c r="GI8" s="307">
        <f t="shared" si="106"/>
        <v>0</v>
      </c>
    </row>
    <row r="9" spans="1:191" ht="16.5" x14ac:dyDescent="0.25">
      <c r="A9" s="404">
        <v>37012</v>
      </c>
      <c r="B9" s="410">
        <f t="shared" si="107"/>
        <v>-130.33000000000001</v>
      </c>
      <c r="C9" s="208">
        <f t="shared" si="9"/>
        <v>-0.23505739639969914</v>
      </c>
      <c r="D9" s="417"/>
      <c r="E9" s="410">
        <f t="shared" si="108"/>
        <v>4.58</v>
      </c>
      <c r="F9" s="208">
        <f t="shared" si="10"/>
        <v>1.3</v>
      </c>
      <c r="G9" s="417"/>
      <c r="H9" s="410">
        <f t="shared" si="109"/>
        <v>0</v>
      </c>
      <c r="I9" s="208">
        <f t="shared" si="11"/>
        <v>1.65</v>
      </c>
      <c r="J9" s="417"/>
      <c r="K9" s="410">
        <f t="shared" si="110"/>
        <v>-8.0500000000000007</v>
      </c>
      <c r="L9" s="208">
        <f t="shared" si="12"/>
        <v>-0.49</v>
      </c>
      <c r="M9" s="417"/>
      <c r="N9" s="410">
        <f t="shared" si="111"/>
        <v>-285.45</v>
      </c>
      <c r="O9" s="208">
        <f t="shared" si="13"/>
        <v>-7.4999999999999997E-2</v>
      </c>
      <c r="P9" s="417"/>
      <c r="Q9" s="208">
        <f t="shared" si="14"/>
        <v>5.37</v>
      </c>
      <c r="R9" s="417"/>
      <c r="S9" s="410">
        <f t="shared" si="112"/>
        <v>439.87</v>
      </c>
      <c r="T9" s="208">
        <f t="shared" si="15"/>
        <v>-0.30499999999999999</v>
      </c>
      <c r="U9" s="417"/>
      <c r="V9" s="208">
        <f t="shared" si="113"/>
        <v>7.348882848819061</v>
      </c>
      <c r="W9" s="417"/>
      <c r="X9" s="410">
        <f t="shared" si="114"/>
        <v>-0.28999999999999998</v>
      </c>
      <c r="Y9" s="208">
        <f t="shared" si="16"/>
        <v>5.4450000000000003</v>
      </c>
      <c r="Z9" s="417"/>
      <c r="AB9" s="415">
        <f t="shared" si="17"/>
        <v>20.620000000000005</v>
      </c>
      <c r="AC9" s="122"/>
      <c r="AD9" s="122"/>
      <c r="AF9" s="385" t="s">
        <v>264</v>
      </c>
      <c r="AG9" s="386" t="s">
        <v>265</v>
      </c>
      <c r="AI9" s="407">
        <v>37012</v>
      </c>
      <c r="AJ9" s="293">
        <f t="shared" si="115"/>
        <v>0</v>
      </c>
      <c r="AK9" s="294">
        <f>(AO9)*(AM9)</f>
        <v>0</v>
      </c>
      <c r="AL9" s="294">
        <f t="shared" si="18"/>
        <v>0</v>
      </c>
      <c r="AM9" s="313">
        <f t="shared" si="116"/>
        <v>0.98572934511008692</v>
      </c>
      <c r="AN9" s="314">
        <f t="shared" si="19"/>
        <v>0</v>
      </c>
      <c r="AO9" s="294">
        <f t="shared" si="20"/>
        <v>0</v>
      </c>
      <c r="AP9" s="408"/>
      <c r="AQ9" s="237"/>
      <c r="AR9" s="307">
        <f t="shared" si="21"/>
        <v>0</v>
      </c>
      <c r="AS9" s="237"/>
      <c r="AT9" s="188"/>
      <c r="AU9" s="188"/>
      <c r="AV9" s="239">
        <v>37012</v>
      </c>
      <c r="AW9" s="188"/>
      <c r="AX9" s="315">
        <f t="shared" si="22"/>
        <v>0</v>
      </c>
      <c r="AY9" s="316">
        <f t="shared" si="23"/>
        <v>0</v>
      </c>
      <c r="AZ9" s="316">
        <f t="shared" si="24"/>
        <v>0</v>
      </c>
      <c r="BA9" s="316">
        <f t="shared" si="25"/>
        <v>0</v>
      </c>
      <c r="BB9" s="316">
        <f t="shared" si="26"/>
        <v>0</v>
      </c>
      <c r="BC9" s="316">
        <f t="shared" si="27"/>
        <v>0</v>
      </c>
      <c r="BD9" s="316">
        <f t="shared" si="28"/>
        <v>0</v>
      </c>
      <c r="BE9" s="316">
        <f t="shared" si="117"/>
        <v>0</v>
      </c>
      <c r="BF9" s="316"/>
      <c r="BG9" s="248"/>
      <c r="BH9" s="248"/>
      <c r="BI9" s="317">
        <f t="shared" si="29"/>
        <v>0</v>
      </c>
      <c r="BJ9" s="317">
        <f t="shared" si="30"/>
        <v>0</v>
      </c>
      <c r="BK9" s="317">
        <f t="shared" si="31"/>
        <v>0</v>
      </c>
      <c r="BL9" s="317">
        <f t="shared" si="32"/>
        <v>0</v>
      </c>
      <c r="BM9" s="317">
        <f t="shared" si="33"/>
        <v>0</v>
      </c>
      <c r="BN9" s="317">
        <f t="shared" si="34"/>
        <v>0</v>
      </c>
      <c r="BO9" s="317">
        <f t="shared" si="35"/>
        <v>0</v>
      </c>
      <c r="BP9" s="317">
        <f t="shared" si="36"/>
        <v>0</v>
      </c>
      <c r="BQ9" s="248"/>
      <c r="BR9" s="249">
        <f>SUM(BI9:BP9)</f>
        <v>0</v>
      </c>
      <c r="BS9" s="249">
        <f t="shared" si="37"/>
        <v>0</v>
      </c>
      <c r="BT9" s="249"/>
      <c r="BU9" s="188"/>
      <c r="BV9" s="188"/>
      <c r="BW9" s="318">
        <f t="shared" si="38"/>
        <v>0</v>
      </c>
      <c r="BX9" s="318">
        <f t="shared" si="39"/>
        <v>0</v>
      </c>
      <c r="BY9" s="318">
        <f t="shared" si="40"/>
        <v>0</v>
      </c>
      <c r="BZ9" s="318">
        <f t="shared" si="41"/>
        <v>0</v>
      </c>
      <c r="CA9" s="318">
        <f t="shared" si="42"/>
        <v>0</v>
      </c>
      <c r="CB9" s="316">
        <f t="shared" si="43"/>
        <v>0</v>
      </c>
      <c r="CC9" s="316">
        <f t="shared" si="44"/>
        <v>0</v>
      </c>
      <c r="CD9" s="316">
        <f t="shared" si="45"/>
        <v>0</v>
      </c>
      <c r="CE9" s="316">
        <f t="shared" si="46"/>
        <v>0</v>
      </c>
      <c r="CF9" s="316">
        <f t="shared" si="47"/>
        <v>0</v>
      </c>
      <c r="CG9" s="316">
        <f t="shared" si="48"/>
        <v>0</v>
      </c>
      <c r="CH9" s="316">
        <f t="shared" si="49"/>
        <v>0</v>
      </c>
      <c r="CI9" s="316">
        <f t="shared" si="50"/>
        <v>0</v>
      </c>
      <c r="CJ9" s="188"/>
      <c r="CK9" s="307">
        <f t="shared" si="118"/>
        <v>0</v>
      </c>
      <c r="CL9" s="307"/>
      <c r="CM9" s="307"/>
      <c r="CN9" s="318">
        <f t="shared" si="51"/>
        <v>0</v>
      </c>
      <c r="CO9" s="318">
        <f t="shared" si="52"/>
        <v>0</v>
      </c>
      <c r="CP9" s="318">
        <f t="shared" si="53"/>
        <v>0</v>
      </c>
      <c r="CQ9" s="318">
        <f t="shared" si="54"/>
        <v>0</v>
      </c>
      <c r="CR9" s="307"/>
      <c r="CS9" s="307">
        <f t="shared" si="119"/>
        <v>0</v>
      </c>
      <c r="CT9" s="307"/>
      <c r="CU9" s="188"/>
      <c r="CV9" s="188"/>
      <c r="CW9" s="188"/>
      <c r="CX9" s="316">
        <f t="shared" si="55"/>
        <v>0</v>
      </c>
      <c r="CY9" s="316">
        <f t="shared" si="56"/>
        <v>0</v>
      </c>
      <c r="CZ9" s="316">
        <f t="shared" si="57"/>
        <v>0</v>
      </c>
      <c r="DA9" s="316">
        <f t="shared" si="58"/>
        <v>0</v>
      </c>
      <c r="DB9" s="316">
        <f t="shared" si="59"/>
        <v>0</v>
      </c>
      <c r="DC9" s="316">
        <f t="shared" si="60"/>
        <v>0</v>
      </c>
      <c r="DD9" s="316">
        <f t="shared" si="61"/>
        <v>0</v>
      </c>
      <c r="DE9" s="188"/>
      <c r="DF9" s="307">
        <f t="shared" si="62"/>
        <v>0</v>
      </c>
      <c r="DG9" s="188"/>
      <c r="DH9" s="188"/>
      <c r="DI9" s="188"/>
      <c r="DJ9" s="188"/>
      <c r="DK9" s="188"/>
      <c r="DL9" s="316">
        <f t="shared" si="63"/>
        <v>0</v>
      </c>
      <c r="DM9" s="316">
        <f t="shared" si="64"/>
        <v>0</v>
      </c>
      <c r="DN9" s="316">
        <f t="shared" si="65"/>
        <v>0</v>
      </c>
      <c r="DO9" s="316">
        <f t="shared" si="66"/>
        <v>0</v>
      </c>
      <c r="DP9" s="316"/>
      <c r="DQ9" s="316">
        <f t="shared" si="120"/>
        <v>0</v>
      </c>
      <c r="DR9" s="316"/>
      <c r="DS9" s="316">
        <f t="shared" si="67"/>
        <v>0</v>
      </c>
      <c r="DT9" s="316">
        <f t="shared" si="68"/>
        <v>0</v>
      </c>
      <c r="DU9" s="316">
        <f t="shared" si="69"/>
        <v>0</v>
      </c>
      <c r="DV9" s="316">
        <f t="shared" si="70"/>
        <v>0</v>
      </c>
      <c r="DW9" s="316">
        <f t="shared" si="71"/>
        <v>0</v>
      </c>
      <c r="DX9" s="316">
        <f t="shared" si="72"/>
        <v>0</v>
      </c>
      <c r="DY9" s="316">
        <f t="shared" si="73"/>
        <v>0</v>
      </c>
      <c r="DZ9" s="316">
        <f t="shared" si="74"/>
        <v>0</v>
      </c>
      <c r="EA9" s="316">
        <f t="shared" si="75"/>
        <v>0</v>
      </c>
      <c r="EB9" s="307">
        <f t="shared" si="76"/>
        <v>0</v>
      </c>
      <c r="EC9" s="307"/>
      <c r="ED9" s="188"/>
      <c r="EE9" s="188"/>
      <c r="EF9" s="188"/>
      <c r="EG9" s="188"/>
      <c r="EH9" s="188"/>
      <c r="EI9" s="316">
        <f t="shared" si="77"/>
        <v>0</v>
      </c>
      <c r="EJ9" s="316">
        <f t="shared" si="78"/>
        <v>0</v>
      </c>
      <c r="EK9" s="316">
        <f t="shared" si="79"/>
        <v>0</v>
      </c>
      <c r="EL9" s="316">
        <f t="shared" si="80"/>
        <v>0</v>
      </c>
      <c r="EM9" s="316">
        <f t="shared" si="81"/>
        <v>0</v>
      </c>
      <c r="EN9" s="316">
        <f t="shared" si="82"/>
        <v>0</v>
      </c>
      <c r="EO9" s="188"/>
      <c r="EP9" s="307">
        <f>SUM(EI9:EN9)</f>
        <v>0</v>
      </c>
      <c r="EQ9" s="307">
        <f t="shared" si="83"/>
        <v>0</v>
      </c>
      <c r="ER9" s="188"/>
      <c r="ES9" s="188"/>
      <c r="ET9" s="188"/>
      <c r="EU9" s="188"/>
      <c r="EV9" s="188"/>
      <c r="EW9" s="316">
        <f t="shared" si="84"/>
        <v>0</v>
      </c>
      <c r="EX9" s="316">
        <f t="shared" si="85"/>
        <v>0</v>
      </c>
      <c r="EY9" s="316">
        <f t="shared" si="86"/>
        <v>0</v>
      </c>
      <c r="EZ9" s="316">
        <f t="shared" si="87"/>
        <v>0</v>
      </c>
      <c r="FA9" s="316">
        <f t="shared" si="88"/>
        <v>0</v>
      </c>
      <c r="FB9" s="316">
        <f t="shared" si="89"/>
        <v>0</v>
      </c>
      <c r="FC9" s="188"/>
      <c r="FD9" s="307">
        <f>SUM(EW9:FB9)</f>
        <v>0</v>
      </c>
      <c r="FE9" s="307">
        <f t="shared" si="90"/>
        <v>0</v>
      </c>
      <c r="FF9" s="188"/>
      <c r="FG9" s="188"/>
      <c r="FH9" s="188"/>
      <c r="FI9" s="188"/>
      <c r="FJ9" s="188"/>
      <c r="FK9" s="188"/>
      <c r="FL9" s="316">
        <f t="shared" si="91"/>
        <v>0</v>
      </c>
      <c r="FM9" s="316">
        <f t="shared" si="92"/>
        <v>0</v>
      </c>
      <c r="FN9" s="316">
        <f t="shared" si="93"/>
        <v>0</v>
      </c>
      <c r="FO9" s="316">
        <f t="shared" si="94"/>
        <v>0</v>
      </c>
      <c r="FP9" s="316">
        <f t="shared" si="95"/>
        <v>0</v>
      </c>
      <c r="FQ9" s="316">
        <f t="shared" si="96"/>
        <v>0</v>
      </c>
      <c r="FR9" s="188"/>
      <c r="FS9" s="307">
        <f t="shared" si="97"/>
        <v>0</v>
      </c>
      <c r="FT9" s="307">
        <f t="shared" si="98"/>
        <v>0</v>
      </c>
      <c r="FU9" s="188"/>
      <c r="FV9" s="188"/>
      <c r="FW9" s="188"/>
      <c r="FX9" s="188"/>
      <c r="FY9" s="188"/>
      <c r="FZ9" s="188"/>
      <c r="GA9" s="316">
        <f t="shared" si="99"/>
        <v>0</v>
      </c>
      <c r="GB9" s="316">
        <f t="shared" si="100"/>
        <v>0</v>
      </c>
      <c r="GC9" s="316">
        <f t="shared" si="101"/>
        <v>0</v>
      </c>
      <c r="GD9" s="316">
        <f t="shared" si="102"/>
        <v>0</v>
      </c>
      <c r="GE9" s="316">
        <f t="shared" si="103"/>
        <v>0</v>
      </c>
      <c r="GF9" s="316">
        <f t="shared" si="104"/>
        <v>0</v>
      </c>
      <c r="GG9" s="188"/>
      <c r="GH9" s="307">
        <f t="shared" si="105"/>
        <v>0</v>
      </c>
      <c r="GI9" s="307">
        <f t="shared" si="106"/>
        <v>0</v>
      </c>
    </row>
    <row r="10" spans="1:191" ht="16.5" x14ac:dyDescent="0.25">
      <c r="A10" s="404">
        <v>37043</v>
      </c>
      <c r="B10" s="410">
        <f t="shared" si="107"/>
        <v>-125.58</v>
      </c>
      <c r="C10" s="208">
        <f t="shared" si="9"/>
        <v>-0.23504096290711995</v>
      </c>
      <c r="D10" s="417"/>
      <c r="E10" s="410">
        <f t="shared" si="108"/>
        <v>4.42</v>
      </c>
      <c r="F10" s="208">
        <f t="shared" si="10"/>
        <v>1.5</v>
      </c>
      <c r="G10" s="417"/>
      <c r="H10" s="410">
        <f t="shared" si="109"/>
        <v>0</v>
      </c>
      <c r="I10" s="208">
        <f t="shared" si="11"/>
        <v>1.85</v>
      </c>
      <c r="J10" s="417"/>
      <c r="K10" s="410">
        <f t="shared" si="110"/>
        <v>-7.76</v>
      </c>
      <c r="L10" s="208">
        <f t="shared" si="12"/>
        <v>-0.49</v>
      </c>
      <c r="M10" s="417"/>
      <c r="N10" s="410">
        <f t="shared" si="111"/>
        <v>-273.85000000000002</v>
      </c>
      <c r="O10" s="208">
        <f t="shared" si="13"/>
        <v>-7.4999999999999997E-2</v>
      </c>
      <c r="P10" s="417"/>
      <c r="Q10" s="208">
        <f t="shared" si="14"/>
        <v>5.35</v>
      </c>
      <c r="R10" s="417"/>
      <c r="S10" s="410">
        <f t="shared" si="112"/>
        <v>422.63</v>
      </c>
      <c r="T10" s="208">
        <f t="shared" si="15"/>
        <v>-0.30499999999999999</v>
      </c>
      <c r="U10" s="417"/>
      <c r="V10" s="208">
        <f t="shared" si="113"/>
        <v>7.3185684262671185</v>
      </c>
      <c r="W10" s="417"/>
      <c r="X10" s="410">
        <f t="shared" si="114"/>
        <v>-0.28000000000000003</v>
      </c>
      <c r="Y10" s="208">
        <f t="shared" si="16"/>
        <v>5.4249999999999998</v>
      </c>
      <c r="Z10" s="417"/>
      <c r="AB10" s="415">
        <f t="shared" si="17"/>
        <v>19.860000000000014</v>
      </c>
      <c r="AC10" s="122"/>
      <c r="AD10" s="122"/>
      <c r="AF10" s="401" t="s">
        <v>278</v>
      </c>
      <c r="AG10" s="386" t="s">
        <v>279</v>
      </c>
      <c r="AI10" s="407">
        <v>37043</v>
      </c>
      <c r="AJ10" s="293">
        <f t="shared" si="115"/>
        <v>0</v>
      </c>
      <c r="AK10" s="294">
        <f>(AO10)*(AM10)</f>
        <v>0</v>
      </c>
      <c r="AL10" s="294">
        <f t="shared" si="18"/>
        <v>0</v>
      </c>
      <c r="AM10" s="313">
        <f t="shared" si="116"/>
        <v>0.98147168996081158</v>
      </c>
      <c r="AN10" s="314">
        <f t="shared" si="19"/>
        <v>0</v>
      </c>
      <c r="AO10" s="294">
        <f t="shared" si="20"/>
        <v>0</v>
      </c>
      <c r="AP10" s="408"/>
      <c r="AQ10" s="237"/>
      <c r="AR10" s="307">
        <f t="shared" si="21"/>
        <v>0</v>
      </c>
      <c r="AS10" s="237"/>
      <c r="AT10" s="188"/>
      <c r="AU10" s="188"/>
      <c r="AV10" s="239">
        <v>37043</v>
      </c>
      <c r="AW10" s="188"/>
      <c r="AX10" s="315">
        <f t="shared" si="22"/>
        <v>0</v>
      </c>
      <c r="AY10" s="316">
        <f t="shared" si="23"/>
        <v>0</v>
      </c>
      <c r="AZ10" s="316">
        <f t="shared" si="24"/>
        <v>0</v>
      </c>
      <c r="BA10" s="316">
        <f t="shared" si="25"/>
        <v>0</v>
      </c>
      <c r="BB10" s="316">
        <f t="shared" si="26"/>
        <v>0</v>
      </c>
      <c r="BC10" s="316">
        <f t="shared" si="27"/>
        <v>0</v>
      </c>
      <c r="BD10" s="316">
        <f t="shared" si="28"/>
        <v>0</v>
      </c>
      <c r="BE10" s="316">
        <f t="shared" si="117"/>
        <v>0</v>
      </c>
      <c r="BF10" s="316"/>
      <c r="BG10" s="248"/>
      <c r="BH10" s="248"/>
      <c r="BI10" s="317">
        <f t="shared" si="29"/>
        <v>0</v>
      </c>
      <c r="BJ10" s="317">
        <f t="shared" si="30"/>
        <v>0</v>
      </c>
      <c r="BK10" s="317">
        <f t="shared" si="31"/>
        <v>0</v>
      </c>
      <c r="BL10" s="317">
        <f t="shared" si="32"/>
        <v>0</v>
      </c>
      <c r="BM10" s="317">
        <f t="shared" si="33"/>
        <v>0</v>
      </c>
      <c r="BN10" s="317">
        <f t="shared" si="34"/>
        <v>0</v>
      </c>
      <c r="BO10" s="317">
        <f t="shared" si="35"/>
        <v>0</v>
      </c>
      <c r="BP10" s="317">
        <f t="shared" si="36"/>
        <v>0</v>
      </c>
      <c r="BQ10" s="248"/>
      <c r="BR10" s="249">
        <f>SUM(BI10:BP10)</f>
        <v>0</v>
      </c>
      <c r="BS10" s="249">
        <f t="shared" si="37"/>
        <v>0</v>
      </c>
      <c r="BT10" s="249"/>
      <c r="BU10" s="188"/>
      <c r="BV10" s="188"/>
      <c r="BW10" s="318">
        <f t="shared" si="38"/>
        <v>0</v>
      </c>
      <c r="BX10" s="318">
        <f t="shared" si="39"/>
        <v>0</v>
      </c>
      <c r="BY10" s="318">
        <f t="shared" si="40"/>
        <v>0</v>
      </c>
      <c r="BZ10" s="318">
        <f t="shared" si="41"/>
        <v>0</v>
      </c>
      <c r="CA10" s="318">
        <f t="shared" si="42"/>
        <v>0</v>
      </c>
      <c r="CB10" s="316">
        <f t="shared" si="43"/>
        <v>0</v>
      </c>
      <c r="CC10" s="316">
        <f t="shared" si="44"/>
        <v>0</v>
      </c>
      <c r="CD10" s="316">
        <f t="shared" si="45"/>
        <v>0</v>
      </c>
      <c r="CE10" s="316">
        <f t="shared" si="46"/>
        <v>0</v>
      </c>
      <c r="CF10" s="316">
        <f t="shared" si="47"/>
        <v>0</v>
      </c>
      <c r="CG10" s="316">
        <f t="shared" si="48"/>
        <v>0</v>
      </c>
      <c r="CH10" s="316">
        <f t="shared" si="49"/>
        <v>0</v>
      </c>
      <c r="CI10" s="316">
        <f t="shared" si="50"/>
        <v>0</v>
      </c>
      <c r="CJ10" s="188"/>
      <c r="CK10" s="307">
        <f t="shared" si="118"/>
        <v>0</v>
      </c>
      <c r="CL10" s="307"/>
      <c r="CM10" s="307"/>
      <c r="CN10" s="318">
        <f t="shared" si="51"/>
        <v>0</v>
      </c>
      <c r="CO10" s="318">
        <f t="shared" si="52"/>
        <v>0</v>
      </c>
      <c r="CP10" s="318">
        <f t="shared" si="53"/>
        <v>0</v>
      </c>
      <c r="CQ10" s="318">
        <f t="shared" si="54"/>
        <v>0</v>
      </c>
      <c r="CR10" s="307"/>
      <c r="CS10" s="307">
        <f t="shared" si="119"/>
        <v>0</v>
      </c>
      <c r="CT10" s="307"/>
      <c r="CU10" s="188"/>
      <c r="CV10" s="188"/>
      <c r="CW10" s="188"/>
      <c r="CX10" s="316">
        <f t="shared" si="55"/>
        <v>0</v>
      </c>
      <c r="CY10" s="316">
        <f t="shared" si="56"/>
        <v>0</v>
      </c>
      <c r="CZ10" s="316">
        <f t="shared" si="57"/>
        <v>0</v>
      </c>
      <c r="DA10" s="316">
        <f t="shared" si="58"/>
        <v>0</v>
      </c>
      <c r="DB10" s="316">
        <f t="shared" si="59"/>
        <v>0</v>
      </c>
      <c r="DC10" s="316">
        <f t="shared" si="60"/>
        <v>0</v>
      </c>
      <c r="DD10" s="316">
        <f t="shared" si="61"/>
        <v>0</v>
      </c>
      <c r="DE10" s="188"/>
      <c r="DF10" s="307">
        <f t="shared" si="62"/>
        <v>0</v>
      </c>
      <c r="DG10" s="188"/>
      <c r="DH10" s="188"/>
      <c r="DI10" s="188"/>
      <c r="DJ10" s="188"/>
      <c r="DK10" s="188"/>
      <c r="DL10" s="316">
        <f t="shared" si="63"/>
        <v>0</v>
      </c>
      <c r="DM10" s="316">
        <f t="shared" si="64"/>
        <v>0</v>
      </c>
      <c r="DN10" s="316">
        <f t="shared" si="65"/>
        <v>0</v>
      </c>
      <c r="DO10" s="316">
        <f t="shared" si="66"/>
        <v>0</v>
      </c>
      <c r="DP10" s="316"/>
      <c r="DQ10" s="316">
        <f t="shared" si="120"/>
        <v>0</v>
      </c>
      <c r="DR10" s="316"/>
      <c r="DS10" s="316">
        <f t="shared" si="67"/>
        <v>0</v>
      </c>
      <c r="DT10" s="316">
        <f t="shared" si="68"/>
        <v>0</v>
      </c>
      <c r="DU10" s="316">
        <f t="shared" si="69"/>
        <v>0</v>
      </c>
      <c r="DV10" s="316">
        <f t="shared" si="70"/>
        <v>0</v>
      </c>
      <c r="DW10" s="316">
        <f t="shared" si="71"/>
        <v>0</v>
      </c>
      <c r="DX10" s="316">
        <f t="shared" si="72"/>
        <v>0</v>
      </c>
      <c r="DY10" s="316">
        <f t="shared" si="73"/>
        <v>0</v>
      </c>
      <c r="DZ10" s="316">
        <f t="shared" si="74"/>
        <v>0</v>
      </c>
      <c r="EA10" s="316">
        <f t="shared" si="75"/>
        <v>0</v>
      </c>
      <c r="EB10" s="307">
        <f t="shared" si="76"/>
        <v>0</v>
      </c>
      <c r="EC10" s="307"/>
      <c r="ED10" s="188"/>
      <c r="EE10" s="188"/>
      <c r="EF10" s="188"/>
      <c r="EG10" s="188"/>
      <c r="EH10" s="188"/>
      <c r="EI10" s="316">
        <f t="shared" si="77"/>
        <v>0</v>
      </c>
      <c r="EJ10" s="316">
        <f t="shared" si="78"/>
        <v>0</v>
      </c>
      <c r="EK10" s="316">
        <f t="shared" si="79"/>
        <v>0</v>
      </c>
      <c r="EL10" s="316">
        <f t="shared" si="80"/>
        <v>0</v>
      </c>
      <c r="EM10" s="316">
        <f t="shared" si="81"/>
        <v>0</v>
      </c>
      <c r="EN10" s="316">
        <f t="shared" si="82"/>
        <v>0</v>
      </c>
      <c r="EO10" s="188"/>
      <c r="EP10" s="307">
        <f>SUM(EI10:EN10)</f>
        <v>0</v>
      </c>
      <c r="EQ10" s="307">
        <f t="shared" si="83"/>
        <v>0</v>
      </c>
      <c r="ER10" s="188"/>
      <c r="ES10" s="188"/>
      <c r="ET10" s="188"/>
      <c r="EU10" s="188"/>
      <c r="EV10" s="188"/>
      <c r="EW10" s="316">
        <f t="shared" si="84"/>
        <v>0</v>
      </c>
      <c r="EX10" s="316">
        <f t="shared" si="85"/>
        <v>0</v>
      </c>
      <c r="EY10" s="316">
        <f t="shared" si="86"/>
        <v>0</v>
      </c>
      <c r="EZ10" s="316">
        <f t="shared" si="87"/>
        <v>0</v>
      </c>
      <c r="FA10" s="316">
        <f t="shared" si="88"/>
        <v>0</v>
      </c>
      <c r="FB10" s="316">
        <f t="shared" si="89"/>
        <v>0</v>
      </c>
      <c r="FC10" s="188"/>
      <c r="FD10" s="307">
        <f>SUM(EW10:FB10)</f>
        <v>0</v>
      </c>
      <c r="FE10" s="307">
        <f t="shared" si="90"/>
        <v>0</v>
      </c>
      <c r="FF10" s="188"/>
      <c r="FG10" s="188"/>
      <c r="FH10" s="188"/>
      <c r="FI10" s="188"/>
      <c r="FJ10" s="188"/>
      <c r="FK10" s="188"/>
      <c r="FL10" s="316">
        <f t="shared" si="91"/>
        <v>0</v>
      </c>
      <c r="FM10" s="316">
        <f t="shared" si="92"/>
        <v>0</v>
      </c>
      <c r="FN10" s="316">
        <f t="shared" si="93"/>
        <v>0</v>
      </c>
      <c r="FO10" s="316">
        <f t="shared" si="94"/>
        <v>0</v>
      </c>
      <c r="FP10" s="316">
        <f t="shared" si="95"/>
        <v>0</v>
      </c>
      <c r="FQ10" s="316">
        <f t="shared" si="96"/>
        <v>0</v>
      </c>
      <c r="FR10" s="188"/>
      <c r="FS10" s="307">
        <f t="shared" si="97"/>
        <v>0</v>
      </c>
      <c r="FT10" s="307">
        <f t="shared" si="98"/>
        <v>0</v>
      </c>
      <c r="FU10" s="188"/>
      <c r="FV10" s="188"/>
      <c r="FW10" s="188"/>
      <c r="FX10" s="188"/>
      <c r="FY10" s="188"/>
      <c r="FZ10" s="188"/>
      <c r="GA10" s="316">
        <f t="shared" si="99"/>
        <v>0</v>
      </c>
      <c r="GB10" s="316">
        <f t="shared" si="100"/>
        <v>0</v>
      </c>
      <c r="GC10" s="316">
        <f t="shared" si="101"/>
        <v>0</v>
      </c>
      <c r="GD10" s="316">
        <f t="shared" si="102"/>
        <v>0</v>
      </c>
      <c r="GE10" s="316">
        <f t="shared" si="103"/>
        <v>0</v>
      </c>
      <c r="GF10" s="316">
        <f t="shared" si="104"/>
        <v>0</v>
      </c>
      <c r="GG10" s="188"/>
      <c r="GH10" s="307">
        <f t="shared" si="105"/>
        <v>0</v>
      </c>
      <c r="GI10" s="307">
        <f t="shared" si="106"/>
        <v>0</v>
      </c>
    </row>
    <row r="11" spans="1:191" ht="16.5" x14ac:dyDescent="0.25">
      <c r="A11" s="404">
        <v>37073</v>
      </c>
      <c r="B11" s="410">
        <f t="shared" si="107"/>
        <v>-129.24</v>
      </c>
      <c r="C11" s="208">
        <f t="shared" si="9"/>
        <v>-0.23502665365137965</v>
      </c>
      <c r="D11" s="411">
        <f>AVERAGE(C8:C14)</f>
        <v>-0.23503053100379301</v>
      </c>
      <c r="E11" s="410">
        <f t="shared" si="108"/>
        <v>4.55</v>
      </c>
      <c r="F11" s="208">
        <f t="shared" si="10"/>
        <v>2.06</v>
      </c>
      <c r="G11" s="411">
        <f>AVERAGE(F8:F14)</f>
        <v>1.5985714285714288</v>
      </c>
      <c r="H11" s="410">
        <f t="shared" si="109"/>
        <v>0</v>
      </c>
      <c r="I11" s="208">
        <f t="shared" si="11"/>
        <v>2.5099999999999998</v>
      </c>
      <c r="J11" s="411">
        <f>AVERAGE(I8:I14)</f>
        <v>1.9985714285714284</v>
      </c>
      <c r="K11" s="410">
        <f t="shared" si="110"/>
        <v>-7.99</v>
      </c>
      <c r="L11" s="208">
        <f t="shared" si="12"/>
        <v>-0.69499999999999995</v>
      </c>
      <c r="M11" s="411">
        <f>AVERAGE(L8:L14)</f>
        <v>-0.59999999999999987</v>
      </c>
      <c r="N11" s="410">
        <f t="shared" si="111"/>
        <v>-282.99</v>
      </c>
      <c r="O11" s="208">
        <f t="shared" si="13"/>
        <v>-7.4999999999999997E-2</v>
      </c>
      <c r="P11" s="411">
        <f>AVERAGE(O8:O14)</f>
        <v>-7.4999999999999997E-2</v>
      </c>
      <c r="Q11" s="208">
        <f t="shared" si="14"/>
        <v>5.3650000000000002</v>
      </c>
      <c r="R11" s="411">
        <f>AVERAGE(Q8:Q14)</f>
        <v>5.3957142857142859</v>
      </c>
      <c r="S11" s="410">
        <f t="shared" si="112"/>
        <v>436.39</v>
      </c>
      <c r="T11" s="208">
        <f t="shared" si="15"/>
        <v>-0.30499999999999999</v>
      </c>
      <c r="U11" s="411">
        <f>AVERAGE(T8:T14)</f>
        <v>-0.30499999999999999</v>
      </c>
      <c r="V11" s="208">
        <f t="shared" si="113"/>
        <v>7.3385085435480875</v>
      </c>
      <c r="W11" s="411">
        <f>AVERAGE(V8:V14)</f>
        <v>7.3828533574968462</v>
      </c>
      <c r="X11" s="410">
        <f t="shared" si="114"/>
        <v>0</v>
      </c>
      <c r="Y11" s="208">
        <f t="shared" si="16"/>
        <v>5.44</v>
      </c>
      <c r="Z11" s="411">
        <f>AVERAGE(Y8:Y14)</f>
        <v>5.4707142857142861</v>
      </c>
      <c r="AB11" s="415">
        <f t="shared" si="17"/>
        <v>20.71999999999997</v>
      </c>
      <c r="AC11" s="122"/>
      <c r="AD11" s="122"/>
      <c r="AF11" s="385" t="s">
        <v>283</v>
      </c>
      <c r="AG11" s="386" t="s">
        <v>284</v>
      </c>
      <c r="AI11" s="407">
        <v>37073</v>
      </c>
      <c r="AJ11" s="293">
        <f t="shared" si="115"/>
        <v>0</v>
      </c>
      <c r="AK11" s="294">
        <f t="shared" ref="AK11:AK74" si="121">(AO11)*(AM11)</f>
        <v>0</v>
      </c>
      <c r="AL11" s="294">
        <f t="shared" si="18"/>
        <v>0</v>
      </c>
      <c r="AM11" s="313">
        <f t="shared" si="116"/>
        <v>0.9774342386399052</v>
      </c>
      <c r="AN11" s="314">
        <f t="shared" si="19"/>
        <v>0</v>
      </c>
      <c r="AO11" s="294">
        <f t="shared" si="20"/>
        <v>0</v>
      </c>
      <c r="AP11" s="408"/>
      <c r="AQ11" s="237"/>
      <c r="AR11" s="307">
        <f t="shared" si="21"/>
        <v>0</v>
      </c>
      <c r="AS11" s="237"/>
      <c r="AT11" s="188"/>
      <c r="AU11" s="188"/>
      <c r="AV11" s="239">
        <v>37073</v>
      </c>
      <c r="AW11" s="188"/>
      <c r="AX11" s="315">
        <f t="shared" si="22"/>
        <v>0</v>
      </c>
      <c r="AY11" s="316">
        <f t="shared" si="23"/>
        <v>0</v>
      </c>
      <c r="AZ11" s="316">
        <f t="shared" si="24"/>
        <v>0</v>
      </c>
      <c r="BA11" s="316">
        <f t="shared" si="25"/>
        <v>0</v>
      </c>
      <c r="BB11" s="316">
        <f t="shared" si="26"/>
        <v>0</v>
      </c>
      <c r="BC11" s="316">
        <f t="shared" si="27"/>
        <v>0</v>
      </c>
      <c r="BD11" s="316">
        <f t="shared" si="28"/>
        <v>0</v>
      </c>
      <c r="BE11" s="316">
        <f t="shared" si="117"/>
        <v>0</v>
      </c>
      <c r="BF11" s="316"/>
      <c r="BG11" s="248"/>
      <c r="BH11" s="248"/>
      <c r="BI11" s="317">
        <f t="shared" si="29"/>
        <v>0</v>
      </c>
      <c r="BJ11" s="317">
        <f t="shared" si="30"/>
        <v>0</v>
      </c>
      <c r="BK11" s="317">
        <f t="shared" si="31"/>
        <v>0</v>
      </c>
      <c r="BL11" s="317">
        <f t="shared" si="32"/>
        <v>0</v>
      </c>
      <c r="BM11" s="317">
        <f t="shared" si="33"/>
        <v>0</v>
      </c>
      <c r="BN11" s="317">
        <f t="shared" si="34"/>
        <v>0</v>
      </c>
      <c r="BO11" s="317">
        <f t="shared" si="35"/>
        <v>0</v>
      </c>
      <c r="BP11" s="317">
        <f t="shared" si="36"/>
        <v>0</v>
      </c>
      <c r="BQ11" s="248"/>
      <c r="BR11" s="249">
        <f t="shared" ref="BR11:BR74" si="122">SUM(BI11:BP11)</f>
        <v>0</v>
      </c>
      <c r="BS11" s="249">
        <f t="shared" si="37"/>
        <v>0</v>
      </c>
      <c r="BT11" s="249"/>
      <c r="BU11" s="188"/>
      <c r="BV11" s="188"/>
      <c r="BW11" s="318">
        <f t="shared" si="38"/>
        <v>0</v>
      </c>
      <c r="BX11" s="318">
        <f t="shared" si="39"/>
        <v>0</v>
      </c>
      <c r="BY11" s="318">
        <f t="shared" si="40"/>
        <v>0</v>
      </c>
      <c r="BZ11" s="318">
        <f t="shared" si="41"/>
        <v>0</v>
      </c>
      <c r="CA11" s="318">
        <f t="shared" si="42"/>
        <v>0</v>
      </c>
      <c r="CB11" s="316">
        <f t="shared" si="43"/>
        <v>0</v>
      </c>
      <c r="CC11" s="316">
        <f t="shared" si="44"/>
        <v>0</v>
      </c>
      <c r="CD11" s="316">
        <f t="shared" si="45"/>
        <v>0</v>
      </c>
      <c r="CE11" s="316">
        <f t="shared" si="46"/>
        <v>0</v>
      </c>
      <c r="CF11" s="316">
        <f t="shared" si="47"/>
        <v>0</v>
      </c>
      <c r="CG11" s="316">
        <f t="shared" si="48"/>
        <v>0</v>
      </c>
      <c r="CH11" s="316">
        <f t="shared" si="49"/>
        <v>0</v>
      </c>
      <c r="CI11" s="316">
        <f t="shared" si="50"/>
        <v>0</v>
      </c>
      <c r="CJ11" s="188"/>
      <c r="CK11" s="307">
        <f t="shared" si="118"/>
        <v>0</v>
      </c>
      <c r="CL11" s="307"/>
      <c r="CM11" s="307"/>
      <c r="CN11" s="318">
        <f t="shared" si="51"/>
        <v>0</v>
      </c>
      <c r="CO11" s="318">
        <f t="shared" si="52"/>
        <v>0</v>
      </c>
      <c r="CP11" s="318">
        <f t="shared" si="53"/>
        <v>0</v>
      </c>
      <c r="CQ11" s="318">
        <f t="shared" si="54"/>
        <v>0</v>
      </c>
      <c r="CR11" s="307"/>
      <c r="CS11" s="307">
        <f t="shared" si="119"/>
        <v>0</v>
      </c>
      <c r="CT11" s="307"/>
      <c r="CU11" s="188"/>
      <c r="CV11" s="188"/>
      <c r="CW11" s="188"/>
      <c r="CX11" s="316">
        <f t="shared" si="55"/>
        <v>0</v>
      </c>
      <c r="CY11" s="316">
        <f t="shared" si="56"/>
        <v>0</v>
      </c>
      <c r="CZ11" s="316">
        <f t="shared" si="57"/>
        <v>0</v>
      </c>
      <c r="DA11" s="316">
        <f t="shared" si="58"/>
        <v>0</v>
      </c>
      <c r="DB11" s="316">
        <f t="shared" si="59"/>
        <v>0</v>
      </c>
      <c r="DC11" s="316">
        <f t="shared" si="60"/>
        <v>0</v>
      </c>
      <c r="DD11" s="316">
        <f t="shared" si="61"/>
        <v>0</v>
      </c>
      <c r="DE11" s="188"/>
      <c r="DF11" s="307">
        <f t="shared" si="62"/>
        <v>0</v>
      </c>
      <c r="DG11" s="188"/>
      <c r="DH11" s="188"/>
      <c r="DI11" s="188"/>
      <c r="DJ11" s="188"/>
      <c r="DK11" s="188"/>
      <c r="DL11" s="316">
        <f t="shared" si="63"/>
        <v>0</v>
      </c>
      <c r="DM11" s="316">
        <f t="shared" si="64"/>
        <v>0</v>
      </c>
      <c r="DN11" s="316">
        <f t="shared" si="65"/>
        <v>0</v>
      </c>
      <c r="DO11" s="316">
        <f t="shared" si="66"/>
        <v>0</v>
      </c>
      <c r="DP11" s="316"/>
      <c r="DQ11" s="316">
        <f t="shared" si="120"/>
        <v>0</v>
      </c>
      <c r="DR11" s="316"/>
      <c r="DS11" s="316">
        <f t="shared" si="67"/>
        <v>0</v>
      </c>
      <c r="DT11" s="316">
        <f t="shared" si="68"/>
        <v>0</v>
      </c>
      <c r="DU11" s="316">
        <f t="shared" si="69"/>
        <v>0</v>
      </c>
      <c r="DV11" s="316">
        <f t="shared" si="70"/>
        <v>0</v>
      </c>
      <c r="DW11" s="316">
        <f t="shared" si="71"/>
        <v>0</v>
      </c>
      <c r="DX11" s="316">
        <f t="shared" si="72"/>
        <v>0</v>
      </c>
      <c r="DY11" s="316">
        <f t="shared" si="73"/>
        <v>0</v>
      </c>
      <c r="DZ11" s="316">
        <f t="shared" si="74"/>
        <v>0</v>
      </c>
      <c r="EA11" s="316">
        <f t="shared" si="75"/>
        <v>0</v>
      </c>
      <c r="EB11" s="307">
        <f t="shared" si="76"/>
        <v>0</v>
      </c>
      <c r="EC11" s="307"/>
      <c r="ED11" s="188"/>
      <c r="EE11" s="188"/>
      <c r="EF11" s="188"/>
      <c r="EG11" s="188"/>
      <c r="EH11" s="188"/>
      <c r="EI11" s="316">
        <f t="shared" si="77"/>
        <v>0</v>
      </c>
      <c r="EJ11" s="316">
        <f t="shared" si="78"/>
        <v>0</v>
      </c>
      <c r="EK11" s="316">
        <f t="shared" si="79"/>
        <v>0</v>
      </c>
      <c r="EL11" s="316">
        <f t="shared" si="80"/>
        <v>0</v>
      </c>
      <c r="EM11" s="316">
        <f t="shared" si="81"/>
        <v>0</v>
      </c>
      <c r="EN11" s="316">
        <f t="shared" si="82"/>
        <v>0</v>
      </c>
      <c r="EO11" s="188"/>
      <c r="EP11" s="307">
        <f t="shared" ref="EP11:EP74" si="123">SUM(EI11:EN11)</f>
        <v>0</v>
      </c>
      <c r="EQ11" s="307">
        <f t="shared" si="83"/>
        <v>0</v>
      </c>
      <c r="ER11" s="188"/>
      <c r="ES11" s="188"/>
      <c r="ET11" s="188"/>
      <c r="EU11" s="188"/>
      <c r="EV11" s="188"/>
      <c r="EW11" s="316">
        <f t="shared" si="84"/>
        <v>0</v>
      </c>
      <c r="EX11" s="316">
        <f t="shared" si="85"/>
        <v>0</v>
      </c>
      <c r="EY11" s="316">
        <f t="shared" si="86"/>
        <v>0</v>
      </c>
      <c r="EZ11" s="316">
        <f t="shared" si="87"/>
        <v>0</v>
      </c>
      <c r="FA11" s="316">
        <f t="shared" si="88"/>
        <v>0</v>
      </c>
      <c r="FB11" s="316">
        <f t="shared" si="89"/>
        <v>0</v>
      </c>
      <c r="FC11" s="188"/>
      <c r="FD11" s="307">
        <f t="shared" ref="FD11:FD74" si="124">SUM(EW11:FB11)</f>
        <v>0</v>
      </c>
      <c r="FE11" s="307">
        <f t="shared" si="90"/>
        <v>0</v>
      </c>
      <c r="FF11" s="188"/>
      <c r="FG11" s="188"/>
      <c r="FH11" s="188"/>
      <c r="FI11" s="188"/>
      <c r="FJ11" s="188"/>
      <c r="FK11" s="188"/>
      <c r="FL11" s="316">
        <f t="shared" si="91"/>
        <v>0</v>
      </c>
      <c r="FM11" s="316">
        <f t="shared" si="92"/>
        <v>0</v>
      </c>
      <c r="FN11" s="316">
        <f t="shared" si="93"/>
        <v>0</v>
      </c>
      <c r="FO11" s="316">
        <f t="shared" si="94"/>
        <v>0</v>
      </c>
      <c r="FP11" s="316">
        <f t="shared" si="95"/>
        <v>0</v>
      </c>
      <c r="FQ11" s="316">
        <f t="shared" si="96"/>
        <v>0</v>
      </c>
      <c r="FR11" s="188"/>
      <c r="FS11" s="307">
        <f t="shared" si="97"/>
        <v>0</v>
      </c>
      <c r="FT11" s="307">
        <f t="shared" si="98"/>
        <v>0</v>
      </c>
      <c r="FU11" s="188"/>
      <c r="FV11" s="188"/>
      <c r="FW11" s="188"/>
      <c r="FX11" s="188"/>
      <c r="FY11" s="188"/>
      <c r="FZ11" s="188"/>
      <c r="GA11" s="316">
        <f t="shared" si="99"/>
        <v>0</v>
      </c>
      <c r="GB11" s="316">
        <f t="shared" si="100"/>
        <v>0</v>
      </c>
      <c r="GC11" s="316">
        <f t="shared" si="101"/>
        <v>0</v>
      </c>
      <c r="GD11" s="316">
        <f t="shared" si="102"/>
        <v>0</v>
      </c>
      <c r="GE11" s="316">
        <f t="shared" si="103"/>
        <v>0</v>
      </c>
      <c r="GF11" s="316">
        <f t="shared" si="104"/>
        <v>0</v>
      </c>
      <c r="GG11" s="188"/>
      <c r="GH11" s="307">
        <f t="shared" si="105"/>
        <v>0</v>
      </c>
      <c r="GI11" s="307">
        <f t="shared" si="106"/>
        <v>0</v>
      </c>
    </row>
    <row r="12" spans="1:191" ht="16.5" x14ac:dyDescent="0.25">
      <c r="A12" s="404">
        <v>37104</v>
      </c>
      <c r="B12" s="410">
        <f t="shared" si="107"/>
        <v>-128.69</v>
      </c>
      <c r="C12" s="208">
        <f t="shared" si="9"/>
        <v>-0.2350155897961459</v>
      </c>
      <c r="D12" s="417"/>
      <c r="E12" s="410">
        <f t="shared" si="108"/>
        <v>4.53</v>
      </c>
      <c r="F12" s="208">
        <f t="shared" si="10"/>
        <v>2.16</v>
      </c>
      <c r="G12" s="417"/>
      <c r="H12" s="410">
        <f t="shared" si="109"/>
        <v>0</v>
      </c>
      <c r="I12" s="208">
        <f t="shared" si="11"/>
        <v>2.61</v>
      </c>
      <c r="J12" s="417"/>
      <c r="K12" s="410">
        <f t="shared" si="110"/>
        <v>-7.95</v>
      </c>
      <c r="L12" s="208">
        <f t="shared" si="12"/>
        <v>-0.69499999999999995</v>
      </c>
      <c r="M12" s="417"/>
      <c r="N12" s="410">
        <f t="shared" si="111"/>
        <v>-281.75</v>
      </c>
      <c r="O12" s="208">
        <f t="shared" si="13"/>
        <v>-7.4999999999999997E-2</v>
      </c>
      <c r="P12" s="417"/>
      <c r="Q12" s="208">
        <f t="shared" si="14"/>
        <v>5.3650000000000002</v>
      </c>
      <c r="R12" s="417"/>
      <c r="S12" s="410">
        <f t="shared" si="112"/>
        <v>434.5</v>
      </c>
      <c r="T12" s="208">
        <f t="shared" si="15"/>
        <v>-0.30499999999999999</v>
      </c>
      <c r="U12" s="417"/>
      <c r="V12" s="208">
        <f t="shared" si="113"/>
        <v>7.3373483966536241</v>
      </c>
      <c r="W12" s="417"/>
      <c r="X12" s="410">
        <f t="shared" si="114"/>
        <v>0</v>
      </c>
      <c r="Y12" s="208">
        <f t="shared" si="16"/>
        <v>5.44</v>
      </c>
      <c r="Z12" s="417"/>
      <c r="AB12" s="415">
        <f t="shared" si="17"/>
        <v>20.639999999999986</v>
      </c>
      <c r="AC12" s="122"/>
      <c r="AD12" s="122"/>
      <c r="AF12" s="385" t="s">
        <v>285</v>
      </c>
      <c r="AG12" s="386" t="s">
        <v>286</v>
      </c>
      <c r="AI12" s="407">
        <v>37104</v>
      </c>
      <c r="AJ12" s="293">
        <f t="shared" si="115"/>
        <v>0</v>
      </c>
      <c r="AK12" s="294">
        <f t="shared" si="121"/>
        <v>0</v>
      </c>
      <c r="AL12" s="294">
        <f t="shared" si="18"/>
        <v>0</v>
      </c>
      <c r="AM12" s="313">
        <f t="shared" si="116"/>
        <v>0.97331126655792277</v>
      </c>
      <c r="AN12" s="314">
        <f t="shared" si="19"/>
        <v>0</v>
      </c>
      <c r="AO12" s="294">
        <f t="shared" si="20"/>
        <v>0</v>
      </c>
      <c r="AP12" s="408"/>
      <c r="AQ12" s="237"/>
      <c r="AR12" s="307">
        <f t="shared" si="21"/>
        <v>0</v>
      </c>
      <c r="AS12" s="237"/>
      <c r="AT12" s="188"/>
      <c r="AU12" s="188"/>
      <c r="AV12" s="239">
        <v>37104</v>
      </c>
      <c r="AW12" s="188"/>
      <c r="AX12" s="315">
        <f t="shared" si="22"/>
        <v>0</v>
      </c>
      <c r="AY12" s="316">
        <f t="shared" si="23"/>
        <v>0</v>
      </c>
      <c r="AZ12" s="316">
        <f t="shared" si="24"/>
        <v>0</v>
      </c>
      <c r="BA12" s="316">
        <f t="shared" si="25"/>
        <v>0</v>
      </c>
      <c r="BB12" s="316">
        <f t="shared" si="26"/>
        <v>0</v>
      </c>
      <c r="BC12" s="316">
        <f t="shared" si="27"/>
        <v>0</v>
      </c>
      <c r="BD12" s="316">
        <f t="shared" si="28"/>
        <v>0</v>
      </c>
      <c r="BE12" s="316">
        <f t="shared" si="117"/>
        <v>0</v>
      </c>
      <c r="BF12" s="316"/>
      <c r="BG12" s="248"/>
      <c r="BH12" s="248"/>
      <c r="BI12" s="317">
        <f t="shared" si="29"/>
        <v>0</v>
      </c>
      <c r="BJ12" s="317">
        <f t="shared" si="30"/>
        <v>0</v>
      </c>
      <c r="BK12" s="317">
        <f t="shared" si="31"/>
        <v>0</v>
      </c>
      <c r="BL12" s="317">
        <f t="shared" si="32"/>
        <v>0</v>
      </c>
      <c r="BM12" s="317">
        <f t="shared" si="33"/>
        <v>0</v>
      </c>
      <c r="BN12" s="317">
        <f t="shared" si="34"/>
        <v>0</v>
      </c>
      <c r="BO12" s="317">
        <f t="shared" si="35"/>
        <v>0</v>
      </c>
      <c r="BP12" s="317">
        <f t="shared" si="36"/>
        <v>0</v>
      </c>
      <c r="BQ12" s="248"/>
      <c r="BR12" s="249">
        <f t="shared" si="122"/>
        <v>0</v>
      </c>
      <c r="BS12" s="249">
        <f t="shared" si="37"/>
        <v>0</v>
      </c>
      <c r="BT12" s="249"/>
      <c r="BU12" s="188"/>
      <c r="BV12" s="188"/>
      <c r="BW12" s="318">
        <f t="shared" si="38"/>
        <v>0</v>
      </c>
      <c r="BX12" s="318">
        <f t="shared" si="39"/>
        <v>0</v>
      </c>
      <c r="BY12" s="318">
        <f t="shared" si="40"/>
        <v>0</v>
      </c>
      <c r="BZ12" s="318">
        <f t="shared" si="41"/>
        <v>0</v>
      </c>
      <c r="CA12" s="318">
        <f t="shared" si="42"/>
        <v>0</v>
      </c>
      <c r="CB12" s="316">
        <f t="shared" si="43"/>
        <v>0</v>
      </c>
      <c r="CC12" s="316">
        <f t="shared" si="44"/>
        <v>0</v>
      </c>
      <c r="CD12" s="316">
        <f t="shared" si="45"/>
        <v>0</v>
      </c>
      <c r="CE12" s="316">
        <f t="shared" si="46"/>
        <v>0</v>
      </c>
      <c r="CF12" s="316">
        <f t="shared" si="47"/>
        <v>0</v>
      </c>
      <c r="CG12" s="316">
        <f t="shared" si="48"/>
        <v>0</v>
      </c>
      <c r="CH12" s="316">
        <f t="shared" si="49"/>
        <v>0</v>
      </c>
      <c r="CI12" s="316">
        <f t="shared" si="50"/>
        <v>0</v>
      </c>
      <c r="CJ12" s="188"/>
      <c r="CK12" s="307">
        <f t="shared" si="118"/>
        <v>0</v>
      </c>
      <c r="CL12" s="307"/>
      <c r="CM12" s="307"/>
      <c r="CN12" s="318">
        <f t="shared" si="51"/>
        <v>0</v>
      </c>
      <c r="CO12" s="318">
        <f t="shared" si="52"/>
        <v>0</v>
      </c>
      <c r="CP12" s="318">
        <f t="shared" si="53"/>
        <v>0</v>
      </c>
      <c r="CQ12" s="318">
        <f t="shared" si="54"/>
        <v>0</v>
      </c>
      <c r="CR12" s="307"/>
      <c r="CS12" s="307">
        <f t="shared" si="119"/>
        <v>0</v>
      </c>
      <c r="CT12" s="307"/>
      <c r="CU12" s="188"/>
      <c r="CV12" s="188"/>
      <c r="CW12" s="188"/>
      <c r="CX12" s="316">
        <f t="shared" si="55"/>
        <v>0</v>
      </c>
      <c r="CY12" s="316">
        <f t="shared" si="56"/>
        <v>0</v>
      </c>
      <c r="CZ12" s="316">
        <f t="shared" si="57"/>
        <v>0</v>
      </c>
      <c r="DA12" s="316">
        <f t="shared" si="58"/>
        <v>0</v>
      </c>
      <c r="DB12" s="316">
        <f t="shared" si="59"/>
        <v>0</v>
      </c>
      <c r="DC12" s="316">
        <f t="shared" si="60"/>
        <v>0</v>
      </c>
      <c r="DD12" s="316">
        <f t="shared" si="61"/>
        <v>0</v>
      </c>
      <c r="DE12" s="188"/>
      <c r="DF12" s="307">
        <f t="shared" si="62"/>
        <v>0</v>
      </c>
      <c r="DG12" s="188"/>
      <c r="DH12" s="188"/>
      <c r="DI12" s="188"/>
      <c r="DJ12" s="188"/>
      <c r="DK12" s="188"/>
      <c r="DL12" s="316">
        <f t="shared" si="63"/>
        <v>0</v>
      </c>
      <c r="DM12" s="316">
        <f t="shared" si="64"/>
        <v>0</v>
      </c>
      <c r="DN12" s="316">
        <f t="shared" si="65"/>
        <v>0</v>
      </c>
      <c r="DO12" s="316">
        <f t="shared" si="66"/>
        <v>0</v>
      </c>
      <c r="DP12" s="316"/>
      <c r="DQ12" s="316">
        <f t="shared" si="120"/>
        <v>0</v>
      </c>
      <c r="DR12" s="316"/>
      <c r="DS12" s="316">
        <f t="shared" si="67"/>
        <v>0</v>
      </c>
      <c r="DT12" s="316">
        <f t="shared" si="68"/>
        <v>0</v>
      </c>
      <c r="DU12" s="316">
        <f t="shared" si="69"/>
        <v>0</v>
      </c>
      <c r="DV12" s="316">
        <f t="shared" si="70"/>
        <v>0</v>
      </c>
      <c r="DW12" s="316">
        <f t="shared" si="71"/>
        <v>0</v>
      </c>
      <c r="DX12" s="316">
        <f t="shared" si="72"/>
        <v>0</v>
      </c>
      <c r="DY12" s="316">
        <f t="shared" si="73"/>
        <v>0</v>
      </c>
      <c r="DZ12" s="316">
        <f t="shared" si="74"/>
        <v>0</v>
      </c>
      <c r="EA12" s="316">
        <f t="shared" si="75"/>
        <v>0</v>
      </c>
      <c r="EB12" s="307">
        <f t="shared" si="76"/>
        <v>0</v>
      </c>
      <c r="EC12" s="307"/>
      <c r="ED12" s="188"/>
      <c r="EE12" s="188"/>
      <c r="EF12" s="188"/>
      <c r="EG12" s="188"/>
      <c r="EH12" s="188"/>
      <c r="EI12" s="316">
        <f t="shared" si="77"/>
        <v>0</v>
      </c>
      <c r="EJ12" s="316">
        <f t="shared" si="78"/>
        <v>0</v>
      </c>
      <c r="EK12" s="316">
        <f t="shared" si="79"/>
        <v>0</v>
      </c>
      <c r="EL12" s="316">
        <f t="shared" si="80"/>
        <v>0</v>
      </c>
      <c r="EM12" s="316">
        <f t="shared" si="81"/>
        <v>0</v>
      </c>
      <c r="EN12" s="316">
        <f t="shared" si="82"/>
        <v>0</v>
      </c>
      <c r="EO12" s="188"/>
      <c r="EP12" s="307">
        <f t="shared" si="123"/>
        <v>0</v>
      </c>
      <c r="EQ12" s="307">
        <f t="shared" si="83"/>
        <v>0</v>
      </c>
      <c r="ER12" s="188"/>
      <c r="ES12" s="188"/>
      <c r="ET12" s="188"/>
      <c r="EU12" s="188"/>
      <c r="EV12" s="188"/>
      <c r="EW12" s="316">
        <f t="shared" si="84"/>
        <v>0</v>
      </c>
      <c r="EX12" s="316">
        <f t="shared" si="85"/>
        <v>0</v>
      </c>
      <c r="EY12" s="316">
        <f t="shared" si="86"/>
        <v>0</v>
      </c>
      <c r="EZ12" s="316">
        <f t="shared" si="87"/>
        <v>0</v>
      </c>
      <c r="FA12" s="316">
        <f t="shared" si="88"/>
        <v>0</v>
      </c>
      <c r="FB12" s="316">
        <f t="shared" si="89"/>
        <v>0</v>
      </c>
      <c r="FC12" s="188"/>
      <c r="FD12" s="307">
        <f t="shared" si="124"/>
        <v>0</v>
      </c>
      <c r="FE12" s="307">
        <f t="shared" si="90"/>
        <v>0</v>
      </c>
      <c r="FF12" s="188"/>
      <c r="FG12" s="188"/>
      <c r="FH12" s="188"/>
      <c r="FI12" s="188"/>
      <c r="FJ12" s="188"/>
      <c r="FK12" s="188"/>
      <c r="FL12" s="316">
        <f t="shared" si="91"/>
        <v>0</v>
      </c>
      <c r="FM12" s="316">
        <f t="shared" si="92"/>
        <v>0</v>
      </c>
      <c r="FN12" s="316">
        <f t="shared" si="93"/>
        <v>0</v>
      </c>
      <c r="FO12" s="316">
        <f t="shared" si="94"/>
        <v>0</v>
      </c>
      <c r="FP12" s="316">
        <f t="shared" si="95"/>
        <v>0</v>
      </c>
      <c r="FQ12" s="316">
        <f t="shared" si="96"/>
        <v>0</v>
      </c>
      <c r="FR12" s="188"/>
      <c r="FS12" s="307">
        <f t="shared" si="97"/>
        <v>0</v>
      </c>
      <c r="FT12" s="307">
        <f t="shared" si="98"/>
        <v>0</v>
      </c>
      <c r="FU12" s="188"/>
      <c r="FV12" s="188"/>
      <c r="FW12" s="188"/>
      <c r="FX12" s="188"/>
      <c r="FY12" s="188"/>
      <c r="FZ12" s="188"/>
      <c r="GA12" s="316">
        <f t="shared" si="99"/>
        <v>0</v>
      </c>
      <c r="GB12" s="316">
        <f t="shared" si="100"/>
        <v>0</v>
      </c>
      <c r="GC12" s="316">
        <f t="shared" si="101"/>
        <v>0</v>
      </c>
      <c r="GD12" s="316">
        <f t="shared" si="102"/>
        <v>0</v>
      </c>
      <c r="GE12" s="316">
        <f t="shared" si="103"/>
        <v>0</v>
      </c>
      <c r="GF12" s="316">
        <f t="shared" si="104"/>
        <v>0</v>
      </c>
      <c r="GG12" s="188"/>
      <c r="GH12" s="307">
        <f t="shared" si="105"/>
        <v>0</v>
      </c>
      <c r="GI12" s="307">
        <f t="shared" si="106"/>
        <v>0</v>
      </c>
    </row>
    <row r="13" spans="1:191" ht="16.5" x14ac:dyDescent="0.25">
      <c r="A13" s="404">
        <v>37135</v>
      </c>
      <c r="B13" s="410">
        <f t="shared" si="107"/>
        <v>-124.02</v>
      </c>
      <c r="C13" s="208">
        <f t="shared" si="9"/>
        <v>-0.23500594243342476</v>
      </c>
      <c r="D13" s="417"/>
      <c r="E13" s="410">
        <f t="shared" si="108"/>
        <v>4.3600000000000003</v>
      </c>
      <c r="F13" s="208">
        <f t="shared" si="10"/>
        <v>2.0699999999999998</v>
      </c>
      <c r="G13" s="417"/>
      <c r="H13" s="410">
        <f t="shared" si="109"/>
        <v>0</v>
      </c>
      <c r="I13" s="208">
        <f t="shared" si="11"/>
        <v>2.52</v>
      </c>
      <c r="J13" s="417"/>
      <c r="K13" s="410">
        <f t="shared" si="110"/>
        <v>-7.67</v>
      </c>
      <c r="L13" s="208">
        <f t="shared" si="12"/>
        <v>-0.69499999999999995</v>
      </c>
      <c r="M13" s="417"/>
      <c r="N13" s="410">
        <f t="shared" si="111"/>
        <v>-271.68</v>
      </c>
      <c r="O13" s="208">
        <f t="shared" si="13"/>
        <v>-7.4999999999999997E-2</v>
      </c>
      <c r="P13" s="417"/>
      <c r="Q13" s="208">
        <f t="shared" si="14"/>
        <v>5.33</v>
      </c>
      <c r="R13" s="417"/>
      <c r="S13" s="410">
        <f t="shared" si="112"/>
        <v>418.9</v>
      </c>
      <c r="T13" s="208">
        <f t="shared" si="15"/>
        <v>-0.30499999999999999</v>
      </c>
      <c r="U13" s="417"/>
      <c r="V13" s="208">
        <f t="shared" si="113"/>
        <v>7.286332836397027</v>
      </c>
      <c r="W13" s="417"/>
      <c r="X13" s="410">
        <f t="shared" si="114"/>
        <v>0</v>
      </c>
      <c r="Y13" s="208">
        <f t="shared" si="16"/>
        <v>5.4050000000000002</v>
      </c>
      <c r="Z13" s="417"/>
      <c r="AB13" s="415">
        <f t="shared" si="17"/>
        <v>19.889999999999986</v>
      </c>
      <c r="AC13" s="122"/>
      <c r="AD13" s="122"/>
      <c r="AF13" s="385" t="s">
        <v>287</v>
      </c>
      <c r="AG13" s="386" t="s">
        <v>288</v>
      </c>
      <c r="AI13" s="407">
        <v>37135</v>
      </c>
      <c r="AJ13" s="293">
        <f t="shared" si="115"/>
        <v>0</v>
      </c>
      <c r="AK13" s="294">
        <f t="shared" si="121"/>
        <v>0</v>
      </c>
      <c r="AL13" s="294">
        <f t="shared" si="18"/>
        <v>0</v>
      </c>
      <c r="AM13" s="313">
        <f t="shared" si="116"/>
        <v>0.96927624899831455</v>
      </c>
      <c r="AN13" s="314">
        <f t="shared" si="19"/>
        <v>0</v>
      </c>
      <c r="AO13" s="294">
        <f t="shared" si="20"/>
        <v>0</v>
      </c>
      <c r="AP13" s="408"/>
      <c r="AQ13" s="237"/>
      <c r="AR13" s="307">
        <f t="shared" si="21"/>
        <v>0</v>
      </c>
      <c r="AS13" s="237"/>
      <c r="AT13" s="188"/>
      <c r="AU13" s="188"/>
      <c r="AV13" s="239">
        <v>37135</v>
      </c>
      <c r="AW13" s="188"/>
      <c r="AX13" s="315">
        <f t="shared" si="22"/>
        <v>0</v>
      </c>
      <c r="AY13" s="316">
        <f t="shared" si="23"/>
        <v>0</v>
      </c>
      <c r="AZ13" s="316">
        <f t="shared" si="24"/>
        <v>0</v>
      </c>
      <c r="BA13" s="316">
        <f t="shared" si="25"/>
        <v>0</v>
      </c>
      <c r="BB13" s="316">
        <f t="shared" si="26"/>
        <v>0</v>
      </c>
      <c r="BC13" s="316">
        <f t="shared" si="27"/>
        <v>0</v>
      </c>
      <c r="BD13" s="316">
        <f t="shared" si="28"/>
        <v>0</v>
      </c>
      <c r="BE13" s="316">
        <f t="shared" si="117"/>
        <v>0</v>
      </c>
      <c r="BF13" s="316"/>
      <c r="BG13" s="248"/>
      <c r="BH13" s="248"/>
      <c r="BI13" s="317">
        <f t="shared" si="29"/>
        <v>0</v>
      </c>
      <c r="BJ13" s="317">
        <f t="shared" si="30"/>
        <v>0</v>
      </c>
      <c r="BK13" s="317">
        <f t="shared" si="31"/>
        <v>0</v>
      </c>
      <c r="BL13" s="317">
        <f t="shared" si="32"/>
        <v>0</v>
      </c>
      <c r="BM13" s="317">
        <f t="shared" si="33"/>
        <v>0</v>
      </c>
      <c r="BN13" s="317">
        <f t="shared" si="34"/>
        <v>0</v>
      </c>
      <c r="BO13" s="317">
        <f t="shared" si="35"/>
        <v>0</v>
      </c>
      <c r="BP13" s="317">
        <f t="shared" si="36"/>
        <v>0</v>
      </c>
      <c r="BQ13" s="248"/>
      <c r="BR13" s="249">
        <f t="shared" si="122"/>
        <v>0</v>
      </c>
      <c r="BS13" s="249">
        <f t="shared" si="37"/>
        <v>0</v>
      </c>
      <c r="BT13" s="249"/>
      <c r="BU13" s="188"/>
      <c r="BV13" s="188"/>
      <c r="BW13" s="318">
        <f t="shared" si="38"/>
        <v>0</v>
      </c>
      <c r="BX13" s="318">
        <f t="shared" si="39"/>
        <v>0</v>
      </c>
      <c r="BY13" s="318">
        <f t="shared" si="40"/>
        <v>0</v>
      </c>
      <c r="BZ13" s="318">
        <f t="shared" si="41"/>
        <v>0</v>
      </c>
      <c r="CA13" s="318">
        <f t="shared" si="42"/>
        <v>0</v>
      </c>
      <c r="CB13" s="316">
        <f t="shared" si="43"/>
        <v>0</v>
      </c>
      <c r="CC13" s="316">
        <f t="shared" si="44"/>
        <v>0</v>
      </c>
      <c r="CD13" s="316">
        <f t="shared" si="45"/>
        <v>0</v>
      </c>
      <c r="CE13" s="316">
        <f t="shared" si="46"/>
        <v>0</v>
      </c>
      <c r="CF13" s="316">
        <f t="shared" si="47"/>
        <v>0</v>
      </c>
      <c r="CG13" s="316">
        <f t="shared" si="48"/>
        <v>0</v>
      </c>
      <c r="CH13" s="316">
        <f t="shared" si="49"/>
        <v>0</v>
      </c>
      <c r="CI13" s="316">
        <f t="shared" si="50"/>
        <v>0</v>
      </c>
      <c r="CJ13" s="188"/>
      <c r="CK13" s="307">
        <f t="shared" si="118"/>
        <v>0</v>
      </c>
      <c r="CL13" s="307"/>
      <c r="CM13" s="307"/>
      <c r="CN13" s="318">
        <f t="shared" si="51"/>
        <v>0</v>
      </c>
      <c r="CO13" s="318">
        <f t="shared" si="52"/>
        <v>0</v>
      </c>
      <c r="CP13" s="318">
        <f t="shared" si="53"/>
        <v>0</v>
      </c>
      <c r="CQ13" s="318">
        <f t="shared" si="54"/>
        <v>0</v>
      </c>
      <c r="CR13" s="307"/>
      <c r="CS13" s="307">
        <f t="shared" si="119"/>
        <v>0</v>
      </c>
      <c r="CT13" s="307"/>
      <c r="CU13" s="188"/>
      <c r="CV13" s="188"/>
      <c r="CW13" s="188"/>
      <c r="CX13" s="316">
        <f t="shared" si="55"/>
        <v>0</v>
      </c>
      <c r="CY13" s="316">
        <f t="shared" si="56"/>
        <v>0</v>
      </c>
      <c r="CZ13" s="316">
        <f t="shared" si="57"/>
        <v>0</v>
      </c>
      <c r="DA13" s="316">
        <f t="shared" si="58"/>
        <v>0</v>
      </c>
      <c r="DB13" s="316">
        <f t="shared" si="59"/>
        <v>0</v>
      </c>
      <c r="DC13" s="316">
        <f t="shared" si="60"/>
        <v>0</v>
      </c>
      <c r="DD13" s="316">
        <f t="shared" si="61"/>
        <v>0</v>
      </c>
      <c r="DE13" s="188"/>
      <c r="DF13" s="307">
        <f t="shared" si="62"/>
        <v>0</v>
      </c>
      <c r="DG13" s="188"/>
      <c r="DH13" s="188"/>
      <c r="DI13" s="188"/>
      <c r="DJ13" s="188"/>
      <c r="DK13" s="188"/>
      <c r="DL13" s="316">
        <f t="shared" si="63"/>
        <v>0</v>
      </c>
      <c r="DM13" s="316">
        <f t="shared" si="64"/>
        <v>0</v>
      </c>
      <c r="DN13" s="316">
        <f t="shared" si="65"/>
        <v>0</v>
      </c>
      <c r="DO13" s="316">
        <f t="shared" si="66"/>
        <v>0</v>
      </c>
      <c r="DP13" s="316"/>
      <c r="DQ13" s="316">
        <f t="shared" si="120"/>
        <v>0</v>
      </c>
      <c r="DR13" s="316"/>
      <c r="DS13" s="316">
        <f t="shared" si="67"/>
        <v>0</v>
      </c>
      <c r="DT13" s="316">
        <f t="shared" si="68"/>
        <v>0</v>
      </c>
      <c r="DU13" s="316">
        <f t="shared" si="69"/>
        <v>0</v>
      </c>
      <c r="DV13" s="316">
        <f t="shared" si="70"/>
        <v>0</v>
      </c>
      <c r="DW13" s="316">
        <f t="shared" si="71"/>
        <v>0</v>
      </c>
      <c r="DX13" s="316">
        <f t="shared" si="72"/>
        <v>0</v>
      </c>
      <c r="DY13" s="316">
        <f t="shared" si="73"/>
        <v>0</v>
      </c>
      <c r="DZ13" s="316">
        <f t="shared" si="74"/>
        <v>0</v>
      </c>
      <c r="EA13" s="316">
        <f t="shared" si="75"/>
        <v>0</v>
      </c>
      <c r="EB13" s="307">
        <f t="shared" si="76"/>
        <v>0</v>
      </c>
      <c r="EC13" s="307"/>
      <c r="ED13" s="188"/>
      <c r="EE13" s="188"/>
      <c r="EF13" s="188"/>
      <c r="EG13" s="188"/>
      <c r="EH13" s="188"/>
      <c r="EI13" s="316">
        <f t="shared" si="77"/>
        <v>0</v>
      </c>
      <c r="EJ13" s="316">
        <f t="shared" si="78"/>
        <v>0</v>
      </c>
      <c r="EK13" s="316">
        <f t="shared" si="79"/>
        <v>0</v>
      </c>
      <c r="EL13" s="316">
        <f t="shared" si="80"/>
        <v>0</v>
      </c>
      <c r="EM13" s="316">
        <f t="shared" si="81"/>
        <v>0</v>
      </c>
      <c r="EN13" s="316">
        <f t="shared" si="82"/>
        <v>0</v>
      </c>
      <c r="EO13" s="188"/>
      <c r="EP13" s="307">
        <f t="shared" si="123"/>
        <v>0</v>
      </c>
      <c r="EQ13" s="307">
        <f t="shared" si="83"/>
        <v>0</v>
      </c>
      <c r="ER13" s="188"/>
      <c r="ES13" s="188"/>
      <c r="ET13" s="188"/>
      <c r="EU13" s="188"/>
      <c r="EV13" s="188"/>
      <c r="EW13" s="316">
        <f t="shared" si="84"/>
        <v>0</v>
      </c>
      <c r="EX13" s="316">
        <f t="shared" si="85"/>
        <v>0</v>
      </c>
      <c r="EY13" s="316">
        <f t="shared" si="86"/>
        <v>0</v>
      </c>
      <c r="EZ13" s="316">
        <f t="shared" si="87"/>
        <v>0</v>
      </c>
      <c r="FA13" s="316">
        <f t="shared" si="88"/>
        <v>0</v>
      </c>
      <c r="FB13" s="316">
        <f t="shared" si="89"/>
        <v>0</v>
      </c>
      <c r="FC13" s="188"/>
      <c r="FD13" s="307">
        <f t="shared" si="124"/>
        <v>0</v>
      </c>
      <c r="FE13" s="307">
        <f t="shared" si="90"/>
        <v>0</v>
      </c>
      <c r="FF13" s="188"/>
      <c r="FG13" s="188"/>
      <c r="FH13" s="188"/>
      <c r="FI13" s="188"/>
      <c r="FJ13" s="188"/>
      <c r="FK13" s="188"/>
      <c r="FL13" s="316">
        <f t="shared" si="91"/>
        <v>0</v>
      </c>
      <c r="FM13" s="316">
        <f t="shared" si="92"/>
        <v>0</v>
      </c>
      <c r="FN13" s="316">
        <f t="shared" si="93"/>
        <v>0</v>
      </c>
      <c r="FO13" s="316">
        <f t="shared" si="94"/>
        <v>0</v>
      </c>
      <c r="FP13" s="316">
        <f t="shared" si="95"/>
        <v>0</v>
      </c>
      <c r="FQ13" s="316">
        <f t="shared" si="96"/>
        <v>0</v>
      </c>
      <c r="FR13" s="188"/>
      <c r="FS13" s="307">
        <f t="shared" si="97"/>
        <v>0</v>
      </c>
      <c r="FT13" s="307">
        <f t="shared" si="98"/>
        <v>0</v>
      </c>
      <c r="FU13" s="188"/>
      <c r="FV13" s="188"/>
      <c r="FW13" s="188"/>
      <c r="FX13" s="188"/>
      <c r="FY13" s="188"/>
      <c r="FZ13" s="188"/>
      <c r="GA13" s="316">
        <f t="shared" si="99"/>
        <v>0</v>
      </c>
      <c r="GB13" s="316">
        <f t="shared" si="100"/>
        <v>0</v>
      </c>
      <c r="GC13" s="316">
        <f t="shared" si="101"/>
        <v>0</v>
      </c>
      <c r="GD13" s="316">
        <f t="shared" si="102"/>
        <v>0</v>
      </c>
      <c r="GE13" s="316">
        <f t="shared" si="103"/>
        <v>0</v>
      </c>
      <c r="GF13" s="316">
        <f t="shared" si="104"/>
        <v>0</v>
      </c>
      <c r="GG13" s="188"/>
      <c r="GH13" s="307">
        <f t="shared" si="105"/>
        <v>0</v>
      </c>
      <c r="GI13" s="307">
        <f t="shared" si="106"/>
        <v>0</v>
      </c>
    </row>
    <row r="14" spans="1:191" ht="16.5" x14ac:dyDescent="0.25">
      <c r="A14" s="409">
        <v>37165</v>
      </c>
      <c r="B14" s="418">
        <f t="shared" si="107"/>
        <v>-127.65</v>
      </c>
      <c r="C14" s="209">
        <f t="shared" si="9"/>
        <v>-0.23499754720086141</v>
      </c>
      <c r="D14" s="419"/>
      <c r="E14" s="418">
        <f t="shared" si="108"/>
        <v>4.49</v>
      </c>
      <c r="F14" s="209">
        <f t="shared" si="10"/>
        <v>1.3</v>
      </c>
      <c r="G14" s="419"/>
      <c r="H14" s="418">
        <f t="shared" si="109"/>
        <v>29.93</v>
      </c>
      <c r="I14" s="209">
        <f t="shared" si="11"/>
        <v>1.7</v>
      </c>
      <c r="J14" s="419"/>
      <c r="K14" s="418">
        <f t="shared" si="110"/>
        <v>-7.89</v>
      </c>
      <c r="L14" s="209">
        <f t="shared" si="12"/>
        <v>-0.64500000000000002</v>
      </c>
      <c r="M14" s="419"/>
      <c r="N14" s="418">
        <f t="shared" si="111"/>
        <v>-279.92</v>
      </c>
      <c r="O14" s="209">
        <f t="shared" si="13"/>
        <v>-7.4999999999999997E-2</v>
      </c>
      <c r="P14" s="419"/>
      <c r="Q14" s="209">
        <f t="shared" si="14"/>
        <v>5.3250000000000002</v>
      </c>
      <c r="R14" s="419"/>
      <c r="S14" s="418">
        <f t="shared" si="112"/>
        <v>431.44</v>
      </c>
      <c r="T14" s="209">
        <f t="shared" si="15"/>
        <v>-0.30499999999999999</v>
      </c>
      <c r="U14" s="419"/>
      <c r="V14" s="209">
        <f t="shared" si="113"/>
        <v>7.278316396454489</v>
      </c>
      <c r="W14" s="419"/>
      <c r="X14" s="418">
        <f t="shared" si="114"/>
        <v>0</v>
      </c>
      <c r="Y14" s="209">
        <f t="shared" si="16"/>
        <v>5.4</v>
      </c>
      <c r="Z14" s="419"/>
      <c r="AB14" s="412">
        <f t="shared" si="17"/>
        <v>50.399999999999977</v>
      </c>
      <c r="AC14" s="122"/>
      <c r="AD14" s="122"/>
      <c r="AF14" s="385" t="s">
        <v>289</v>
      </c>
      <c r="AG14" s="386" t="s">
        <v>290</v>
      </c>
      <c r="AI14" s="407">
        <v>37165</v>
      </c>
      <c r="AJ14" s="293">
        <f t="shared" si="115"/>
        <v>0</v>
      </c>
      <c r="AK14" s="294">
        <f t="shared" si="121"/>
        <v>0</v>
      </c>
      <c r="AL14" s="294">
        <f t="shared" si="18"/>
        <v>0</v>
      </c>
      <c r="AM14" s="313">
        <f t="shared" si="116"/>
        <v>0.96539539935202745</v>
      </c>
      <c r="AN14" s="314">
        <f t="shared" si="19"/>
        <v>0</v>
      </c>
      <c r="AO14" s="294">
        <f t="shared" si="20"/>
        <v>0</v>
      </c>
      <c r="AP14" s="408"/>
      <c r="AQ14" s="237"/>
      <c r="AR14" s="307">
        <f t="shared" si="21"/>
        <v>0</v>
      </c>
      <c r="AS14" s="237"/>
      <c r="AT14" s="188"/>
      <c r="AU14" s="188"/>
      <c r="AV14" s="239">
        <v>37165</v>
      </c>
      <c r="AW14" s="188"/>
      <c r="AX14" s="315">
        <f t="shared" si="22"/>
        <v>0</v>
      </c>
      <c r="AY14" s="316">
        <f t="shared" si="23"/>
        <v>0</v>
      </c>
      <c r="AZ14" s="316">
        <f t="shared" si="24"/>
        <v>0</v>
      </c>
      <c r="BA14" s="316">
        <f t="shared" si="25"/>
        <v>0</v>
      </c>
      <c r="BB14" s="316">
        <f t="shared" si="26"/>
        <v>0</v>
      </c>
      <c r="BC14" s="316">
        <f t="shared" si="27"/>
        <v>0</v>
      </c>
      <c r="BD14" s="316">
        <f t="shared" si="28"/>
        <v>0</v>
      </c>
      <c r="BE14" s="316">
        <f t="shared" si="117"/>
        <v>0</v>
      </c>
      <c r="BF14" s="316"/>
      <c r="BG14" s="248"/>
      <c r="BH14" s="248"/>
      <c r="BI14" s="317">
        <f t="shared" si="29"/>
        <v>0</v>
      </c>
      <c r="BJ14" s="317">
        <f t="shared" si="30"/>
        <v>0</v>
      </c>
      <c r="BK14" s="317">
        <f t="shared" si="31"/>
        <v>0</v>
      </c>
      <c r="BL14" s="317">
        <f t="shared" si="32"/>
        <v>0</v>
      </c>
      <c r="BM14" s="317">
        <f t="shared" si="33"/>
        <v>0</v>
      </c>
      <c r="BN14" s="317">
        <f t="shared" si="34"/>
        <v>0</v>
      </c>
      <c r="BO14" s="317">
        <f t="shared" si="35"/>
        <v>0</v>
      </c>
      <c r="BP14" s="317">
        <f t="shared" si="36"/>
        <v>0</v>
      </c>
      <c r="BQ14" s="248"/>
      <c r="BR14" s="249">
        <f t="shared" si="122"/>
        <v>0</v>
      </c>
      <c r="BS14" s="249">
        <f t="shared" si="37"/>
        <v>0</v>
      </c>
      <c r="BT14" s="249"/>
      <c r="BU14" s="188"/>
      <c r="BV14" s="188"/>
      <c r="BW14" s="318">
        <f t="shared" si="38"/>
        <v>0</v>
      </c>
      <c r="BX14" s="318">
        <f t="shared" si="39"/>
        <v>0</v>
      </c>
      <c r="BY14" s="318">
        <f t="shared" si="40"/>
        <v>0</v>
      </c>
      <c r="BZ14" s="318">
        <f t="shared" si="41"/>
        <v>0</v>
      </c>
      <c r="CA14" s="318">
        <f t="shared" si="42"/>
        <v>0</v>
      </c>
      <c r="CB14" s="316">
        <f t="shared" si="43"/>
        <v>0</v>
      </c>
      <c r="CC14" s="316">
        <f t="shared" si="44"/>
        <v>0</v>
      </c>
      <c r="CD14" s="316">
        <f t="shared" si="45"/>
        <v>0</v>
      </c>
      <c r="CE14" s="316">
        <f t="shared" si="46"/>
        <v>0</v>
      </c>
      <c r="CF14" s="316">
        <f t="shared" si="47"/>
        <v>0</v>
      </c>
      <c r="CG14" s="316">
        <f t="shared" si="48"/>
        <v>0</v>
      </c>
      <c r="CH14" s="316">
        <f t="shared" si="49"/>
        <v>0</v>
      </c>
      <c r="CI14" s="316">
        <f t="shared" si="50"/>
        <v>0</v>
      </c>
      <c r="CJ14" s="188"/>
      <c r="CK14" s="307">
        <f t="shared" si="118"/>
        <v>0</v>
      </c>
      <c r="CL14" s="307"/>
      <c r="CM14" s="307"/>
      <c r="CN14" s="318">
        <f t="shared" si="51"/>
        <v>0</v>
      </c>
      <c r="CO14" s="318">
        <f t="shared" si="52"/>
        <v>0</v>
      </c>
      <c r="CP14" s="318">
        <f t="shared" si="53"/>
        <v>0</v>
      </c>
      <c r="CQ14" s="318">
        <f t="shared" si="54"/>
        <v>0</v>
      </c>
      <c r="CR14" s="307"/>
      <c r="CS14" s="307">
        <f t="shared" si="119"/>
        <v>0</v>
      </c>
      <c r="CT14" s="307"/>
      <c r="CU14" s="188"/>
      <c r="CV14" s="188"/>
      <c r="CW14" s="188"/>
      <c r="CX14" s="316">
        <f t="shared" si="55"/>
        <v>0</v>
      </c>
      <c r="CY14" s="316">
        <f t="shared" si="56"/>
        <v>0</v>
      </c>
      <c r="CZ14" s="316">
        <f t="shared" si="57"/>
        <v>0</v>
      </c>
      <c r="DA14" s="316">
        <f t="shared" si="58"/>
        <v>0</v>
      </c>
      <c r="DB14" s="316">
        <f t="shared" si="59"/>
        <v>0</v>
      </c>
      <c r="DC14" s="316">
        <f t="shared" si="60"/>
        <v>0</v>
      </c>
      <c r="DD14" s="316">
        <f t="shared" si="61"/>
        <v>0</v>
      </c>
      <c r="DE14" s="188"/>
      <c r="DF14" s="307">
        <f t="shared" si="62"/>
        <v>0</v>
      </c>
      <c r="DG14" s="188"/>
      <c r="DH14" s="188"/>
      <c r="DI14" s="188"/>
      <c r="DJ14" s="188"/>
      <c r="DK14" s="188"/>
      <c r="DL14" s="316">
        <f t="shared" si="63"/>
        <v>0</v>
      </c>
      <c r="DM14" s="316">
        <f t="shared" si="64"/>
        <v>0</v>
      </c>
      <c r="DN14" s="316">
        <f t="shared" si="65"/>
        <v>0</v>
      </c>
      <c r="DO14" s="316">
        <f t="shared" si="66"/>
        <v>0</v>
      </c>
      <c r="DP14" s="316"/>
      <c r="DQ14" s="316">
        <f t="shared" si="120"/>
        <v>0</v>
      </c>
      <c r="DR14" s="316"/>
      <c r="DS14" s="316">
        <f t="shared" si="67"/>
        <v>0</v>
      </c>
      <c r="DT14" s="316">
        <f t="shared" si="68"/>
        <v>0</v>
      </c>
      <c r="DU14" s="316">
        <f t="shared" si="69"/>
        <v>0</v>
      </c>
      <c r="DV14" s="316">
        <f t="shared" si="70"/>
        <v>0</v>
      </c>
      <c r="DW14" s="316">
        <f t="shared" si="71"/>
        <v>0</v>
      </c>
      <c r="DX14" s="316">
        <f t="shared" si="72"/>
        <v>0</v>
      </c>
      <c r="DY14" s="316">
        <f t="shared" si="73"/>
        <v>0</v>
      </c>
      <c r="DZ14" s="316">
        <f t="shared" si="74"/>
        <v>0</v>
      </c>
      <c r="EA14" s="316">
        <f t="shared" si="75"/>
        <v>0</v>
      </c>
      <c r="EB14" s="307">
        <f t="shared" si="76"/>
        <v>0</v>
      </c>
      <c r="EC14" s="307"/>
      <c r="ED14" s="188"/>
      <c r="EE14" s="188"/>
      <c r="EF14" s="188"/>
      <c r="EG14" s="188"/>
      <c r="EH14" s="188"/>
      <c r="EI14" s="316">
        <f t="shared" si="77"/>
        <v>0</v>
      </c>
      <c r="EJ14" s="316">
        <f t="shared" si="78"/>
        <v>0</v>
      </c>
      <c r="EK14" s="316">
        <f t="shared" si="79"/>
        <v>0</v>
      </c>
      <c r="EL14" s="316">
        <f t="shared" si="80"/>
        <v>0</v>
      </c>
      <c r="EM14" s="316">
        <f t="shared" si="81"/>
        <v>0</v>
      </c>
      <c r="EN14" s="316">
        <f t="shared" si="82"/>
        <v>0</v>
      </c>
      <c r="EO14" s="188"/>
      <c r="EP14" s="307">
        <f t="shared" si="123"/>
        <v>0</v>
      </c>
      <c r="EQ14" s="307">
        <f t="shared" si="83"/>
        <v>0</v>
      </c>
      <c r="ER14" s="188"/>
      <c r="ES14" s="188"/>
      <c r="ET14" s="188"/>
      <c r="EU14" s="188"/>
      <c r="EV14" s="188"/>
      <c r="EW14" s="316">
        <f t="shared" si="84"/>
        <v>0</v>
      </c>
      <c r="EX14" s="316">
        <f t="shared" si="85"/>
        <v>0</v>
      </c>
      <c r="EY14" s="316">
        <f t="shared" si="86"/>
        <v>0</v>
      </c>
      <c r="EZ14" s="316">
        <f t="shared" si="87"/>
        <v>0</v>
      </c>
      <c r="FA14" s="316">
        <f t="shared" si="88"/>
        <v>0</v>
      </c>
      <c r="FB14" s="316">
        <f t="shared" si="89"/>
        <v>0</v>
      </c>
      <c r="FC14" s="188"/>
      <c r="FD14" s="307">
        <f t="shared" si="124"/>
        <v>0</v>
      </c>
      <c r="FE14" s="307">
        <f t="shared" si="90"/>
        <v>0</v>
      </c>
      <c r="FF14" s="188"/>
      <c r="FG14" s="188"/>
      <c r="FH14" s="188"/>
      <c r="FI14" s="188"/>
      <c r="FJ14" s="188"/>
      <c r="FK14" s="188"/>
      <c r="FL14" s="316">
        <f t="shared" si="91"/>
        <v>0</v>
      </c>
      <c r="FM14" s="316">
        <f t="shared" si="92"/>
        <v>0</v>
      </c>
      <c r="FN14" s="316">
        <f t="shared" si="93"/>
        <v>0</v>
      </c>
      <c r="FO14" s="316">
        <f t="shared" si="94"/>
        <v>0</v>
      </c>
      <c r="FP14" s="316">
        <f t="shared" si="95"/>
        <v>0</v>
      </c>
      <c r="FQ14" s="316">
        <f t="shared" si="96"/>
        <v>0</v>
      </c>
      <c r="FR14" s="188"/>
      <c r="FS14" s="307">
        <f t="shared" si="97"/>
        <v>0</v>
      </c>
      <c r="FT14" s="307">
        <f t="shared" si="98"/>
        <v>0</v>
      </c>
      <c r="FU14" s="188"/>
      <c r="FV14" s="188"/>
      <c r="FW14" s="188"/>
      <c r="FX14" s="188"/>
      <c r="FY14" s="188"/>
      <c r="FZ14" s="188"/>
      <c r="GA14" s="316">
        <f t="shared" si="99"/>
        <v>0</v>
      </c>
      <c r="GB14" s="316">
        <f t="shared" si="100"/>
        <v>0</v>
      </c>
      <c r="GC14" s="316">
        <f t="shared" si="101"/>
        <v>0</v>
      </c>
      <c r="GD14" s="316">
        <f t="shared" si="102"/>
        <v>0</v>
      </c>
      <c r="GE14" s="316">
        <f t="shared" si="103"/>
        <v>0</v>
      </c>
      <c r="GF14" s="316">
        <f t="shared" si="104"/>
        <v>0</v>
      </c>
      <c r="GG14" s="188"/>
      <c r="GH14" s="307">
        <f t="shared" si="105"/>
        <v>0</v>
      </c>
      <c r="GI14" s="307">
        <f t="shared" si="106"/>
        <v>0</v>
      </c>
    </row>
    <row r="15" spans="1:191" ht="17.25" thickBot="1" x14ac:dyDescent="0.3">
      <c r="A15" s="404">
        <v>37196</v>
      </c>
      <c r="B15" s="410">
        <f t="shared" si="107"/>
        <v>0</v>
      </c>
      <c r="C15" s="208">
        <f t="shared" si="9"/>
        <v>-0.18499999999999961</v>
      </c>
      <c r="D15" s="210">
        <f>AVERAGE(C15:C26)</f>
        <v>-0.35072085798295349</v>
      </c>
      <c r="E15" s="410">
        <f t="shared" si="108"/>
        <v>8.65</v>
      </c>
      <c r="F15" s="208">
        <f t="shared" si="10"/>
        <v>1.39</v>
      </c>
      <c r="G15" s="210">
        <f>AVERAGE(F15:F26)</f>
        <v>1.1029166666666668</v>
      </c>
      <c r="H15" s="410">
        <f t="shared" si="109"/>
        <v>0</v>
      </c>
      <c r="I15" s="208">
        <f t="shared" si="11"/>
        <v>1.64</v>
      </c>
      <c r="J15" s="210">
        <f>AVERAGE(I15:I26)</f>
        <v>1.4404166666666669</v>
      </c>
      <c r="K15" s="410">
        <f t="shared" si="110"/>
        <v>0</v>
      </c>
      <c r="L15" s="208">
        <f t="shared" si="12"/>
        <v>-0.36</v>
      </c>
      <c r="M15" s="210">
        <f>AVERAGE(L15:L26)</f>
        <v>-0.48833333333333334</v>
      </c>
      <c r="N15" s="410">
        <f t="shared" si="111"/>
        <v>-239.96</v>
      </c>
      <c r="O15" s="208">
        <f t="shared" si="13"/>
        <v>0.9880000000000001</v>
      </c>
      <c r="P15" s="210">
        <f>AVERAGE(O15:O26)</f>
        <v>0.35833333333333361</v>
      </c>
      <c r="Q15" s="208">
        <f t="shared" si="14"/>
        <v>6.4730000000000008</v>
      </c>
      <c r="R15" s="210">
        <f>AVERAGE(Q15:Q26)</f>
        <v>5.1358333333333333</v>
      </c>
      <c r="S15" s="410">
        <f t="shared" si="112"/>
        <v>0</v>
      </c>
      <c r="T15" s="208">
        <f t="shared" si="15"/>
        <v>-0.185</v>
      </c>
      <c r="U15" s="210">
        <f>AVERAGE(T15:T26)</f>
        <v>-0.31799999999999995</v>
      </c>
      <c r="V15" s="208">
        <f t="shared" si="113"/>
        <v>7.5700833173110267</v>
      </c>
      <c r="W15" s="210">
        <f>AVERAGE(V15:V26)</f>
        <v>6.363766499702308</v>
      </c>
      <c r="X15" s="410">
        <f t="shared" si="114"/>
        <v>0</v>
      </c>
      <c r="Y15" s="208">
        <f t="shared" si="16"/>
        <v>5.4850000000000003</v>
      </c>
      <c r="Z15" s="210">
        <f>AVERAGE(Y15:Y26)</f>
        <v>4.777499999999999</v>
      </c>
      <c r="AB15" s="415">
        <f t="shared" si="17"/>
        <v>-231.31</v>
      </c>
      <c r="AC15" s="122"/>
      <c r="AD15" s="122"/>
      <c r="AF15" s="385" t="s">
        <v>291</v>
      </c>
      <c r="AG15" s="386" t="s">
        <v>292</v>
      </c>
      <c r="AI15" s="407">
        <v>37196</v>
      </c>
      <c r="AJ15" s="293">
        <f t="shared" si="115"/>
        <v>0</v>
      </c>
      <c r="AK15" s="294">
        <f t="shared" si="121"/>
        <v>0</v>
      </c>
      <c r="AL15" s="294">
        <f t="shared" si="18"/>
        <v>0</v>
      </c>
      <c r="AM15" s="313">
        <f t="shared" si="116"/>
        <v>0.961374591900512</v>
      </c>
      <c r="AN15" s="314">
        <f t="shared" si="19"/>
        <v>0</v>
      </c>
      <c r="AO15" s="294">
        <f t="shared" si="20"/>
        <v>0</v>
      </c>
      <c r="AP15" s="408"/>
      <c r="AQ15" s="237"/>
      <c r="AR15" s="307">
        <f t="shared" si="21"/>
        <v>0</v>
      </c>
      <c r="AS15" s="237"/>
      <c r="AT15" s="188"/>
      <c r="AU15" s="188"/>
      <c r="AV15" s="239">
        <v>37196</v>
      </c>
      <c r="AW15" s="188"/>
      <c r="AX15" s="315">
        <f t="shared" si="22"/>
        <v>0</v>
      </c>
      <c r="AY15" s="316">
        <f t="shared" si="23"/>
        <v>0</v>
      </c>
      <c r="AZ15" s="316">
        <f t="shared" si="24"/>
        <v>0</v>
      </c>
      <c r="BA15" s="316">
        <f t="shared" si="25"/>
        <v>0</v>
      </c>
      <c r="BB15" s="316">
        <f t="shared" si="26"/>
        <v>0</v>
      </c>
      <c r="BC15" s="316">
        <f t="shared" si="27"/>
        <v>0</v>
      </c>
      <c r="BD15" s="316">
        <f t="shared" si="28"/>
        <v>0</v>
      </c>
      <c r="BE15" s="316">
        <f t="shared" si="117"/>
        <v>0</v>
      </c>
      <c r="BF15" s="316"/>
      <c r="BG15" s="248"/>
      <c r="BH15" s="248"/>
      <c r="BI15" s="317">
        <f t="shared" si="29"/>
        <v>0</v>
      </c>
      <c r="BJ15" s="317">
        <f t="shared" si="30"/>
        <v>0</v>
      </c>
      <c r="BK15" s="317">
        <f t="shared" si="31"/>
        <v>0</v>
      </c>
      <c r="BL15" s="317">
        <f t="shared" si="32"/>
        <v>0</v>
      </c>
      <c r="BM15" s="317">
        <f t="shared" si="33"/>
        <v>0</v>
      </c>
      <c r="BN15" s="317">
        <f t="shared" si="34"/>
        <v>0</v>
      </c>
      <c r="BO15" s="317">
        <f t="shared" si="35"/>
        <v>0</v>
      </c>
      <c r="BP15" s="317">
        <f t="shared" si="36"/>
        <v>0</v>
      </c>
      <c r="BQ15" s="248"/>
      <c r="BR15" s="249">
        <f t="shared" si="122"/>
        <v>0</v>
      </c>
      <c r="BS15" s="249">
        <f t="shared" si="37"/>
        <v>0</v>
      </c>
      <c r="BT15" s="249"/>
      <c r="BU15" s="188"/>
      <c r="BV15" s="188"/>
      <c r="BW15" s="318">
        <f t="shared" si="38"/>
        <v>0</v>
      </c>
      <c r="BX15" s="318">
        <f t="shared" si="39"/>
        <v>0</v>
      </c>
      <c r="BY15" s="318">
        <f t="shared" si="40"/>
        <v>0</v>
      </c>
      <c r="BZ15" s="318">
        <f t="shared" si="41"/>
        <v>0</v>
      </c>
      <c r="CA15" s="318">
        <f t="shared" si="42"/>
        <v>0</v>
      </c>
      <c r="CB15" s="316">
        <f t="shared" si="43"/>
        <v>0</v>
      </c>
      <c r="CC15" s="316">
        <f t="shared" si="44"/>
        <v>0</v>
      </c>
      <c r="CD15" s="316">
        <f t="shared" si="45"/>
        <v>0</v>
      </c>
      <c r="CE15" s="316">
        <f t="shared" si="46"/>
        <v>0</v>
      </c>
      <c r="CF15" s="316">
        <f t="shared" si="47"/>
        <v>0</v>
      </c>
      <c r="CG15" s="316">
        <f t="shared" si="48"/>
        <v>0</v>
      </c>
      <c r="CH15" s="316">
        <f t="shared" si="49"/>
        <v>0</v>
      </c>
      <c r="CI15" s="316">
        <f t="shared" si="50"/>
        <v>0</v>
      </c>
      <c r="CJ15" s="188"/>
      <c r="CK15" s="307">
        <f t="shared" si="118"/>
        <v>0</v>
      </c>
      <c r="CL15" s="307"/>
      <c r="CM15" s="307"/>
      <c r="CN15" s="318">
        <f t="shared" si="51"/>
        <v>0</v>
      </c>
      <c r="CO15" s="318">
        <f t="shared" si="52"/>
        <v>0</v>
      </c>
      <c r="CP15" s="318">
        <f t="shared" si="53"/>
        <v>0</v>
      </c>
      <c r="CQ15" s="318">
        <f t="shared" si="54"/>
        <v>0</v>
      </c>
      <c r="CR15" s="307"/>
      <c r="CS15" s="307">
        <f t="shared" si="119"/>
        <v>0</v>
      </c>
      <c r="CT15" s="307"/>
      <c r="CU15" s="188"/>
      <c r="CV15" s="188"/>
      <c r="CW15" s="188"/>
      <c r="CX15" s="316">
        <f t="shared" si="55"/>
        <v>0</v>
      </c>
      <c r="CY15" s="316">
        <f t="shared" si="56"/>
        <v>0</v>
      </c>
      <c r="CZ15" s="316">
        <f t="shared" si="57"/>
        <v>0</v>
      </c>
      <c r="DA15" s="316">
        <f t="shared" si="58"/>
        <v>0</v>
      </c>
      <c r="DB15" s="316">
        <f t="shared" si="59"/>
        <v>0</v>
      </c>
      <c r="DC15" s="316">
        <f t="shared" si="60"/>
        <v>0</v>
      </c>
      <c r="DD15" s="316">
        <f t="shared" si="61"/>
        <v>0</v>
      </c>
      <c r="DE15" s="188"/>
      <c r="DF15" s="307">
        <f t="shared" si="62"/>
        <v>0</v>
      </c>
      <c r="DG15" s="188"/>
      <c r="DH15" s="188"/>
      <c r="DI15" s="188"/>
      <c r="DJ15" s="188"/>
      <c r="DK15" s="188"/>
      <c r="DL15" s="316">
        <f t="shared" si="63"/>
        <v>0</v>
      </c>
      <c r="DM15" s="316">
        <f t="shared" si="64"/>
        <v>0</v>
      </c>
      <c r="DN15" s="316">
        <f t="shared" si="65"/>
        <v>0</v>
      </c>
      <c r="DO15" s="316">
        <f t="shared" si="66"/>
        <v>0</v>
      </c>
      <c r="DP15" s="316"/>
      <c r="DQ15" s="316">
        <f t="shared" si="120"/>
        <v>0</v>
      </c>
      <c r="DR15" s="316"/>
      <c r="DS15" s="316">
        <f t="shared" si="67"/>
        <v>0</v>
      </c>
      <c r="DT15" s="316">
        <f t="shared" si="68"/>
        <v>0</v>
      </c>
      <c r="DU15" s="316">
        <f t="shared" si="69"/>
        <v>0</v>
      </c>
      <c r="DV15" s="316">
        <f t="shared" si="70"/>
        <v>0</v>
      </c>
      <c r="DW15" s="316">
        <f t="shared" si="71"/>
        <v>0</v>
      </c>
      <c r="DX15" s="316">
        <f t="shared" si="72"/>
        <v>0</v>
      </c>
      <c r="DY15" s="316">
        <f t="shared" si="73"/>
        <v>0</v>
      </c>
      <c r="DZ15" s="316">
        <f t="shared" si="74"/>
        <v>0</v>
      </c>
      <c r="EA15" s="316">
        <f t="shared" si="75"/>
        <v>0</v>
      </c>
      <c r="EB15" s="307">
        <f t="shared" si="76"/>
        <v>0</v>
      </c>
      <c r="EC15" s="307"/>
      <c r="ED15" s="188"/>
      <c r="EE15" s="188"/>
      <c r="EF15" s="188"/>
      <c r="EG15" s="188"/>
      <c r="EH15" s="188"/>
      <c r="EI15" s="316">
        <f t="shared" si="77"/>
        <v>0</v>
      </c>
      <c r="EJ15" s="316">
        <f t="shared" si="78"/>
        <v>0</v>
      </c>
      <c r="EK15" s="316">
        <f t="shared" si="79"/>
        <v>0</v>
      </c>
      <c r="EL15" s="316">
        <f t="shared" si="80"/>
        <v>0</v>
      </c>
      <c r="EM15" s="316">
        <f t="shared" si="81"/>
        <v>0</v>
      </c>
      <c r="EN15" s="316">
        <f t="shared" si="82"/>
        <v>0</v>
      </c>
      <c r="EO15" s="188"/>
      <c r="EP15" s="307">
        <f t="shared" si="123"/>
        <v>0</v>
      </c>
      <c r="EQ15" s="307">
        <f t="shared" si="83"/>
        <v>0</v>
      </c>
      <c r="ER15" s="188"/>
      <c r="ES15" s="188"/>
      <c r="ET15" s="188"/>
      <c r="EU15" s="188"/>
      <c r="EV15" s="188"/>
      <c r="EW15" s="316">
        <f t="shared" si="84"/>
        <v>0</v>
      </c>
      <c r="EX15" s="316">
        <f t="shared" si="85"/>
        <v>0</v>
      </c>
      <c r="EY15" s="316">
        <f t="shared" si="86"/>
        <v>0</v>
      </c>
      <c r="EZ15" s="316">
        <f t="shared" si="87"/>
        <v>0</v>
      </c>
      <c r="FA15" s="316">
        <f t="shared" si="88"/>
        <v>0</v>
      </c>
      <c r="FB15" s="316">
        <f t="shared" si="89"/>
        <v>0</v>
      </c>
      <c r="FC15" s="188"/>
      <c r="FD15" s="307">
        <f t="shared" si="124"/>
        <v>0</v>
      </c>
      <c r="FE15" s="307">
        <f t="shared" si="90"/>
        <v>0</v>
      </c>
      <c r="FF15" s="188"/>
      <c r="FG15" s="188"/>
      <c r="FH15" s="188"/>
      <c r="FI15" s="188"/>
      <c r="FJ15" s="188"/>
      <c r="FK15" s="188"/>
      <c r="FL15" s="316">
        <f t="shared" si="91"/>
        <v>0</v>
      </c>
      <c r="FM15" s="316">
        <f t="shared" si="92"/>
        <v>0</v>
      </c>
      <c r="FN15" s="316">
        <f t="shared" si="93"/>
        <v>0</v>
      </c>
      <c r="FO15" s="316">
        <f t="shared" si="94"/>
        <v>0</v>
      </c>
      <c r="FP15" s="316">
        <f t="shared" si="95"/>
        <v>0</v>
      </c>
      <c r="FQ15" s="316">
        <f t="shared" si="96"/>
        <v>0</v>
      </c>
      <c r="FR15" s="188"/>
      <c r="FS15" s="307">
        <f t="shared" si="97"/>
        <v>0</v>
      </c>
      <c r="FT15" s="307">
        <f t="shared" si="98"/>
        <v>0</v>
      </c>
      <c r="FU15" s="188"/>
      <c r="FV15" s="188"/>
      <c r="FW15" s="188"/>
      <c r="FX15" s="188"/>
      <c r="FY15" s="188"/>
      <c r="FZ15" s="188"/>
      <c r="GA15" s="316">
        <f t="shared" si="99"/>
        <v>0</v>
      </c>
      <c r="GB15" s="316">
        <f t="shared" si="100"/>
        <v>0</v>
      </c>
      <c r="GC15" s="316">
        <f t="shared" si="101"/>
        <v>0</v>
      </c>
      <c r="GD15" s="316">
        <f t="shared" si="102"/>
        <v>0</v>
      </c>
      <c r="GE15" s="316">
        <f t="shared" si="103"/>
        <v>0</v>
      </c>
      <c r="GF15" s="316">
        <f t="shared" si="104"/>
        <v>0</v>
      </c>
      <c r="GG15" s="188"/>
      <c r="GH15" s="307">
        <f t="shared" si="105"/>
        <v>0</v>
      </c>
      <c r="GI15" s="307">
        <f t="shared" si="106"/>
        <v>0</v>
      </c>
    </row>
    <row r="16" spans="1:191" ht="16.5" x14ac:dyDescent="0.25">
      <c r="A16" s="404">
        <v>37226</v>
      </c>
      <c r="B16" s="410">
        <f t="shared" si="107"/>
        <v>0</v>
      </c>
      <c r="C16" s="208">
        <f t="shared" si="9"/>
        <v>-0.18499999999999872</v>
      </c>
      <c r="D16" s="417"/>
      <c r="E16" s="410">
        <f t="shared" si="108"/>
        <v>8.91</v>
      </c>
      <c r="F16" s="208">
        <f t="shared" si="10"/>
        <v>1.39</v>
      </c>
      <c r="G16" s="417"/>
      <c r="H16" s="410">
        <f t="shared" si="109"/>
        <v>0</v>
      </c>
      <c r="I16" s="208">
        <f t="shared" si="11"/>
        <v>1.64</v>
      </c>
      <c r="J16" s="417"/>
      <c r="K16" s="410">
        <f t="shared" si="110"/>
        <v>0</v>
      </c>
      <c r="L16" s="208">
        <f t="shared" si="12"/>
        <v>-0.36</v>
      </c>
      <c r="M16" s="417"/>
      <c r="N16" s="410">
        <f t="shared" si="111"/>
        <v>-247</v>
      </c>
      <c r="O16" s="208">
        <f t="shared" si="13"/>
        <v>1.0930000000000002</v>
      </c>
      <c r="P16" s="417"/>
      <c r="Q16" s="208">
        <f t="shared" si="14"/>
        <v>6.7080000000000002</v>
      </c>
      <c r="R16" s="417"/>
      <c r="S16" s="410">
        <f t="shared" si="112"/>
        <v>0</v>
      </c>
      <c r="T16" s="208">
        <f t="shared" si="15"/>
        <v>-0.185</v>
      </c>
      <c r="U16" s="417"/>
      <c r="V16" s="208">
        <f t="shared" si="113"/>
        <v>7.7547722319148509</v>
      </c>
      <c r="W16" s="417"/>
      <c r="X16" s="410">
        <f t="shared" si="114"/>
        <v>0</v>
      </c>
      <c r="Y16" s="208">
        <f t="shared" si="16"/>
        <v>5.6150000000000002</v>
      </c>
      <c r="Z16" s="417"/>
      <c r="AB16" s="415">
        <f t="shared" si="17"/>
        <v>-238.09</v>
      </c>
      <c r="AC16" s="122"/>
      <c r="AD16" s="122"/>
      <c r="AF16" s="385" t="s">
        <v>293</v>
      </c>
      <c r="AG16" s="386" t="s">
        <v>294</v>
      </c>
      <c r="AI16" s="407">
        <v>37226</v>
      </c>
      <c r="AJ16" s="293">
        <f t="shared" si="115"/>
        <v>0</v>
      </c>
      <c r="AK16" s="294">
        <f t="shared" si="121"/>
        <v>0</v>
      </c>
      <c r="AL16" s="294">
        <f t="shared" si="18"/>
        <v>0</v>
      </c>
      <c r="AM16" s="313">
        <f t="shared" si="116"/>
        <v>0.95753471995911987</v>
      </c>
      <c r="AN16" s="314">
        <f t="shared" si="19"/>
        <v>0</v>
      </c>
      <c r="AO16" s="294">
        <f t="shared" si="20"/>
        <v>0</v>
      </c>
      <c r="AP16" s="408"/>
      <c r="AQ16" s="237"/>
      <c r="AR16" s="307">
        <f t="shared" si="21"/>
        <v>0</v>
      </c>
      <c r="AS16" s="237"/>
      <c r="AT16" s="188"/>
      <c r="AU16" s="188"/>
      <c r="AV16" s="239">
        <v>37226</v>
      </c>
      <c r="AW16" s="188"/>
      <c r="AX16" s="315">
        <f t="shared" si="22"/>
        <v>0</v>
      </c>
      <c r="AY16" s="316">
        <f t="shared" si="23"/>
        <v>0</v>
      </c>
      <c r="AZ16" s="316">
        <f t="shared" si="24"/>
        <v>0</v>
      </c>
      <c r="BA16" s="316">
        <f t="shared" si="25"/>
        <v>0</v>
      </c>
      <c r="BB16" s="316">
        <f t="shared" si="26"/>
        <v>0</v>
      </c>
      <c r="BC16" s="316">
        <f t="shared" si="27"/>
        <v>0</v>
      </c>
      <c r="BD16" s="316">
        <f t="shared" si="28"/>
        <v>0</v>
      </c>
      <c r="BE16" s="316">
        <f t="shared" si="117"/>
        <v>0</v>
      </c>
      <c r="BF16" s="316"/>
      <c r="BG16" s="248"/>
      <c r="BH16" s="248"/>
      <c r="BI16" s="317">
        <f t="shared" si="29"/>
        <v>0</v>
      </c>
      <c r="BJ16" s="317">
        <f t="shared" si="30"/>
        <v>0</v>
      </c>
      <c r="BK16" s="317">
        <f t="shared" si="31"/>
        <v>0</v>
      </c>
      <c r="BL16" s="317">
        <f t="shared" si="32"/>
        <v>0</v>
      </c>
      <c r="BM16" s="317">
        <f t="shared" si="33"/>
        <v>0</v>
      </c>
      <c r="BN16" s="317">
        <f t="shared" si="34"/>
        <v>0</v>
      </c>
      <c r="BO16" s="317">
        <f t="shared" si="35"/>
        <v>0</v>
      </c>
      <c r="BP16" s="317">
        <f t="shared" si="36"/>
        <v>0</v>
      </c>
      <c r="BQ16" s="248"/>
      <c r="BR16" s="249">
        <f t="shared" si="122"/>
        <v>0</v>
      </c>
      <c r="BS16" s="249">
        <f t="shared" si="37"/>
        <v>0</v>
      </c>
      <c r="BT16" s="249"/>
      <c r="BU16" s="188"/>
      <c r="BV16" s="188"/>
      <c r="BW16" s="318">
        <f t="shared" si="38"/>
        <v>0</v>
      </c>
      <c r="BX16" s="318">
        <f t="shared" si="39"/>
        <v>0</v>
      </c>
      <c r="BY16" s="318">
        <f t="shared" si="40"/>
        <v>0</v>
      </c>
      <c r="BZ16" s="318">
        <f t="shared" si="41"/>
        <v>0</v>
      </c>
      <c r="CA16" s="318">
        <f t="shared" si="42"/>
        <v>0</v>
      </c>
      <c r="CB16" s="316">
        <f t="shared" si="43"/>
        <v>0</v>
      </c>
      <c r="CC16" s="316">
        <f t="shared" si="44"/>
        <v>0</v>
      </c>
      <c r="CD16" s="316">
        <f t="shared" si="45"/>
        <v>0</v>
      </c>
      <c r="CE16" s="316">
        <f t="shared" si="46"/>
        <v>0</v>
      </c>
      <c r="CF16" s="316">
        <f t="shared" si="47"/>
        <v>0</v>
      </c>
      <c r="CG16" s="316">
        <f t="shared" si="48"/>
        <v>0</v>
      </c>
      <c r="CH16" s="316">
        <f t="shared" si="49"/>
        <v>0</v>
      </c>
      <c r="CI16" s="316">
        <f t="shared" si="50"/>
        <v>0</v>
      </c>
      <c r="CJ16" s="188"/>
      <c r="CK16" s="307">
        <f t="shared" si="118"/>
        <v>0</v>
      </c>
      <c r="CL16" s="307"/>
      <c r="CM16" s="307"/>
      <c r="CN16" s="318">
        <f t="shared" si="51"/>
        <v>0</v>
      </c>
      <c r="CO16" s="318">
        <f t="shared" si="52"/>
        <v>0</v>
      </c>
      <c r="CP16" s="318">
        <f t="shared" si="53"/>
        <v>0</v>
      </c>
      <c r="CQ16" s="318">
        <f t="shared" si="54"/>
        <v>0</v>
      </c>
      <c r="CR16" s="307"/>
      <c r="CS16" s="307">
        <f t="shared" si="119"/>
        <v>0</v>
      </c>
      <c r="CT16" s="307"/>
      <c r="CU16" s="188"/>
      <c r="CV16" s="188"/>
      <c r="CW16" s="188"/>
      <c r="CX16" s="316">
        <f t="shared" si="55"/>
        <v>0</v>
      </c>
      <c r="CY16" s="316">
        <f t="shared" si="56"/>
        <v>0</v>
      </c>
      <c r="CZ16" s="316">
        <f t="shared" si="57"/>
        <v>0</v>
      </c>
      <c r="DA16" s="316">
        <f t="shared" si="58"/>
        <v>0</v>
      </c>
      <c r="DB16" s="316">
        <f t="shared" si="59"/>
        <v>0</v>
      </c>
      <c r="DC16" s="316">
        <f t="shared" si="60"/>
        <v>0</v>
      </c>
      <c r="DD16" s="316">
        <f t="shared" si="61"/>
        <v>0</v>
      </c>
      <c r="DE16" s="188"/>
      <c r="DF16" s="307">
        <f t="shared" si="62"/>
        <v>0</v>
      </c>
      <c r="DG16" s="188"/>
      <c r="DH16" s="188"/>
      <c r="DI16" s="188"/>
      <c r="DJ16" s="188"/>
      <c r="DK16" s="188"/>
      <c r="DL16" s="316">
        <f t="shared" si="63"/>
        <v>0</v>
      </c>
      <c r="DM16" s="316">
        <f t="shared" si="64"/>
        <v>0</v>
      </c>
      <c r="DN16" s="316">
        <f t="shared" si="65"/>
        <v>0</v>
      </c>
      <c r="DO16" s="316">
        <f t="shared" si="66"/>
        <v>0</v>
      </c>
      <c r="DP16" s="316"/>
      <c r="DQ16" s="316">
        <f t="shared" si="120"/>
        <v>0</v>
      </c>
      <c r="DR16" s="316"/>
      <c r="DS16" s="316">
        <f t="shared" si="67"/>
        <v>0</v>
      </c>
      <c r="DT16" s="316">
        <f t="shared" si="68"/>
        <v>0</v>
      </c>
      <c r="DU16" s="316">
        <f t="shared" si="69"/>
        <v>0</v>
      </c>
      <c r="DV16" s="316">
        <f t="shared" si="70"/>
        <v>0</v>
      </c>
      <c r="DW16" s="316">
        <f t="shared" si="71"/>
        <v>0</v>
      </c>
      <c r="DX16" s="316">
        <f t="shared" si="72"/>
        <v>0</v>
      </c>
      <c r="DY16" s="316">
        <f t="shared" si="73"/>
        <v>0</v>
      </c>
      <c r="DZ16" s="316">
        <f t="shared" si="74"/>
        <v>0</v>
      </c>
      <c r="EA16" s="316">
        <f t="shared" si="75"/>
        <v>0</v>
      </c>
      <c r="EB16" s="307">
        <f t="shared" si="76"/>
        <v>0</v>
      </c>
      <c r="EC16" s="307"/>
      <c r="ED16" s="188"/>
      <c r="EE16" s="188"/>
      <c r="EF16" s="188"/>
      <c r="EG16" s="188"/>
      <c r="EH16" s="188"/>
      <c r="EI16" s="316">
        <f t="shared" si="77"/>
        <v>0</v>
      </c>
      <c r="EJ16" s="316">
        <f t="shared" si="78"/>
        <v>0</v>
      </c>
      <c r="EK16" s="316">
        <f t="shared" si="79"/>
        <v>0</v>
      </c>
      <c r="EL16" s="316">
        <f t="shared" si="80"/>
        <v>0</v>
      </c>
      <c r="EM16" s="316">
        <f t="shared" si="81"/>
        <v>0</v>
      </c>
      <c r="EN16" s="316">
        <f t="shared" si="82"/>
        <v>0</v>
      </c>
      <c r="EO16" s="188"/>
      <c r="EP16" s="307">
        <f t="shared" si="123"/>
        <v>0</v>
      </c>
      <c r="EQ16" s="307">
        <f t="shared" si="83"/>
        <v>0</v>
      </c>
      <c r="ER16" s="188"/>
      <c r="ES16" s="188"/>
      <c r="ET16" s="188"/>
      <c r="EU16" s="188"/>
      <c r="EV16" s="188"/>
      <c r="EW16" s="316">
        <f t="shared" si="84"/>
        <v>0</v>
      </c>
      <c r="EX16" s="316">
        <f t="shared" si="85"/>
        <v>0</v>
      </c>
      <c r="EY16" s="316">
        <f t="shared" si="86"/>
        <v>0</v>
      </c>
      <c r="EZ16" s="316">
        <f t="shared" si="87"/>
        <v>0</v>
      </c>
      <c r="FA16" s="316">
        <f t="shared" si="88"/>
        <v>0</v>
      </c>
      <c r="FB16" s="316">
        <f t="shared" si="89"/>
        <v>0</v>
      </c>
      <c r="FC16" s="188"/>
      <c r="FD16" s="307">
        <f t="shared" si="124"/>
        <v>0</v>
      </c>
      <c r="FE16" s="307">
        <f t="shared" si="90"/>
        <v>0</v>
      </c>
      <c r="FF16" s="188"/>
      <c r="FG16" s="188"/>
      <c r="FH16" s="188"/>
      <c r="FI16" s="188"/>
      <c r="FJ16" s="188"/>
      <c r="FK16" s="188"/>
      <c r="FL16" s="316">
        <f t="shared" si="91"/>
        <v>0</v>
      </c>
      <c r="FM16" s="316">
        <f t="shared" si="92"/>
        <v>0</v>
      </c>
      <c r="FN16" s="316">
        <f t="shared" si="93"/>
        <v>0</v>
      </c>
      <c r="FO16" s="316">
        <f t="shared" si="94"/>
        <v>0</v>
      </c>
      <c r="FP16" s="316">
        <f t="shared" si="95"/>
        <v>0</v>
      </c>
      <c r="FQ16" s="316">
        <f t="shared" si="96"/>
        <v>0</v>
      </c>
      <c r="FR16" s="188"/>
      <c r="FS16" s="307">
        <f t="shared" si="97"/>
        <v>0</v>
      </c>
      <c r="FT16" s="307">
        <f t="shared" si="98"/>
        <v>0</v>
      </c>
      <c r="FU16" s="188"/>
      <c r="FV16" s="188"/>
      <c r="FW16" s="188"/>
      <c r="FX16" s="188"/>
      <c r="FY16" s="188"/>
      <c r="FZ16" s="188"/>
      <c r="GA16" s="316">
        <f t="shared" si="99"/>
        <v>0</v>
      </c>
      <c r="GB16" s="316">
        <f t="shared" si="100"/>
        <v>0</v>
      </c>
      <c r="GC16" s="316">
        <f t="shared" si="101"/>
        <v>0</v>
      </c>
      <c r="GD16" s="316">
        <f t="shared" si="102"/>
        <v>0</v>
      </c>
      <c r="GE16" s="316">
        <f t="shared" si="103"/>
        <v>0</v>
      </c>
      <c r="GF16" s="316">
        <f t="shared" si="104"/>
        <v>0</v>
      </c>
      <c r="GG16" s="188"/>
      <c r="GH16" s="307">
        <f t="shared" si="105"/>
        <v>0</v>
      </c>
      <c r="GI16" s="307">
        <f t="shared" si="106"/>
        <v>0</v>
      </c>
    </row>
    <row r="17" spans="1:191" ht="16.5" x14ac:dyDescent="0.25">
      <c r="A17" s="404">
        <v>37257</v>
      </c>
      <c r="B17" s="410">
        <f t="shared" si="107"/>
        <v>0</v>
      </c>
      <c r="C17" s="208">
        <f t="shared" si="9"/>
        <v>-0.18499999999999961</v>
      </c>
      <c r="D17" s="411">
        <f>AVERAGE(C15:C19)</f>
        <v>-0.18499999999999944</v>
      </c>
      <c r="E17" s="410">
        <f t="shared" si="108"/>
        <v>8.8699999999999992</v>
      </c>
      <c r="F17" s="208">
        <f t="shared" si="10"/>
        <v>1.39</v>
      </c>
      <c r="G17" s="411">
        <f>AVERAGE(F15:F19)</f>
        <v>1.26</v>
      </c>
      <c r="H17" s="410">
        <f t="shared" si="109"/>
        <v>0</v>
      </c>
      <c r="I17" s="208">
        <f t="shared" si="11"/>
        <v>1.64</v>
      </c>
      <c r="J17" s="411">
        <f>AVERAGE(I15:I19)</f>
        <v>1.51</v>
      </c>
      <c r="K17" s="410">
        <f t="shared" si="110"/>
        <v>0</v>
      </c>
      <c r="L17" s="208">
        <f t="shared" si="12"/>
        <v>-0.36</v>
      </c>
      <c r="M17" s="411">
        <f>AVERAGE(L15:L19)</f>
        <v>-0.36</v>
      </c>
      <c r="N17" s="410">
        <f t="shared" si="111"/>
        <v>-234.55</v>
      </c>
      <c r="O17" s="208">
        <f t="shared" si="13"/>
        <v>1.1130000000000004</v>
      </c>
      <c r="P17" s="411">
        <f>AVERAGE(O15:O19)</f>
        <v>1.0000000000000002</v>
      </c>
      <c r="Q17" s="208">
        <f t="shared" si="14"/>
        <v>6.7530000000000001</v>
      </c>
      <c r="R17" s="411">
        <f>AVERAGE(Q15:Q19)</f>
        <v>6.452</v>
      </c>
      <c r="S17" s="410">
        <f t="shared" si="112"/>
        <v>0</v>
      </c>
      <c r="T17" s="208">
        <f t="shared" si="15"/>
        <v>-0.185</v>
      </c>
      <c r="U17" s="411">
        <f>AVERAGE(T15:T19)</f>
        <v>-0.185</v>
      </c>
      <c r="V17" s="208">
        <f t="shared" si="113"/>
        <v>7.7892303819540301</v>
      </c>
      <c r="W17" s="411">
        <f>AVERAGE(V15:V19)</f>
        <v>7.5204620565066786</v>
      </c>
      <c r="X17" s="410">
        <f t="shared" si="114"/>
        <v>0</v>
      </c>
      <c r="Y17" s="208">
        <f t="shared" si="16"/>
        <v>5.64</v>
      </c>
      <c r="Z17" s="411">
        <f>AVERAGE(Y15:Y19)</f>
        <v>5.452</v>
      </c>
      <c r="AB17" s="415">
        <f t="shared" si="17"/>
        <v>-225.68</v>
      </c>
      <c r="AC17" s="122"/>
      <c r="AD17" s="122"/>
      <c r="AF17" s="385" t="s">
        <v>295</v>
      </c>
      <c r="AG17" s="386" t="s">
        <v>296</v>
      </c>
      <c r="AI17" s="407">
        <v>37257</v>
      </c>
      <c r="AJ17" s="293">
        <f t="shared" si="115"/>
        <v>0</v>
      </c>
      <c r="AK17" s="294">
        <f t="shared" si="121"/>
        <v>0</v>
      </c>
      <c r="AL17" s="294">
        <f t="shared" si="18"/>
        <v>0</v>
      </c>
      <c r="AM17" s="313">
        <f t="shared" si="116"/>
        <v>0.95355118645102466</v>
      </c>
      <c r="AN17" s="314">
        <f t="shared" si="19"/>
        <v>0</v>
      </c>
      <c r="AO17" s="294">
        <f t="shared" si="20"/>
        <v>0</v>
      </c>
      <c r="AP17" s="408"/>
      <c r="AQ17" s="237"/>
      <c r="AR17" s="307">
        <f t="shared" si="21"/>
        <v>0</v>
      </c>
      <c r="AS17" s="237"/>
      <c r="AT17" s="188"/>
      <c r="AU17" s="188"/>
      <c r="AV17" s="239">
        <v>37257</v>
      </c>
      <c r="AW17" s="188"/>
      <c r="AX17" s="315">
        <f t="shared" si="22"/>
        <v>0</v>
      </c>
      <c r="AY17" s="316">
        <f t="shared" si="23"/>
        <v>0</v>
      </c>
      <c r="AZ17" s="316">
        <f t="shared" si="24"/>
        <v>0</v>
      </c>
      <c r="BA17" s="316">
        <f t="shared" si="25"/>
        <v>0</v>
      </c>
      <c r="BB17" s="316">
        <f t="shared" si="26"/>
        <v>0</v>
      </c>
      <c r="BC17" s="316">
        <f t="shared" si="27"/>
        <v>0</v>
      </c>
      <c r="BD17" s="316">
        <f t="shared" si="28"/>
        <v>0</v>
      </c>
      <c r="BE17" s="316">
        <f t="shared" si="117"/>
        <v>0</v>
      </c>
      <c r="BF17" s="316"/>
      <c r="BG17" s="248"/>
      <c r="BH17" s="248"/>
      <c r="BI17" s="317">
        <f t="shared" si="29"/>
        <v>0</v>
      </c>
      <c r="BJ17" s="317">
        <f t="shared" si="30"/>
        <v>0</v>
      </c>
      <c r="BK17" s="317">
        <f t="shared" si="31"/>
        <v>0</v>
      </c>
      <c r="BL17" s="317">
        <f t="shared" si="32"/>
        <v>0</v>
      </c>
      <c r="BM17" s="317">
        <f t="shared" si="33"/>
        <v>0</v>
      </c>
      <c r="BN17" s="317">
        <f t="shared" si="34"/>
        <v>0</v>
      </c>
      <c r="BO17" s="317">
        <f t="shared" si="35"/>
        <v>0</v>
      </c>
      <c r="BP17" s="317">
        <f t="shared" si="36"/>
        <v>0</v>
      </c>
      <c r="BQ17" s="248"/>
      <c r="BR17" s="249">
        <f t="shared" si="122"/>
        <v>0</v>
      </c>
      <c r="BS17" s="249">
        <f t="shared" si="37"/>
        <v>0</v>
      </c>
      <c r="BT17" s="249"/>
      <c r="BU17" s="188"/>
      <c r="BV17" s="188"/>
      <c r="BW17" s="318">
        <f t="shared" si="38"/>
        <v>0</v>
      </c>
      <c r="BX17" s="318">
        <f t="shared" si="39"/>
        <v>0</v>
      </c>
      <c r="BY17" s="318">
        <f t="shared" si="40"/>
        <v>0</v>
      </c>
      <c r="BZ17" s="318">
        <f t="shared" si="41"/>
        <v>0</v>
      </c>
      <c r="CA17" s="318">
        <f t="shared" si="42"/>
        <v>0</v>
      </c>
      <c r="CB17" s="316">
        <f t="shared" si="43"/>
        <v>0</v>
      </c>
      <c r="CC17" s="316">
        <f t="shared" si="44"/>
        <v>0</v>
      </c>
      <c r="CD17" s="316">
        <f t="shared" si="45"/>
        <v>0</v>
      </c>
      <c r="CE17" s="316">
        <f t="shared" si="46"/>
        <v>0</v>
      </c>
      <c r="CF17" s="316">
        <f t="shared" si="47"/>
        <v>0</v>
      </c>
      <c r="CG17" s="316">
        <f t="shared" si="48"/>
        <v>0</v>
      </c>
      <c r="CH17" s="316">
        <f t="shared" si="49"/>
        <v>0</v>
      </c>
      <c r="CI17" s="316">
        <f t="shared" si="50"/>
        <v>0</v>
      </c>
      <c r="CJ17" s="188"/>
      <c r="CK17" s="307">
        <f t="shared" si="118"/>
        <v>0</v>
      </c>
      <c r="CL17" s="307"/>
      <c r="CM17" s="307"/>
      <c r="CN17" s="318">
        <f t="shared" si="51"/>
        <v>0</v>
      </c>
      <c r="CO17" s="318">
        <f t="shared" si="52"/>
        <v>0</v>
      </c>
      <c r="CP17" s="318">
        <f t="shared" si="53"/>
        <v>0</v>
      </c>
      <c r="CQ17" s="318">
        <f t="shared" si="54"/>
        <v>0</v>
      </c>
      <c r="CR17" s="307"/>
      <c r="CS17" s="307">
        <f t="shared" si="119"/>
        <v>0</v>
      </c>
      <c r="CT17" s="307"/>
      <c r="CU17" s="188"/>
      <c r="CV17" s="188"/>
      <c r="CW17" s="188"/>
      <c r="CX17" s="316">
        <f t="shared" si="55"/>
        <v>0</v>
      </c>
      <c r="CY17" s="316">
        <f t="shared" si="56"/>
        <v>0</v>
      </c>
      <c r="CZ17" s="316">
        <f t="shared" si="57"/>
        <v>0</v>
      </c>
      <c r="DA17" s="316">
        <f t="shared" si="58"/>
        <v>0</v>
      </c>
      <c r="DB17" s="316">
        <f t="shared" si="59"/>
        <v>0</v>
      </c>
      <c r="DC17" s="316">
        <f t="shared" si="60"/>
        <v>0</v>
      </c>
      <c r="DD17" s="316">
        <f t="shared" si="61"/>
        <v>0</v>
      </c>
      <c r="DE17" s="188"/>
      <c r="DF17" s="307">
        <f t="shared" si="62"/>
        <v>0</v>
      </c>
      <c r="DG17" s="188"/>
      <c r="DH17" s="188"/>
      <c r="DI17" s="188"/>
      <c r="DJ17" s="188"/>
      <c r="DK17" s="188"/>
      <c r="DL17" s="316">
        <f t="shared" si="63"/>
        <v>0</v>
      </c>
      <c r="DM17" s="316">
        <f t="shared" si="64"/>
        <v>0</v>
      </c>
      <c r="DN17" s="316">
        <f t="shared" si="65"/>
        <v>0</v>
      </c>
      <c r="DO17" s="316">
        <f t="shared" si="66"/>
        <v>0</v>
      </c>
      <c r="DP17" s="316"/>
      <c r="DQ17" s="316">
        <f t="shared" si="120"/>
        <v>0</v>
      </c>
      <c r="DR17" s="316"/>
      <c r="DS17" s="316">
        <f t="shared" si="67"/>
        <v>0</v>
      </c>
      <c r="DT17" s="316">
        <f t="shared" si="68"/>
        <v>0</v>
      </c>
      <c r="DU17" s="316">
        <f t="shared" si="69"/>
        <v>0</v>
      </c>
      <c r="DV17" s="316">
        <f t="shared" si="70"/>
        <v>0</v>
      </c>
      <c r="DW17" s="316">
        <f t="shared" si="71"/>
        <v>0</v>
      </c>
      <c r="DX17" s="316">
        <f t="shared" si="72"/>
        <v>0</v>
      </c>
      <c r="DY17" s="316">
        <f t="shared" si="73"/>
        <v>0</v>
      </c>
      <c r="DZ17" s="316">
        <f t="shared" si="74"/>
        <v>0</v>
      </c>
      <c r="EA17" s="316">
        <f t="shared" si="75"/>
        <v>0</v>
      </c>
      <c r="EB17" s="307">
        <f t="shared" si="76"/>
        <v>0</v>
      </c>
      <c r="EC17" s="307"/>
      <c r="ED17" s="188"/>
      <c r="EE17" s="188"/>
      <c r="EF17" s="188"/>
      <c r="EG17" s="188"/>
      <c r="EH17" s="188"/>
      <c r="EI17" s="316">
        <f t="shared" si="77"/>
        <v>0</v>
      </c>
      <c r="EJ17" s="316">
        <f t="shared" si="78"/>
        <v>0</v>
      </c>
      <c r="EK17" s="316">
        <f t="shared" si="79"/>
        <v>0</v>
      </c>
      <c r="EL17" s="316">
        <f t="shared" si="80"/>
        <v>0</v>
      </c>
      <c r="EM17" s="316">
        <f t="shared" si="81"/>
        <v>0</v>
      </c>
      <c r="EN17" s="316">
        <f t="shared" si="82"/>
        <v>0</v>
      </c>
      <c r="EO17" s="188"/>
      <c r="EP17" s="307">
        <f t="shared" si="123"/>
        <v>0</v>
      </c>
      <c r="EQ17" s="307">
        <f t="shared" si="83"/>
        <v>0</v>
      </c>
      <c r="ER17" s="188"/>
      <c r="ES17" s="188"/>
      <c r="ET17" s="188"/>
      <c r="EU17" s="188"/>
      <c r="EV17" s="188"/>
      <c r="EW17" s="316">
        <f t="shared" si="84"/>
        <v>0</v>
      </c>
      <c r="EX17" s="316">
        <f t="shared" si="85"/>
        <v>0</v>
      </c>
      <c r="EY17" s="316">
        <f t="shared" si="86"/>
        <v>0</v>
      </c>
      <c r="EZ17" s="316">
        <f t="shared" si="87"/>
        <v>0</v>
      </c>
      <c r="FA17" s="316">
        <f t="shared" si="88"/>
        <v>0</v>
      </c>
      <c r="FB17" s="316">
        <f t="shared" si="89"/>
        <v>0</v>
      </c>
      <c r="FC17" s="188"/>
      <c r="FD17" s="307">
        <f t="shared" si="124"/>
        <v>0</v>
      </c>
      <c r="FE17" s="307">
        <f t="shared" si="90"/>
        <v>0</v>
      </c>
      <c r="FF17" s="188"/>
      <c r="FG17" s="188"/>
      <c r="FH17" s="188"/>
      <c r="FI17" s="188"/>
      <c r="FJ17" s="188"/>
      <c r="FK17" s="188"/>
      <c r="FL17" s="316">
        <f t="shared" si="91"/>
        <v>0</v>
      </c>
      <c r="FM17" s="316">
        <f t="shared" si="92"/>
        <v>0</v>
      </c>
      <c r="FN17" s="316">
        <f t="shared" si="93"/>
        <v>0</v>
      </c>
      <c r="FO17" s="316">
        <f t="shared" si="94"/>
        <v>0</v>
      </c>
      <c r="FP17" s="316">
        <f t="shared" si="95"/>
        <v>0</v>
      </c>
      <c r="FQ17" s="316">
        <f t="shared" si="96"/>
        <v>0</v>
      </c>
      <c r="FR17" s="188"/>
      <c r="FS17" s="307">
        <f t="shared" si="97"/>
        <v>0</v>
      </c>
      <c r="FT17" s="307">
        <f t="shared" si="98"/>
        <v>0</v>
      </c>
      <c r="FU17" s="188"/>
      <c r="FV17" s="188"/>
      <c r="FW17" s="188"/>
      <c r="FX17" s="188"/>
      <c r="FY17" s="188"/>
      <c r="FZ17" s="188"/>
      <c r="GA17" s="316">
        <f t="shared" si="99"/>
        <v>0</v>
      </c>
      <c r="GB17" s="316">
        <f t="shared" si="100"/>
        <v>0</v>
      </c>
      <c r="GC17" s="316">
        <f t="shared" si="101"/>
        <v>0</v>
      </c>
      <c r="GD17" s="316">
        <f t="shared" si="102"/>
        <v>0</v>
      </c>
      <c r="GE17" s="316">
        <f t="shared" si="103"/>
        <v>0</v>
      </c>
      <c r="GF17" s="316">
        <f t="shared" si="104"/>
        <v>0</v>
      </c>
      <c r="GG17" s="188"/>
      <c r="GH17" s="307">
        <f t="shared" si="105"/>
        <v>0</v>
      </c>
      <c r="GI17" s="307">
        <f t="shared" si="106"/>
        <v>0</v>
      </c>
    </row>
    <row r="18" spans="1:191" ht="16.5" x14ac:dyDescent="0.25">
      <c r="A18" s="404">
        <v>37288</v>
      </c>
      <c r="B18" s="410">
        <f t="shared" si="107"/>
        <v>0</v>
      </c>
      <c r="C18" s="208">
        <f t="shared" si="9"/>
        <v>-0.18499999999999961</v>
      </c>
      <c r="D18" s="417"/>
      <c r="E18" s="410">
        <f t="shared" si="108"/>
        <v>7.98</v>
      </c>
      <c r="F18" s="208">
        <f t="shared" si="10"/>
        <v>1.29</v>
      </c>
      <c r="G18" s="417"/>
      <c r="H18" s="410">
        <f t="shared" si="109"/>
        <v>0</v>
      </c>
      <c r="I18" s="208">
        <f t="shared" si="11"/>
        <v>1.54</v>
      </c>
      <c r="J18" s="417"/>
      <c r="K18" s="410">
        <f t="shared" si="110"/>
        <v>0</v>
      </c>
      <c r="L18" s="208">
        <f t="shared" si="12"/>
        <v>-0.36</v>
      </c>
      <c r="M18" s="417"/>
      <c r="N18" s="410">
        <f t="shared" si="111"/>
        <v>-211.1</v>
      </c>
      <c r="O18" s="208">
        <f t="shared" si="13"/>
        <v>1.008</v>
      </c>
      <c r="P18" s="417"/>
      <c r="Q18" s="208">
        <f t="shared" si="14"/>
        <v>6.4180000000000001</v>
      </c>
      <c r="R18" s="417"/>
      <c r="S18" s="410">
        <f t="shared" si="112"/>
        <v>0</v>
      </c>
      <c r="T18" s="208">
        <f t="shared" si="15"/>
        <v>-0.185</v>
      </c>
      <c r="U18" s="417"/>
      <c r="V18" s="208">
        <f t="shared" si="113"/>
        <v>7.4590338080393384</v>
      </c>
      <c r="W18" s="417"/>
      <c r="X18" s="410">
        <f t="shared" si="114"/>
        <v>0</v>
      </c>
      <c r="Y18" s="208">
        <f t="shared" si="16"/>
        <v>5.41</v>
      </c>
      <c r="Z18" s="417"/>
      <c r="AB18" s="415">
        <f t="shared" si="17"/>
        <v>-203.12</v>
      </c>
      <c r="AC18" s="122"/>
      <c r="AD18" s="122"/>
      <c r="AF18" s="385" t="s">
        <v>297</v>
      </c>
      <c r="AG18" s="386" t="s">
        <v>298</v>
      </c>
      <c r="AI18" s="407">
        <v>37288</v>
      </c>
      <c r="AJ18" s="293">
        <f t="shared" si="115"/>
        <v>0</v>
      </c>
      <c r="AK18" s="294">
        <f t="shared" si="121"/>
        <v>0</v>
      </c>
      <c r="AL18" s="294">
        <f t="shared" si="18"/>
        <v>0</v>
      </c>
      <c r="AM18" s="313">
        <f t="shared" si="116"/>
        <v>0.94952984862067724</v>
      </c>
      <c r="AN18" s="314">
        <f t="shared" si="19"/>
        <v>0</v>
      </c>
      <c r="AO18" s="294">
        <f t="shared" si="20"/>
        <v>0</v>
      </c>
      <c r="AP18" s="408"/>
      <c r="AQ18" s="237"/>
      <c r="AR18" s="307">
        <f t="shared" si="21"/>
        <v>0</v>
      </c>
      <c r="AS18" s="237"/>
      <c r="AT18" s="188"/>
      <c r="AU18" s="188"/>
      <c r="AV18" s="239">
        <v>37288</v>
      </c>
      <c r="AW18" s="188"/>
      <c r="AX18" s="315">
        <f t="shared" si="22"/>
        <v>0</v>
      </c>
      <c r="AY18" s="316">
        <f t="shared" si="23"/>
        <v>0</v>
      </c>
      <c r="AZ18" s="316">
        <f t="shared" si="24"/>
        <v>0</v>
      </c>
      <c r="BA18" s="316">
        <f t="shared" si="25"/>
        <v>0</v>
      </c>
      <c r="BB18" s="316">
        <f t="shared" si="26"/>
        <v>0</v>
      </c>
      <c r="BC18" s="316">
        <f t="shared" si="27"/>
        <v>0</v>
      </c>
      <c r="BD18" s="316">
        <f t="shared" si="28"/>
        <v>0</v>
      </c>
      <c r="BE18" s="316">
        <f t="shared" si="117"/>
        <v>0</v>
      </c>
      <c r="BF18" s="316"/>
      <c r="BG18" s="248"/>
      <c r="BH18" s="248"/>
      <c r="BI18" s="317">
        <f t="shared" si="29"/>
        <v>0</v>
      </c>
      <c r="BJ18" s="317">
        <f t="shared" si="30"/>
        <v>0</v>
      </c>
      <c r="BK18" s="317">
        <f t="shared" si="31"/>
        <v>0</v>
      </c>
      <c r="BL18" s="317">
        <f t="shared" si="32"/>
        <v>0</v>
      </c>
      <c r="BM18" s="317">
        <f t="shared" si="33"/>
        <v>0</v>
      </c>
      <c r="BN18" s="317">
        <f t="shared" si="34"/>
        <v>0</v>
      </c>
      <c r="BO18" s="317">
        <f t="shared" si="35"/>
        <v>0</v>
      </c>
      <c r="BP18" s="317">
        <f t="shared" si="36"/>
        <v>0</v>
      </c>
      <c r="BQ18" s="248"/>
      <c r="BR18" s="249">
        <f t="shared" si="122"/>
        <v>0</v>
      </c>
      <c r="BS18" s="249">
        <f t="shared" si="37"/>
        <v>0</v>
      </c>
      <c r="BT18" s="249"/>
      <c r="BU18" s="188"/>
      <c r="BV18" s="188"/>
      <c r="BW18" s="318">
        <f t="shared" si="38"/>
        <v>0</v>
      </c>
      <c r="BX18" s="318">
        <f t="shared" si="39"/>
        <v>0</v>
      </c>
      <c r="BY18" s="318">
        <f t="shared" si="40"/>
        <v>0</v>
      </c>
      <c r="BZ18" s="318">
        <f t="shared" si="41"/>
        <v>0</v>
      </c>
      <c r="CA18" s="318">
        <f t="shared" si="42"/>
        <v>0</v>
      </c>
      <c r="CB18" s="316">
        <f t="shared" si="43"/>
        <v>0</v>
      </c>
      <c r="CC18" s="316">
        <f t="shared" si="44"/>
        <v>0</v>
      </c>
      <c r="CD18" s="316">
        <f t="shared" si="45"/>
        <v>0</v>
      </c>
      <c r="CE18" s="316">
        <f t="shared" si="46"/>
        <v>0</v>
      </c>
      <c r="CF18" s="316">
        <f t="shared" si="47"/>
        <v>0</v>
      </c>
      <c r="CG18" s="316">
        <f t="shared" si="48"/>
        <v>0</v>
      </c>
      <c r="CH18" s="316">
        <f t="shared" si="49"/>
        <v>0</v>
      </c>
      <c r="CI18" s="316">
        <f t="shared" si="50"/>
        <v>0</v>
      </c>
      <c r="CJ18" s="188"/>
      <c r="CK18" s="307">
        <f t="shared" si="118"/>
        <v>0</v>
      </c>
      <c r="CL18" s="307"/>
      <c r="CM18" s="307"/>
      <c r="CN18" s="318">
        <f t="shared" si="51"/>
        <v>0</v>
      </c>
      <c r="CO18" s="318">
        <f t="shared" si="52"/>
        <v>0</v>
      </c>
      <c r="CP18" s="318">
        <f t="shared" si="53"/>
        <v>0</v>
      </c>
      <c r="CQ18" s="318">
        <f t="shared" si="54"/>
        <v>0</v>
      </c>
      <c r="CR18" s="307"/>
      <c r="CS18" s="307">
        <f t="shared" si="119"/>
        <v>0</v>
      </c>
      <c r="CT18" s="307"/>
      <c r="CU18" s="188"/>
      <c r="CV18" s="188"/>
      <c r="CW18" s="188"/>
      <c r="CX18" s="316">
        <f t="shared" si="55"/>
        <v>0</v>
      </c>
      <c r="CY18" s="316">
        <f t="shared" si="56"/>
        <v>0</v>
      </c>
      <c r="CZ18" s="316">
        <f t="shared" si="57"/>
        <v>0</v>
      </c>
      <c r="DA18" s="316">
        <f t="shared" si="58"/>
        <v>0</v>
      </c>
      <c r="DB18" s="316">
        <f t="shared" si="59"/>
        <v>0</v>
      </c>
      <c r="DC18" s="316">
        <f t="shared" si="60"/>
        <v>0</v>
      </c>
      <c r="DD18" s="316">
        <f t="shared" si="61"/>
        <v>0</v>
      </c>
      <c r="DE18" s="188"/>
      <c r="DF18" s="307">
        <f t="shared" si="62"/>
        <v>0</v>
      </c>
      <c r="DG18" s="188"/>
      <c r="DH18" s="188"/>
      <c r="DI18" s="188"/>
      <c r="DJ18" s="188"/>
      <c r="DK18" s="188"/>
      <c r="DL18" s="316">
        <f t="shared" si="63"/>
        <v>0</v>
      </c>
      <c r="DM18" s="316">
        <f t="shared" si="64"/>
        <v>0</v>
      </c>
      <c r="DN18" s="316">
        <f t="shared" si="65"/>
        <v>0</v>
      </c>
      <c r="DO18" s="316">
        <f t="shared" si="66"/>
        <v>0</v>
      </c>
      <c r="DP18" s="316"/>
      <c r="DQ18" s="316">
        <f t="shared" si="120"/>
        <v>0</v>
      </c>
      <c r="DR18" s="316"/>
      <c r="DS18" s="316">
        <f t="shared" si="67"/>
        <v>0</v>
      </c>
      <c r="DT18" s="316">
        <f t="shared" si="68"/>
        <v>0</v>
      </c>
      <c r="DU18" s="316">
        <f t="shared" si="69"/>
        <v>0</v>
      </c>
      <c r="DV18" s="316">
        <f t="shared" si="70"/>
        <v>0</v>
      </c>
      <c r="DW18" s="316">
        <f t="shared" si="71"/>
        <v>0</v>
      </c>
      <c r="DX18" s="316">
        <f t="shared" si="72"/>
        <v>0</v>
      </c>
      <c r="DY18" s="316">
        <f t="shared" si="73"/>
        <v>0</v>
      </c>
      <c r="DZ18" s="316">
        <f t="shared" si="74"/>
        <v>0</v>
      </c>
      <c r="EA18" s="316">
        <f t="shared" si="75"/>
        <v>0</v>
      </c>
      <c r="EB18" s="307">
        <f t="shared" si="76"/>
        <v>0</v>
      </c>
      <c r="EC18" s="307"/>
      <c r="ED18" s="188"/>
      <c r="EE18" s="188"/>
      <c r="EF18" s="188"/>
      <c r="EG18" s="188"/>
      <c r="EH18" s="188"/>
      <c r="EI18" s="316">
        <f t="shared" si="77"/>
        <v>0</v>
      </c>
      <c r="EJ18" s="316">
        <f t="shared" si="78"/>
        <v>0</v>
      </c>
      <c r="EK18" s="316">
        <f t="shared" si="79"/>
        <v>0</v>
      </c>
      <c r="EL18" s="316">
        <f t="shared" si="80"/>
        <v>0</v>
      </c>
      <c r="EM18" s="316">
        <f t="shared" si="81"/>
        <v>0</v>
      </c>
      <c r="EN18" s="316">
        <f t="shared" si="82"/>
        <v>0</v>
      </c>
      <c r="EO18" s="188"/>
      <c r="EP18" s="307">
        <f t="shared" si="123"/>
        <v>0</v>
      </c>
      <c r="EQ18" s="307">
        <f t="shared" si="83"/>
        <v>0</v>
      </c>
      <c r="ER18" s="188"/>
      <c r="ES18" s="188"/>
      <c r="ET18" s="188"/>
      <c r="EU18" s="188"/>
      <c r="EV18" s="188"/>
      <c r="EW18" s="316">
        <f t="shared" si="84"/>
        <v>0</v>
      </c>
      <c r="EX18" s="316">
        <f t="shared" si="85"/>
        <v>0</v>
      </c>
      <c r="EY18" s="316">
        <f t="shared" si="86"/>
        <v>0</v>
      </c>
      <c r="EZ18" s="316">
        <f t="shared" si="87"/>
        <v>0</v>
      </c>
      <c r="FA18" s="316">
        <f t="shared" si="88"/>
        <v>0</v>
      </c>
      <c r="FB18" s="316">
        <f t="shared" si="89"/>
        <v>0</v>
      </c>
      <c r="FC18" s="188"/>
      <c r="FD18" s="307">
        <f t="shared" si="124"/>
        <v>0</v>
      </c>
      <c r="FE18" s="307">
        <f t="shared" si="90"/>
        <v>0</v>
      </c>
      <c r="FF18" s="188"/>
      <c r="FG18" s="188"/>
      <c r="FH18" s="188"/>
      <c r="FI18" s="188"/>
      <c r="FJ18" s="188"/>
      <c r="FK18" s="188"/>
      <c r="FL18" s="316">
        <f t="shared" si="91"/>
        <v>0</v>
      </c>
      <c r="FM18" s="316">
        <f t="shared" si="92"/>
        <v>0</v>
      </c>
      <c r="FN18" s="316">
        <f t="shared" si="93"/>
        <v>0</v>
      </c>
      <c r="FO18" s="316">
        <f t="shared" si="94"/>
        <v>0</v>
      </c>
      <c r="FP18" s="316">
        <f t="shared" si="95"/>
        <v>0</v>
      </c>
      <c r="FQ18" s="316">
        <f t="shared" si="96"/>
        <v>0</v>
      </c>
      <c r="FR18" s="188"/>
      <c r="FS18" s="307">
        <f t="shared" si="97"/>
        <v>0</v>
      </c>
      <c r="FT18" s="307">
        <f t="shared" si="98"/>
        <v>0</v>
      </c>
      <c r="FU18" s="188"/>
      <c r="FV18" s="188"/>
      <c r="FW18" s="188"/>
      <c r="FX18" s="188"/>
      <c r="FY18" s="188"/>
      <c r="FZ18" s="188"/>
      <c r="GA18" s="316">
        <f t="shared" si="99"/>
        <v>0</v>
      </c>
      <c r="GB18" s="316">
        <f t="shared" si="100"/>
        <v>0</v>
      </c>
      <c r="GC18" s="316">
        <f t="shared" si="101"/>
        <v>0</v>
      </c>
      <c r="GD18" s="316">
        <f t="shared" si="102"/>
        <v>0</v>
      </c>
      <c r="GE18" s="316">
        <f t="shared" si="103"/>
        <v>0</v>
      </c>
      <c r="GF18" s="316">
        <f t="shared" si="104"/>
        <v>0</v>
      </c>
      <c r="GG18" s="188"/>
      <c r="GH18" s="307">
        <f t="shared" si="105"/>
        <v>0</v>
      </c>
      <c r="GI18" s="307">
        <f t="shared" si="106"/>
        <v>0</v>
      </c>
    </row>
    <row r="19" spans="1:191" ht="16.5" x14ac:dyDescent="0.25">
      <c r="A19" s="409">
        <v>37316</v>
      </c>
      <c r="B19" s="410">
        <f t="shared" si="107"/>
        <v>0</v>
      </c>
      <c r="C19" s="208">
        <f t="shared" si="9"/>
        <v>-0.18499999999999961</v>
      </c>
      <c r="D19" s="417"/>
      <c r="E19" s="410">
        <f t="shared" si="108"/>
        <v>8.8000000000000007</v>
      </c>
      <c r="F19" s="208">
        <f t="shared" si="10"/>
        <v>0.84</v>
      </c>
      <c r="G19" s="417"/>
      <c r="H19" s="410">
        <f t="shared" si="109"/>
        <v>0</v>
      </c>
      <c r="I19" s="208">
        <f t="shared" si="11"/>
        <v>1.0900000000000001</v>
      </c>
      <c r="J19" s="417"/>
      <c r="K19" s="410">
        <f t="shared" si="110"/>
        <v>0</v>
      </c>
      <c r="L19" s="208">
        <f t="shared" si="12"/>
        <v>-0.36</v>
      </c>
      <c r="M19" s="417"/>
      <c r="N19" s="410">
        <f t="shared" si="111"/>
        <v>-232.58</v>
      </c>
      <c r="O19" s="208">
        <f t="shared" si="13"/>
        <v>0.79799999999999993</v>
      </c>
      <c r="P19" s="417"/>
      <c r="Q19" s="208">
        <f t="shared" si="14"/>
        <v>5.9080000000000004</v>
      </c>
      <c r="R19" s="417"/>
      <c r="S19" s="410">
        <f t="shared" si="112"/>
        <v>0</v>
      </c>
      <c r="T19" s="208">
        <f t="shared" si="15"/>
        <v>-0.185</v>
      </c>
      <c r="U19" s="417"/>
      <c r="V19" s="208">
        <f t="shared" si="113"/>
        <v>7.0291905433141499</v>
      </c>
      <c r="W19" s="417"/>
      <c r="X19" s="410">
        <f t="shared" si="114"/>
        <v>0</v>
      </c>
      <c r="Y19" s="208">
        <f t="shared" si="16"/>
        <v>5.1100000000000003</v>
      </c>
      <c r="Z19" s="417"/>
      <c r="AB19" s="412">
        <f t="shared" si="17"/>
        <v>-223.78</v>
      </c>
      <c r="AC19" s="122"/>
      <c r="AD19" s="122"/>
      <c r="AF19" s="385" t="s">
        <v>299</v>
      </c>
      <c r="AG19" s="420" t="s">
        <v>179</v>
      </c>
      <c r="AI19" s="407">
        <v>37316</v>
      </c>
      <c r="AJ19" s="293">
        <f t="shared" si="115"/>
        <v>0</v>
      </c>
      <c r="AK19" s="294">
        <f t="shared" si="121"/>
        <v>0</v>
      </c>
      <c r="AL19" s="294">
        <f t="shared" si="18"/>
        <v>0</v>
      </c>
      <c r="AM19" s="313">
        <f t="shared" si="116"/>
        <v>0.94592202243140355</v>
      </c>
      <c r="AN19" s="314">
        <f t="shared" si="19"/>
        <v>0</v>
      </c>
      <c r="AO19" s="294">
        <f t="shared" si="20"/>
        <v>0</v>
      </c>
      <c r="AP19" s="408"/>
      <c r="AQ19" s="237"/>
      <c r="AR19" s="307">
        <f t="shared" si="21"/>
        <v>0</v>
      </c>
      <c r="AS19" s="237"/>
      <c r="AT19" s="188"/>
      <c r="AU19" s="188"/>
      <c r="AV19" s="239">
        <v>37316</v>
      </c>
      <c r="AW19" s="188"/>
      <c r="AX19" s="315">
        <f t="shared" si="22"/>
        <v>0</v>
      </c>
      <c r="AY19" s="316">
        <f t="shared" si="23"/>
        <v>0</v>
      </c>
      <c r="AZ19" s="316">
        <f t="shared" si="24"/>
        <v>0</v>
      </c>
      <c r="BA19" s="316">
        <f t="shared" si="25"/>
        <v>0</v>
      </c>
      <c r="BB19" s="316">
        <f t="shared" si="26"/>
        <v>0</v>
      </c>
      <c r="BC19" s="316">
        <f t="shared" si="27"/>
        <v>0</v>
      </c>
      <c r="BD19" s="316">
        <f t="shared" si="28"/>
        <v>0</v>
      </c>
      <c r="BE19" s="316">
        <f t="shared" si="117"/>
        <v>0</v>
      </c>
      <c r="BF19" s="316"/>
      <c r="BG19" s="248"/>
      <c r="BH19" s="248"/>
      <c r="BI19" s="317">
        <f t="shared" si="29"/>
        <v>0</v>
      </c>
      <c r="BJ19" s="317">
        <f t="shared" si="30"/>
        <v>0</v>
      </c>
      <c r="BK19" s="317">
        <f t="shared" si="31"/>
        <v>0</v>
      </c>
      <c r="BL19" s="317">
        <f t="shared" si="32"/>
        <v>0</v>
      </c>
      <c r="BM19" s="317">
        <f t="shared" si="33"/>
        <v>0</v>
      </c>
      <c r="BN19" s="317">
        <f t="shared" si="34"/>
        <v>0</v>
      </c>
      <c r="BO19" s="317">
        <f t="shared" si="35"/>
        <v>0</v>
      </c>
      <c r="BP19" s="317">
        <f t="shared" si="36"/>
        <v>0</v>
      </c>
      <c r="BQ19" s="248"/>
      <c r="BR19" s="249">
        <f t="shared" si="122"/>
        <v>0</v>
      </c>
      <c r="BS19" s="249">
        <f t="shared" si="37"/>
        <v>0</v>
      </c>
      <c r="BT19" s="249"/>
      <c r="BU19" s="188"/>
      <c r="BV19" s="188"/>
      <c r="BW19" s="318">
        <f t="shared" si="38"/>
        <v>0</v>
      </c>
      <c r="BX19" s="318">
        <f t="shared" si="39"/>
        <v>0</v>
      </c>
      <c r="BY19" s="318">
        <f t="shared" si="40"/>
        <v>0</v>
      </c>
      <c r="BZ19" s="318">
        <f t="shared" si="41"/>
        <v>0</v>
      </c>
      <c r="CA19" s="318">
        <f t="shared" si="42"/>
        <v>0</v>
      </c>
      <c r="CB19" s="316">
        <f t="shared" si="43"/>
        <v>0</v>
      </c>
      <c r="CC19" s="316">
        <f t="shared" si="44"/>
        <v>0</v>
      </c>
      <c r="CD19" s="316">
        <f t="shared" si="45"/>
        <v>0</v>
      </c>
      <c r="CE19" s="316">
        <f t="shared" si="46"/>
        <v>0</v>
      </c>
      <c r="CF19" s="316">
        <f t="shared" si="47"/>
        <v>0</v>
      </c>
      <c r="CG19" s="316">
        <f t="shared" si="48"/>
        <v>0</v>
      </c>
      <c r="CH19" s="316">
        <f t="shared" si="49"/>
        <v>0</v>
      </c>
      <c r="CI19" s="316">
        <f t="shared" si="50"/>
        <v>0</v>
      </c>
      <c r="CJ19" s="188"/>
      <c r="CK19" s="307">
        <f t="shared" si="118"/>
        <v>0</v>
      </c>
      <c r="CL19" s="307"/>
      <c r="CM19" s="307"/>
      <c r="CN19" s="318">
        <f t="shared" si="51"/>
        <v>0</v>
      </c>
      <c r="CO19" s="318">
        <f t="shared" si="52"/>
        <v>0</v>
      </c>
      <c r="CP19" s="318">
        <f t="shared" si="53"/>
        <v>0</v>
      </c>
      <c r="CQ19" s="318">
        <f t="shared" si="54"/>
        <v>0</v>
      </c>
      <c r="CR19" s="307"/>
      <c r="CS19" s="307">
        <f t="shared" si="119"/>
        <v>0</v>
      </c>
      <c r="CT19" s="307"/>
      <c r="CU19" s="188"/>
      <c r="CV19" s="188"/>
      <c r="CW19" s="188"/>
      <c r="CX19" s="316">
        <f t="shared" si="55"/>
        <v>0</v>
      </c>
      <c r="CY19" s="316">
        <f t="shared" si="56"/>
        <v>0</v>
      </c>
      <c r="CZ19" s="316">
        <f t="shared" si="57"/>
        <v>0</v>
      </c>
      <c r="DA19" s="316">
        <f t="shared" si="58"/>
        <v>0</v>
      </c>
      <c r="DB19" s="316">
        <f t="shared" si="59"/>
        <v>0</v>
      </c>
      <c r="DC19" s="316">
        <f t="shared" si="60"/>
        <v>0</v>
      </c>
      <c r="DD19" s="316">
        <f t="shared" si="61"/>
        <v>0</v>
      </c>
      <c r="DE19" s="188"/>
      <c r="DF19" s="307">
        <f t="shared" si="62"/>
        <v>0</v>
      </c>
      <c r="DG19" s="188"/>
      <c r="DH19" s="188"/>
      <c r="DI19" s="188"/>
      <c r="DJ19" s="188"/>
      <c r="DK19" s="188"/>
      <c r="DL19" s="316">
        <f t="shared" si="63"/>
        <v>0</v>
      </c>
      <c r="DM19" s="316">
        <f t="shared" si="64"/>
        <v>0</v>
      </c>
      <c r="DN19" s="316">
        <f t="shared" si="65"/>
        <v>0</v>
      </c>
      <c r="DO19" s="316">
        <f t="shared" si="66"/>
        <v>0</v>
      </c>
      <c r="DP19" s="316"/>
      <c r="DQ19" s="316">
        <f t="shared" si="120"/>
        <v>0</v>
      </c>
      <c r="DR19" s="316"/>
      <c r="DS19" s="316">
        <f t="shared" si="67"/>
        <v>0</v>
      </c>
      <c r="DT19" s="316">
        <f t="shared" si="68"/>
        <v>0</v>
      </c>
      <c r="DU19" s="316">
        <f t="shared" si="69"/>
        <v>0</v>
      </c>
      <c r="DV19" s="316">
        <f t="shared" si="70"/>
        <v>0</v>
      </c>
      <c r="DW19" s="316">
        <f t="shared" si="71"/>
        <v>0</v>
      </c>
      <c r="DX19" s="316">
        <f t="shared" si="72"/>
        <v>0</v>
      </c>
      <c r="DY19" s="316">
        <f t="shared" si="73"/>
        <v>0</v>
      </c>
      <c r="DZ19" s="316">
        <f t="shared" si="74"/>
        <v>0</v>
      </c>
      <c r="EA19" s="316">
        <f t="shared" si="75"/>
        <v>0</v>
      </c>
      <c r="EB19" s="307">
        <f t="shared" si="76"/>
        <v>0</v>
      </c>
      <c r="EC19" s="307"/>
      <c r="ED19" s="188"/>
      <c r="EE19" s="188"/>
      <c r="EF19" s="188"/>
      <c r="EG19" s="188"/>
      <c r="EH19" s="188"/>
      <c r="EI19" s="316">
        <f t="shared" si="77"/>
        <v>0</v>
      </c>
      <c r="EJ19" s="316">
        <f t="shared" si="78"/>
        <v>0</v>
      </c>
      <c r="EK19" s="316">
        <f t="shared" si="79"/>
        <v>0</v>
      </c>
      <c r="EL19" s="316">
        <f t="shared" si="80"/>
        <v>0</v>
      </c>
      <c r="EM19" s="316">
        <f t="shared" si="81"/>
        <v>0</v>
      </c>
      <c r="EN19" s="316">
        <f t="shared" si="82"/>
        <v>0</v>
      </c>
      <c r="EO19" s="188"/>
      <c r="EP19" s="307">
        <f t="shared" si="123"/>
        <v>0</v>
      </c>
      <c r="EQ19" s="307">
        <f t="shared" si="83"/>
        <v>0</v>
      </c>
      <c r="ER19" s="188"/>
      <c r="ES19" s="188"/>
      <c r="ET19" s="188"/>
      <c r="EU19" s="188"/>
      <c r="EV19" s="188"/>
      <c r="EW19" s="316">
        <f t="shared" si="84"/>
        <v>0</v>
      </c>
      <c r="EX19" s="316">
        <f t="shared" si="85"/>
        <v>0</v>
      </c>
      <c r="EY19" s="316">
        <f t="shared" si="86"/>
        <v>0</v>
      </c>
      <c r="EZ19" s="316">
        <f t="shared" si="87"/>
        <v>0</v>
      </c>
      <c r="FA19" s="316">
        <f t="shared" si="88"/>
        <v>0</v>
      </c>
      <c r="FB19" s="316">
        <f t="shared" si="89"/>
        <v>0</v>
      </c>
      <c r="FC19" s="188"/>
      <c r="FD19" s="307">
        <f t="shared" si="124"/>
        <v>0</v>
      </c>
      <c r="FE19" s="307">
        <f t="shared" si="90"/>
        <v>0</v>
      </c>
      <c r="FF19" s="188"/>
      <c r="FG19" s="188"/>
      <c r="FH19" s="188"/>
      <c r="FI19" s="188"/>
      <c r="FJ19" s="188"/>
      <c r="FK19" s="188"/>
      <c r="FL19" s="316">
        <f t="shared" si="91"/>
        <v>0</v>
      </c>
      <c r="FM19" s="316">
        <f t="shared" si="92"/>
        <v>0</v>
      </c>
      <c r="FN19" s="316">
        <f t="shared" si="93"/>
        <v>0</v>
      </c>
      <c r="FO19" s="316">
        <f t="shared" si="94"/>
        <v>0</v>
      </c>
      <c r="FP19" s="316">
        <f t="shared" si="95"/>
        <v>0</v>
      </c>
      <c r="FQ19" s="316">
        <f t="shared" si="96"/>
        <v>0</v>
      </c>
      <c r="FR19" s="188"/>
      <c r="FS19" s="307">
        <f t="shared" si="97"/>
        <v>0</v>
      </c>
      <c r="FT19" s="307">
        <f t="shared" si="98"/>
        <v>0</v>
      </c>
      <c r="FU19" s="188"/>
      <c r="FV19" s="188"/>
      <c r="FW19" s="188"/>
      <c r="FX19" s="188"/>
      <c r="FY19" s="188"/>
      <c r="FZ19" s="188"/>
      <c r="GA19" s="316">
        <f t="shared" si="99"/>
        <v>0</v>
      </c>
      <c r="GB19" s="316">
        <f t="shared" si="100"/>
        <v>0</v>
      </c>
      <c r="GC19" s="316">
        <f t="shared" si="101"/>
        <v>0</v>
      </c>
      <c r="GD19" s="316">
        <f t="shared" si="102"/>
        <v>0</v>
      </c>
      <c r="GE19" s="316">
        <f t="shared" si="103"/>
        <v>0</v>
      </c>
      <c r="GF19" s="316">
        <f t="shared" si="104"/>
        <v>0</v>
      </c>
      <c r="GG19" s="188"/>
      <c r="GH19" s="307">
        <f t="shared" si="105"/>
        <v>0</v>
      </c>
      <c r="GI19" s="307">
        <f t="shared" si="106"/>
        <v>0</v>
      </c>
    </row>
    <row r="20" spans="1:191" ht="16.5" x14ac:dyDescent="0.25">
      <c r="A20" s="404">
        <v>37347</v>
      </c>
      <c r="B20" s="405">
        <f t="shared" si="107"/>
        <v>0</v>
      </c>
      <c r="C20" s="414">
        <f t="shared" si="9"/>
        <v>-0.46906348368752848</v>
      </c>
      <c r="D20" s="217"/>
      <c r="E20" s="405">
        <f t="shared" si="108"/>
        <v>8.48</v>
      </c>
      <c r="F20" s="414">
        <f t="shared" si="10"/>
        <v>0.65500000000000003</v>
      </c>
      <c r="G20" s="217"/>
      <c r="H20" s="405">
        <f t="shared" si="109"/>
        <v>0</v>
      </c>
      <c r="I20" s="414">
        <f t="shared" si="11"/>
        <v>1.0549999999999999</v>
      </c>
      <c r="J20" s="217"/>
      <c r="K20" s="405">
        <f t="shared" si="110"/>
        <v>0</v>
      </c>
      <c r="L20" s="414">
        <f t="shared" si="12"/>
        <v>-0.57999999999999996</v>
      </c>
      <c r="M20" s="217"/>
      <c r="N20" s="405">
        <f t="shared" si="111"/>
        <v>-22.21</v>
      </c>
      <c r="O20" s="414">
        <f t="shared" si="13"/>
        <v>-0.1</v>
      </c>
      <c r="P20" s="217"/>
      <c r="Q20" s="414">
        <f t="shared" si="14"/>
        <v>4.29</v>
      </c>
      <c r="R20" s="217"/>
      <c r="S20" s="405">
        <f t="shared" si="112"/>
        <v>0</v>
      </c>
      <c r="T20" s="414">
        <f t="shared" si="15"/>
        <v>-0.41299999999999998</v>
      </c>
      <c r="U20" s="217"/>
      <c r="V20" s="414">
        <f t="shared" si="113"/>
        <v>5.6749951853379645</v>
      </c>
      <c r="W20" s="217"/>
      <c r="X20" s="405">
        <f t="shared" si="114"/>
        <v>0</v>
      </c>
      <c r="Y20" s="414">
        <f t="shared" si="16"/>
        <v>4.3899999999999997</v>
      </c>
      <c r="Z20" s="217"/>
      <c r="AB20" s="415">
        <f t="shared" si="17"/>
        <v>-13.73</v>
      </c>
      <c r="AC20" s="122"/>
      <c r="AD20" s="122"/>
      <c r="AF20" s="401" t="s">
        <v>300</v>
      </c>
      <c r="AG20" s="386" t="s">
        <v>301</v>
      </c>
      <c r="AI20" s="407">
        <v>37347</v>
      </c>
      <c r="AJ20" s="293">
        <f t="shared" si="115"/>
        <v>0</v>
      </c>
      <c r="AK20" s="294">
        <f t="shared" si="121"/>
        <v>0</v>
      </c>
      <c r="AL20" s="294">
        <f t="shared" si="18"/>
        <v>0</v>
      </c>
      <c r="AM20" s="313">
        <f t="shared" si="116"/>
        <v>0.9418768918842555</v>
      </c>
      <c r="AN20" s="314">
        <f t="shared" si="19"/>
        <v>0</v>
      </c>
      <c r="AO20" s="294">
        <f t="shared" si="20"/>
        <v>0</v>
      </c>
      <c r="AP20" s="408"/>
      <c r="AQ20" s="237"/>
      <c r="AR20" s="307">
        <f t="shared" si="21"/>
        <v>0</v>
      </c>
      <c r="AS20" s="237"/>
      <c r="AT20" s="188"/>
      <c r="AU20" s="188"/>
      <c r="AV20" s="239">
        <v>37347</v>
      </c>
      <c r="AW20" s="188"/>
      <c r="AX20" s="315">
        <f t="shared" si="22"/>
        <v>0</v>
      </c>
      <c r="AY20" s="316">
        <f t="shared" si="23"/>
        <v>0</v>
      </c>
      <c r="AZ20" s="316">
        <f t="shared" si="24"/>
        <v>0</v>
      </c>
      <c r="BA20" s="316">
        <f t="shared" si="25"/>
        <v>0</v>
      </c>
      <c r="BB20" s="316">
        <f t="shared" si="26"/>
        <v>0</v>
      </c>
      <c r="BC20" s="316">
        <f t="shared" si="27"/>
        <v>0</v>
      </c>
      <c r="BD20" s="316">
        <f t="shared" si="28"/>
        <v>0</v>
      </c>
      <c r="BE20" s="316">
        <f t="shared" si="117"/>
        <v>0</v>
      </c>
      <c r="BF20" s="316"/>
      <c r="BG20" s="248"/>
      <c r="BH20" s="248"/>
      <c r="BI20" s="317">
        <f t="shared" si="29"/>
        <v>0</v>
      </c>
      <c r="BJ20" s="317">
        <f t="shared" si="30"/>
        <v>0</v>
      </c>
      <c r="BK20" s="317">
        <f t="shared" si="31"/>
        <v>0</v>
      </c>
      <c r="BL20" s="317">
        <f t="shared" si="32"/>
        <v>0</v>
      </c>
      <c r="BM20" s="317">
        <f t="shared" si="33"/>
        <v>0</v>
      </c>
      <c r="BN20" s="317">
        <f t="shared" si="34"/>
        <v>0</v>
      </c>
      <c r="BO20" s="317">
        <f t="shared" si="35"/>
        <v>0</v>
      </c>
      <c r="BP20" s="317">
        <f t="shared" si="36"/>
        <v>0</v>
      </c>
      <c r="BQ20" s="248"/>
      <c r="BR20" s="249">
        <f t="shared" si="122"/>
        <v>0</v>
      </c>
      <c r="BS20" s="249">
        <f t="shared" si="37"/>
        <v>0</v>
      </c>
      <c r="BT20" s="249"/>
      <c r="BU20" s="188"/>
      <c r="BV20" s="188"/>
      <c r="BW20" s="318">
        <f t="shared" si="38"/>
        <v>0</v>
      </c>
      <c r="BX20" s="318">
        <f t="shared" si="39"/>
        <v>0</v>
      </c>
      <c r="BY20" s="318">
        <f t="shared" si="40"/>
        <v>0</v>
      </c>
      <c r="BZ20" s="318">
        <f t="shared" si="41"/>
        <v>0</v>
      </c>
      <c r="CA20" s="318">
        <f t="shared" si="42"/>
        <v>0</v>
      </c>
      <c r="CB20" s="316">
        <f t="shared" si="43"/>
        <v>0</v>
      </c>
      <c r="CC20" s="316">
        <f t="shared" si="44"/>
        <v>0</v>
      </c>
      <c r="CD20" s="316">
        <f t="shared" si="45"/>
        <v>0</v>
      </c>
      <c r="CE20" s="316">
        <f t="shared" si="46"/>
        <v>0</v>
      </c>
      <c r="CF20" s="316">
        <f t="shared" si="47"/>
        <v>0</v>
      </c>
      <c r="CG20" s="316">
        <f t="shared" si="48"/>
        <v>0</v>
      </c>
      <c r="CH20" s="316">
        <f t="shared" si="49"/>
        <v>0</v>
      </c>
      <c r="CI20" s="316">
        <f t="shared" si="50"/>
        <v>0</v>
      </c>
      <c r="CJ20" s="188"/>
      <c r="CK20" s="307">
        <f t="shared" si="118"/>
        <v>0</v>
      </c>
      <c r="CL20" s="307"/>
      <c r="CM20" s="307"/>
      <c r="CN20" s="318">
        <f t="shared" si="51"/>
        <v>0</v>
      </c>
      <c r="CO20" s="318">
        <f t="shared" si="52"/>
        <v>0</v>
      </c>
      <c r="CP20" s="318">
        <f t="shared" si="53"/>
        <v>0</v>
      </c>
      <c r="CQ20" s="318">
        <f t="shared" si="54"/>
        <v>0</v>
      </c>
      <c r="CR20" s="307"/>
      <c r="CS20" s="307">
        <f t="shared" si="119"/>
        <v>0</v>
      </c>
      <c r="CT20" s="307"/>
      <c r="CU20" s="188"/>
      <c r="CV20" s="188"/>
      <c r="CW20" s="188"/>
      <c r="CX20" s="316">
        <f t="shared" si="55"/>
        <v>0</v>
      </c>
      <c r="CY20" s="316">
        <f t="shared" si="56"/>
        <v>0</v>
      </c>
      <c r="CZ20" s="316">
        <f t="shared" si="57"/>
        <v>0</v>
      </c>
      <c r="DA20" s="316">
        <f t="shared" si="58"/>
        <v>0</v>
      </c>
      <c r="DB20" s="316">
        <f t="shared" si="59"/>
        <v>0</v>
      </c>
      <c r="DC20" s="316">
        <f t="shared" si="60"/>
        <v>0</v>
      </c>
      <c r="DD20" s="316">
        <f t="shared" si="61"/>
        <v>0</v>
      </c>
      <c r="DE20" s="188"/>
      <c r="DF20" s="307">
        <f t="shared" si="62"/>
        <v>0</v>
      </c>
      <c r="DG20" s="188"/>
      <c r="DH20" s="188"/>
      <c r="DI20" s="188"/>
      <c r="DJ20" s="188"/>
      <c r="DK20" s="188"/>
      <c r="DL20" s="316">
        <f t="shared" si="63"/>
        <v>0</v>
      </c>
      <c r="DM20" s="316">
        <f t="shared" si="64"/>
        <v>0</v>
      </c>
      <c r="DN20" s="316">
        <f t="shared" si="65"/>
        <v>0</v>
      </c>
      <c r="DO20" s="316">
        <f t="shared" si="66"/>
        <v>0</v>
      </c>
      <c r="DP20" s="316"/>
      <c r="DQ20" s="316">
        <f t="shared" si="120"/>
        <v>0</v>
      </c>
      <c r="DR20" s="316"/>
      <c r="DS20" s="316">
        <f t="shared" si="67"/>
        <v>0</v>
      </c>
      <c r="DT20" s="316">
        <f t="shared" si="68"/>
        <v>0</v>
      </c>
      <c r="DU20" s="316">
        <f t="shared" si="69"/>
        <v>0</v>
      </c>
      <c r="DV20" s="316">
        <f t="shared" si="70"/>
        <v>0</v>
      </c>
      <c r="DW20" s="316">
        <f t="shared" si="71"/>
        <v>0</v>
      </c>
      <c r="DX20" s="316">
        <f t="shared" si="72"/>
        <v>0</v>
      </c>
      <c r="DY20" s="316">
        <f t="shared" si="73"/>
        <v>0</v>
      </c>
      <c r="DZ20" s="316">
        <f t="shared" si="74"/>
        <v>0</v>
      </c>
      <c r="EA20" s="316">
        <f t="shared" si="75"/>
        <v>0</v>
      </c>
      <c r="EB20" s="307">
        <f t="shared" si="76"/>
        <v>0</v>
      </c>
      <c r="EC20" s="307"/>
      <c r="ED20" s="188"/>
      <c r="EE20" s="188"/>
      <c r="EF20" s="188"/>
      <c r="EG20" s="188"/>
      <c r="EH20" s="188"/>
      <c r="EI20" s="316">
        <f t="shared" si="77"/>
        <v>0</v>
      </c>
      <c r="EJ20" s="316">
        <f t="shared" si="78"/>
        <v>0</v>
      </c>
      <c r="EK20" s="316">
        <f t="shared" si="79"/>
        <v>0</v>
      </c>
      <c r="EL20" s="316">
        <f t="shared" si="80"/>
        <v>0</v>
      </c>
      <c r="EM20" s="316">
        <f t="shared" si="81"/>
        <v>0</v>
      </c>
      <c r="EN20" s="316">
        <f t="shared" si="82"/>
        <v>0</v>
      </c>
      <c r="EO20" s="188"/>
      <c r="EP20" s="307">
        <f t="shared" si="123"/>
        <v>0</v>
      </c>
      <c r="EQ20" s="307">
        <f t="shared" si="83"/>
        <v>0</v>
      </c>
      <c r="ER20" s="188"/>
      <c r="ES20" s="188"/>
      <c r="ET20" s="188"/>
      <c r="EU20" s="188"/>
      <c r="EV20" s="188"/>
      <c r="EW20" s="316">
        <f t="shared" si="84"/>
        <v>0</v>
      </c>
      <c r="EX20" s="316">
        <f t="shared" si="85"/>
        <v>0</v>
      </c>
      <c r="EY20" s="316">
        <f t="shared" si="86"/>
        <v>0</v>
      </c>
      <c r="EZ20" s="316">
        <f t="shared" si="87"/>
        <v>0</v>
      </c>
      <c r="FA20" s="316">
        <f t="shared" si="88"/>
        <v>0</v>
      </c>
      <c r="FB20" s="316">
        <f t="shared" si="89"/>
        <v>0</v>
      </c>
      <c r="FC20" s="188"/>
      <c r="FD20" s="307">
        <f t="shared" si="124"/>
        <v>0</v>
      </c>
      <c r="FE20" s="307">
        <f t="shared" si="90"/>
        <v>0</v>
      </c>
      <c r="FF20" s="188"/>
      <c r="FG20" s="188"/>
      <c r="FH20" s="188"/>
      <c r="FI20" s="188"/>
      <c r="FJ20" s="188"/>
      <c r="FK20" s="188"/>
      <c r="FL20" s="316">
        <f t="shared" si="91"/>
        <v>0</v>
      </c>
      <c r="FM20" s="316">
        <f t="shared" si="92"/>
        <v>0</v>
      </c>
      <c r="FN20" s="316">
        <f t="shared" si="93"/>
        <v>0</v>
      </c>
      <c r="FO20" s="316">
        <f t="shared" si="94"/>
        <v>0</v>
      </c>
      <c r="FP20" s="316">
        <f t="shared" si="95"/>
        <v>0</v>
      </c>
      <c r="FQ20" s="316">
        <f t="shared" si="96"/>
        <v>0</v>
      </c>
      <c r="FR20" s="188"/>
      <c r="FS20" s="307">
        <f t="shared" si="97"/>
        <v>0</v>
      </c>
      <c r="FT20" s="307">
        <f t="shared" si="98"/>
        <v>0</v>
      </c>
      <c r="FU20" s="188"/>
      <c r="FV20" s="188"/>
      <c r="FW20" s="188"/>
      <c r="FX20" s="188"/>
      <c r="FY20" s="188"/>
      <c r="FZ20" s="188"/>
      <c r="GA20" s="316">
        <f t="shared" si="99"/>
        <v>0</v>
      </c>
      <c r="GB20" s="316">
        <f t="shared" si="100"/>
        <v>0</v>
      </c>
      <c r="GC20" s="316">
        <f t="shared" si="101"/>
        <v>0</v>
      </c>
      <c r="GD20" s="316">
        <f t="shared" si="102"/>
        <v>0</v>
      </c>
      <c r="GE20" s="316">
        <f t="shared" si="103"/>
        <v>0</v>
      </c>
      <c r="GF20" s="316">
        <f t="shared" si="104"/>
        <v>0</v>
      </c>
      <c r="GG20" s="188"/>
      <c r="GH20" s="307">
        <f t="shared" si="105"/>
        <v>0</v>
      </c>
      <c r="GI20" s="307">
        <f t="shared" si="106"/>
        <v>0</v>
      </c>
    </row>
    <row r="21" spans="1:191" ht="16.5" x14ac:dyDescent="0.25">
      <c r="A21" s="404">
        <v>37377</v>
      </c>
      <c r="B21" s="410">
        <f t="shared" si="107"/>
        <v>0</v>
      </c>
      <c r="C21" s="208">
        <f t="shared" si="9"/>
        <v>-0.46907121028000009</v>
      </c>
      <c r="D21" s="417"/>
      <c r="E21" s="410">
        <f t="shared" si="108"/>
        <v>8.7200000000000006</v>
      </c>
      <c r="F21" s="208">
        <f t="shared" si="10"/>
        <v>0.65500000000000003</v>
      </c>
      <c r="G21" s="417"/>
      <c r="H21" s="410">
        <f t="shared" si="109"/>
        <v>0</v>
      </c>
      <c r="I21" s="208">
        <f t="shared" si="11"/>
        <v>1.0549999999999999</v>
      </c>
      <c r="J21" s="417"/>
      <c r="K21" s="410">
        <f t="shared" si="110"/>
        <v>0</v>
      </c>
      <c r="L21" s="208">
        <f t="shared" si="12"/>
        <v>-0.57999999999999996</v>
      </c>
      <c r="M21" s="417"/>
      <c r="N21" s="410">
        <f t="shared" si="111"/>
        <v>-22.85</v>
      </c>
      <c r="O21" s="208">
        <f t="shared" si="13"/>
        <v>-0.1</v>
      </c>
      <c r="P21" s="417"/>
      <c r="Q21" s="208">
        <f t="shared" si="14"/>
        <v>4.17</v>
      </c>
      <c r="R21" s="417"/>
      <c r="S21" s="410">
        <f t="shared" si="112"/>
        <v>0</v>
      </c>
      <c r="T21" s="208">
        <f t="shared" si="15"/>
        <v>-0.41299999999999998</v>
      </c>
      <c r="U21" s="417"/>
      <c r="V21" s="208">
        <f t="shared" si="113"/>
        <v>5.5030023154334486</v>
      </c>
      <c r="W21" s="417"/>
      <c r="X21" s="410">
        <f t="shared" si="114"/>
        <v>0</v>
      </c>
      <c r="Y21" s="208">
        <f t="shared" si="16"/>
        <v>4.2699999999999996</v>
      </c>
      <c r="Z21" s="417"/>
      <c r="AB21" s="415">
        <f t="shared" si="17"/>
        <v>-14.13</v>
      </c>
      <c r="AC21" s="122"/>
      <c r="AD21" s="122"/>
      <c r="AF21" s="385" t="s">
        <v>302</v>
      </c>
      <c r="AG21" s="386" t="s">
        <v>303</v>
      </c>
      <c r="AI21" s="407">
        <v>37377</v>
      </c>
      <c r="AJ21" s="293">
        <f t="shared" si="115"/>
        <v>0</v>
      </c>
      <c r="AK21" s="294">
        <f t="shared" si="121"/>
        <v>0</v>
      </c>
      <c r="AL21" s="294">
        <f t="shared" si="18"/>
        <v>0</v>
      </c>
      <c r="AM21" s="313">
        <f t="shared" si="116"/>
        <v>0.93788194713157691</v>
      </c>
      <c r="AN21" s="314">
        <f t="shared" si="19"/>
        <v>0</v>
      </c>
      <c r="AO21" s="294">
        <f t="shared" si="20"/>
        <v>0</v>
      </c>
      <c r="AP21" s="408"/>
      <c r="AQ21" s="237"/>
      <c r="AR21" s="307">
        <f t="shared" si="21"/>
        <v>0</v>
      </c>
      <c r="AS21" s="237"/>
      <c r="AT21" s="188"/>
      <c r="AU21" s="188"/>
      <c r="AV21" s="239">
        <v>37377</v>
      </c>
      <c r="AW21" s="188"/>
      <c r="AX21" s="315">
        <f t="shared" si="22"/>
        <v>0</v>
      </c>
      <c r="AY21" s="316">
        <f t="shared" si="23"/>
        <v>0</v>
      </c>
      <c r="AZ21" s="316">
        <f t="shared" si="24"/>
        <v>0</v>
      </c>
      <c r="BA21" s="316">
        <f t="shared" si="25"/>
        <v>0</v>
      </c>
      <c r="BB21" s="316">
        <f t="shared" si="26"/>
        <v>0</v>
      </c>
      <c r="BC21" s="316">
        <f t="shared" si="27"/>
        <v>0</v>
      </c>
      <c r="BD21" s="316">
        <f t="shared" si="28"/>
        <v>0</v>
      </c>
      <c r="BE21" s="316">
        <f t="shared" si="117"/>
        <v>0</v>
      </c>
      <c r="BF21" s="316"/>
      <c r="BG21" s="248"/>
      <c r="BH21" s="248"/>
      <c r="BI21" s="317">
        <f t="shared" si="29"/>
        <v>0</v>
      </c>
      <c r="BJ21" s="317">
        <f t="shared" si="30"/>
        <v>0</v>
      </c>
      <c r="BK21" s="317">
        <f t="shared" si="31"/>
        <v>0</v>
      </c>
      <c r="BL21" s="317">
        <f t="shared" si="32"/>
        <v>0</v>
      </c>
      <c r="BM21" s="317">
        <f t="shared" si="33"/>
        <v>0</v>
      </c>
      <c r="BN21" s="317">
        <f t="shared" si="34"/>
        <v>0</v>
      </c>
      <c r="BO21" s="317">
        <f t="shared" si="35"/>
        <v>0</v>
      </c>
      <c r="BP21" s="317">
        <f t="shared" si="36"/>
        <v>0</v>
      </c>
      <c r="BQ21" s="248"/>
      <c r="BR21" s="249">
        <f t="shared" si="122"/>
        <v>0</v>
      </c>
      <c r="BS21" s="249">
        <f t="shared" si="37"/>
        <v>0</v>
      </c>
      <c r="BT21" s="249"/>
      <c r="BU21" s="188"/>
      <c r="BV21" s="188"/>
      <c r="BW21" s="318">
        <f t="shared" si="38"/>
        <v>0</v>
      </c>
      <c r="BX21" s="318">
        <f t="shared" si="39"/>
        <v>0</v>
      </c>
      <c r="BY21" s="318">
        <f t="shared" si="40"/>
        <v>0</v>
      </c>
      <c r="BZ21" s="318">
        <f t="shared" si="41"/>
        <v>0</v>
      </c>
      <c r="CA21" s="318">
        <f t="shared" si="42"/>
        <v>0</v>
      </c>
      <c r="CB21" s="316">
        <f t="shared" si="43"/>
        <v>0</v>
      </c>
      <c r="CC21" s="316">
        <f t="shared" si="44"/>
        <v>0</v>
      </c>
      <c r="CD21" s="316">
        <f t="shared" si="45"/>
        <v>0</v>
      </c>
      <c r="CE21" s="316">
        <f t="shared" si="46"/>
        <v>0</v>
      </c>
      <c r="CF21" s="316">
        <f t="shared" si="47"/>
        <v>0</v>
      </c>
      <c r="CG21" s="316">
        <f t="shared" si="48"/>
        <v>0</v>
      </c>
      <c r="CH21" s="316">
        <f t="shared" si="49"/>
        <v>0</v>
      </c>
      <c r="CI21" s="316">
        <f t="shared" si="50"/>
        <v>0</v>
      </c>
      <c r="CJ21" s="188"/>
      <c r="CK21" s="307">
        <f t="shared" si="118"/>
        <v>0</v>
      </c>
      <c r="CL21" s="307"/>
      <c r="CM21" s="307"/>
      <c r="CN21" s="318">
        <f t="shared" si="51"/>
        <v>0</v>
      </c>
      <c r="CO21" s="318">
        <f t="shared" si="52"/>
        <v>0</v>
      </c>
      <c r="CP21" s="318">
        <f t="shared" si="53"/>
        <v>0</v>
      </c>
      <c r="CQ21" s="318">
        <f t="shared" si="54"/>
        <v>0</v>
      </c>
      <c r="CR21" s="307"/>
      <c r="CS21" s="307">
        <f t="shared" si="119"/>
        <v>0</v>
      </c>
      <c r="CT21" s="307"/>
      <c r="CU21" s="188"/>
      <c r="CV21" s="188"/>
      <c r="CW21" s="188"/>
      <c r="CX21" s="316">
        <f t="shared" si="55"/>
        <v>0</v>
      </c>
      <c r="CY21" s="316">
        <f t="shared" si="56"/>
        <v>0</v>
      </c>
      <c r="CZ21" s="316">
        <f t="shared" si="57"/>
        <v>0</v>
      </c>
      <c r="DA21" s="316">
        <f t="shared" si="58"/>
        <v>0</v>
      </c>
      <c r="DB21" s="316">
        <f t="shared" si="59"/>
        <v>0</v>
      </c>
      <c r="DC21" s="316">
        <f t="shared" si="60"/>
        <v>0</v>
      </c>
      <c r="DD21" s="316">
        <f t="shared" si="61"/>
        <v>0</v>
      </c>
      <c r="DE21" s="188"/>
      <c r="DF21" s="307">
        <f t="shared" si="62"/>
        <v>0</v>
      </c>
      <c r="DG21" s="188"/>
      <c r="DH21" s="188"/>
      <c r="DI21" s="188"/>
      <c r="DJ21" s="188"/>
      <c r="DK21" s="188"/>
      <c r="DL21" s="316">
        <f t="shared" si="63"/>
        <v>0</v>
      </c>
      <c r="DM21" s="316">
        <f t="shared" si="64"/>
        <v>0</v>
      </c>
      <c r="DN21" s="316">
        <f t="shared" si="65"/>
        <v>0</v>
      </c>
      <c r="DO21" s="316">
        <f t="shared" si="66"/>
        <v>0</v>
      </c>
      <c r="DP21" s="316"/>
      <c r="DQ21" s="316">
        <f t="shared" si="120"/>
        <v>0</v>
      </c>
      <c r="DR21" s="316"/>
      <c r="DS21" s="316">
        <f t="shared" si="67"/>
        <v>0</v>
      </c>
      <c r="DT21" s="316">
        <f t="shared" si="68"/>
        <v>0</v>
      </c>
      <c r="DU21" s="316">
        <f t="shared" si="69"/>
        <v>0</v>
      </c>
      <c r="DV21" s="316">
        <f t="shared" si="70"/>
        <v>0</v>
      </c>
      <c r="DW21" s="316">
        <f t="shared" si="71"/>
        <v>0</v>
      </c>
      <c r="DX21" s="316">
        <f t="shared" si="72"/>
        <v>0</v>
      </c>
      <c r="DY21" s="316">
        <f t="shared" si="73"/>
        <v>0</v>
      </c>
      <c r="DZ21" s="316">
        <f t="shared" si="74"/>
        <v>0</v>
      </c>
      <c r="EA21" s="316">
        <f t="shared" si="75"/>
        <v>0</v>
      </c>
      <c r="EB21" s="307">
        <f t="shared" si="76"/>
        <v>0</v>
      </c>
      <c r="EC21" s="307"/>
      <c r="ED21" s="188"/>
      <c r="EE21" s="188"/>
      <c r="EF21" s="188"/>
      <c r="EG21" s="188"/>
      <c r="EH21" s="188"/>
      <c r="EI21" s="316">
        <f t="shared" si="77"/>
        <v>0</v>
      </c>
      <c r="EJ21" s="316">
        <f t="shared" si="78"/>
        <v>0</v>
      </c>
      <c r="EK21" s="316">
        <f t="shared" si="79"/>
        <v>0</v>
      </c>
      <c r="EL21" s="316">
        <f t="shared" si="80"/>
        <v>0</v>
      </c>
      <c r="EM21" s="316">
        <f t="shared" si="81"/>
        <v>0</v>
      </c>
      <c r="EN21" s="316">
        <f t="shared" si="82"/>
        <v>0</v>
      </c>
      <c r="EO21" s="188"/>
      <c r="EP21" s="307">
        <f t="shared" si="123"/>
        <v>0</v>
      </c>
      <c r="EQ21" s="307">
        <f t="shared" si="83"/>
        <v>0</v>
      </c>
      <c r="ER21" s="188"/>
      <c r="ES21" s="188"/>
      <c r="ET21" s="188"/>
      <c r="EU21" s="188"/>
      <c r="EV21" s="188"/>
      <c r="EW21" s="316">
        <f t="shared" si="84"/>
        <v>0</v>
      </c>
      <c r="EX21" s="316">
        <f t="shared" si="85"/>
        <v>0</v>
      </c>
      <c r="EY21" s="316">
        <f t="shared" si="86"/>
        <v>0</v>
      </c>
      <c r="EZ21" s="316">
        <f t="shared" si="87"/>
        <v>0</v>
      </c>
      <c r="FA21" s="316">
        <f t="shared" si="88"/>
        <v>0</v>
      </c>
      <c r="FB21" s="316">
        <f t="shared" si="89"/>
        <v>0</v>
      </c>
      <c r="FC21" s="188"/>
      <c r="FD21" s="307">
        <f t="shared" si="124"/>
        <v>0</v>
      </c>
      <c r="FE21" s="307">
        <f t="shared" si="90"/>
        <v>0</v>
      </c>
      <c r="FF21" s="188"/>
      <c r="FG21" s="188"/>
      <c r="FH21" s="188"/>
      <c r="FI21" s="188"/>
      <c r="FJ21" s="188"/>
      <c r="FK21" s="188"/>
      <c r="FL21" s="316">
        <f t="shared" si="91"/>
        <v>0</v>
      </c>
      <c r="FM21" s="316">
        <f t="shared" si="92"/>
        <v>0</v>
      </c>
      <c r="FN21" s="316">
        <f t="shared" si="93"/>
        <v>0</v>
      </c>
      <c r="FO21" s="316">
        <f t="shared" si="94"/>
        <v>0</v>
      </c>
      <c r="FP21" s="316">
        <f t="shared" si="95"/>
        <v>0</v>
      </c>
      <c r="FQ21" s="316">
        <f t="shared" si="96"/>
        <v>0</v>
      </c>
      <c r="FR21" s="188"/>
      <c r="FS21" s="307">
        <f t="shared" si="97"/>
        <v>0</v>
      </c>
      <c r="FT21" s="307">
        <f t="shared" si="98"/>
        <v>0</v>
      </c>
      <c r="FU21" s="188"/>
      <c r="FV21" s="188"/>
      <c r="FW21" s="188"/>
      <c r="FX21" s="188"/>
      <c r="FY21" s="188"/>
      <c r="FZ21" s="188"/>
      <c r="GA21" s="316">
        <f t="shared" si="99"/>
        <v>0</v>
      </c>
      <c r="GB21" s="316">
        <f t="shared" si="100"/>
        <v>0</v>
      </c>
      <c r="GC21" s="316">
        <f t="shared" si="101"/>
        <v>0</v>
      </c>
      <c r="GD21" s="316">
        <f t="shared" si="102"/>
        <v>0</v>
      </c>
      <c r="GE21" s="316">
        <f t="shared" si="103"/>
        <v>0</v>
      </c>
      <c r="GF21" s="316">
        <f t="shared" si="104"/>
        <v>0</v>
      </c>
      <c r="GG21" s="188"/>
      <c r="GH21" s="307">
        <f t="shared" si="105"/>
        <v>0</v>
      </c>
      <c r="GI21" s="307">
        <f t="shared" si="106"/>
        <v>0</v>
      </c>
    </row>
    <row r="22" spans="1:191" ht="16.5" x14ac:dyDescent="0.25">
      <c r="A22" s="404">
        <v>37408</v>
      </c>
      <c r="B22" s="410">
        <f t="shared" si="107"/>
        <v>0</v>
      </c>
      <c r="C22" s="208">
        <f t="shared" si="9"/>
        <v>-0.46907884997726113</v>
      </c>
      <c r="D22" s="417"/>
      <c r="E22" s="410">
        <f t="shared" si="108"/>
        <v>8.4</v>
      </c>
      <c r="F22" s="208">
        <f t="shared" si="10"/>
        <v>0.65500000000000003</v>
      </c>
      <c r="G22" s="417"/>
      <c r="H22" s="410">
        <f t="shared" si="109"/>
        <v>0</v>
      </c>
      <c r="I22" s="208">
        <f t="shared" si="11"/>
        <v>1.0549999999999999</v>
      </c>
      <c r="J22" s="417"/>
      <c r="K22" s="410">
        <f t="shared" si="110"/>
        <v>0</v>
      </c>
      <c r="L22" s="208">
        <f t="shared" si="12"/>
        <v>-0.57999999999999996</v>
      </c>
      <c r="M22" s="417"/>
      <c r="N22" s="410">
        <f t="shared" si="111"/>
        <v>-19.36</v>
      </c>
      <c r="O22" s="208">
        <f t="shared" si="13"/>
        <v>-0.1</v>
      </c>
      <c r="P22" s="417"/>
      <c r="Q22" s="208">
        <f t="shared" si="14"/>
        <v>4.17</v>
      </c>
      <c r="R22" s="417"/>
      <c r="S22" s="410">
        <f t="shared" si="112"/>
        <v>0</v>
      </c>
      <c r="T22" s="208">
        <f t="shared" si="15"/>
        <v>-0.41299999999999998</v>
      </c>
      <c r="U22" s="417"/>
      <c r="V22" s="208">
        <f t="shared" si="113"/>
        <v>5.5022526340164344</v>
      </c>
      <c r="W22" s="417"/>
      <c r="X22" s="410">
        <f t="shared" si="114"/>
        <v>0</v>
      </c>
      <c r="Y22" s="208">
        <f t="shared" si="16"/>
        <v>4.2699999999999996</v>
      </c>
      <c r="Z22" s="417"/>
      <c r="AB22" s="415">
        <f t="shared" si="17"/>
        <v>-10.959999999999999</v>
      </c>
      <c r="AC22" s="122"/>
      <c r="AD22" s="122"/>
      <c r="AF22" s="385" t="s">
        <v>304</v>
      </c>
      <c r="AG22" s="386" t="s">
        <v>305</v>
      </c>
      <c r="AI22" s="407">
        <v>37408</v>
      </c>
      <c r="AJ22" s="293">
        <f t="shared" si="115"/>
        <v>0</v>
      </c>
      <c r="AK22" s="294">
        <f t="shared" si="121"/>
        <v>0</v>
      </c>
      <c r="AL22" s="294">
        <f t="shared" si="18"/>
        <v>0</v>
      </c>
      <c r="AM22" s="313">
        <f t="shared" si="116"/>
        <v>0.93375871172819602</v>
      </c>
      <c r="AN22" s="314">
        <f t="shared" si="19"/>
        <v>0</v>
      </c>
      <c r="AO22" s="294">
        <f t="shared" si="20"/>
        <v>0</v>
      </c>
      <c r="AP22" s="408"/>
      <c r="AQ22" s="237"/>
      <c r="AR22" s="307">
        <f t="shared" si="21"/>
        <v>0</v>
      </c>
      <c r="AS22" s="237"/>
      <c r="AT22" s="188"/>
      <c r="AU22" s="188"/>
      <c r="AV22" s="239">
        <v>37408</v>
      </c>
      <c r="AW22" s="188"/>
      <c r="AX22" s="315">
        <f t="shared" si="22"/>
        <v>0</v>
      </c>
      <c r="AY22" s="316">
        <f t="shared" si="23"/>
        <v>0</v>
      </c>
      <c r="AZ22" s="316">
        <f t="shared" si="24"/>
        <v>0</v>
      </c>
      <c r="BA22" s="316">
        <f t="shared" si="25"/>
        <v>0</v>
      </c>
      <c r="BB22" s="316">
        <f t="shared" si="26"/>
        <v>0</v>
      </c>
      <c r="BC22" s="316">
        <f t="shared" si="27"/>
        <v>0</v>
      </c>
      <c r="BD22" s="316">
        <f t="shared" si="28"/>
        <v>0</v>
      </c>
      <c r="BE22" s="316">
        <f t="shared" si="117"/>
        <v>0</v>
      </c>
      <c r="BF22" s="316"/>
      <c r="BG22" s="248"/>
      <c r="BH22" s="248"/>
      <c r="BI22" s="317">
        <f t="shared" si="29"/>
        <v>0</v>
      </c>
      <c r="BJ22" s="317">
        <f t="shared" si="30"/>
        <v>0</v>
      </c>
      <c r="BK22" s="317">
        <f t="shared" si="31"/>
        <v>0</v>
      </c>
      <c r="BL22" s="317">
        <f t="shared" si="32"/>
        <v>0</v>
      </c>
      <c r="BM22" s="317">
        <f t="shared" si="33"/>
        <v>0</v>
      </c>
      <c r="BN22" s="317">
        <f t="shared" si="34"/>
        <v>0</v>
      </c>
      <c r="BO22" s="317">
        <f t="shared" si="35"/>
        <v>0</v>
      </c>
      <c r="BP22" s="317">
        <f t="shared" si="36"/>
        <v>0</v>
      </c>
      <c r="BQ22" s="248"/>
      <c r="BR22" s="249">
        <f t="shared" si="122"/>
        <v>0</v>
      </c>
      <c r="BS22" s="249">
        <f t="shared" si="37"/>
        <v>0</v>
      </c>
      <c r="BT22" s="249"/>
      <c r="BU22" s="188"/>
      <c r="BV22" s="188"/>
      <c r="BW22" s="318">
        <f t="shared" si="38"/>
        <v>0</v>
      </c>
      <c r="BX22" s="318">
        <f t="shared" si="39"/>
        <v>0</v>
      </c>
      <c r="BY22" s="318">
        <f t="shared" si="40"/>
        <v>0</v>
      </c>
      <c r="BZ22" s="318">
        <f t="shared" si="41"/>
        <v>0</v>
      </c>
      <c r="CA22" s="318">
        <f t="shared" si="42"/>
        <v>0</v>
      </c>
      <c r="CB22" s="316">
        <f t="shared" si="43"/>
        <v>0</v>
      </c>
      <c r="CC22" s="316">
        <f t="shared" si="44"/>
        <v>0</v>
      </c>
      <c r="CD22" s="316">
        <f t="shared" si="45"/>
        <v>0</v>
      </c>
      <c r="CE22" s="316">
        <f t="shared" si="46"/>
        <v>0</v>
      </c>
      <c r="CF22" s="316">
        <f t="shared" si="47"/>
        <v>0</v>
      </c>
      <c r="CG22" s="316">
        <f t="shared" si="48"/>
        <v>0</v>
      </c>
      <c r="CH22" s="316">
        <f t="shared" si="49"/>
        <v>0</v>
      </c>
      <c r="CI22" s="316">
        <f t="shared" si="50"/>
        <v>0</v>
      </c>
      <c r="CJ22" s="188"/>
      <c r="CK22" s="307">
        <f t="shared" si="118"/>
        <v>0</v>
      </c>
      <c r="CL22" s="307"/>
      <c r="CM22" s="307"/>
      <c r="CN22" s="318">
        <f t="shared" si="51"/>
        <v>0</v>
      </c>
      <c r="CO22" s="318">
        <f t="shared" si="52"/>
        <v>0</v>
      </c>
      <c r="CP22" s="318">
        <f t="shared" si="53"/>
        <v>0</v>
      </c>
      <c r="CQ22" s="318">
        <f t="shared" si="54"/>
        <v>0</v>
      </c>
      <c r="CR22" s="307"/>
      <c r="CS22" s="307">
        <f t="shared" si="119"/>
        <v>0</v>
      </c>
      <c r="CT22" s="307"/>
      <c r="CU22" s="188"/>
      <c r="CV22" s="188"/>
      <c r="CW22" s="188"/>
      <c r="CX22" s="316">
        <f t="shared" si="55"/>
        <v>0</v>
      </c>
      <c r="CY22" s="316">
        <f t="shared" si="56"/>
        <v>0</v>
      </c>
      <c r="CZ22" s="316">
        <f t="shared" si="57"/>
        <v>0</v>
      </c>
      <c r="DA22" s="316">
        <f t="shared" si="58"/>
        <v>0</v>
      </c>
      <c r="DB22" s="316">
        <f t="shared" si="59"/>
        <v>0</v>
      </c>
      <c r="DC22" s="316">
        <f t="shared" si="60"/>
        <v>0</v>
      </c>
      <c r="DD22" s="316">
        <f t="shared" si="61"/>
        <v>0</v>
      </c>
      <c r="DE22" s="188"/>
      <c r="DF22" s="307">
        <f t="shared" si="62"/>
        <v>0</v>
      </c>
      <c r="DG22" s="188"/>
      <c r="DH22" s="188"/>
      <c r="DI22" s="188"/>
      <c r="DJ22" s="188"/>
      <c r="DK22" s="188"/>
      <c r="DL22" s="316">
        <f t="shared" si="63"/>
        <v>0</v>
      </c>
      <c r="DM22" s="316">
        <f t="shared" si="64"/>
        <v>0</v>
      </c>
      <c r="DN22" s="316">
        <f t="shared" si="65"/>
        <v>0</v>
      </c>
      <c r="DO22" s="316">
        <f t="shared" si="66"/>
        <v>0</v>
      </c>
      <c r="DP22" s="316"/>
      <c r="DQ22" s="316">
        <f t="shared" si="120"/>
        <v>0</v>
      </c>
      <c r="DR22" s="316"/>
      <c r="DS22" s="316">
        <f t="shared" si="67"/>
        <v>0</v>
      </c>
      <c r="DT22" s="316">
        <f t="shared" si="68"/>
        <v>0</v>
      </c>
      <c r="DU22" s="316">
        <f t="shared" si="69"/>
        <v>0</v>
      </c>
      <c r="DV22" s="316">
        <f t="shared" si="70"/>
        <v>0</v>
      </c>
      <c r="DW22" s="316">
        <f t="shared" si="71"/>
        <v>0</v>
      </c>
      <c r="DX22" s="316">
        <f t="shared" si="72"/>
        <v>0</v>
      </c>
      <c r="DY22" s="316">
        <f t="shared" si="73"/>
        <v>0</v>
      </c>
      <c r="DZ22" s="316">
        <f t="shared" si="74"/>
        <v>0</v>
      </c>
      <c r="EA22" s="316">
        <f t="shared" si="75"/>
        <v>0</v>
      </c>
      <c r="EB22" s="307">
        <f t="shared" si="76"/>
        <v>0</v>
      </c>
      <c r="EC22" s="307"/>
      <c r="ED22" s="188"/>
      <c r="EE22" s="188"/>
      <c r="EF22" s="188"/>
      <c r="EG22" s="188"/>
      <c r="EH22" s="188"/>
      <c r="EI22" s="316">
        <f t="shared" si="77"/>
        <v>0</v>
      </c>
      <c r="EJ22" s="316">
        <f t="shared" si="78"/>
        <v>0</v>
      </c>
      <c r="EK22" s="316">
        <f t="shared" si="79"/>
        <v>0</v>
      </c>
      <c r="EL22" s="316">
        <f t="shared" si="80"/>
        <v>0</v>
      </c>
      <c r="EM22" s="316">
        <f t="shared" si="81"/>
        <v>0</v>
      </c>
      <c r="EN22" s="316">
        <f t="shared" si="82"/>
        <v>0</v>
      </c>
      <c r="EO22" s="188"/>
      <c r="EP22" s="307">
        <f t="shared" si="123"/>
        <v>0</v>
      </c>
      <c r="EQ22" s="307">
        <f t="shared" si="83"/>
        <v>0</v>
      </c>
      <c r="ER22" s="188"/>
      <c r="ES22" s="188"/>
      <c r="ET22" s="188"/>
      <c r="EU22" s="188"/>
      <c r="EV22" s="188"/>
      <c r="EW22" s="316">
        <f t="shared" si="84"/>
        <v>0</v>
      </c>
      <c r="EX22" s="316">
        <f t="shared" si="85"/>
        <v>0</v>
      </c>
      <c r="EY22" s="316">
        <f t="shared" si="86"/>
        <v>0</v>
      </c>
      <c r="EZ22" s="316">
        <f t="shared" si="87"/>
        <v>0</v>
      </c>
      <c r="FA22" s="316">
        <f t="shared" si="88"/>
        <v>0</v>
      </c>
      <c r="FB22" s="316">
        <f t="shared" si="89"/>
        <v>0</v>
      </c>
      <c r="FC22" s="188"/>
      <c r="FD22" s="307">
        <f t="shared" si="124"/>
        <v>0</v>
      </c>
      <c r="FE22" s="307">
        <f t="shared" si="90"/>
        <v>0</v>
      </c>
      <c r="FF22" s="188"/>
      <c r="FG22" s="188"/>
      <c r="FH22" s="188"/>
      <c r="FI22" s="188"/>
      <c r="FJ22" s="188"/>
      <c r="FK22" s="188"/>
      <c r="FL22" s="316">
        <f t="shared" si="91"/>
        <v>0</v>
      </c>
      <c r="FM22" s="316">
        <f t="shared" si="92"/>
        <v>0</v>
      </c>
      <c r="FN22" s="316">
        <f t="shared" si="93"/>
        <v>0</v>
      </c>
      <c r="FO22" s="316">
        <f t="shared" si="94"/>
        <v>0</v>
      </c>
      <c r="FP22" s="316">
        <f t="shared" si="95"/>
        <v>0</v>
      </c>
      <c r="FQ22" s="316">
        <f t="shared" si="96"/>
        <v>0</v>
      </c>
      <c r="FR22" s="188"/>
      <c r="FS22" s="307">
        <f t="shared" si="97"/>
        <v>0</v>
      </c>
      <c r="FT22" s="307">
        <f t="shared" si="98"/>
        <v>0</v>
      </c>
      <c r="FU22" s="188"/>
      <c r="FV22" s="188"/>
      <c r="FW22" s="188"/>
      <c r="FX22" s="188"/>
      <c r="FY22" s="188"/>
      <c r="FZ22" s="188"/>
      <c r="GA22" s="316">
        <f t="shared" si="99"/>
        <v>0</v>
      </c>
      <c r="GB22" s="316">
        <f t="shared" si="100"/>
        <v>0</v>
      </c>
      <c r="GC22" s="316">
        <f t="shared" si="101"/>
        <v>0</v>
      </c>
      <c r="GD22" s="316">
        <f t="shared" si="102"/>
        <v>0</v>
      </c>
      <c r="GE22" s="316">
        <f t="shared" si="103"/>
        <v>0</v>
      </c>
      <c r="GF22" s="316">
        <f t="shared" si="104"/>
        <v>0</v>
      </c>
      <c r="GG22" s="188"/>
      <c r="GH22" s="307">
        <f t="shared" si="105"/>
        <v>0</v>
      </c>
      <c r="GI22" s="307">
        <f t="shared" si="106"/>
        <v>0</v>
      </c>
    </row>
    <row r="23" spans="1:191" ht="16.5" x14ac:dyDescent="0.25">
      <c r="A23" s="404">
        <v>37438</v>
      </c>
      <c r="B23" s="410">
        <f t="shared" si="107"/>
        <v>0</v>
      </c>
      <c r="C23" s="208">
        <f t="shared" si="9"/>
        <v>-0.46908821470684137</v>
      </c>
      <c r="D23" s="411">
        <f>AVERAGE(C20:C26)</f>
        <v>-0.46909289939934923</v>
      </c>
      <c r="E23" s="410">
        <f t="shared" si="108"/>
        <v>8.65</v>
      </c>
      <c r="F23" s="208">
        <f t="shared" si="10"/>
        <v>1.4</v>
      </c>
      <c r="G23" s="411">
        <f>AVERAGE(F20:F26)</f>
        <v>0.99071428571428577</v>
      </c>
      <c r="H23" s="410">
        <f t="shared" si="109"/>
        <v>0</v>
      </c>
      <c r="I23" s="208">
        <f t="shared" si="11"/>
        <v>1.8</v>
      </c>
      <c r="J23" s="411">
        <f>AVERAGE(I20:I26)</f>
        <v>1.3907142857142856</v>
      </c>
      <c r="K23" s="410">
        <f t="shared" si="110"/>
        <v>0</v>
      </c>
      <c r="L23" s="208">
        <f t="shared" si="12"/>
        <v>-0.57999999999999996</v>
      </c>
      <c r="M23" s="411">
        <f>AVERAGE(L20:L26)</f>
        <v>-0.57999999999999996</v>
      </c>
      <c r="N23" s="410">
        <f t="shared" si="111"/>
        <v>-19.920000000000002</v>
      </c>
      <c r="O23" s="208">
        <f t="shared" si="13"/>
        <v>-0.1</v>
      </c>
      <c r="P23" s="411">
        <f>AVERAGE(O20:O26)</f>
        <v>-9.9999999999999992E-2</v>
      </c>
      <c r="Q23" s="208">
        <f t="shared" si="14"/>
        <v>4.1750000000000007</v>
      </c>
      <c r="R23" s="411">
        <f>AVERAGE(Q20:Q26)</f>
        <v>4.1957142857142857</v>
      </c>
      <c r="S23" s="410">
        <f t="shared" si="112"/>
        <v>0</v>
      </c>
      <c r="T23" s="208">
        <f t="shared" si="15"/>
        <v>-0.41299999999999998</v>
      </c>
      <c r="U23" s="411">
        <f>AVERAGE(T20:T26)</f>
        <v>-0.41299999999999992</v>
      </c>
      <c r="V23" s="208">
        <f t="shared" si="113"/>
        <v>5.5084655772135189</v>
      </c>
      <c r="W23" s="411">
        <f>AVERAGE(V20:V26)</f>
        <v>5.5375553876991859</v>
      </c>
      <c r="X23" s="410">
        <f t="shared" si="114"/>
        <v>0</v>
      </c>
      <c r="Y23" s="208">
        <f t="shared" si="16"/>
        <v>4.2750000000000004</v>
      </c>
      <c r="Z23" s="411">
        <f>AVERAGE(Y20:Y26)</f>
        <v>4.2957142857142854</v>
      </c>
      <c r="AB23" s="415">
        <f t="shared" si="17"/>
        <v>-11.270000000000001</v>
      </c>
      <c r="AC23" s="122"/>
      <c r="AD23" s="122"/>
      <c r="AF23" s="385" t="s">
        <v>306</v>
      </c>
      <c r="AG23" s="386" t="s">
        <v>307</v>
      </c>
      <c r="AI23" s="407">
        <v>37438</v>
      </c>
      <c r="AJ23" s="293">
        <f t="shared" si="115"/>
        <v>0</v>
      </c>
      <c r="AK23" s="294">
        <f t="shared" si="121"/>
        <v>0</v>
      </c>
      <c r="AL23" s="294">
        <f t="shared" si="18"/>
        <v>0</v>
      </c>
      <c r="AM23" s="313">
        <f t="shared" si="116"/>
        <v>0.92977328919054369</v>
      </c>
      <c r="AN23" s="314">
        <f t="shared" si="19"/>
        <v>0</v>
      </c>
      <c r="AO23" s="294">
        <f t="shared" si="20"/>
        <v>0</v>
      </c>
      <c r="AP23" s="408"/>
      <c r="AQ23" s="237"/>
      <c r="AR23" s="307">
        <f t="shared" si="21"/>
        <v>0</v>
      </c>
      <c r="AS23" s="237"/>
      <c r="AT23" s="188"/>
      <c r="AU23" s="188"/>
      <c r="AV23" s="239">
        <v>37438</v>
      </c>
      <c r="AW23" s="188"/>
      <c r="AX23" s="315">
        <f t="shared" si="22"/>
        <v>0</v>
      </c>
      <c r="AY23" s="316">
        <f t="shared" si="23"/>
        <v>0</v>
      </c>
      <c r="AZ23" s="316">
        <f t="shared" si="24"/>
        <v>0</v>
      </c>
      <c r="BA23" s="316">
        <f t="shared" si="25"/>
        <v>0</v>
      </c>
      <c r="BB23" s="316">
        <f t="shared" si="26"/>
        <v>0</v>
      </c>
      <c r="BC23" s="316">
        <f t="shared" si="27"/>
        <v>0</v>
      </c>
      <c r="BD23" s="316">
        <f t="shared" si="28"/>
        <v>0</v>
      </c>
      <c r="BE23" s="316">
        <f t="shared" si="117"/>
        <v>0</v>
      </c>
      <c r="BF23" s="316"/>
      <c r="BG23" s="248"/>
      <c r="BH23" s="248"/>
      <c r="BI23" s="317">
        <f t="shared" si="29"/>
        <v>0</v>
      </c>
      <c r="BJ23" s="317">
        <f t="shared" si="30"/>
        <v>0</v>
      </c>
      <c r="BK23" s="317">
        <f t="shared" si="31"/>
        <v>0</v>
      </c>
      <c r="BL23" s="317">
        <f t="shared" si="32"/>
        <v>0</v>
      </c>
      <c r="BM23" s="317">
        <f t="shared" si="33"/>
        <v>0</v>
      </c>
      <c r="BN23" s="317">
        <f t="shared" si="34"/>
        <v>0</v>
      </c>
      <c r="BO23" s="317">
        <f t="shared" si="35"/>
        <v>0</v>
      </c>
      <c r="BP23" s="317">
        <f t="shared" si="36"/>
        <v>0</v>
      </c>
      <c r="BQ23" s="248"/>
      <c r="BR23" s="249">
        <f t="shared" si="122"/>
        <v>0</v>
      </c>
      <c r="BS23" s="249">
        <f t="shared" si="37"/>
        <v>0</v>
      </c>
      <c r="BT23" s="249"/>
      <c r="BU23" s="188"/>
      <c r="BV23" s="188"/>
      <c r="BW23" s="318">
        <f t="shared" si="38"/>
        <v>0</v>
      </c>
      <c r="BX23" s="318">
        <f t="shared" si="39"/>
        <v>0</v>
      </c>
      <c r="BY23" s="318">
        <f t="shared" si="40"/>
        <v>0</v>
      </c>
      <c r="BZ23" s="318">
        <f t="shared" si="41"/>
        <v>0</v>
      </c>
      <c r="CA23" s="318">
        <f t="shared" si="42"/>
        <v>0</v>
      </c>
      <c r="CB23" s="316">
        <f t="shared" si="43"/>
        <v>0</v>
      </c>
      <c r="CC23" s="316">
        <f t="shared" si="44"/>
        <v>0</v>
      </c>
      <c r="CD23" s="316">
        <f t="shared" si="45"/>
        <v>0</v>
      </c>
      <c r="CE23" s="316">
        <f t="shared" si="46"/>
        <v>0</v>
      </c>
      <c r="CF23" s="316">
        <f t="shared" si="47"/>
        <v>0</v>
      </c>
      <c r="CG23" s="316">
        <f t="shared" si="48"/>
        <v>0</v>
      </c>
      <c r="CH23" s="316">
        <f t="shared" si="49"/>
        <v>0</v>
      </c>
      <c r="CI23" s="316">
        <f t="shared" si="50"/>
        <v>0</v>
      </c>
      <c r="CJ23" s="188"/>
      <c r="CK23" s="307">
        <f t="shared" si="118"/>
        <v>0</v>
      </c>
      <c r="CL23" s="307"/>
      <c r="CM23" s="307"/>
      <c r="CN23" s="318">
        <f t="shared" si="51"/>
        <v>0</v>
      </c>
      <c r="CO23" s="318">
        <f t="shared" si="52"/>
        <v>0</v>
      </c>
      <c r="CP23" s="318">
        <f t="shared" si="53"/>
        <v>0</v>
      </c>
      <c r="CQ23" s="318">
        <f t="shared" si="54"/>
        <v>0</v>
      </c>
      <c r="CR23" s="307"/>
      <c r="CS23" s="307">
        <f t="shared" si="119"/>
        <v>0</v>
      </c>
      <c r="CT23" s="307"/>
      <c r="CU23" s="188"/>
      <c r="CV23" s="188"/>
      <c r="CW23" s="188"/>
      <c r="CX23" s="316">
        <f t="shared" si="55"/>
        <v>0</v>
      </c>
      <c r="CY23" s="316">
        <f t="shared" si="56"/>
        <v>0</v>
      </c>
      <c r="CZ23" s="316">
        <f t="shared" si="57"/>
        <v>0</v>
      </c>
      <c r="DA23" s="316">
        <f t="shared" si="58"/>
        <v>0</v>
      </c>
      <c r="DB23" s="316">
        <f t="shared" si="59"/>
        <v>0</v>
      </c>
      <c r="DC23" s="316">
        <f t="shared" si="60"/>
        <v>0</v>
      </c>
      <c r="DD23" s="316">
        <f t="shared" si="61"/>
        <v>0</v>
      </c>
      <c r="DE23" s="188"/>
      <c r="DF23" s="307">
        <f t="shared" si="62"/>
        <v>0</v>
      </c>
      <c r="DG23" s="188"/>
      <c r="DH23" s="188"/>
      <c r="DI23" s="188"/>
      <c r="DJ23" s="188"/>
      <c r="DK23" s="188"/>
      <c r="DL23" s="316">
        <f t="shared" si="63"/>
        <v>0</v>
      </c>
      <c r="DM23" s="316">
        <f t="shared" si="64"/>
        <v>0</v>
      </c>
      <c r="DN23" s="316">
        <f t="shared" si="65"/>
        <v>0</v>
      </c>
      <c r="DO23" s="316">
        <f t="shared" si="66"/>
        <v>0</v>
      </c>
      <c r="DP23" s="316"/>
      <c r="DQ23" s="316">
        <f t="shared" si="120"/>
        <v>0</v>
      </c>
      <c r="DR23" s="316"/>
      <c r="DS23" s="316">
        <f t="shared" si="67"/>
        <v>0</v>
      </c>
      <c r="DT23" s="316">
        <f t="shared" si="68"/>
        <v>0</v>
      </c>
      <c r="DU23" s="316">
        <f t="shared" si="69"/>
        <v>0</v>
      </c>
      <c r="DV23" s="316">
        <f t="shared" si="70"/>
        <v>0</v>
      </c>
      <c r="DW23" s="316">
        <f t="shared" si="71"/>
        <v>0</v>
      </c>
      <c r="DX23" s="316">
        <f t="shared" si="72"/>
        <v>0</v>
      </c>
      <c r="DY23" s="316">
        <f t="shared" si="73"/>
        <v>0</v>
      </c>
      <c r="DZ23" s="316">
        <f t="shared" si="74"/>
        <v>0</v>
      </c>
      <c r="EA23" s="316">
        <f t="shared" si="75"/>
        <v>0</v>
      </c>
      <c r="EB23" s="307">
        <f t="shared" si="76"/>
        <v>0</v>
      </c>
      <c r="EC23" s="307"/>
      <c r="ED23" s="188"/>
      <c r="EE23" s="188"/>
      <c r="EF23" s="188"/>
      <c r="EG23" s="188"/>
      <c r="EH23" s="188"/>
      <c r="EI23" s="316">
        <f t="shared" si="77"/>
        <v>0</v>
      </c>
      <c r="EJ23" s="316">
        <f t="shared" si="78"/>
        <v>0</v>
      </c>
      <c r="EK23" s="316">
        <f t="shared" si="79"/>
        <v>0</v>
      </c>
      <c r="EL23" s="316">
        <f t="shared" si="80"/>
        <v>0</v>
      </c>
      <c r="EM23" s="316">
        <f t="shared" si="81"/>
        <v>0</v>
      </c>
      <c r="EN23" s="316">
        <f t="shared" si="82"/>
        <v>0</v>
      </c>
      <c r="EO23" s="188"/>
      <c r="EP23" s="307">
        <f t="shared" si="123"/>
        <v>0</v>
      </c>
      <c r="EQ23" s="307">
        <f t="shared" si="83"/>
        <v>0</v>
      </c>
      <c r="ER23" s="188"/>
      <c r="ES23" s="188"/>
      <c r="ET23" s="188"/>
      <c r="EU23" s="188"/>
      <c r="EV23" s="188"/>
      <c r="EW23" s="316">
        <f t="shared" si="84"/>
        <v>0</v>
      </c>
      <c r="EX23" s="316">
        <f t="shared" si="85"/>
        <v>0</v>
      </c>
      <c r="EY23" s="316">
        <f t="shared" si="86"/>
        <v>0</v>
      </c>
      <c r="EZ23" s="316">
        <f t="shared" si="87"/>
        <v>0</v>
      </c>
      <c r="FA23" s="316">
        <f t="shared" si="88"/>
        <v>0</v>
      </c>
      <c r="FB23" s="316">
        <f t="shared" si="89"/>
        <v>0</v>
      </c>
      <c r="FC23" s="188"/>
      <c r="FD23" s="307">
        <f t="shared" si="124"/>
        <v>0</v>
      </c>
      <c r="FE23" s="307">
        <f t="shared" si="90"/>
        <v>0</v>
      </c>
      <c r="FF23" s="188"/>
      <c r="FG23" s="188"/>
      <c r="FH23" s="188"/>
      <c r="FI23" s="188"/>
      <c r="FJ23" s="188"/>
      <c r="FK23" s="188"/>
      <c r="FL23" s="316">
        <f t="shared" si="91"/>
        <v>0</v>
      </c>
      <c r="FM23" s="316">
        <f t="shared" si="92"/>
        <v>0</v>
      </c>
      <c r="FN23" s="316">
        <f t="shared" si="93"/>
        <v>0</v>
      </c>
      <c r="FO23" s="316">
        <f t="shared" si="94"/>
        <v>0</v>
      </c>
      <c r="FP23" s="316">
        <f t="shared" si="95"/>
        <v>0</v>
      </c>
      <c r="FQ23" s="316">
        <f t="shared" si="96"/>
        <v>0</v>
      </c>
      <c r="FR23" s="188"/>
      <c r="FS23" s="307">
        <f t="shared" si="97"/>
        <v>0</v>
      </c>
      <c r="FT23" s="307">
        <f t="shared" si="98"/>
        <v>0</v>
      </c>
      <c r="FU23" s="188"/>
      <c r="FV23" s="188"/>
      <c r="FW23" s="188"/>
      <c r="FX23" s="188"/>
      <c r="FY23" s="188"/>
      <c r="FZ23" s="188"/>
      <c r="GA23" s="316">
        <f t="shared" si="99"/>
        <v>0</v>
      </c>
      <c r="GB23" s="316">
        <f t="shared" si="100"/>
        <v>0</v>
      </c>
      <c r="GC23" s="316">
        <f t="shared" si="101"/>
        <v>0</v>
      </c>
      <c r="GD23" s="316">
        <f t="shared" si="102"/>
        <v>0</v>
      </c>
      <c r="GE23" s="316">
        <f t="shared" si="103"/>
        <v>0</v>
      </c>
      <c r="GF23" s="316">
        <f t="shared" si="104"/>
        <v>0</v>
      </c>
      <c r="GG23" s="188"/>
      <c r="GH23" s="307">
        <f t="shared" si="105"/>
        <v>0</v>
      </c>
      <c r="GI23" s="307">
        <f t="shared" si="106"/>
        <v>0</v>
      </c>
    </row>
    <row r="24" spans="1:191" ht="16.5" x14ac:dyDescent="0.25">
      <c r="A24" s="404">
        <v>37469</v>
      </c>
      <c r="B24" s="410">
        <f t="shared" si="107"/>
        <v>0</v>
      </c>
      <c r="C24" s="208">
        <f t="shared" si="9"/>
        <v>-0.46910183219002421</v>
      </c>
      <c r="D24" s="411"/>
      <c r="E24" s="410">
        <f t="shared" si="108"/>
        <v>8.61</v>
      </c>
      <c r="F24" s="208">
        <f t="shared" si="10"/>
        <v>1.4</v>
      </c>
      <c r="G24" s="417"/>
      <c r="H24" s="410">
        <f t="shared" si="109"/>
        <v>0</v>
      </c>
      <c r="I24" s="208">
        <f t="shared" si="11"/>
        <v>1.8</v>
      </c>
      <c r="J24" s="417"/>
      <c r="K24" s="410">
        <f t="shared" si="110"/>
        <v>0</v>
      </c>
      <c r="L24" s="208">
        <f t="shared" si="12"/>
        <v>-0.57999999999999996</v>
      </c>
      <c r="M24" s="417"/>
      <c r="N24" s="410">
        <f t="shared" si="111"/>
        <v>-19.829999999999998</v>
      </c>
      <c r="O24" s="208">
        <f t="shared" si="13"/>
        <v>-0.1</v>
      </c>
      <c r="P24" s="417"/>
      <c r="Q24" s="208">
        <f t="shared" si="14"/>
        <v>4.1750000000000007</v>
      </c>
      <c r="R24" s="417"/>
      <c r="S24" s="410">
        <f t="shared" si="112"/>
        <v>0</v>
      </c>
      <c r="T24" s="208">
        <f t="shared" si="15"/>
        <v>-0.41299999999999998</v>
      </c>
      <c r="U24" s="417"/>
      <c r="V24" s="208">
        <f t="shared" si="113"/>
        <v>5.5071285186108252</v>
      </c>
      <c r="W24" s="417"/>
      <c r="X24" s="410">
        <f t="shared" si="114"/>
        <v>0</v>
      </c>
      <c r="Y24" s="208">
        <f t="shared" si="16"/>
        <v>4.2750000000000004</v>
      </c>
      <c r="Z24" s="417"/>
      <c r="AB24" s="415">
        <f t="shared" si="17"/>
        <v>-11.219999999999999</v>
      </c>
      <c r="AC24" s="122"/>
      <c r="AD24" s="122"/>
      <c r="AF24" s="385" t="s">
        <v>308</v>
      </c>
      <c r="AG24" s="386" t="s">
        <v>309</v>
      </c>
      <c r="AI24" s="407">
        <v>37469</v>
      </c>
      <c r="AJ24" s="293">
        <f t="shared" si="115"/>
        <v>0</v>
      </c>
      <c r="AK24" s="294">
        <f t="shared" si="121"/>
        <v>0</v>
      </c>
      <c r="AL24" s="294">
        <f t="shared" si="18"/>
        <v>0</v>
      </c>
      <c r="AM24" s="313">
        <f t="shared" si="116"/>
        <v>0.92566007634546854</v>
      </c>
      <c r="AN24" s="314">
        <f t="shared" si="19"/>
        <v>0</v>
      </c>
      <c r="AO24" s="294">
        <f t="shared" si="20"/>
        <v>0</v>
      </c>
      <c r="AP24" s="408"/>
      <c r="AQ24" s="237"/>
      <c r="AR24" s="307">
        <f t="shared" si="21"/>
        <v>0</v>
      </c>
      <c r="AS24" s="237"/>
      <c r="AT24" s="188"/>
      <c r="AU24" s="188"/>
      <c r="AV24" s="239">
        <v>37469</v>
      </c>
      <c r="AW24" s="188"/>
      <c r="AX24" s="315">
        <f t="shared" si="22"/>
        <v>0</v>
      </c>
      <c r="AY24" s="316">
        <f t="shared" si="23"/>
        <v>0</v>
      </c>
      <c r="AZ24" s="316">
        <f t="shared" si="24"/>
        <v>0</v>
      </c>
      <c r="BA24" s="316">
        <f t="shared" si="25"/>
        <v>0</v>
      </c>
      <c r="BB24" s="316">
        <f t="shared" si="26"/>
        <v>0</v>
      </c>
      <c r="BC24" s="316">
        <f t="shared" si="27"/>
        <v>0</v>
      </c>
      <c r="BD24" s="316">
        <f t="shared" si="28"/>
        <v>0</v>
      </c>
      <c r="BE24" s="316">
        <f t="shared" si="117"/>
        <v>0</v>
      </c>
      <c r="BF24" s="316"/>
      <c r="BG24" s="248"/>
      <c r="BH24" s="248"/>
      <c r="BI24" s="317">
        <f t="shared" si="29"/>
        <v>0</v>
      </c>
      <c r="BJ24" s="317">
        <f t="shared" si="30"/>
        <v>0</v>
      </c>
      <c r="BK24" s="317">
        <f t="shared" si="31"/>
        <v>0</v>
      </c>
      <c r="BL24" s="317">
        <f t="shared" si="32"/>
        <v>0</v>
      </c>
      <c r="BM24" s="317">
        <f t="shared" si="33"/>
        <v>0</v>
      </c>
      <c r="BN24" s="317">
        <f t="shared" si="34"/>
        <v>0</v>
      </c>
      <c r="BO24" s="317">
        <f t="shared" si="35"/>
        <v>0</v>
      </c>
      <c r="BP24" s="317">
        <f t="shared" si="36"/>
        <v>0</v>
      </c>
      <c r="BQ24" s="248"/>
      <c r="BR24" s="249">
        <f t="shared" si="122"/>
        <v>0</v>
      </c>
      <c r="BS24" s="249">
        <f t="shared" si="37"/>
        <v>0</v>
      </c>
      <c r="BT24" s="249"/>
      <c r="BU24" s="188"/>
      <c r="BV24" s="188"/>
      <c r="BW24" s="318">
        <f t="shared" si="38"/>
        <v>0</v>
      </c>
      <c r="BX24" s="318">
        <f t="shared" si="39"/>
        <v>0</v>
      </c>
      <c r="BY24" s="318">
        <f t="shared" si="40"/>
        <v>0</v>
      </c>
      <c r="BZ24" s="318">
        <f t="shared" si="41"/>
        <v>0</v>
      </c>
      <c r="CA24" s="318">
        <f t="shared" si="42"/>
        <v>0</v>
      </c>
      <c r="CB24" s="316">
        <f t="shared" si="43"/>
        <v>0</v>
      </c>
      <c r="CC24" s="316">
        <f t="shared" si="44"/>
        <v>0</v>
      </c>
      <c r="CD24" s="316">
        <f t="shared" si="45"/>
        <v>0</v>
      </c>
      <c r="CE24" s="316">
        <f t="shared" si="46"/>
        <v>0</v>
      </c>
      <c r="CF24" s="316">
        <f t="shared" si="47"/>
        <v>0</v>
      </c>
      <c r="CG24" s="316">
        <f t="shared" si="48"/>
        <v>0</v>
      </c>
      <c r="CH24" s="316">
        <f t="shared" si="49"/>
        <v>0</v>
      </c>
      <c r="CI24" s="316">
        <f t="shared" si="50"/>
        <v>0</v>
      </c>
      <c r="CJ24" s="188"/>
      <c r="CK24" s="307">
        <f t="shared" si="118"/>
        <v>0</v>
      </c>
      <c r="CL24" s="307"/>
      <c r="CM24" s="307"/>
      <c r="CN24" s="318">
        <f t="shared" si="51"/>
        <v>0</v>
      </c>
      <c r="CO24" s="318">
        <f t="shared" si="52"/>
        <v>0</v>
      </c>
      <c r="CP24" s="318">
        <f t="shared" si="53"/>
        <v>0</v>
      </c>
      <c r="CQ24" s="318">
        <f t="shared" si="54"/>
        <v>0</v>
      </c>
      <c r="CR24" s="307"/>
      <c r="CS24" s="307">
        <f t="shared" si="119"/>
        <v>0</v>
      </c>
      <c r="CT24" s="307"/>
      <c r="CU24" s="188"/>
      <c r="CV24" s="188"/>
      <c r="CW24" s="188"/>
      <c r="CX24" s="316">
        <f t="shared" si="55"/>
        <v>0</v>
      </c>
      <c r="CY24" s="316">
        <f t="shared" si="56"/>
        <v>0</v>
      </c>
      <c r="CZ24" s="316">
        <f t="shared" si="57"/>
        <v>0</v>
      </c>
      <c r="DA24" s="316">
        <f t="shared" si="58"/>
        <v>0</v>
      </c>
      <c r="DB24" s="316">
        <f t="shared" si="59"/>
        <v>0</v>
      </c>
      <c r="DC24" s="316">
        <f t="shared" si="60"/>
        <v>0</v>
      </c>
      <c r="DD24" s="316">
        <f t="shared" si="61"/>
        <v>0</v>
      </c>
      <c r="DE24" s="188"/>
      <c r="DF24" s="307">
        <f t="shared" si="62"/>
        <v>0</v>
      </c>
      <c r="DG24" s="188"/>
      <c r="DH24" s="188"/>
      <c r="DI24" s="188"/>
      <c r="DJ24" s="188"/>
      <c r="DK24" s="188"/>
      <c r="DL24" s="316">
        <f t="shared" si="63"/>
        <v>0</v>
      </c>
      <c r="DM24" s="316">
        <f t="shared" si="64"/>
        <v>0</v>
      </c>
      <c r="DN24" s="316">
        <f t="shared" si="65"/>
        <v>0</v>
      </c>
      <c r="DO24" s="316">
        <f t="shared" si="66"/>
        <v>0</v>
      </c>
      <c r="DP24" s="316"/>
      <c r="DQ24" s="316">
        <f t="shared" si="120"/>
        <v>0</v>
      </c>
      <c r="DR24" s="316"/>
      <c r="DS24" s="316">
        <f t="shared" si="67"/>
        <v>0</v>
      </c>
      <c r="DT24" s="316">
        <f t="shared" si="68"/>
        <v>0</v>
      </c>
      <c r="DU24" s="316">
        <f t="shared" si="69"/>
        <v>0</v>
      </c>
      <c r="DV24" s="316">
        <f t="shared" si="70"/>
        <v>0</v>
      </c>
      <c r="DW24" s="316">
        <f t="shared" si="71"/>
        <v>0</v>
      </c>
      <c r="DX24" s="316">
        <f t="shared" si="72"/>
        <v>0</v>
      </c>
      <c r="DY24" s="316">
        <f t="shared" si="73"/>
        <v>0</v>
      </c>
      <c r="DZ24" s="316">
        <f t="shared" si="74"/>
        <v>0</v>
      </c>
      <c r="EA24" s="316">
        <f t="shared" si="75"/>
        <v>0</v>
      </c>
      <c r="EB24" s="307">
        <f t="shared" si="76"/>
        <v>0</v>
      </c>
      <c r="EC24" s="307"/>
      <c r="ED24" s="188"/>
      <c r="EE24" s="188"/>
      <c r="EF24" s="188"/>
      <c r="EG24" s="188"/>
      <c r="EH24" s="188"/>
      <c r="EI24" s="316">
        <f t="shared" si="77"/>
        <v>0</v>
      </c>
      <c r="EJ24" s="316">
        <f t="shared" si="78"/>
        <v>0</v>
      </c>
      <c r="EK24" s="316">
        <f t="shared" si="79"/>
        <v>0</v>
      </c>
      <c r="EL24" s="316">
        <f t="shared" si="80"/>
        <v>0</v>
      </c>
      <c r="EM24" s="316">
        <f t="shared" si="81"/>
        <v>0</v>
      </c>
      <c r="EN24" s="316">
        <f t="shared" si="82"/>
        <v>0</v>
      </c>
      <c r="EO24" s="188"/>
      <c r="EP24" s="307">
        <f t="shared" si="123"/>
        <v>0</v>
      </c>
      <c r="EQ24" s="307">
        <f t="shared" si="83"/>
        <v>0</v>
      </c>
      <c r="ER24" s="188"/>
      <c r="ES24" s="188"/>
      <c r="ET24" s="188"/>
      <c r="EU24" s="188"/>
      <c r="EV24" s="188"/>
      <c r="EW24" s="316">
        <f t="shared" si="84"/>
        <v>0</v>
      </c>
      <c r="EX24" s="316">
        <f t="shared" si="85"/>
        <v>0</v>
      </c>
      <c r="EY24" s="316">
        <f t="shared" si="86"/>
        <v>0</v>
      </c>
      <c r="EZ24" s="316">
        <f t="shared" si="87"/>
        <v>0</v>
      </c>
      <c r="FA24" s="316">
        <f t="shared" si="88"/>
        <v>0</v>
      </c>
      <c r="FB24" s="316">
        <f t="shared" si="89"/>
        <v>0</v>
      </c>
      <c r="FC24" s="188"/>
      <c r="FD24" s="307">
        <f t="shared" si="124"/>
        <v>0</v>
      </c>
      <c r="FE24" s="307">
        <f t="shared" si="90"/>
        <v>0</v>
      </c>
      <c r="FF24" s="188"/>
      <c r="FG24" s="188"/>
      <c r="FH24" s="188"/>
      <c r="FI24" s="188"/>
      <c r="FJ24" s="188"/>
      <c r="FK24" s="188"/>
      <c r="FL24" s="316">
        <f t="shared" si="91"/>
        <v>0</v>
      </c>
      <c r="FM24" s="316">
        <f t="shared" si="92"/>
        <v>0</v>
      </c>
      <c r="FN24" s="316">
        <f t="shared" si="93"/>
        <v>0</v>
      </c>
      <c r="FO24" s="316">
        <f t="shared" si="94"/>
        <v>0</v>
      </c>
      <c r="FP24" s="316">
        <f t="shared" si="95"/>
        <v>0</v>
      </c>
      <c r="FQ24" s="316">
        <f t="shared" si="96"/>
        <v>0</v>
      </c>
      <c r="FR24" s="188"/>
      <c r="FS24" s="307">
        <f t="shared" si="97"/>
        <v>0</v>
      </c>
      <c r="FT24" s="307">
        <f t="shared" si="98"/>
        <v>0</v>
      </c>
      <c r="FU24" s="188"/>
      <c r="FV24" s="188"/>
      <c r="FW24" s="188"/>
      <c r="FX24" s="188"/>
      <c r="FY24" s="188"/>
      <c r="FZ24" s="188"/>
      <c r="GA24" s="316">
        <f t="shared" si="99"/>
        <v>0</v>
      </c>
      <c r="GB24" s="316">
        <f t="shared" si="100"/>
        <v>0</v>
      </c>
      <c r="GC24" s="316">
        <f t="shared" si="101"/>
        <v>0</v>
      </c>
      <c r="GD24" s="316">
        <f t="shared" si="102"/>
        <v>0</v>
      </c>
      <c r="GE24" s="316">
        <f t="shared" si="103"/>
        <v>0</v>
      </c>
      <c r="GF24" s="316">
        <f t="shared" si="104"/>
        <v>0</v>
      </c>
      <c r="GG24" s="188"/>
      <c r="GH24" s="307">
        <f t="shared" si="105"/>
        <v>0</v>
      </c>
      <c r="GI24" s="307">
        <f t="shared" si="106"/>
        <v>0</v>
      </c>
    </row>
    <row r="25" spans="1:191" ht="16.5" x14ac:dyDescent="0.25">
      <c r="A25" s="404">
        <v>37500</v>
      </c>
      <c r="B25" s="410">
        <f t="shared" si="107"/>
        <v>0</v>
      </c>
      <c r="C25" s="208">
        <f t="shared" si="9"/>
        <v>-0.46911583077357522</v>
      </c>
      <c r="D25" s="417"/>
      <c r="E25" s="410">
        <f t="shared" si="108"/>
        <v>8.2899999999999991</v>
      </c>
      <c r="F25" s="208">
        <f t="shared" si="10"/>
        <v>1.4</v>
      </c>
      <c r="G25" s="417"/>
      <c r="H25" s="410">
        <f t="shared" si="109"/>
        <v>0</v>
      </c>
      <c r="I25" s="208">
        <f t="shared" si="11"/>
        <v>1.8</v>
      </c>
      <c r="J25" s="417"/>
      <c r="K25" s="410">
        <f t="shared" si="110"/>
        <v>0</v>
      </c>
      <c r="L25" s="208">
        <f t="shared" si="12"/>
        <v>-0.57999999999999996</v>
      </c>
      <c r="M25" s="417"/>
      <c r="N25" s="410">
        <f t="shared" si="111"/>
        <v>-19.11</v>
      </c>
      <c r="O25" s="208">
        <f t="shared" si="13"/>
        <v>-0.1</v>
      </c>
      <c r="P25" s="417"/>
      <c r="Q25" s="208">
        <f t="shared" si="14"/>
        <v>4.1750000000000007</v>
      </c>
      <c r="R25" s="417"/>
      <c r="S25" s="410">
        <f t="shared" si="112"/>
        <v>0</v>
      </c>
      <c r="T25" s="208">
        <f t="shared" si="15"/>
        <v>-0.41299999999999998</v>
      </c>
      <c r="U25" s="417"/>
      <c r="V25" s="208">
        <f t="shared" si="113"/>
        <v>5.5057547173566359</v>
      </c>
      <c r="W25" s="417"/>
      <c r="X25" s="410">
        <f t="shared" si="114"/>
        <v>0</v>
      </c>
      <c r="Y25" s="208">
        <f t="shared" si="16"/>
        <v>4.2750000000000004</v>
      </c>
      <c r="Z25" s="417"/>
      <c r="AB25" s="415">
        <f t="shared" si="17"/>
        <v>-10.82</v>
      </c>
      <c r="AC25" s="122"/>
      <c r="AD25" s="122"/>
      <c r="AF25" s="385" t="s">
        <v>310</v>
      </c>
      <c r="AG25" s="421"/>
      <c r="AI25" s="407">
        <v>37500</v>
      </c>
      <c r="AJ25" s="293">
        <f t="shared" si="115"/>
        <v>0</v>
      </c>
      <c r="AK25" s="294">
        <f t="shared" si="121"/>
        <v>0</v>
      </c>
      <c r="AL25" s="294">
        <f t="shared" si="18"/>
        <v>0</v>
      </c>
      <c r="AM25" s="313">
        <f t="shared" si="116"/>
        <v>0.92155209604843447</v>
      </c>
      <c r="AN25" s="314">
        <f t="shared" si="19"/>
        <v>0</v>
      </c>
      <c r="AO25" s="294">
        <f t="shared" si="20"/>
        <v>0</v>
      </c>
      <c r="AP25" s="408"/>
      <c r="AQ25" s="237"/>
      <c r="AR25" s="307">
        <f t="shared" si="21"/>
        <v>0</v>
      </c>
      <c r="AS25" s="237"/>
      <c r="AT25" s="188"/>
      <c r="AU25" s="188"/>
      <c r="AV25" s="239">
        <v>37500</v>
      </c>
      <c r="AW25" s="188"/>
      <c r="AX25" s="315">
        <f t="shared" si="22"/>
        <v>0</v>
      </c>
      <c r="AY25" s="316">
        <f t="shared" si="23"/>
        <v>0</v>
      </c>
      <c r="AZ25" s="316">
        <f t="shared" si="24"/>
        <v>0</v>
      </c>
      <c r="BA25" s="316">
        <f t="shared" si="25"/>
        <v>0</v>
      </c>
      <c r="BB25" s="316">
        <f t="shared" si="26"/>
        <v>0</v>
      </c>
      <c r="BC25" s="316">
        <f t="shared" si="27"/>
        <v>0</v>
      </c>
      <c r="BD25" s="316">
        <f t="shared" si="28"/>
        <v>0</v>
      </c>
      <c r="BE25" s="316">
        <f t="shared" si="117"/>
        <v>0</v>
      </c>
      <c r="BF25" s="316"/>
      <c r="BG25" s="248"/>
      <c r="BH25" s="248"/>
      <c r="BI25" s="317">
        <f t="shared" si="29"/>
        <v>0</v>
      </c>
      <c r="BJ25" s="317">
        <f t="shared" si="30"/>
        <v>0</v>
      </c>
      <c r="BK25" s="317">
        <f t="shared" si="31"/>
        <v>0</v>
      </c>
      <c r="BL25" s="317">
        <f t="shared" si="32"/>
        <v>0</v>
      </c>
      <c r="BM25" s="317">
        <f t="shared" si="33"/>
        <v>0</v>
      </c>
      <c r="BN25" s="317">
        <f t="shared" si="34"/>
        <v>0</v>
      </c>
      <c r="BO25" s="317">
        <f t="shared" si="35"/>
        <v>0</v>
      </c>
      <c r="BP25" s="317">
        <f t="shared" si="36"/>
        <v>0</v>
      </c>
      <c r="BQ25" s="248"/>
      <c r="BR25" s="249">
        <f t="shared" si="122"/>
        <v>0</v>
      </c>
      <c r="BS25" s="249">
        <f t="shared" si="37"/>
        <v>0</v>
      </c>
      <c r="BT25" s="249"/>
      <c r="BU25" s="188"/>
      <c r="BV25" s="188"/>
      <c r="BW25" s="318">
        <f t="shared" si="38"/>
        <v>0</v>
      </c>
      <c r="BX25" s="318">
        <f t="shared" si="39"/>
        <v>0</v>
      </c>
      <c r="BY25" s="318">
        <f t="shared" si="40"/>
        <v>0</v>
      </c>
      <c r="BZ25" s="318">
        <f t="shared" si="41"/>
        <v>0</v>
      </c>
      <c r="CA25" s="318">
        <f t="shared" si="42"/>
        <v>0</v>
      </c>
      <c r="CB25" s="316">
        <f t="shared" si="43"/>
        <v>0</v>
      </c>
      <c r="CC25" s="316">
        <f t="shared" si="44"/>
        <v>0</v>
      </c>
      <c r="CD25" s="316">
        <f t="shared" si="45"/>
        <v>0</v>
      </c>
      <c r="CE25" s="316">
        <f t="shared" si="46"/>
        <v>0</v>
      </c>
      <c r="CF25" s="316">
        <f t="shared" si="47"/>
        <v>0</v>
      </c>
      <c r="CG25" s="316">
        <f t="shared" si="48"/>
        <v>0</v>
      </c>
      <c r="CH25" s="316">
        <f t="shared" si="49"/>
        <v>0</v>
      </c>
      <c r="CI25" s="316">
        <f t="shared" si="50"/>
        <v>0</v>
      </c>
      <c r="CJ25" s="188"/>
      <c r="CK25" s="307">
        <f t="shared" si="118"/>
        <v>0</v>
      </c>
      <c r="CL25" s="307"/>
      <c r="CM25" s="307"/>
      <c r="CN25" s="318">
        <f t="shared" si="51"/>
        <v>0</v>
      </c>
      <c r="CO25" s="318">
        <f t="shared" si="52"/>
        <v>0</v>
      </c>
      <c r="CP25" s="318">
        <f t="shared" si="53"/>
        <v>0</v>
      </c>
      <c r="CQ25" s="318">
        <f t="shared" si="54"/>
        <v>0</v>
      </c>
      <c r="CR25" s="307"/>
      <c r="CS25" s="307">
        <f t="shared" si="119"/>
        <v>0</v>
      </c>
      <c r="CT25" s="307"/>
      <c r="CU25" s="188"/>
      <c r="CV25" s="188"/>
      <c r="CW25" s="188"/>
      <c r="CX25" s="316">
        <f t="shared" si="55"/>
        <v>0</v>
      </c>
      <c r="CY25" s="316">
        <f t="shared" si="56"/>
        <v>0</v>
      </c>
      <c r="CZ25" s="316">
        <f t="shared" si="57"/>
        <v>0</v>
      </c>
      <c r="DA25" s="316">
        <f t="shared" si="58"/>
        <v>0</v>
      </c>
      <c r="DB25" s="316">
        <f t="shared" si="59"/>
        <v>0</v>
      </c>
      <c r="DC25" s="316">
        <f t="shared" si="60"/>
        <v>0</v>
      </c>
      <c r="DD25" s="316">
        <f t="shared" si="61"/>
        <v>0</v>
      </c>
      <c r="DE25" s="188"/>
      <c r="DF25" s="307">
        <f t="shared" si="62"/>
        <v>0</v>
      </c>
      <c r="DG25" s="188"/>
      <c r="DH25" s="188"/>
      <c r="DI25" s="188"/>
      <c r="DJ25" s="188"/>
      <c r="DK25" s="188"/>
      <c r="DL25" s="316">
        <f t="shared" si="63"/>
        <v>0</v>
      </c>
      <c r="DM25" s="316">
        <f t="shared" si="64"/>
        <v>0</v>
      </c>
      <c r="DN25" s="316">
        <f t="shared" si="65"/>
        <v>0</v>
      </c>
      <c r="DO25" s="316">
        <f t="shared" si="66"/>
        <v>0</v>
      </c>
      <c r="DP25" s="316"/>
      <c r="DQ25" s="316">
        <f t="shared" si="120"/>
        <v>0</v>
      </c>
      <c r="DR25" s="316"/>
      <c r="DS25" s="316">
        <f t="shared" si="67"/>
        <v>0</v>
      </c>
      <c r="DT25" s="316">
        <f t="shared" si="68"/>
        <v>0</v>
      </c>
      <c r="DU25" s="316">
        <f t="shared" si="69"/>
        <v>0</v>
      </c>
      <c r="DV25" s="316">
        <f t="shared" si="70"/>
        <v>0</v>
      </c>
      <c r="DW25" s="316">
        <f t="shared" si="71"/>
        <v>0</v>
      </c>
      <c r="DX25" s="316">
        <f t="shared" si="72"/>
        <v>0</v>
      </c>
      <c r="DY25" s="316">
        <f t="shared" si="73"/>
        <v>0</v>
      </c>
      <c r="DZ25" s="316">
        <f t="shared" si="74"/>
        <v>0</v>
      </c>
      <c r="EA25" s="316">
        <f t="shared" si="75"/>
        <v>0</v>
      </c>
      <c r="EB25" s="307">
        <f t="shared" si="76"/>
        <v>0</v>
      </c>
      <c r="EC25" s="307"/>
      <c r="ED25" s="188"/>
      <c r="EE25" s="188"/>
      <c r="EF25" s="188"/>
      <c r="EG25" s="188"/>
      <c r="EH25" s="188"/>
      <c r="EI25" s="316">
        <f t="shared" si="77"/>
        <v>0</v>
      </c>
      <c r="EJ25" s="316">
        <f t="shared" si="78"/>
        <v>0</v>
      </c>
      <c r="EK25" s="316">
        <f t="shared" si="79"/>
        <v>0</v>
      </c>
      <c r="EL25" s="316">
        <f t="shared" si="80"/>
        <v>0</v>
      </c>
      <c r="EM25" s="316">
        <f t="shared" si="81"/>
        <v>0</v>
      </c>
      <c r="EN25" s="316">
        <f t="shared" si="82"/>
        <v>0</v>
      </c>
      <c r="EO25" s="188"/>
      <c r="EP25" s="307">
        <f t="shared" si="123"/>
        <v>0</v>
      </c>
      <c r="EQ25" s="307">
        <f t="shared" si="83"/>
        <v>0</v>
      </c>
      <c r="ER25" s="188"/>
      <c r="ES25" s="188"/>
      <c r="ET25" s="188"/>
      <c r="EU25" s="188"/>
      <c r="EV25" s="188"/>
      <c r="EW25" s="316">
        <f t="shared" si="84"/>
        <v>0</v>
      </c>
      <c r="EX25" s="316">
        <f t="shared" si="85"/>
        <v>0</v>
      </c>
      <c r="EY25" s="316">
        <f t="shared" si="86"/>
        <v>0</v>
      </c>
      <c r="EZ25" s="316">
        <f t="shared" si="87"/>
        <v>0</v>
      </c>
      <c r="FA25" s="316">
        <f t="shared" si="88"/>
        <v>0</v>
      </c>
      <c r="FB25" s="316">
        <f t="shared" si="89"/>
        <v>0</v>
      </c>
      <c r="FC25" s="188"/>
      <c r="FD25" s="307">
        <f t="shared" si="124"/>
        <v>0</v>
      </c>
      <c r="FE25" s="307">
        <f t="shared" si="90"/>
        <v>0</v>
      </c>
      <c r="FF25" s="188"/>
      <c r="FG25" s="188"/>
      <c r="FH25" s="188"/>
      <c r="FI25" s="188"/>
      <c r="FJ25" s="188"/>
      <c r="FK25" s="188"/>
      <c r="FL25" s="316">
        <f t="shared" si="91"/>
        <v>0</v>
      </c>
      <c r="FM25" s="316">
        <f t="shared" si="92"/>
        <v>0</v>
      </c>
      <c r="FN25" s="316">
        <f t="shared" si="93"/>
        <v>0</v>
      </c>
      <c r="FO25" s="316">
        <f t="shared" si="94"/>
        <v>0</v>
      </c>
      <c r="FP25" s="316">
        <f t="shared" si="95"/>
        <v>0</v>
      </c>
      <c r="FQ25" s="316">
        <f t="shared" si="96"/>
        <v>0</v>
      </c>
      <c r="FR25" s="188"/>
      <c r="FS25" s="307">
        <f t="shared" si="97"/>
        <v>0</v>
      </c>
      <c r="FT25" s="307">
        <f t="shared" si="98"/>
        <v>0</v>
      </c>
      <c r="FU25" s="188"/>
      <c r="FV25" s="188"/>
      <c r="FW25" s="188"/>
      <c r="FX25" s="188"/>
      <c r="FY25" s="188"/>
      <c r="FZ25" s="188"/>
      <c r="GA25" s="316">
        <f t="shared" si="99"/>
        <v>0</v>
      </c>
      <c r="GB25" s="316">
        <f t="shared" si="100"/>
        <v>0</v>
      </c>
      <c r="GC25" s="316">
        <f t="shared" si="101"/>
        <v>0</v>
      </c>
      <c r="GD25" s="316">
        <f t="shared" si="102"/>
        <v>0</v>
      </c>
      <c r="GE25" s="316">
        <f t="shared" si="103"/>
        <v>0</v>
      </c>
      <c r="GF25" s="316">
        <f t="shared" si="104"/>
        <v>0</v>
      </c>
      <c r="GG25" s="188"/>
      <c r="GH25" s="307">
        <f t="shared" si="105"/>
        <v>0</v>
      </c>
      <c r="GI25" s="307">
        <f t="shared" si="106"/>
        <v>0</v>
      </c>
    </row>
    <row r="26" spans="1:191" ht="16.5" x14ac:dyDescent="0.25">
      <c r="A26" s="409">
        <v>37530</v>
      </c>
      <c r="B26" s="418">
        <f t="shared" si="107"/>
        <v>0</v>
      </c>
      <c r="C26" s="209">
        <f t="shared" si="9"/>
        <v>-0.46913087418021426</v>
      </c>
      <c r="D26" s="419"/>
      <c r="E26" s="418">
        <f t="shared" si="108"/>
        <v>8.5299999999999994</v>
      </c>
      <c r="F26" s="209">
        <f t="shared" si="10"/>
        <v>0.77</v>
      </c>
      <c r="G26" s="419"/>
      <c r="H26" s="418">
        <f t="shared" si="109"/>
        <v>0</v>
      </c>
      <c r="I26" s="209">
        <f t="shared" si="11"/>
        <v>1.17</v>
      </c>
      <c r="J26" s="419"/>
      <c r="K26" s="418">
        <f t="shared" si="110"/>
        <v>0</v>
      </c>
      <c r="L26" s="209">
        <f t="shared" si="12"/>
        <v>-0.57999999999999996</v>
      </c>
      <c r="M26" s="419"/>
      <c r="N26" s="418">
        <f t="shared" si="111"/>
        <v>-19.66</v>
      </c>
      <c r="O26" s="209">
        <f t="shared" si="13"/>
        <v>-0.1</v>
      </c>
      <c r="P26" s="419"/>
      <c r="Q26" s="209">
        <f t="shared" si="14"/>
        <v>4.2150000000000007</v>
      </c>
      <c r="R26" s="419"/>
      <c r="S26" s="418">
        <f t="shared" si="112"/>
        <v>0</v>
      </c>
      <c r="T26" s="209">
        <f t="shared" si="15"/>
        <v>-0.41299999999999998</v>
      </c>
      <c r="U26" s="419"/>
      <c r="V26" s="209">
        <f t="shared" si="113"/>
        <v>5.5612887659254655</v>
      </c>
      <c r="W26" s="419"/>
      <c r="X26" s="418">
        <f t="shared" si="114"/>
        <v>0</v>
      </c>
      <c r="Y26" s="209">
        <f t="shared" si="16"/>
        <v>4.3150000000000004</v>
      </c>
      <c r="Z26" s="419"/>
      <c r="AB26" s="412">
        <f t="shared" si="17"/>
        <v>-11.13</v>
      </c>
      <c r="AC26" s="122"/>
      <c r="AD26" s="122"/>
      <c r="AF26" s="385" t="s">
        <v>311</v>
      </c>
      <c r="AG26" s="386" t="s">
        <v>312</v>
      </c>
      <c r="AI26" s="407">
        <v>37530</v>
      </c>
      <c r="AJ26" s="293">
        <f t="shared" si="115"/>
        <v>0</v>
      </c>
      <c r="AK26" s="294">
        <f t="shared" si="121"/>
        <v>0</v>
      </c>
      <c r="AL26" s="294">
        <f t="shared" si="18"/>
        <v>0</v>
      </c>
      <c r="AM26" s="313">
        <f t="shared" si="116"/>
        <v>0.91758170083397961</v>
      </c>
      <c r="AN26" s="314">
        <f t="shared" si="19"/>
        <v>0</v>
      </c>
      <c r="AO26" s="294">
        <f t="shared" si="20"/>
        <v>0</v>
      </c>
      <c r="AP26" s="408"/>
      <c r="AQ26" s="237"/>
      <c r="AR26" s="307">
        <f t="shared" si="21"/>
        <v>0</v>
      </c>
      <c r="AS26" s="237"/>
      <c r="AT26" s="188"/>
      <c r="AU26" s="188"/>
      <c r="AV26" s="239">
        <v>37530</v>
      </c>
      <c r="AW26" s="188"/>
      <c r="AX26" s="315">
        <f t="shared" si="22"/>
        <v>0</v>
      </c>
      <c r="AY26" s="316">
        <f t="shared" si="23"/>
        <v>0</v>
      </c>
      <c r="AZ26" s="316">
        <f t="shared" si="24"/>
        <v>0</v>
      </c>
      <c r="BA26" s="316">
        <f t="shared" si="25"/>
        <v>0</v>
      </c>
      <c r="BB26" s="316">
        <f t="shared" si="26"/>
        <v>0</v>
      </c>
      <c r="BC26" s="316">
        <f t="shared" si="27"/>
        <v>0</v>
      </c>
      <c r="BD26" s="316">
        <f t="shared" si="28"/>
        <v>0</v>
      </c>
      <c r="BE26" s="316">
        <f t="shared" si="117"/>
        <v>0</v>
      </c>
      <c r="BF26" s="316"/>
      <c r="BG26" s="248"/>
      <c r="BH26" s="248"/>
      <c r="BI26" s="317">
        <f t="shared" si="29"/>
        <v>0</v>
      </c>
      <c r="BJ26" s="317">
        <f t="shared" si="30"/>
        <v>0</v>
      </c>
      <c r="BK26" s="317">
        <f t="shared" si="31"/>
        <v>0</v>
      </c>
      <c r="BL26" s="317">
        <f t="shared" si="32"/>
        <v>0</v>
      </c>
      <c r="BM26" s="317">
        <f t="shared" si="33"/>
        <v>0</v>
      </c>
      <c r="BN26" s="317">
        <f t="shared" si="34"/>
        <v>0</v>
      </c>
      <c r="BO26" s="317">
        <f t="shared" si="35"/>
        <v>0</v>
      </c>
      <c r="BP26" s="317">
        <f t="shared" si="36"/>
        <v>0</v>
      </c>
      <c r="BQ26" s="248"/>
      <c r="BR26" s="249">
        <f t="shared" si="122"/>
        <v>0</v>
      </c>
      <c r="BS26" s="249">
        <f t="shared" si="37"/>
        <v>0</v>
      </c>
      <c r="BT26" s="249"/>
      <c r="BU26" s="188"/>
      <c r="BV26" s="188"/>
      <c r="BW26" s="318">
        <f t="shared" si="38"/>
        <v>0</v>
      </c>
      <c r="BX26" s="318">
        <f t="shared" si="39"/>
        <v>0</v>
      </c>
      <c r="BY26" s="318">
        <f t="shared" si="40"/>
        <v>0</v>
      </c>
      <c r="BZ26" s="318">
        <f t="shared" si="41"/>
        <v>0</v>
      </c>
      <c r="CA26" s="318">
        <f t="shared" si="42"/>
        <v>0</v>
      </c>
      <c r="CB26" s="316">
        <f t="shared" si="43"/>
        <v>0</v>
      </c>
      <c r="CC26" s="316">
        <f t="shared" si="44"/>
        <v>0</v>
      </c>
      <c r="CD26" s="316">
        <f t="shared" si="45"/>
        <v>0</v>
      </c>
      <c r="CE26" s="316">
        <f t="shared" si="46"/>
        <v>0</v>
      </c>
      <c r="CF26" s="316">
        <f t="shared" si="47"/>
        <v>0</v>
      </c>
      <c r="CG26" s="316">
        <f t="shared" si="48"/>
        <v>0</v>
      </c>
      <c r="CH26" s="316">
        <f t="shared" si="49"/>
        <v>0</v>
      </c>
      <c r="CI26" s="316">
        <f t="shared" si="50"/>
        <v>0</v>
      </c>
      <c r="CJ26" s="188"/>
      <c r="CK26" s="307">
        <f t="shared" si="118"/>
        <v>0</v>
      </c>
      <c r="CL26" s="307"/>
      <c r="CM26" s="307"/>
      <c r="CN26" s="318">
        <f t="shared" si="51"/>
        <v>0</v>
      </c>
      <c r="CO26" s="318">
        <f t="shared" si="52"/>
        <v>0</v>
      </c>
      <c r="CP26" s="318">
        <f t="shared" si="53"/>
        <v>0</v>
      </c>
      <c r="CQ26" s="318">
        <f t="shared" si="54"/>
        <v>0</v>
      </c>
      <c r="CR26" s="307"/>
      <c r="CS26" s="307">
        <f t="shared" si="119"/>
        <v>0</v>
      </c>
      <c r="CT26" s="307"/>
      <c r="CU26" s="188"/>
      <c r="CV26" s="188"/>
      <c r="CW26" s="188"/>
      <c r="CX26" s="316">
        <f t="shared" si="55"/>
        <v>0</v>
      </c>
      <c r="CY26" s="316">
        <f t="shared" si="56"/>
        <v>0</v>
      </c>
      <c r="CZ26" s="316">
        <f t="shared" si="57"/>
        <v>0</v>
      </c>
      <c r="DA26" s="316">
        <f t="shared" si="58"/>
        <v>0</v>
      </c>
      <c r="DB26" s="316">
        <f t="shared" si="59"/>
        <v>0</v>
      </c>
      <c r="DC26" s="316">
        <f t="shared" si="60"/>
        <v>0</v>
      </c>
      <c r="DD26" s="316">
        <f t="shared" si="61"/>
        <v>0</v>
      </c>
      <c r="DE26" s="188"/>
      <c r="DF26" s="307">
        <f t="shared" si="62"/>
        <v>0</v>
      </c>
      <c r="DG26" s="188"/>
      <c r="DH26" s="188"/>
      <c r="DI26" s="188"/>
      <c r="DJ26" s="188"/>
      <c r="DK26" s="188"/>
      <c r="DL26" s="316">
        <f t="shared" si="63"/>
        <v>0</v>
      </c>
      <c r="DM26" s="316">
        <f t="shared" si="64"/>
        <v>0</v>
      </c>
      <c r="DN26" s="316">
        <f t="shared" si="65"/>
        <v>0</v>
      </c>
      <c r="DO26" s="316">
        <f t="shared" si="66"/>
        <v>0</v>
      </c>
      <c r="DP26" s="316"/>
      <c r="DQ26" s="316">
        <f t="shared" si="120"/>
        <v>0</v>
      </c>
      <c r="DR26" s="316"/>
      <c r="DS26" s="316">
        <f t="shared" si="67"/>
        <v>0</v>
      </c>
      <c r="DT26" s="316">
        <f t="shared" si="68"/>
        <v>0</v>
      </c>
      <c r="DU26" s="316">
        <f t="shared" si="69"/>
        <v>0</v>
      </c>
      <c r="DV26" s="316">
        <f t="shared" si="70"/>
        <v>0</v>
      </c>
      <c r="DW26" s="316">
        <f t="shared" si="71"/>
        <v>0</v>
      </c>
      <c r="DX26" s="316">
        <f t="shared" si="72"/>
        <v>0</v>
      </c>
      <c r="DY26" s="316">
        <f t="shared" si="73"/>
        <v>0</v>
      </c>
      <c r="DZ26" s="316">
        <f t="shared" si="74"/>
        <v>0</v>
      </c>
      <c r="EA26" s="316">
        <f t="shared" si="75"/>
        <v>0</v>
      </c>
      <c r="EB26" s="307">
        <f t="shared" si="76"/>
        <v>0</v>
      </c>
      <c r="EC26" s="307"/>
      <c r="ED26" s="188"/>
      <c r="EE26" s="188"/>
      <c r="EF26" s="188"/>
      <c r="EG26" s="188"/>
      <c r="EH26" s="188"/>
      <c r="EI26" s="316">
        <f t="shared" si="77"/>
        <v>0</v>
      </c>
      <c r="EJ26" s="316">
        <f t="shared" si="78"/>
        <v>0</v>
      </c>
      <c r="EK26" s="316">
        <f t="shared" si="79"/>
        <v>0</v>
      </c>
      <c r="EL26" s="316">
        <f t="shared" si="80"/>
        <v>0</v>
      </c>
      <c r="EM26" s="316">
        <f t="shared" si="81"/>
        <v>0</v>
      </c>
      <c r="EN26" s="316">
        <f t="shared" si="82"/>
        <v>0</v>
      </c>
      <c r="EO26" s="188"/>
      <c r="EP26" s="307">
        <f t="shared" si="123"/>
        <v>0</v>
      </c>
      <c r="EQ26" s="307">
        <f t="shared" si="83"/>
        <v>0</v>
      </c>
      <c r="ER26" s="188"/>
      <c r="ES26" s="188"/>
      <c r="ET26" s="188"/>
      <c r="EU26" s="188"/>
      <c r="EV26" s="188"/>
      <c r="EW26" s="316">
        <f t="shared" si="84"/>
        <v>0</v>
      </c>
      <c r="EX26" s="316">
        <f t="shared" si="85"/>
        <v>0</v>
      </c>
      <c r="EY26" s="316">
        <f t="shared" si="86"/>
        <v>0</v>
      </c>
      <c r="EZ26" s="316">
        <f t="shared" si="87"/>
        <v>0</v>
      </c>
      <c r="FA26" s="316">
        <f t="shared" si="88"/>
        <v>0</v>
      </c>
      <c r="FB26" s="316">
        <f t="shared" si="89"/>
        <v>0</v>
      </c>
      <c r="FC26" s="188"/>
      <c r="FD26" s="307">
        <f t="shared" si="124"/>
        <v>0</v>
      </c>
      <c r="FE26" s="307">
        <f t="shared" si="90"/>
        <v>0</v>
      </c>
      <c r="FF26" s="188"/>
      <c r="FG26" s="188"/>
      <c r="FH26" s="188"/>
      <c r="FI26" s="188"/>
      <c r="FJ26" s="188"/>
      <c r="FK26" s="188"/>
      <c r="FL26" s="316">
        <f t="shared" si="91"/>
        <v>0</v>
      </c>
      <c r="FM26" s="316">
        <f t="shared" si="92"/>
        <v>0</v>
      </c>
      <c r="FN26" s="316">
        <f t="shared" si="93"/>
        <v>0</v>
      </c>
      <c r="FO26" s="316">
        <f t="shared" si="94"/>
        <v>0</v>
      </c>
      <c r="FP26" s="316">
        <f t="shared" si="95"/>
        <v>0</v>
      </c>
      <c r="FQ26" s="316">
        <f t="shared" si="96"/>
        <v>0</v>
      </c>
      <c r="FR26" s="188"/>
      <c r="FS26" s="307">
        <f t="shared" si="97"/>
        <v>0</v>
      </c>
      <c r="FT26" s="307">
        <f t="shared" si="98"/>
        <v>0</v>
      </c>
      <c r="FU26" s="188"/>
      <c r="FV26" s="188"/>
      <c r="FW26" s="188"/>
      <c r="FX26" s="188"/>
      <c r="FY26" s="188"/>
      <c r="FZ26" s="188"/>
      <c r="GA26" s="316">
        <f t="shared" si="99"/>
        <v>0</v>
      </c>
      <c r="GB26" s="316">
        <f t="shared" si="100"/>
        <v>0</v>
      </c>
      <c r="GC26" s="316">
        <f t="shared" si="101"/>
        <v>0</v>
      </c>
      <c r="GD26" s="316">
        <f t="shared" si="102"/>
        <v>0</v>
      </c>
      <c r="GE26" s="316">
        <f t="shared" si="103"/>
        <v>0</v>
      </c>
      <c r="GF26" s="316">
        <f t="shared" si="104"/>
        <v>0</v>
      </c>
      <c r="GG26" s="188"/>
      <c r="GH26" s="307">
        <f t="shared" si="105"/>
        <v>0</v>
      </c>
      <c r="GI26" s="307">
        <f t="shared" si="106"/>
        <v>0</v>
      </c>
    </row>
    <row r="27" spans="1:191" ht="17.25" thickBot="1" x14ac:dyDescent="0.3">
      <c r="A27" s="404">
        <v>37561</v>
      </c>
      <c r="B27" s="410">
        <f t="shared" si="107"/>
        <v>0</v>
      </c>
      <c r="C27" s="208">
        <f t="shared" si="9"/>
        <v>-0.21999999999999975</v>
      </c>
      <c r="D27" s="210">
        <f>AVERAGE(C27:C38)</f>
        <v>-0.36951059600434633</v>
      </c>
      <c r="E27" s="410">
        <f t="shared" si="108"/>
        <v>28.77</v>
      </c>
      <c r="F27" s="208">
        <f t="shared" si="10"/>
        <v>1.1850000000000001</v>
      </c>
      <c r="G27" s="210">
        <f>AVERAGE(F27:F38)</f>
        <v>1.01</v>
      </c>
      <c r="H27" s="410">
        <f t="shared" si="109"/>
        <v>0</v>
      </c>
      <c r="I27" s="208">
        <f t="shared" si="11"/>
        <v>1.1850000000000001</v>
      </c>
      <c r="J27" s="210">
        <f>AVERAGE(I27:I38)</f>
        <v>1.2433333333333334</v>
      </c>
      <c r="K27" s="410">
        <f t="shared" si="110"/>
        <v>41.11</v>
      </c>
      <c r="L27" s="208">
        <f t="shared" si="12"/>
        <v>-0.25</v>
      </c>
      <c r="M27" s="210">
        <f>AVERAGE(L27:L38)</f>
        <v>-0.30541666666666661</v>
      </c>
      <c r="N27" s="410">
        <f t="shared" si="111"/>
        <v>-12.76</v>
      </c>
      <c r="O27" s="208">
        <f t="shared" si="13"/>
        <v>0.254</v>
      </c>
      <c r="P27" s="210">
        <f>AVERAGE(O27:O38)</f>
        <v>3.125E-2</v>
      </c>
      <c r="Q27" s="208">
        <f t="shared" si="14"/>
        <v>4.6820000000000004</v>
      </c>
      <c r="R27" s="210">
        <f>AVERAGE(Q27:Q38)</f>
        <v>4.1501666666666663</v>
      </c>
      <c r="S27" s="410">
        <f t="shared" si="112"/>
        <v>0</v>
      </c>
      <c r="T27" s="208">
        <f t="shared" si="15"/>
        <v>-0.22</v>
      </c>
      <c r="U27" s="210">
        <f>AVERAGE(T27:T38)</f>
        <v>-0.33666666666666667</v>
      </c>
      <c r="V27" s="208">
        <f t="shared" si="113"/>
        <v>5.9955173467254221</v>
      </c>
      <c r="W27" s="210">
        <f>AVERAGE(V27:V38)</f>
        <v>5.3792031823357478</v>
      </c>
      <c r="X27" s="410">
        <f t="shared" si="114"/>
        <v>0</v>
      </c>
      <c r="Y27" s="208">
        <f t="shared" si="16"/>
        <v>4.4279999999999999</v>
      </c>
      <c r="Z27" s="210">
        <f>AVERAGE(Y27:Y38)</f>
        <v>4.1189166666666663</v>
      </c>
      <c r="AB27" s="415">
        <f t="shared" si="17"/>
        <v>57.12</v>
      </c>
      <c r="AC27" s="122"/>
      <c r="AD27" s="122"/>
      <c r="AF27" s="347" t="s">
        <v>313</v>
      </c>
      <c r="AG27" s="386" t="s">
        <v>314</v>
      </c>
      <c r="AI27" s="407">
        <v>37561</v>
      </c>
      <c r="AJ27" s="293">
        <f t="shared" si="115"/>
        <v>0</v>
      </c>
      <c r="AK27" s="294">
        <f t="shared" si="121"/>
        <v>0</v>
      </c>
      <c r="AL27" s="294">
        <f t="shared" si="18"/>
        <v>0</v>
      </c>
      <c r="AM27" s="313">
        <f t="shared" si="116"/>
        <v>0.91348428748557031</v>
      </c>
      <c r="AN27" s="314">
        <f t="shared" si="19"/>
        <v>0</v>
      </c>
      <c r="AO27" s="294">
        <f t="shared" si="20"/>
        <v>0</v>
      </c>
      <c r="AP27" s="408"/>
      <c r="AQ27" s="237"/>
      <c r="AR27" s="307">
        <f t="shared" si="21"/>
        <v>0</v>
      </c>
      <c r="AS27" s="237"/>
      <c r="AT27" s="188"/>
      <c r="AU27" s="188"/>
      <c r="AV27" s="239">
        <v>37561</v>
      </c>
      <c r="AW27" s="188"/>
      <c r="AX27" s="315">
        <f t="shared" si="22"/>
        <v>0</v>
      </c>
      <c r="AY27" s="316">
        <f t="shared" si="23"/>
        <v>0</v>
      </c>
      <c r="AZ27" s="316">
        <f t="shared" si="24"/>
        <v>0</v>
      </c>
      <c r="BA27" s="316">
        <f t="shared" si="25"/>
        <v>0</v>
      </c>
      <c r="BB27" s="316">
        <f t="shared" si="26"/>
        <v>0</v>
      </c>
      <c r="BC27" s="316">
        <f t="shared" si="27"/>
        <v>0</v>
      </c>
      <c r="BD27" s="316">
        <f t="shared" si="28"/>
        <v>0</v>
      </c>
      <c r="BE27" s="316">
        <f t="shared" si="117"/>
        <v>0</v>
      </c>
      <c r="BF27" s="316"/>
      <c r="BG27" s="248"/>
      <c r="BH27" s="248"/>
      <c r="BI27" s="317">
        <f t="shared" si="29"/>
        <v>0</v>
      </c>
      <c r="BJ27" s="317">
        <f t="shared" si="30"/>
        <v>0</v>
      </c>
      <c r="BK27" s="317">
        <f t="shared" si="31"/>
        <v>0</v>
      </c>
      <c r="BL27" s="317">
        <f t="shared" si="32"/>
        <v>0</v>
      </c>
      <c r="BM27" s="317">
        <f t="shared" si="33"/>
        <v>0</v>
      </c>
      <c r="BN27" s="317">
        <f t="shared" si="34"/>
        <v>0</v>
      </c>
      <c r="BO27" s="317">
        <f t="shared" si="35"/>
        <v>0</v>
      </c>
      <c r="BP27" s="317">
        <f t="shared" si="36"/>
        <v>0</v>
      </c>
      <c r="BQ27" s="248"/>
      <c r="BR27" s="249">
        <f t="shared" si="122"/>
        <v>0</v>
      </c>
      <c r="BS27" s="249">
        <f t="shared" si="37"/>
        <v>0</v>
      </c>
      <c r="BT27" s="249"/>
      <c r="BU27" s="188"/>
      <c r="BV27" s="188"/>
      <c r="BW27" s="318">
        <f t="shared" si="38"/>
        <v>0</v>
      </c>
      <c r="BX27" s="318">
        <f t="shared" si="39"/>
        <v>0</v>
      </c>
      <c r="BY27" s="318">
        <f t="shared" si="40"/>
        <v>0</v>
      </c>
      <c r="BZ27" s="318">
        <f t="shared" si="41"/>
        <v>0</v>
      </c>
      <c r="CA27" s="318">
        <f t="shared" si="42"/>
        <v>0</v>
      </c>
      <c r="CB27" s="316">
        <f t="shared" si="43"/>
        <v>0</v>
      </c>
      <c r="CC27" s="316">
        <f t="shared" si="44"/>
        <v>0</v>
      </c>
      <c r="CD27" s="316">
        <f t="shared" si="45"/>
        <v>0</v>
      </c>
      <c r="CE27" s="316">
        <f t="shared" si="46"/>
        <v>0</v>
      </c>
      <c r="CF27" s="316">
        <f t="shared" si="47"/>
        <v>0</v>
      </c>
      <c r="CG27" s="316">
        <f t="shared" si="48"/>
        <v>0</v>
      </c>
      <c r="CH27" s="316">
        <f t="shared" si="49"/>
        <v>0</v>
      </c>
      <c r="CI27" s="316">
        <f t="shared" si="50"/>
        <v>0</v>
      </c>
      <c r="CJ27" s="188"/>
      <c r="CK27" s="307">
        <f t="shared" si="118"/>
        <v>0</v>
      </c>
      <c r="CL27" s="307"/>
      <c r="CM27" s="307"/>
      <c r="CN27" s="318">
        <f t="shared" si="51"/>
        <v>0</v>
      </c>
      <c r="CO27" s="318">
        <f t="shared" si="52"/>
        <v>0</v>
      </c>
      <c r="CP27" s="318">
        <f t="shared" si="53"/>
        <v>0</v>
      </c>
      <c r="CQ27" s="318">
        <f t="shared" si="54"/>
        <v>0</v>
      </c>
      <c r="CR27" s="307"/>
      <c r="CS27" s="307">
        <f t="shared" si="119"/>
        <v>0</v>
      </c>
      <c r="CT27" s="307"/>
      <c r="CU27" s="188"/>
      <c r="CV27" s="188"/>
      <c r="CW27" s="188"/>
      <c r="CX27" s="316">
        <f t="shared" si="55"/>
        <v>0</v>
      </c>
      <c r="CY27" s="316">
        <f t="shared" si="56"/>
        <v>0</v>
      </c>
      <c r="CZ27" s="316">
        <f t="shared" si="57"/>
        <v>0</v>
      </c>
      <c r="DA27" s="316">
        <f t="shared" si="58"/>
        <v>0</v>
      </c>
      <c r="DB27" s="316">
        <f t="shared" si="59"/>
        <v>0</v>
      </c>
      <c r="DC27" s="316">
        <f t="shared" si="60"/>
        <v>0</v>
      </c>
      <c r="DD27" s="316">
        <f t="shared" si="61"/>
        <v>0</v>
      </c>
      <c r="DE27" s="188"/>
      <c r="DF27" s="307">
        <f t="shared" si="62"/>
        <v>0</v>
      </c>
      <c r="DG27" s="188"/>
      <c r="DH27" s="188"/>
      <c r="DI27" s="188"/>
      <c r="DJ27" s="188"/>
      <c r="DK27" s="188"/>
      <c r="DL27" s="316">
        <f t="shared" si="63"/>
        <v>0</v>
      </c>
      <c r="DM27" s="316">
        <f t="shared" si="64"/>
        <v>0</v>
      </c>
      <c r="DN27" s="316">
        <f t="shared" si="65"/>
        <v>0</v>
      </c>
      <c r="DO27" s="316">
        <f t="shared" si="66"/>
        <v>0</v>
      </c>
      <c r="DP27" s="316"/>
      <c r="DQ27" s="316">
        <f t="shared" si="120"/>
        <v>0</v>
      </c>
      <c r="DR27" s="316"/>
      <c r="DS27" s="316">
        <f t="shared" si="67"/>
        <v>0</v>
      </c>
      <c r="DT27" s="316">
        <f t="shared" si="68"/>
        <v>0</v>
      </c>
      <c r="DU27" s="316">
        <f t="shared" si="69"/>
        <v>0</v>
      </c>
      <c r="DV27" s="316">
        <f t="shared" si="70"/>
        <v>0</v>
      </c>
      <c r="DW27" s="316">
        <f t="shared" si="71"/>
        <v>0</v>
      </c>
      <c r="DX27" s="316">
        <f t="shared" si="72"/>
        <v>0</v>
      </c>
      <c r="DY27" s="316">
        <f t="shared" si="73"/>
        <v>0</v>
      </c>
      <c r="DZ27" s="316">
        <f t="shared" si="74"/>
        <v>0</v>
      </c>
      <c r="EA27" s="316">
        <f t="shared" si="75"/>
        <v>0</v>
      </c>
      <c r="EB27" s="307">
        <f t="shared" si="76"/>
        <v>0</v>
      </c>
      <c r="EC27" s="307"/>
      <c r="ED27" s="188"/>
      <c r="EE27" s="188"/>
      <c r="EF27" s="188"/>
      <c r="EG27" s="188"/>
      <c r="EH27" s="188"/>
      <c r="EI27" s="316">
        <f t="shared" si="77"/>
        <v>0</v>
      </c>
      <c r="EJ27" s="316">
        <f t="shared" si="78"/>
        <v>0</v>
      </c>
      <c r="EK27" s="316">
        <f t="shared" si="79"/>
        <v>0</v>
      </c>
      <c r="EL27" s="316">
        <f t="shared" si="80"/>
        <v>0</v>
      </c>
      <c r="EM27" s="316">
        <f t="shared" si="81"/>
        <v>0</v>
      </c>
      <c r="EN27" s="316">
        <f t="shared" si="82"/>
        <v>0</v>
      </c>
      <c r="EO27" s="188"/>
      <c r="EP27" s="307">
        <f t="shared" si="123"/>
        <v>0</v>
      </c>
      <c r="EQ27" s="307">
        <f t="shared" si="83"/>
        <v>0</v>
      </c>
      <c r="ER27" s="188"/>
      <c r="ES27" s="188"/>
      <c r="ET27" s="188"/>
      <c r="EU27" s="188"/>
      <c r="EV27" s="188"/>
      <c r="EW27" s="316">
        <f t="shared" si="84"/>
        <v>0</v>
      </c>
      <c r="EX27" s="316">
        <f t="shared" si="85"/>
        <v>0</v>
      </c>
      <c r="EY27" s="316">
        <f t="shared" si="86"/>
        <v>0</v>
      </c>
      <c r="EZ27" s="316">
        <f t="shared" si="87"/>
        <v>0</v>
      </c>
      <c r="FA27" s="316">
        <f t="shared" si="88"/>
        <v>0</v>
      </c>
      <c r="FB27" s="316">
        <f t="shared" si="89"/>
        <v>0</v>
      </c>
      <c r="FC27" s="188"/>
      <c r="FD27" s="307">
        <f t="shared" si="124"/>
        <v>0</v>
      </c>
      <c r="FE27" s="307">
        <f t="shared" si="90"/>
        <v>0</v>
      </c>
      <c r="FF27" s="188"/>
      <c r="FG27" s="188"/>
      <c r="FH27" s="188"/>
      <c r="FI27" s="188"/>
      <c r="FJ27" s="188"/>
      <c r="FK27" s="188"/>
      <c r="FL27" s="316">
        <f t="shared" si="91"/>
        <v>0</v>
      </c>
      <c r="FM27" s="316">
        <f t="shared" si="92"/>
        <v>0</v>
      </c>
      <c r="FN27" s="316">
        <f t="shared" si="93"/>
        <v>0</v>
      </c>
      <c r="FO27" s="316">
        <f t="shared" si="94"/>
        <v>0</v>
      </c>
      <c r="FP27" s="316">
        <f t="shared" si="95"/>
        <v>0</v>
      </c>
      <c r="FQ27" s="316">
        <f t="shared" si="96"/>
        <v>0</v>
      </c>
      <c r="FR27" s="188"/>
      <c r="FS27" s="307">
        <f t="shared" si="97"/>
        <v>0</v>
      </c>
      <c r="FT27" s="307">
        <f t="shared" si="98"/>
        <v>0</v>
      </c>
      <c r="FU27" s="188"/>
      <c r="FV27" s="188"/>
      <c r="FW27" s="188"/>
      <c r="FX27" s="188"/>
      <c r="FY27" s="188"/>
      <c r="FZ27" s="188"/>
      <c r="GA27" s="316">
        <f t="shared" si="99"/>
        <v>0</v>
      </c>
      <c r="GB27" s="316">
        <f t="shared" si="100"/>
        <v>0</v>
      </c>
      <c r="GC27" s="316">
        <f t="shared" si="101"/>
        <v>0</v>
      </c>
      <c r="GD27" s="316">
        <f t="shared" si="102"/>
        <v>0</v>
      </c>
      <c r="GE27" s="316">
        <f t="shared" si="103"/>
        <v>0</v>
      </c>
      <c r="GF27" s="316">
        <f t="shared" si="104"/>
        <v>0</v>
      </c>
      <c r="GG27" s="188"/>
      <c r="GH27" s="307">
        <f t="shared" si="105"/>
        <v>0</v>
      </c>
      <c r="GI27" s="307">
        <f t="shared" si="106"/>
        <v>0</v>
      </c>
    </row>
    <row r="28" spans="1:191" ht="16.5" x14ac:dyDescent="0.25">
      <c r="A28" s="404">
        <v>37591</v>
      </c>
      <c r="B28" s="410">
        <f t="shared" si="107"/>
        <v>0</v>
      </c>
      <c r="C28" s="208">
        <f t="shared" si="9"/>
        <v>-0.21999999999999975</v>
      </c>
      <c r="D28" s="417"/>
      <c r="E28" s="410">
        <f t="shared" si="108"/>
        <v>29.61</v>
      </c>
      <c r="F28" s="208">
        <f t="shared" si="10"/>
        <v>1.1850000000000001</v>
      </c>
      <c r="G28" s="417"/>
      <c r="H28" s="410">
        <f t="shared" si="109"/>
        <v>0</v>
      </c>
      <c r="I28" s="208">
        <f t="shared" si="11"/>
        <v>1.1850000000000001</v>
      </c>
      <c r="J28" s="417"/>
      <c r="K28" s="410">
        <f t="shared" si="110"/>
        <v>42.29</v>
      </c>
      <c r="L28" s="208">
        <f t="shared" si="12"/>
        <v>-0.25</v>
      </c>
      <c r="M28" s="417"/>
      <c r="N28" s="410">
        <f t="shared" si="111"/>
        <v>-13.12</v>
      </c>
      <c r="O28" s="208">
        <f t="shared" si="13"/>
        <v>0.31399999999999995</v>
      </c>
      <c r="P28" s="417"/>
      <c r="Q28" s="208">
        <f t="shared" si="14"/>
        <v>4.8550000000000004</v>
      </c>
      <c r="R28" s="417"/>
      <c r="S28" s="410">
        <f t="shared" si="112"/>
        <v>0</v>
      </c>
      <c r="T28" s="208">
        <f t="shared" si="15"/>
        <v>-0.22</v>
      </c>
      <c r="U28" s="417"/>
      <c r="V28" s="208">
        <f t="shared" si="113"/>
        <v>6.1545673294235348</v>
      </c>
      <c r="W28" s="417"/>
      <c r="X28" s="410">
        <f t="shared" si="114"/>
        <v>0</v>
      </c>
      <c r="Y28" s="208">
        <f t="shared" si="16"/>
        <v>4.5410000000000004</v>
      </c>
      <c r="Z28" s="417"/>
      <c r="AB28" s="415">
        <f t="shared" si="17"/>
        <v>58.780000000000008</v>
      </c>
      <c r="AC28" s="122"/>
      <c r="AD28" s="122"/>
      <c r="AF28" s="347" t="s">
        <v>315</v>
      </c>
      <c r="AG28" s="386" t="s">
        <v>316</v>
      </c>
      <c r="AI28" s="407">
        <v>37591</v>
      </c>
      <c r="AJ28" s="293">
        <f t="shared" si="115"/>
        <v>0</v>
      </c>
      <c r="AK28" s="294">
        <f t="shared" si="121"/>
        <v>0</v>
      </c>
      <c r="AL28" s="294">
        <f t="shared" si="18"/>
        <v>0</v>
      </c>
      <c r="AM28" s="313">
        <f t="shared" si="116"/>
        <v>0.90952429061199491</v>
      </c>
      <c r="AN28" s="314">
        <f t="shared" si="19"/>
        <v>0</v>
      </c>
      <c r="AO28" s="294">
        <f t="shared" si="20"/>
        <v>0</v>
      </c>
      <c r="AP28" s="408"/>
      <c r="AQ28" s="237"/>
      <c r="AR28" s="307">
        <f t="shared" si="21"/>
        <v>0</v>
      </c>
      <c r="AS28" s="237"/>
      <c r="AT28" s="188"/>
      <c r="AU28" s="188"/>
      <c r="AV28" s="239">
        <v>37591</v>
      </c>
      <c r="AW28" s="188"/>
      <c r="AX28" s="315">
        <f t="shared" si="22"/>
        <v>0</v>
      </c>
      <c r="AY28" s="316">
        <f t="shared" si="23"/>
        <v>0</v>
      </c>
      <c r="AZ28" s="316">
        <f t="shared" si="24"/>
        <v>0</v>
      </c>
      <c r="BA28" s="316">
        <f t="shared" si="25"/>
        <v>0</v>
      </c>
      <c r="BB28" s="316">
        <f t="shared" si="26"/>
        <v>0</v>
      </c>
      <c r="BC28" s="316">
        <f t="shared" si="27"/>
        <v>0</v>
      </c>
      <c r="BD28" s="316">
        <f t="shared" si="28"/>
        <v>0</v>
      </c>
      <c r="BE28" s="316">
        <f t="shared" si="117"/>
        <v>0</v>
      </c>
      <c r="BF28" s="316"/>
      <c r="BG28" s="248"/>
      <c r="BH28" s="248"/>
      <c r="BI28" s="317">
        <f t="shared" si="29"/>
        <v>0</v>
      </c>
      <c r="BJ28" s="317">
        <f t="shared" si="30"/>
        <v>0</v>
      </c>
      <c r="BK28" s="317">
        <f t="shared" si="31"/>
        <v>0</v>
      </c>
      <c r="BL28" s="317">
        <f t="shared" si="32"/>
        <v>0</v>
      </c>
      <c r="BM28" s="317">
        <f t="shared" si="33"/>
        <v>0</v>
      </c>
      <c r="BN28" s="317">
        <f t="shared" si="34"/>
        <v>0</v>
      </c>
      <c r="BO28" s="317">
        <f t="shared" si="35"/>
        <v>0</v>
      </c>
      <c r="BP28" s="317">
        <f t="shared" si="36"/>
        <v>0</v>
      </c>
      <c r="BQ28" s="248"/>
      <c r="BR28" s="249">
        <f t="shared" si="122"/>
        <v>0</v>
      </c>
      <c r="BS28" s="249">
        <f t="shared" si="37"/>
        <v>0</v>
      </c>
      <c r="BT28" s="249"/>
      <c r="BU28" s="188"/>
      <c r="BV28" s="188"/>
      <c r="BW28" s="318">
        <f t="shared" si="38"/>
        <v>0</v>
      </c>
      <c r="BX28" s="318">
        <f t="shared" si="39"/>
        <v>0</v>
      </c>
      <c r="BY28" s="318">
        <f t="shared" si="40"/>
        <v>0</v>
      </c>
      <c r="BZ28" s="318">
        <f t="shared" si="41"/>
        <v>0</v>
      </c>
      <c r="CA28" s="318">
        <f t="shared" si="42"/>
        <v>0</v>
      </c>
      <c r="CB28" s="316">
        <f t="shared" si="43"/>
        <v>0</v>
      </c>
      <c r="CC28" s="316">
        <f t="shared" si="44"/>
        <v>0</v>
      </c>
      <c r="CD28" s="316">
        <f t="shared" si="45"/>
        <v>0</v>
      </c>
      <c r="CE28" s="316">
        <f t="shared" si="46"/>
        <v>0</v>
      </c>
      <c r="CF28" s="316">
        <f t="shared" si="47"/>
        <v>0</v>
      </c>
      <c r="CG28" s="316">
        <f t="shared" si="48"/>
        <v>0</v>
      </c>
      <c r="CH28" s="316">
        <f t="shared" si="49"/>
        <v>0</v>
      </c>
      <c r="CI28" s="316">
        <f t="shared" si="50"/>
        <v>0</v>
      </c>
      <c r="CJ28" s="188"/>
      <c r="CK28" s="307">
        <f t="shared" si="118"/>
        <v>0</v>
      </c>
      <c r="CL28" s="307"/>
      <c r="CM28" s="307"/>
      <c r="CN28" s="318">
        <f t="shared" si="51"/>
        <v>0</v>
      </c>
      <c r="CO28" s="318">
        <f t="shared" si="52"/>
        <v>0</v>
      </c>
      <c r="CP28" s="318">
        <f t="shared" si="53"/>
        <v>0</v>
      </c>
      <c r="CQ28" s="318">
        <f t="shared" si="54"/>
        <v>0</v>
      </c>
      <c r="CR28" s="307"/>
      <c r="CS28" s="307">
        <f t="shared" si="119"/>
        <v>0</v>
      </c>
      <c r="CT28" s="307"/>
      <c r="CU28" s="188"/>
      <c r="CV28" s="188"/>
      <c r="CW28" s="188"/>
      <c r="CX28" s="316">
        <f t="shared" si="55"/>
        <v>0</v>
      </c>
      <c r="CY28" s="316">
        <f t="shared" si="56"/>
        <v>0</v>
      </c>
      <c r="CZ28" s="316">
        <f t="shared" si="57"/>
        <v>0</v>
      </c>
      <c r="DA28" s="316">
        <f t="shared" si="58"/>
        <v>0</v>
      </c>
      <c r="DB28" s="316">
        <f t="shared" si="59"/>
        <v>0</v>
      </c>
      <c r="DC28" s="316">
        <f t="shared" si="60"/>
        <v>0</v>
      </c>
      <c r="DD28" s="316">
        <f t="shared" si="61"/>
        <v>0</v>
      </c>
      <c r="DE28" s="188"/>
      <c r="DF28" s="307">
        <f t="shared" si="62"/>
        <v>0</v>
      </c>
      <c r="DG28" s="188"/>
      <c r="DH28" s="188"/>
      <c r="DI28" s="188"/>
      <c r="DJ28" s="188"/>
      <c r="DK28" s="188"/>
      <c r="DL28" s="316">
        <f t="shared" si="63"/>
        <v>0</v>
      </c>
      <c r="DM28" s="316">
        <f t="shared" si="64"/>
        <v>0</v>
      </c>
      <c r="DN28" s="316">
        <f t="shared" si="65"/>
        <v>0</v>
      </c>
      <c r="DO28" s="316">
        <f t="shared" si="66"/>
        <v>0</v>
      </c>
      <c r="DP28" s="316"/>
      <c r="DQ28" s="316">
        <f t="shared" si="120"/>
        <v>0</v>
      </c>
      <c r="DR28" s="316"/>
      <c r="DS28" s="316">
        <f t="shared" si="67"/>
        <v>0</v>
      </c>
      <c r="DT28" s="316">
        <f t="shared" si="68"/>
        <v>0</v>
      </c>
      <c r="DU28" s="316">
        <f t="shared" si="69"/>
        <v>0</v>
      </c>
      <c r="DV28" s="316">
        <f t="shared" si="70"/>
        <v>0</v>
      </c>
      <c r="DW28" s="316">
        <f t="shared" si="71"/>
        <v>0</v>
      </c>
      <c r="DX28" s="316">
        <f t="shared" si="72"/>
        <v>0</v>
      </c>
      <c r="DY28" s="316">
        <f t="shared" si="73"/>
        <v>0</v>
      </c>
      <c r="DZ28" s="316">
        <f t="shared" si="74"/>
        <v>0</v>
      </c>
      <c r="EA28" s="316">
        <f t="shared" si="75"/>
        <v>0</v>
      </c>
      <c r="EB28" s="307">
        <f t="shared" si="76"/>
        <v>0</v>
      </c>
      <c r="EC28" s="307"/>
      <c r="ED28" s="188"/>
      <c r="EE28" s="188"/>
      <c r="EF28" s="188"/>
      <c r="EG28" s="188"/>
      <c r="EH28" s="188"/>
      <c r="EI28" s="316">
        <f t="shared" si="77"/>
        <v>0</v>
      </c>
      <c r="EJ28" s="316">
        <f t="shared" si="78"/>
        <v>0</v>
      </c>
      <c r="EK28" s="316">
        <f t="shared" si="79"/>
        <v>0</v>
      </c>
      <c r="EL28" s="316">
        <f t="shared" si="80"/>
        <v>0</v>
      </c>
      <c r="EM28" s="316">
        <f t="shared" si="81"/>
        <v>0</v>
      </c>
      <c r="EN28" s="316">
        <f t="shared" si="82"/>
        <v>0</v>
      </c>
      <c r="EO28" s="188"/>
      <c r="EP28" s="307">
        <f t="shared" si="123"/>
        <v>0</v>
      </c>
      <c r="EQ28" s="307">
        <f t="shared" si="83"/>
        <v>0</v>
      </c>
      <c r="ER28" s="188"/>
      <c r="ES28" s="188"/>
      <c r="ET28" s="188"/>
      <c r="EU28" s="188"/>
      <c r="EV28" s="188"/>
      <c r="EW28" s="316">
        <f t="shared" si="84"/>
        <v>0</v>
      </c>
      <c r="EX28" s="316">
        <f t="shared" si="85"/>
        <v>0</v>
      </c>
      <c r="EY28" s="316">
        <f t="shared" si="86"/>
        <v>0</v>
      </c>
      <c r="EZ28" s="316">
        <f t="shared" si="87"/>
        <v>0</v>
      </c>
      <c r="FA28" s="316">
        <f t="shared" si="88"/>
        <v>0</v>
      </c>
      <c r="FB28" s="316">
        <f t="shared" si="89"/>
        <v>0</v>
      </c>
      <c r="FC28" s="188"/>
      <c r="FD28" s="307">
        <f t="shared" si="124"/>
        <v>0</v>
      </c>
      <c r="FE28" s="307">
        <f t="shared" si="90"/>
        <v>0</v>
      </c>
      <c r="FF28" s="188"/>
      <c r="FG28" s="188"/>
      <c r="FH28" s="188"/>
      <c r="FI28" s="188"/>
      <c r="FJ28" s="188"/>
      <c r="FK28" s="188"/>
      <c r="FL28" s="316">
        <f t="shared" si="91"/>
        <v>0</v>
      </c>
      <c r="FM28" s="316">
        <f t="shared" si="92"/>
        <v>0</v>
      </c>
      <c r="FN28" s="316">
        <f t="shared" si="93"/>
        <v>0</v>
      </c>
      <c r="FO28" s="316">
        <f t="shared" si="94"/>
        <v>0</v>
      </c>
      <c r="FP28" s="316">
        <f t="shared" si="95"/>
        <v>0</v>
      </c>
      <c r="FQ28" s="316">
        <f t="shared" si="96"/>
        <v>0</v>
      </c>
      <c r="FR28" s="188"/>
      <c r="FS28" s="307">
        <f t="shared" si="97"/>
        <v>0</v>
      </c>
      <c r="FT28" s="307">
        <f t="shared" si="98"/>
        <v>0</v>
      </c>
      <c r="FU28" s="188"/>
      <c r="FV28" s="188"/>
      <c r="FW28" s="188"/>
      <c r="FX28" s="188"/>
      <c r="FY28" s="188"/>
      <c r="FZ28" s="188"/>
      <c r="GA28" s="316">
        <f t="shared" si="99"/>
        <v>0</v>
      </c>
      <c r="GB28" s="316">
        <f t="shared" si="100"/>
        <v>0</v>
      </c>
      <c r="GC28" s="316">
        <f t="shared" si="101"/>
        <v>0</v>
      </c>
      <c r="GD28" s="316">
        <f t="shared" si="102"/>
        <v>0</v>
      </c>
      <c r="GE28" s="316">
        <f t="shared" si="103"/>
        <v>0</v>
      </c>
      <c r="GF28" s="316">
        <f t="shared" si="104"/>
        <v>0</v>
      </c>
      <c r="GG28" s="188"/>
      <c r="GH28" s="307">
        <f t="shared" si="105"/>
        <v>0</v>
      </c>
      <c r="GI28" s="307">
        <f t="shared" si="106"/>
        <v>0</v>
      </c>
    </row>
    <row r="29" spans="1:191" ht="16.5" x14ac:dyDescent="0.25">
      <c r="A29" s="404">
        <v>37622</v>
      </c>
      <c r="B29" s="410">
        <f t="shared" si="107"/>
        <v>0</v>
      </c>
      <c r="C29" s="208">
        <f t="shared" si="9"/>
        <v>-0.21999999999999886</v>
      </c>
      <c r="D29" s="411">
        <f>AVERAGE(C27:C31)</f>
        <v>-0.21999999999999967</v>
      </c>
      <c r="E29" s="410">
        <f t="shared" si="108"/>
        <v>29.47</v>
      </c>
      <c r="F29" s="208">
        <f t="shared" si="10"/>
        <v>1.1850000000000001</v>
      </c>
      <c r="G29" s="411">
        <f>AVERAGE(F27:F31)</f>
        <v>1.1850000000000001</v>
      </c>
      <c r="H29" s="410">
        <f t="shared" si="109"/>
        <v>0</v>
      </c>
      <c r="I29" s="208">
        <f t="shared" si="11"/>
        <v>1.1850000000000001</v>
      </c>
      <c r="J29" s="411">
        <f>AVERAGE(I27:I31)</f>
        <v>1.1850000000000001</v>
      </c>
      <c r="K29" s="410">
        <f t="shared" si="110"/>
        <v>42.1</v>
      </c>
      <c r="L29" s="208">
        <f t="shared" si="12"/>
        <v>-0.25</v>
      </c>
      <c r="M29" s="411">
        <f>AVERAGE(L27:L31)</f>
        <v>-0.25</v>
      </c>
      <c r="N29" s="410">
        <f t="shared" si="111"/>
        <v>-41.13</v>
      </c>
      <c r="O29" s="208">
        <f t="shared" si="13"/>
        <v>0.39400000000000002</v>
      </c>
      <c r="P29" s="411">
        <f>AVERAGE(O27:O31)</f>
        <v>0.25</v>
      </c>
      <c r="Q29" s="208">
        <f t="shared" si="14"/>
        <v>4.9740000000000002</v>
      </c>
      <c r="R29" s="411">
        <f>AVERAGE(Q27:Q31)</f>
        <v>4.6761999999999997</v>
      </c>
      <c r="S29" s="410">
        <f t="shared" si="112"/>
        <v>0</v>
      </c>
      <c r="T29" s="208">
        <f t="shared" si="15"/>
        <v>-0.22</v>
      </c>
      <c r="U29" s="411">
        <f>AVERAGE(T27:T31)</f>
        <v>-0.22000000000000003</v>
      </c>
      <c r="V29" s="208">
        <f t="shared" si="113"/>
        <v>6.207831511472226</v>
      </c>
      <c r="W29" s="411">
        <f>AVERAGE(V27:V31)</f>
        <v>5.9888081228727827</v>
      </c>
      <c r="X29" s="410">
        <f t="shared" si="114"/>
        <v>0</v>
      </c>
      <c r="Y29" s="208">
        <f t="shared" si="16"/>
        <v>4.58</v>
      </c>
      <c r="Z29" s="411">
        <f>AVERAGE(Y27:Y31)</f>
        <v>4.4261999999999997</v>
      </c>
      <c r="AB29" s="415">
        <f t="shared" si="17"/>
        <v>30.439999999999991</v>
      </c>
      <c r="AC29" s="122"/>
      <c r="AD29" s="122"/>
      <c r="AF29" s="347" t="s">
        <v>317</v>
      </c>
      <c r="AG29" s="386" t="s">
        <v>269</v>
      </c>
      <c r="AI29" s="407">
        <v>37622</v>
      </c>
      <c r="AJ29" s="293">
        <f t="shared" si="115"/>
        <v>0</v>
      </c>
      <c r="AK29" s="294">
        <f t="shared" si="121"/>
        <v>0</v>
      </c>
      <c r="AL29" s="294">
        <f t="shared" si="18"/>
        <v>0</v>
      </c>
      <c r="AM29" s="313">
        <f t="shared" si="116"/>
        <v>0.90543779897212562</v>
      </c>
      <c r="AN29" s="314">
        <f t="shared" si="19"/>
        <v>0</v>
      </c>
      <c r="AO29" s="294">
        <f t="shared" si="20"/>
        <v>0</v>
      </c>
      <c r="AP29" s="408"/>
      <c r="AQ29" s="237"/>
      <c r="AR29" s="307">
        <f t="shared" si="21"/>
        <v>0</v>
      </c>
      <c r="AS29" s="237"/>
      <c r="AT29" s="188"/>
      <c r="AU29" s="188"/>
      <c r="AV29" s="239">
        <v>37622</v>
      </c>
      <c r="AW29" s="188"/>
      <c r="AX29" s="315">
        <f t="shared" si="22"/>
        <v>0</v>
      </c>
      <c r="AY29" s="316">
        <f t="shared" si="23"/>
        <v>0</v>
      </c>
      <c r="AZ29" s="316">
        <f t="shared" si="24"/>
        <v>0</v>
      </c>
      <c r="BA29" s="316">
        <f t="shared" si="25"/>
        <v>0</v>
      </c>
      <c r="BB29" s="316">
        <f t="shared" si="26"/>
        <v>0</v>
      </c>
      <c r="BC29" s="316">
        <f t="shared" si="27"/>
        <v>0</v>
      </c>
      <c r="BD29" s="316">
        <f t="shared" si="28"/>
        <v>0</v>
      </c>
      <c r="BE29" s="316">
        <f t="shared" si="117"/>
        <v>0</v>
      </c>
      <c r="BF29" s="316"/>
      <c r="BG29" s="248"/>
      <c r="BH29" s="248"/>
      <c r="BI29" s="317">
        <f t="shared" si="29"/>
        <v>0</v>
      </c>
      <c r="BJ29" s="317">
        <f t="shared" si="30"/>
        <v>0</v>
      </c>
      <c r="BK29" s="317">
        <f t="shared" si="31"/>
        <v>0</v>
      </c>
      <c r="BL29" s="317">
        <f t="shared" si="32"/>
        <v>0</v>
      </c>
      <c r="BM29" s="317">
        <f t="shared" si="33"/>
        <v>0</v>
      </c>
      <c r="BN29" s="317">
        <f t="shared" si="34"/>
        <v>0</v>
      </c>
      <c r="BO29" s="317">
        <f t="shared" si="35"/>
        <v>0</v>
      </c>
      <c r="BP29" s="317">
        <f t="shared" si="36"/>
        <v>0</v>
      </c>
      <c r="BQ29" s="248"/>
      <c r="BR29" s="249">
        <f t="shared" si="122"/>
        <v>0</v>
      </c>
      <c r="BS29" s="249">
        <f t="shared" si="37"/>
        <v>0</v>
      </c>
      <c r="BT29" s="249"/>
      <c r="BU29" s="188"/>
      <c r="BV29" s="188"/>
      <c r="BW29" s="318">
        <f t="shared" si="38"/>
        <v>0</v>
      </c>
      <c r="BX29" s="318">
        <f t="shared" si="39"/>
        <v>0</v>
      </c>
      <c r="BY29" s="318">
        <f t="shared" si="40"/>
        <v>0</v>
      </c>
      <c r="BZ29" s="318">
        <f t="shared" si="41"/>
        <v>0</v>
      </c>
      <c r="CA29" s="318">
        <f t="shared" si="42"/>
        <v>0</v>
      </c>
      <c r="CB29" s="316">
        <f t="shared" si="43"/>
        <v>0</v>
      </c>
      <c r="CC29" s="316">
        <f t="shared" si="44"/>
        <v>0</v>
      </c>
      <c r="CD29" s="316">
        <f t="shared" si="45"/>
        <v>0</v>
      </c>
      <c r="CE29" s="316">
        <f t="shared" si="46"/>
        <v>0</v>
      </c>
      <c r="CF29" s="316">
        <f t="shared" si="47"/>
        <v>0</v>
      </c>
      <c r="CG29" s="316">
        <f t="shared" si="48"/>
        <v>0</v>
      </c>
      <c r="CH29" s="316">
        <f t="shared" si="49"/>
        <v>0</v>
      </c>
      <c r="CI29" s="316">
        <f t="shared" si="50"/>
        <v>0</v>
      </c>
      <c r="CJ29" s="188"/>
      <c r="CK29" s="307">
        <f t="shared" si="118"/>
        <v>0</v>
      </c>
      <c r="CL29" s="307"/>
      <c r="CM29" s="307"/>
      <c r="CN29" s="318">
        <f t="shared" si="51"/>
        <v>0</v>
      </c>
      <c r="CO29" s="318">
        <f t="shared" si="52"/>
        <v>0</v>
      </c>
      <c r="CP29" s="318">
        <f t="shared" si="53"/>
        <v>0</v>
      </c>
      <c r="CQ29" s="318">
        <f t="shared" si="54"/>
        <v>0</v>
      </c>
      <c r="CR29" s="307"/>
      <c r="CS29" s="307">
        <f t="shared" si="119"/>
        <v>0</v>
      </c>
      <c r="CT29" s="307"/>
      <c r="CU29" s="188"/>
      <c r="CV29" s="188"/>
      <c r="CW29" s="188"/>
      <c r="CX29" s="316">
        <f t="shared" si="55"/>
        <v>0</v>
      </c>
      <c r="CY29" s="316">
        <f t="shared" si="56"/>
        <v>0</v>
      </c>
      <c r="CZ29" s="316">
        <f t="shared" si="57"/>
        <v>0</v>
      </c>
      <c r="DA29" s="316">
        <f t="shared" si="58"/>
        <v>0</v>
      </c>
      <c r="DB29" s="316">
        <f t="shared" si="59"/>
        <v>0</v>
      </c>
      <c r="DC29" s="316">
        <f t="shared" si="60"/>
        <v>0</v>
      </c>
      <c r="DD29" s="316">
        <f t="shared" si="61"/>
        <v>0</v>
      </c>
      <c r="DE29" s="188"/>
      <c r="DF29" s="307">
        <f t="shared" si="62"/>
        <v>0</v>
      </c>
      <c r="DG29" s="188"/>
      <c r="DH29" s="188"/>
      <c r="DI29" s="188"/>
      <c r="DJ29" s="188"/>
      <c r="DK29" s="188"/>
      <c r="DL29" s="316">
        <f t="shared" si="63"/>
        <v>0</v>
      </c>
      <c r="DM29" s="316">
        <f t="shared" si="64"/>
        <v>0</v>
      </c>
      <c r="DN29" s="316">
        <f t="shared" si="65"/>
        <v>0</v>
      </c>
      <c r="DO29" s="316">
        <f t="shared" si="66"/>
        <v>0</v>
      </c>
      <c r="DP29" s="316"/>
      <c r="DQ29" s="316">
        <f t="shared" si="120"/>
        <v>0</v>
      </c>
      <c r="DR29" s="316"/>
      <c r="DS29" s="316">
        <f t="shared" si="67"/>
        <v>0</v>
      </c>
      <c r="DT29" s="316">
        <f t="shared" si="68"/>
        <v>0</v>
      </c>
      <c r="DU29" s="316">
        <f t="shared" si="69"/>
        <v>0</v>
      </c>
      <c r="DV29" s="316">
        <f t="shared" si="70"/>
        <v>0</v>
      </c>
      <c r="DW29" s="316">
        <f t="shared" si="71"/>
        <v>0</v>
      </c>
      <c r="DX29" s="316">
        <f t="shared" si="72"/>
        <v>0</v>
      </c>
      <c r="DY29" s="316">
        <f t="shared" si="73"/>
        <v>0</v>
      </c>
      <c r="DZ29" s="316">
        <f t="shared" si="74"/>
        <v>0</v>
      </c>
      <c r="EA29" s="316">
        <f t="shared" si="75"/>
        <v>0</v>
      </c>
      <c r="EB29" s="307">
        <f t="shared" si="76"/>
        <v>0</v>
      </c>
      <c r="EC29" s="307"/>
      <c r="ED29" s="188"/>
      <c r="EE29" s="188"/>
      <c r="EF29" s="188"/>
      <c r="EG29" s="188"/>
      <c r="EH29" s="188"/>
      <c r="EI29" s="316">
        <f t="shared" si="77"/>
        <v>0</v>
      </c>
      <c r="EJ29" s="316">
        <f t="shared" si="78"/>
        <v>0</v>
      </c>
      <c r="EK29" s="316">
        <f t="shared" si="79"/>
        <v>0</v>
      </c>
      <c r="EL29" s="316">
        <f t="shared" si="80"/>
        <v>0</v>
      </c>
      <c r="EM29" s="316">
        <f t="shared" si="81"/>
        <v>0</v>
      </c>
      <c r="EN29" s="316">
        <f t="shared" si="82"/>
        <v>0</v>
      </c>
      <c r="EO29" s="188"/>
      <c r="EP29" s="307">
        <f t="shared" si="123"/>
        <v>0</v>
      </c>
      <c r="EQ29" s="307">
        <f t="shared" si="83"/>
        <v>0</v>
      </c>
      <c r="ER29" s="188"/>
      <c r="ES29" s="188"/>
      <c r="ET29" s="188"/>
      <c r="EU29" s="188"/>
      <c r="EV29" s="188"/>
      <c r="EW29" s="316">
        <f t="shared" si="84"/>
        <v>0</v>
      </c>
      <c r="EX29" s="316">
        <f t="shared" si="85"/>
        <v>0</v>
      </c>
      <c r="EY29" s="316">
        <f t="shared" si="86"/>
        <v>0</v>
      </c>
      <c r="EZ29" s="316">
        <f t="shared" si="87"/>
        <v>0</v>
      </c>
      <c r="FA29" s="316">
        <f t="shared" si="88"/>
        <v>0</v>
      </c>
      <c r="FB29" s="316">
        <f t="shared" si="89"/>
        <v>0</v>
      </c>
      <c r="FC29" s="188"/>
      <c r="FD29" s="307">
        <f t="shared" si="124"/>
        <v>0</v>
      </c>
      <c r="FE29" s="307">
        <f t="shared" si="90"/>
        <v>0</v>
      </c>
      <c r="FF29" s="188"/>
      <c r="FG29" s="188"/>
      <c r="FH29" s="188"/>
      <c r="FI29" s="188"/>
      <c r="FJ29" s="188"/>
      <c r="FK29" s="188"/>
      <c r="FL29" s="316">
        <f t="shared" si="91"/>
        <v>0</v>
      </c>
      <c r="FM29" s="316">
        <f t="shared" si="92"/>
        <v>0</v>
      </c>
      <c r="FN29" s="316">
        <f t="shared" si="93"/>
        <v>0</v>
      </c>
      <c r="FO29" s="316">
        <f t="shared" si="94"/>
        <v>0</v>
      </c>
      <c r="FP29" s="316">
        <f t="shared" si="95"/>
        <v>0</v>
      </c>
      <c r="FQ29" s="316">
        <f t="shared" si="96"/>
        <v>0</v>
      </c>
      <c r="FR29" s="188"/>
      <c r="FS29" s="307">
        <f t="shared" si="97"/>
        <v>0</v>
      </c>
      <c r="FT29" s="307">
        <f t="shared" si="98"/>
        <v>0</v>
      </c>
      <c r="FU29" s="188"/>
      <c r="FV29" s="188"/>
      <c r="FW29" s="188"/>
      <c r="FX29" s="188"/>
      <c r="FY29" s="188"/>
      <c r="FZ29" s="188"/>
      <c r="GA29" s="316">
        <f t="shared" si="99"/>
        <v>0</v>
      </c>
      <c r="GB29" s="316">
        <f t="shared" si="100"/>
        <v>0</v>
      </c>
      <c r="GC29" s="316">
        <f t="shared" si="101"/>
        <v>0</v>
      </c>
      <c r="GD29" s="316">
        <f t="shared" si="102"/>
        <v>0</v>
      </c>
      <c r="GE29" s="316">
        <f t="shared" si="103"/>
        <v>0</v>
      </c>
      <c r="GF29" s="316">
        <f t="shared" si="104"/>
        <v>0</v>
      </c>
      <c r="GG29" s="188"/>
      <c r="GH29" s="307">
        <f t="shared" si="105"/>
        <v>0</v>
      </c>
      <c r="GI29" s="307">
        <f t="shared" si="106"/>
        <v>0</v>
      </c>
    </row>
    <row r="30" spans="1:191" ht="16.5" x14ac:dyDescent="0.25">
      <c r="A30" s="404">
        <v>37653</v>
      </c>
      <c r="B30" s="410">
        <f t="shared" si="107"/>
        <v>0</v>
      </c>
      <c r="C30" s="208">
        <f t="shared" si="9"/>
        <v>-0.21999999999999975</v>
      </c>
      <c r="D30" s="417"/>
      <c r="E30" s="410">
        <f t="shared" si="108"/>
        <v>26.5</v>
      </c>
      <c r="F30" s="208">
        <f t="shared" si="10"/>
        <v>1.1850000000000001</v>
      </c>
      <c r="G30" s="417"/>
      <c r="H30" s="410">
        <f t="shared" si="109"/>
        <v>0</v>
      </c>
      <c r="I30" s="208">
        <f t="shared" si="11"/>
        <v>1.1850000000000001</v>
      </c>
      <c r="J30" s="417"/>
      <c r="K30" s="410">
        <f t="shared" si="110"/>
        <v>37.86</v>
      </c>
      <c r="L30" s="208">
        <f t="shared" si="12"/>
        <v>-0.25</v>
      </c>
      <c r="M30" s="417"/>
      <c r="N30" s="410">
        <f t="shared" si="111"/>
        <v>-36.99</v>
      </c>
      <c r="O30" s="208">
        <f t="shared" si="13"/>
        <v>0.254</v>
      </c>
      <c r="P30" s="417"/>
      <c r="Q30" s="208">
        <f t="shared" si="14"/>
        <v>4.6650000000000009</v>
      </c>
      <c r="R30" s="417"/>
      <c r="S30" s="410">
        <f t="shared" si="112"/>
        <v>0</v>
      </c>
      <c r="T30" s="208">
        <f t="shared" si="15"/>
        <v>-0.22</v>
      </c>
      <c r="U30" s="417"/>
      <c r="V30" s="208">
        <f t="shared" si="113"/>
        <v>5.9648057080965078</v>
      </c>
      <c r="W30" s="417"/>
      <c r="X30" s="410">
        <f t="shared" si="114"/>
        <v>0</v>
      </c>
      <c r="Y30" s="208">
        <f t="shared" si="16"/>
        <v>4.4110000000000005</v>
      </c>
      <c r="Z30" s="417"/>
      <c r="AB30" s="415">
        <f t="shared" si="17"/>
        <v>27.369999999999997</v>
      </c>
      <c r="AC30" s="122"/>
      <c r="AD30" s="122"/>
      <c r="AF30" s="347" t="s">
        <v>318</v>
      </c>
      <c r="AG30" s="386" t="s">
        <v>273</v>
      </c>
      <c r="AI30" s="407">
        <v>37653</v>
      </c>
      <c r="AJ30" s="293">
        <f t="shared" si="115"/>
        <v>0</v>
      </c>
      <c r="AK30" s="294">
        <f t="shared" si="121"/>
        <v>0</v>
      </c>
      <c r="AL30" s="294">
        <f t="shared" si="18"/>
        <v>0</v>
      </c>
      <c r="AM30" s="313">
        <f t="shared" si="116"/>
        <v>0.9013421697902857</v>
      </c>
      <c r="AN30" s="314">
        <f t="shared" si="19"/>
        <v>0</v>
      </c>
      <c r="AO30" s="294">
        <f t="shared" si="20"/>
        <v>0</v>
      </c>
      <c r="AP30" s="408"/>
      <c r="AQ30" s="237"/>
      <c r="AR30" s="307">
        <f t="shared" si="21"/>
        <v>0</v>
      </c>
      <c r="AS30" s="237"/>
      <c r="AT30" s="188"/>
      <c r="AU30" s="188"/>
      <c r="AV30" s="239">
        <v>37653</v>
      </c>
      <c r="AW30" s="188"/>
      <c r="AX30" s="315">
        <f t="shared" si="22"/>
        <v>0</v>
      </c>
      <c r="AY30" s="316">
        <f t="shared" si="23"/>
        <v>0</v>
      </c>
      <c r="AZ30" s="316">
        <f t="shared" si="24"/>
        <v>0</v>
      </c>
      <c r="BA30" s="316">
        <f t="shared" si="25"/>
        <v>0</v>
      </c>
      <c r="BB30" s="316">
        <f t="shared" si="26"/>
        <v>0</v>
      </c>
      <c r="BC30" s="316">
        <f t="shared" si="27"/>
        <v>0</v>
      </c>
      <c r="BD30" s="316">
        <f t="shared" si="28"/>
        <v>0</v>
      </c>
      <c r="BE30" s="316">
        <f t="shared" si="117"/>
        <v>0</v>
      </c>
      <c r="BF30" s="316"/>
      <c r="BG30" s="248"/>
      <c r="BH30" s="248"/>
      <c r="BI30" s="317">
        <f t="shared" si="29"/>
        <v>0</v>
      </c>
      <c r="BJ30" s="317">
        <f t="shared" si="30"/>
        <v>0</v>
      </c>
      <c r="BK30" s="317">
        <f t="shared" si="31"/>
        <v>0</v>
      </c>
      <c r="BL30" s="317">
        <f t="shared" si="32"/>
        <v>0</v>
      </c>
      <c r="BM30" s="317">
        <f t="shared" si="33"/>
        <v>0</v>
      </c>
      <c r="BN30" s="317">
        <f t="shared" si="34"/>
        <v>0</v>
      </c>
      <c r="BO30" s="317">
        <f t="shared" si="35"/>
        <v>0</v>
      </c>
      <c r="BP30" s="317">
        <f t="shared" si="36"/>
        <v>0</v>
      </c>
      <c r="BQ30" s="248"/>
      <c r="BR30" s="249">
        <f t="shared" si="122"/>
        <v>0</v>
      </c>
      <c r="BS30" s="249">
        <f t="shared" si="37"/>
        <v>0</v>
      </c>
      <c r="BT30" s="249"/>
      <c r="BU30" s="188"/>
      <c r="BV30" s="188"/>
      <c r="BW30" s="318">
        <f t="shared" si="38"/>
        <v>0</v>
      </c>
      <c r="BX30" s="318">
        <f t="shared" si="39"/>
        <v>0</v>
      </c>
      <c r="BY30" s="318">
        <f t="shared" si="40"/>
        <v>0</v>
      </c>
      <c r="BZ30" s="318">
        <f t="shared" si="41"/>
        <v>0</v>
      </c>
      <c r="CA30" s="318">
        <f t="shared" si="42"/>
        <v>0</v>
      </c>
      <c r="CB30" s="316">
        <f t="shared" si="43"/>
        <v>0</v>
      </c>
      <c r="CC30" s="316">
        <f t="shared" si="44"/>
        <v>0</v>
      </c>
      <c r="CD30" s="316">
        <f t="shared" si="45"/>
        <v>0</v>
      </c>
      <c r="CE30" s="316">
        <f t="shared" si="46"/>
        <v>0</v>
      </c>
      <c r="CF30" s="316">
        <f t="shared" si="47"/>
        <v>0</v>
      </c>
      <c r="CG30" s="316">
        <f t="shared" si="48"/>
        <v>0</v>
      </c>
      <c r="CH30" s="316">
        <f t="shared" si="49"/>
        <v>0</v>
      </c>
      <c r="CI30" s="316">
        <f t="shared" si="50"/>
        <v>0</v>
      </c>
      <c r="CJ30" s="188"/>
      <c r="CK30" s="307">
        <f t="shared" si="118"/>
        <v>0</v>
      </c>
      <c r="CL30" s="307"/>
      <c r="CM30" s="307"/>
      <c r="CN30" s="318">
        <f t="shared" si="51"/>
        <v>0</v>
      </c>
      <c r="CO30" s="318">
        <f t="shared" si="52"/>
        <v>0</v>
      </c>
      <c r="CP30" s="318">
        <f t="shared" si="53"/>
        <v>0</v>
      </c>
      <c r="CQ30" s="318">
        <f t="shared" si="54"/>
        <v>0</v>
      </c>
      <c r="CR30" s="307"/>
      <c r="CS30" s="307">
        <f t="shared" si="119"/>
        <v>0</v>
      </c>
      <c r="CT30" s="307"/>
      <c r="CU30" s="188"/>
      <c r="CV30" s="188"/>
      <c r="CW30" s="188"/>
      <c r="CX30" s="316">
        <f t="shared" si="55"/>
        <v>0</v>
      </c>
      <c r="CY30" s="316">
        <f t="shared" si="56"/>
        <v>0</v>
      </c>
      <c r="CZ30" s="316">
        <f t="shared" si="57"/>
        <v>0</v>
      </c>
      <c r="DA30" s="316">
        <f t="shared" si="58"/>
        <v>0</v>
      </c>
      <c r="DB30" s="316">
        <f t="shared" si="59"/>
        <v>0</v>
      </c>
      <c r="DC30" s="316">
        <f t="shared" si="60"/>
        <v>0</v>
      </c>
      <c r="DD30" s="316">
        <f t="shared" si="61"/>
        <v>0</v>
      </c>
      <c r="DE30" s="188"/>
      <c r="DF30" s="307">
        <f t="shared" si="62"/>
        <v>0</v>
      </c>
      <c r="DG30" s="188"/>
      <c r="DH30" s="188"/>
      <c r="DI30" s="188"/>
      <c r="DJ30" s="188"/>
      <c r="DK30" s="188"/>
      <c r="DL30" s="316">
        <f t="shared" si="63"/>
        <v>0</v>
      </c>
      <c r="DM30" s="316">
        <f t="shared" si="64"/>
        <v>0</v>
      </c>
      <c r="DN30" s="316">
        <f t="shared" si="65"/>
        <v>0</v>
      </c>
      <c r="DO30" s="316">
        <f t="shared" si="66"/>
        <v>0</v>
      </c>
      <c r="DP30" s="316"/>
      <c r="DQ30" s="316">
        <f t="shared" si="120"/>
        <v>0</v>
      </c>
      <c r="DR30" s="316"/>
      <c r="DS30" s="316">
        <f t="shared" si="67"/>
        <v>0</v>
      </c>
      <c r="DT30" s="316">
        <f t="shared" si="68"/>
        <v>0</v>
      </c>
      <c r="DU30" s="316">
        <f t="shared" si="69"/>
        <v>0</v>
      </c>
      <c r="DV30" s="316">
        <f t="shared" si="70"/>
        <v>0</v>
      </c>
      <c r="DW30" s="316">
        <f t="shared" si="71"/>
        <v>0</v>
      </c>
      <c r="DX30" s="316">
        <f t="shared" si="72"/>
        <v>0</v>
      </c>
      <c r="DY30" s="316">
        <f t="shared" si="73"/>
        <v>0</v>
      </c>
      <c r="DZ30" s="316">
        <f t="shared" si="74"/>
        <v>0</v>
      </c>
      <c r="EA30" s="316">
        <f t="shared" si="75"/>
        <v>0</v>
      </c>
      <c r="EB30" s="307">
        <f t="shared" si="76"/>
        <v>0</v>
      </c>
      <c r="EC30" s="307"/>
      <c r="ED30" s="188"/>
      <c r="EE30" s="188"/>
      <c r="EF30" s="188"/>
      <c r="EG30" s="188"/>
      <c r="EH30" s="188"/>
      <c r="EI30" s="316">
        <f t="shared" si="77"/>
        <v>0</v>
      </c>
      <c r="EJ30" s="316">
        <f t="shared" si="78"/>
        <v>0</v>
      </c>
      <c r="EK30" s="316">
        <f t="shared" si="79"/>
        <v>0</v>
      </c>
      <c r="EL30" s="316">
        <f t="shared" si="80"/>
        <v>0</v>
      </c>
      <c r="EM30" s="316">
        <f t="shared" si="81"/>
        <v>0</v>
      </c>
      <c r="EN30" s="316">
        <f t="shared" si="82"/>
        <v>0</v>
      </c>
      <c r="EO30" s="188"/>
      <c r="EP30" s="307">
        <f t="shared" si="123"/>
        <v>0</v>
      </c>
      <c r="EQ30" s="307">
        <f t="shared" si="83"/>
        <v>0</v>
      </c>
      <c r="ER30" s="188"/>
      <c r="ES30" s="188"/>
      <c r="ET30" s="188"/>
      <c r="EU30" s="188"/>
      <c r="EV30" s="188"/>
      <c r="EW30" s="316">
        <f t="shared" si="84"/>
        <v>0</v>
      </c>
      <c r="EX30" s="316">
        <f t="shared" si="85"/>
        <v>0</v>
      </c>
      <c r="EY30" s="316">
        <f t="shared" si="86"/>
        <v>0</v>
      </c>
      <c r="EZ30" s="316">
        <f t="shared" si="87"/>
        <v>0</v>
      </c>
      <c r="FA30" s="316">
        <f t="shared" si="88"/>
        <v>0</v>
      </c>
      <c r="FB30" s="316">
        <f t="shared" si="89"/>
        <v>0</v>
      </c>
      <c r="FC30" s="188"/>
      <c r="FD30" s="307">
        <f t="shared" si="124"/>
        <v>0</v>
      </c>
      <c r="FE30" s="307">
        <f t="shared" si="90"/>
        <v>0</v>
      </c>
      <c r="FF30" s="188"/>
      <c r="FG30" s="188"/>
      <c r="FH30" s="188"/>
      <c r="FI30" s="188"/>
      <c r="FJ30" s="188"/>
      <c r="FK30" s="188"/>
      <c r="FL30" s="316">
        <f t="shared" si="91"/>
        <v>0</v>
      </c>
      <c r="FM30" s="316">
        <f t="shared" si="92"/>
        <v>0</v>
      </c>
      <c r="FN30" s="316">
        <f t="shared" si="93"/>
        <v>0</v>
      </c>
      <c r="FO30" s="316">
        <f t="shared" si="94"/>
        <v>0</v>
      </c>
      <c r="FP30" s="316">
        <f t="shared" si="95"/>
        <v>0</v>
      </c>
      <c r="FQ30" s="316">
        <f t="shared" si="96"/>
        <v>0</v>
      </c>
      <c r="FR30" s="188"/>
      <c r="FS30" s="307">
        <f t="shared" si="97"/>
        <v>0</v>
      </c>
      <c r="FT30" s="307">
        <f t="shared" si="98"/>
        <v>0</v>
      </c>
      <c r="FU30" s="188"/>
      <c r="FV30" s="188"/>
      <c r="FW30" s="188"/>
      <c r="FX30" s="188"/>
      <c r="FY30" s="188"/>
      <c r="FZ30" s="188"/>
      <c r="GA30" s="316">
        <f t="shared" si="99"/>
        <v>0</v>
      </c>
      <c r="GB30" s="316">
        <f t="shared" si="100"/>
        <v>0</v>
      </c>
      <c r="GC30" s="316">
        <f t="shared" si="101"/>
        <v>0</v>
      </c>
      <c r="GD30" s="316">
        <f t="shared" si="102"/>
        <v>0</v>
      </c>
      <c r="GE30" s="316">
        <f t="shared" si="103"/>
        <v>0</v>
      </c>
      <c r="GF30" s="316">
        <f t="shared" si="104"/>
        <v>0</v>
      </c>
      <c r="GG30" s="188"/>
      <c r="GH30" s="307">
        <f t="shared" si="105"/>
        <v>0</v>
      </c>
      <c r="GI30" s="307">
        <f t="shared" si="106"/>
        <v>0</v>
      </c>
    </row>
    <row r="31" spans="1:191" ht="16.5" x14ac:dyDescent="0.25">
      <c r="A31" s="409">
        <v>37681</v>
      </c>
      <c r="B31" s="410">
        <f t="shared" si="107"/>
        <v>0</v>
      </c>
      <c r="C31" s="208">
        <f t="shared" si="9"/>
        <v>-0.2200000000000002</v>
      </c>
      <c r="D31" s="417"/>
      <c r="E31" s="410">
        <f t="shared" si="108"/>
        <v>29.22</v>
      </c>
      <c r="F31" s="208">
        <f t="shared" si="10"/>
        <v>1.1850000000000001</v>
      </c>
      <c r="G31" s="417"/>
      <c r="H31" s="410">
        <f t="shared" si="109"/>
        <v>0</v>
      </c>
      <c r="I31" s="208">
        <f t="shared" si="11"/>
        <v>1.1850000000000001</v>
      </c>
      <c r="J31" s="417"/>
      <c r="K31" s="410">
        <f t="shared" si="110"/>
        <v>41.74</v>
      </c>
      <c r="L31" s="208">
        <f t="shared" si="12"/>
        <v>-0.25</v>
      </c>
      <c r="M31" s="417"/>
      <c r="N31" s="410">
        <f t="shared" si="111"/>
        <v>-40.78</v>
      </c>
      <c r="O31" s="208">
        <f t="shared" si="13"/>
        <v>3.4000000000000002E-2</v>
      </c>
      <c r="P31" s="417"/>
      <c r="Q31" s="208">
        <f t="shared" si="14"/>
        <v>4.2050000000000001</v>
      </c>
      <c r="R31" s="417"/>
      <c r="S31" s="410">
        <f t="shared" si="112"/>
        <v>0</v>
      </c>
      <c r="T31" s="208">
        <f t="shared" si="15"/>
        <v>-0.22</v>
      </c>
      <c r="U31" s="417"/>
      <c r="V31" s="208">
        <f t="shared" si="113"/>
        <v>5.6213187186462203</v>
      </c>
      <c r="W31" s="417"/>
      <c r="X31" s="410">
        <f t="shared" si="114"/>
        <v>0</v>
      </c>
      <c r="Y31" s="208">
        <f t="shared" si="16"/>
        <v>4.1710000000000003</v>
      </c>
      <c r="Z31" s="417"/>
      <c r="AB31" s="412">
        <f t="shared" si="17"/>
        <v>30.180000000000007</v>
      </c>
      <c r="AC31" s="122"/>
      <c r="AD31" s="122"/>
      <c r="AF31" s="347" t="s">
        <v>319</v>
      </c>
      <c r="AG31" s="386" t="s">
        <v>320</v>
      </c>
      <c r="AI31" s="407">
        <v>37681</v>
      </c>
      <c r="AJ31" s="293">
        <f t="shared" si="115"/>
        <v>0</v>
      </c>
      <c r="AK31" s="294">
        <f t="shared" si="121"/>
        <v>0</v>
      </c>
      <c r="AL31" s="294">
        <f t="shared" si="18"/>
        <v>0</v>
      </c>
      <c r="AM31" s="313">
        <f t="shared" si="116"/>
        <v>0.89761308060300471</v>
      </c>
      <c r="AN31" s="314">
        <f t="shared" si="19"/>
        <v>0</v>
      </c>
      <c r="AO31" s="294">
        <f t="shared" si="20"/>
        <v>0</v>
      </c>
      <c r="AP31" s="408"/>
      <c r="AQ31" s="237"/>
      <c r="AR31" s="307">
        <f t="shared" si="21"/>
        <v>0</v>
      </c>
      <c r="AS31" s="237"/>
      <c r="AT31" s="188"/>
      <c r="AU31" s="188"/>
      <c r="AV31" s="239">
        <v>37681</v>
      </c>
      <c r="AW31" s="188"/>
      <c r="AX31" s="315">
        <f t="shared" si="22"/>
        <v>0</v>
      </c>
      <c r="AY31" s="316">
        <f t="shared" si="23"/>
        <v>0</v>
      </c>
      <c r="AZ31" s="316">
        <f t="shared" si="24"/>
        <v>0</v>
      </c>
      <c r="BA31" s="316">
        <f t="shared" si="25"/>
        <v>0</v>
      </c>
      <c r="BB31" s="316">
        <f t="shared" si="26"/>
        <v>0</v>
      </c>
      <c r="BC31" s="316">
        <f t="shared" si="27"/>
        <v>0</v>
      </c>
      <c r="BD31" s="316">
        <f t="shared" si="28"/>
        <v>0</v>
      </c>
      <c r="BE31" s="316">
        <f t="shared" si="117"/>
        <v>0</v>
      </c>
      <c r="BF31" s="316"/>
      <c r="BG31" s="248"/>
      <c r="BH31" s="248"/>
      <c r="BI31" s="317">
        <f t="shared" si="29"/>
        <v>0</v>
      </c>
      <c r="BJ31" s="317">
        <f t="shared" si="30"/>
        <v>0</v>
      </c>
      <c r="BK31" s="317">
        <f t="shared" si="31"/>
        <v>0</v>
      </c>
      <c r="BL31" s="317">
        <f t="shared" si="32"/>
        <v>0</v>
      </c>
      <c r="BM31" s="317">
        <f t="shared" si="33"/>
        <v>0</v>
      </c>
      <c r="BN31" s="317">
        <f t="shared" si="34"/>
        <v>0</v>
      </c>
      <c r="BO31" s="317">
        <f t="shared" si="35"/>
        <v>0</v>
      </c>
      <c r="BP31" s="317">
        <f t="shared" si="36"/>
        <v>0</v>
      </c>
      <c r="BQ31" s="248"/>
      <c r="BR31" s="249">
        <f t="shared" si="122"/>
        <v>0</v>
      </c>
      <c r="BS31" s="249">
        <f t="shared" si="37"/>
        <v>0</v>
      </c>
      <c r="BT31" s="249"/>
      <c r="BU31" s="188"/>
      <c r="BV31" s="188"/>
      <c r="BW31" s="318">
        <f t="shared" si="38"/>
        <v>0</v>
      </c>
      <c r="BX31" s="318">
        <f t="shared" si="39"/>
        <v>0</v>
      </c>
      <c r="BY31" s="318">
        <f t="shared" si="40"/>
        <v>0</v>
      </c>
      <c r="BZ31" s="318">
        <f t="shared" si="41"/>
        <v>0</v>
      </c>
      <c r="CA31" s="318">
        <f t="shared" si="42"/>
        <v>0</v>
      </c>
      <c r="CB31" s="316">
        <f t="shared" si="43"/>
        <v>0</v>
      </c>
      <c r="CC31" s="316">
        <f t="shared" si="44"/>
        <v>0</v>
      </c>
      <c r="CD31" s="316">
        <f t="shared" si="45"/>
        <v>0</v>
      </c>
      <c r="CE31" s="316">
        <f t="shared" si="46"/>
        <v>0</v>
      </c>
      <c r="CF31" s="316">
        <f t="shared" si="47"/>
        <v>0</v>
      </c>
      <c r="CG31" s="316">
        <f t="shared" si="48"/>
        <v>0</v>
      </c>
      <c r="CH31" s="316">
        <f t="shared" si="49"/>
        <v>0</v>
      </c>
      <c r="CI31" s="316">
        <f t="shared" si="50"/>
        <v>0</v>
      </c>
      <c r="CJ31" s="188"/>
      <c r="CK31" s="307">
        <f t="shared" si="118"/>
        <v>0</v>
      </c>
      <c r="CL31" s="307"/>
      <c r="CM31" s="307"/>
      <c r="CN31" s="318">
        <f t="shared" si="51"/>
        <v>0</v>
      </c>
      <c r="CO31" s="318">
        <f t="shared" si="52"/>
        <v>0</v>
      </c>
      <c r="CP31" s="318">
        <f t="shared" si="53"/>
        <v>0</v>
      </c>
      <c r="CQ31" s="318">
        <f t="shared" si="54"/>
        <v>0</v>
      </c>
      <c r="CR31" s="307"/>
      <c r="CS31" s="307">
        <f t="shared" si="119"/>
        <v>0</v>
      </c>
      <c r="CT31" s="307"/>
      <c r="CU31" s="188"/>
      <c r="CV31" s="188"/>
      <c r="CW31" s="188"/>
      <c r="CX31" s="316">
        <f t="shared" si="55"/>
        <v>0</v>
      </c>
      <c r="CY31" s="316">
        <f t="shared" si="56"/>
        <v>0</v>
      </c>
      <c r="CZ31" s="316">
        <f t="shared" si="57"/>
        <v>0</v>
      </c>
      <c r="DA31" s="316">
        <f t="shared" si="58"/>
        <v>0</v>
      </c>
      <c r="DB31" s="316">
        <f t="shared" si="59"/>
        <v>0</v>
      </c>
      <c r="DC31" s="316">
        <f t="shared" si="60"/>
        <v>0</v>
      </c>
      <c r="DD31" s="316">
        <f t="shared" si="61"/>
        <v>0</v>
      </c>
      <c r="DE31" s="188"/>
      <c r="DF31" s="307">
        <f t="shared" si="62"/>
        <v>0</v>
      </c>
      <c r="DG31" s="188"/>
      <c r="DH31" s="188"/>
      <c r="DI31" s="188"/>
      <c r="DJ31" s="188"/>
      <c r="DK31" s="188"/>
      <c r="DL31" s="316">
        <f t="shared" si="63"/>
        <v>0</v>
      </c>
      <c r="DM31" s="316">
        <f t="shared" si="64"/>
        <v>0</v>
      </c>
      <c r="DN31" s="316">
        <f t="shared" si="65"/>
        <v>0</v>
      </c>
      <c r="DO31" s="316">
        <f t="shared" si="66"/>
        <v>0</v>
      </c>
      <c r="DP31" s="316"/>
      <c r="DQ31" s="316">
        <f t="shared" si="120"/>
        <v>0</v>
      </c>
      <c r="DR31" s="316"/>
      <c r="DS31" s="316">
        <f t="shared" si="67"/>
        <v>0</v>
      </c>
      <c r="DT31" s="316">
        <f t="shared" si="68"/>
        <v>0</v>
      </c>
      <c r="DU31" s="316">
        <f t="shared" si="69"/>
        <v>0</v>
      </c>
      <c r="DV31" s="316">
        <f t="shared" si="70"/>
        <v>0</v>
      </c>
      <c r="DW31" s="316">
        <f t="shared" si="71"/>
        <v>0</v>
      </c>
      <c r="DX31" s="316">
        <f t="shared" si="72"/>
        <v>0</v>
      </c>
      <c r="DY31" s="316">
        <f t="shared" si="73"/>
        <v>0</v>
      </c>
      <c r="DZ31" s="316">
        <f t="shared" si="74"/>
        <v>0</v>
      </c>
      <c r="EA31" s="316">
        <f t="shared" si="75"/>
        <v>0</v>
      </c>
      <c r="EB31" s="307">
        <f t="shared" si="76"/>
        <v>0</v>
      </c>
      <c r="EC31" s="307"/>
      <c r="ED31" s="188"/>
      <c r="EE31" s="188"/>
      <c r="EF31" s="188"/>
      <c r="EG31" s="188"/>
      <c r="EH31" s="188"/>
      <c r="EI31" s="316">
        <f t="shared" si="77"/>
        <v>0</v>
      </c>
      <c r="EJ31" s="316">
        <f t="shared" si="78"/>
        <v>0</v>
      </c>
      <c r="EK31" s="316">
        <f t="shared" si="79"/>
        <v>0</v>
      </c>
      <c r="EL31" s="316">
        <f t="shared" si="80"/>
        <v>0</v>
      </c>
      <c r="EM31" s="316">
        <f t="shared" si="81"/>
        <v>0</v>
      </c>
      <c r="EN31" s="316">
        <f t="shared" si="82"/>
        <v>0</v>
      </c>
      <c r="EO31" s="188"/>
      <c r="EP31" s="307">
        <f t="shared" si="123"/>
        <v>0</v>
      </c>
      <c r="EQ31" s="307">
        <f t="shared" si="83"/>
        <v>0</v>
      </c>
      <c r="ER31" s="188"/>
      <c r="ES31" s="188"/>
      <c r="ET31" s="188"/>
      <c r="EU31" s="188"/>
      <c r="EV31" s="188"/>
      <c r="EW31" s="316">
        <f t="shared" si="84"/>
        <v>0</v>
      </c>
      <c r="EX31" s="316">
        <f t="shared" si="85"/>
        <v>0</v>
      </c>
      <c r="EY31" s="316">
        <f t="shared" si="86"/>
        <v>0</v>
      </c>
      <c r="EZ31" s="316">
        <f t="shared" si="87"/>
        <v>0</v>
      </c>
      <c r="FA31" s="316">
        <f t="shared" si="88"/>
        <v>0</v>
      </c>
      <c r="FB31" s="316">
        <f t="shared" si="89"/>
        <v>0</v>
      </c>
      <c r="FC31" s="188"/>
      <c r="FD31" s="307">
        <f t="shared" si="124"/>
        <v>0</v>
      </c>
      <c r="FE31" s="307">
        <f t="shared" si="90"/>
        <v>0</v>
      </c>
      <c r="FF31" s="188"/>
      <c r="FG31" s="188"/>
      <c r="FH31" s="188"/>
      <c r="FI31" s="188"/>
      <c r="FJ31" s="188"/>
      <c r="FK31" s="188"/>
      <c r="FL31" s="316">
        <f t="shared" si="91"/>
        <v>0</v>
      </c>
      <c r="FM31" s="316">
        <f t="shared" si="92"/>
        <v>0</v>
      </c>
      <c r="FN31" s="316">
        <f t="shared" si="93"/>
        <v>0</v>
      </c>
      <c r="FO31" s="316">
        <f t="shared" si="94"/>
        <v>0</v>
      </c>
      <c r="FP31" s="316">
        <f t="shared" si="95"/>
        <v>0</v>
      </c>
      <c r="FQ31" s="316">
        <f t="shared" si="96"/>
        <v>0</v>
      </c>
      <c r="FR31" s="188"/>
      <c r="FS31" s="307">
        <f t="shared" si="97"/>
        <v>0</v>
      </c>
      <c r="FT31" s="307">
        <f t="shared" si="98"/>
        <v>0</v>
      </c>
      <c r="FU31" s="188"/>
      <c r="FV31" s="188"/>
      <c r="FW31" s="188"/>
      <c r="FX31" s="188"/>
      <c r="FY31" s="188"/>
      <c r="FZ31" s="188"/>
      <c r="GA31" s="316">
        <f t="shared" si="99"/>
        <v>0</v>
      </c>
      <c r="GB31" s="316">
        <f t="shared" si="100"/>
        <v>0</v>
      </c>
      <c r="GC31" s="316">
        <f t="shared" si="101"/>
        <v>0</v>
      </c>
      <c r="GD31" s="316">
        <f t="shared" si="102"/>
        <v>0</v>
      </c>
      <c r="GE31" s="316">
        <f t="shared" si="103"/>
        <v>0</v>
      </c>
      <c r="GF31" s="316">
        <f t="shared" si="104"/>
        <v>0</v>
      </c>
      <c r="GG31" s="188"/>
      <c r="GH31" s="307">
        <f t="shared" si="105"/>
        <v>0</v>
      </c>
      <c r="GI31" s="307">
        <f t="shared" si="106"/>
        <v>0</v>
      </c>
    </row>
    <row r="32" spans="1:191" ht="16.5" x14ac:dyDescent="0.25">
      <c r="A32" s="404">
        <v>37712</v>
      </c>
      <c r="B32" s="405">
        <f t="shared" si="107"/>
        <v>0</v>
      </c>
      <c r="C32" s="414">
        <f t="shared" si="9"/>
        <v>-0.47624903514982586</v>
      </c>
      <c r="D32" s="217"/>
      <c r="E32" s="405">
        <f t="shared" si="108"/>
        <v>28.14</v>
      </c>
      <c r="F32" s="414">
        <f t="shared" si="10"/>
        <v>0.88500000000000001</v>
      </c>
      <c r="G32" s="217"/>
      <c r="H32" s="405">
        <f t="shared" si="109"/>
        <v>0</v>
      </c>
      <c r="I32" s="414">
        <f t="shared" si="11"/>
        <v>1.2849999999999999</v>
      </c>
      <c r="J32" s="217"/>
      <c r="K32" s="405">
        <f t="shared" si="110"/>
        <v>40.21</v>
      </c>
      <c r="L32" s="414">
        <f t="shared" si="12"/>
        <v>-0.34499999999999997</v>
      </c>
      <c r="M32" s="217"/>
      <c r="N32" s="405">
        <f t="shared" si="111"/>
        <v>-38.93</v>
      </c>
      <c r="O32" s="414">
        <f t="shared" si="13"/>
        <v>-0.125</v>
      </c>
      <c r="P32" s="217"/>
      <c r="Q32" s="414">
        <f t="shared" si="14"/>
        <v>3.7850000000000001</v>
      </c>
      <c r="R32" s="217"/>
      <c r="S32" s="405">
        <f t="shared" si="112"/>
        <v>0</v>
      </c>
      <c r="T32" s="414">
        <f t="shared" si="15"/>
        <v>-0.42</v>
      </c>
      <c r="U32" s="217"/>
      <c r="V32" s="414">
        <f t="shared" si="113"/>
        <v>4.9636406963482704</v>
      </c>
      <c r="W32" s="217"/>
      <c r="X32" s="405">
        <f t="shared" si="114"/>
        <v>0</v>
      </c>
      <c r="Y32" s="414">
        <f t="shared" si="16"/>
        <v>3.91</v>
      </c>
      <c r="Z32" s="217"/>
      <c r="AB32" s="415">
        <f t="shared" si="17"/>
        <v>29.419999999999995</v>
      </c>
      <c r="AC32" s="122"/>
      <c r="AD32" s="122"/>
      <c r="AF32" s="385" t="s">
        <v>321</v>
      </c>
      <c r="AG32" s="386" t="s">
        <v>322</v>
      </c>
      <c r="AI32" s="407">
        <v>37712</v>
      </c>
      <c r="AJ32" s="293">
        <f t="shared" si="115"/>
        <v>0</v>
      </c>
      <c r="AK32" s="294">
        <f t="shared" si="121"/>
        <v>0</v>
      </c>
      <c r="AL32" s="294">
        <f t="shared" si="18"/>
        <v>0</v>
      </c>
      <c r="AM32" s="313">
        <f t="shared" si="116"/>
        <v>0.89348644874033656</v>
      </c>
      <c r="AN32" s="314">
        <f t="shared" si="19"/>
        <v>0</v>
      </c>
      <c r="AO32" s="294">
        <f t="shared" si="20"/>
        <v>0</v>
      </c>
      <c r="AP32" s="408"/>
      <c r="AQ32" s="237"/>
      <c r="AR32" s="307">
        <f t="shared" si="21"/>
        <v>0</v>
      </c>
      <c r="AS32" s="237"/>
      <c r="AT32" s="188"/>
      <c r="AU32" s="188"/>
      <c r="AV32" s="239">
        <v>37712</v>
      </c>
      <c r="AW32" s="188"/>
      <c r="AX32" s="315">
        <f t="shared" si="22"/>
        <v>0</v>
      </c>
      <c r="AY32" s="316">
        <f t="shared" si="23"/>
        <v>0</v>
      </c>
      <c r="AZ32" s="316">
        <f t="shared" si="24"/>
        <v>0</v>
      </c>
      <c r="BA32" s="316">
        <f t="shared" si="25"/>
        <v>0</v>
      </c>
      <c r="BB32" s="316">
        <f t="shared" si="26"/>
        <v>0</v>
      </c>
      <c r="BC32" s="316">
        <f t="shared" si="27"/>
        <v>0</v>
      </c>
      <c r="BD32" s="316">
        <f t="shared" si="28"/>
        <v>0</v>
      </c>
      <c r="BE32" s="316">
        <f t="shared" si="117"/>
        <v>0</v>
      </c>
      <c r="BF32" s="316"/>
      <c r="BG32" s="248"/>
      <c r="BH32" s="248"/>
      <c r="BI32" s="317">
        <f t="shared" si="29"/>
        <v>0</v>
      </c>
      <c r="BJ32" s="317">
        <f t="shared" si="30"/>
        <v>0</v>
      </c>
      <c r="BK32" s="317">
        <f t="shared" si="31"/>
        <v>0</v>
      </c>
      <c r="BL32" s="317">
        <f t="shared" si="32"/>
        <v>0</v>
      </c>
      <c r="BM32" s="317">
        <f t="shared" si="33"/>
        <v>0</v>
      </c>
      <c r="BN32" s="317">
        <f t="shared" si="34"/>
        <v>0</v>
      </c>
      <c r="BO32" s="317">
        <f t="shared" si="35"/>
        <v>0</v>
      </c>
      <c r="BP32" s="317">
        <f t="shared" si="36"/>
        <v>0</v>
      </c>
      <c r="BQ32" s="248"/>
      <c r="BR32" s="249">
        <f t="shared" si="122"/>
        <v>0</v>
      </c>
      <c r="BS32" s="249">
        <f t="shared" si="37"/>
        <v>0</v>
      </c>
      <c r="BT32" s="249"/>
      <c r="BU32" s="188"/>
      <c r="BV32" s="188"/>
      <c r="BW32" s="318">
        <f t="shared" si="38"/>
        <v>0</v>
      </c>
      <c r="BX32" s="318">
        <f t="shared" si="39"/>
        <v>0</v>
      </c>
      <c r="BY32" s="318">
        <f t="shared" si="40"/>
        <v>0</v>
      </c>
      <c r="BZ32" s="318">
        <f t="shared" si="41"/>
        <v>0</v>
      </c>
      <c r="CA32" s="318">
        <f t="shared" si="42"/>
        <v>0</v>
      </c>
      <c r="CB32" s="316">
        <f t="shared" si="43"/>
        <v>0</v>
      </c>
      <c r="CC32" s="316">
        <f t="shared" si="44"/>
        <v>0</v>
      </c>
      <c r="CD32" s="316">
        <f t="shared" si="45"/>
        <v>0</v>
      </c>
      <c r="CE32" s="316">
        <f t="shared" si="46"/>
        <v>0</v>
      </c>
      <c r="CF32" s="316">
        <f t="shared" si="47"/>
        <v>0</v>
      </c>
      <c r="CG32" s="316">
        <f t="shared" si="48"/>
        <v>0</v>
      </c>
      <c r="CH32" s="316">
        <f t="shared" si="49"/>
        <v>0</v>
      </c>
      <c r="CI32" s="316">
        <f t="shared" si="50"/>
        <v>0</v>
      </c>
      <c r="CJ32" s="188"/>
      <c r="CK32" s="307">
        <f t="shared" si="118"/>
        <v>0</v>
      </c>
      <c r="CL32" s="307"/>
      <c r="CM32" s="307"/>
      <c r="CN32" s="318">
        <f t="shared" si="51"/>
        <v>0</v>
      </c>
      <c r="CO32" s="318">
        <f t="shared" si="52"/>
        <v>0</v>
      </c>
      <c r="CP32" s="318">
        <f t="shared" si="53"/>
        <v>0</v>
      </c>
      <c r="CQ32" s="318">
        <f t="shared" si="54"/>
        <v>0</v>
      </c>
      <c r="CR32" s="307"/>
      <c r="CS32" s="307">
        <f t="shared" si="119"/>
        <v>0</v>
      </c>
      <c r="CT32" s="307"/>
      <c r="CU32" s="188"/>
      <c r="CV32" s="188"/>
      <c r="CW32" s="188"/>
      <c r="CX32" s="316">
        <f t="shared" si="55"/>
        <v>0</v>
      </c>
      <c r="CY32" s="316">
        <f t="shared" si="56"/>
        <v>0</v>
      </c>
      <c r="CZ32" s="316">
        <f t="shared" si="57"/>
        <v>0</v>
      </c>
      <c r="DA32" s="316">
        <f t="shared" si="58"/>
        <v>0</v>
      </c>
      <c r="DB32" s="316">
        <f t="shared" si="59"/>
        <v>0</v>
      </c>
      <c r="DC32" s="316">
        <f t="shared" si="60"/>
        <v>0</v>
      </c>
      <c r="DD32" s="316">
        <f t="shared" si="61"/>
        <v>0</v>
      </c>
      <c r="DE32" s="188"/>
      <c r="DF32" s="307">
        <f t="shared" si="62"/>
        <v>0</v>
      </c>
      <c r="DG32" s="188"/>
      <c r="DH32" s="188"/>
      <c r="DI32" s="188"/>
      <c r="DJ32" s="188"/>
      <c r="DK32" s="188"/>
      <c r="DL32" s="316">
        <f t="shared" si="63"/>
        <v>0</v>
      </c>
      <c r="DM32" s="316">
        <f t="shared" si="64"/>
        <v>0</v>
      </c>
      <c r="DN32" s="316">
        <f t="shared" si="65"/>
        <v>0</v>
      </c>
      <c r="DO32" s="316">
        <f t="shared" si="66"/>
        <v>0</v>
      </c>
      <c r="DP32" s="316"/>
      <c r="DQ32" s="316">
        <f t="shared" si="120"/>
        <v>0</v>
      </c>
      <c r="DR32" s="316"/>
      <c r="DS32" s="316">
        <f t="shared" si="67"/>
        <v>0</v>
      </c>
      <c r="DT32" s="316">
        <f t="shared" si="68"/>
        <v>0</v>
      </c>
      <c r="DU32" s="316">
        <f t="shared" si="69"/>
        <v>0</v>
      </c>
      <c r="DV32" s="316">
        <f t="shared" si="70"/>
        <v>0</v>
      </c>
      <c r="DW32" s="316">
        <f t="shared" si="71"/>
        <v>0</v>
      </c>
      <c r="DX32" s="316">
        <f t="shared" si="72"/>
        <v>0</v>
      </c>
      <c r="DY32" s="316">
        <f t="shared" si="73"/>
        <v>0</v>
      </c>
      <c r="DZ32" s="316">
        <f t="shared" si="74"/>
        <v>0</v>
      </c>
      <c r="EA32" s="316">
        <f t="shared" si="75"/>
        <v>0</v>
      </c>
      <c r="EB32" s="307">
        <f t="shared" si="76"/>
        <v>0</v>
      </c>
      <c r="EC32" s="307"/>
      <c r="ED32" s="188"/>
      <c r="EE32" s="188"/>
      <c r="EF32" s="188"/>
      <c r="EG32" s="188"/>
      <c r="EH32" s="188"/>
      <c r="EI32" s="316">
        <f t="shared" si="77"/>
        <v>0</v>
      </c>
      <c r="EJ32" s="316">
        <f t="shared" si="78"/>
        <v>0</v>
      </c>
      <c r="EK32" s="316">
        <f t="shared" si="79"/>
        <v>0</v>
      </c>
      <c r="EL32" s="316">
        <f t="shared" si="80"/>
        <v>0</v>
      </c>
      <c r="EM32" s="316">
        <f t="shared" si="81"/>
        <v>0</v>
      </c>
      <c r="EN32" s="316">
        <f t="shared" si="82"/>
        <v>0</v>
      </c>
      <c r="EO32" s="188"/>
      <c r="EP32" s="307">
        <f t="shared" si="123"/>
        <v>0</v>
      </c>
      <c r="EQ32" s="307">
        <f t="shared" si="83"/>
        <v>0</v>
      </c>
      <c r="ER32" s="188"/>
      <c r="ES32" s="188"/>
      <c r="ET32" s="188"/>
      <c r="EU32" s="188"/>
      <c r="EV32" s="188"/>
      <c r="EW32" s="316">
        <f t="shared" si="84"/>
        <v>0</v>
      </c>
      <c r="EX32" s="316">
        <f t="shared" si="85"/>
        <v>0</v>
      </c>
      <c r="EY32" s="316">
        <f t="shared" si="86"/>
        <v>0</v>
      </c>
      <c r="EZ32" s="316">
        <f t="shared" si="87"/>
        <v>0</v>
      </c>
      <c r="FA32" s="316">
        <f t="shared" si="88"/>
        <v>0</v>
      </c>
      <c r="FB32" s="316">
        <f t="shared" si="89"/>
        <v>0</v>
      </c>
      <c r="FC32" s="188"/>
      <c r="FD32" s="307">
        <f t="shared" si="124"/>
        <v>0</v>
      </c>
      <c r="FE32" s="307">
        <f t="shared" si="90"/>
        <v>0</v>
      </c>
      <c r="FF32" s="188"/>
      <c r="FG32" s="188"/>
      <c r="FH32" s="188"/>
      <c r="FI32" s="188"/>
      <c r="FJ32" s="188"/>
      <c r="FK32" s="188"/>
      <c r="FL32" s="316">
        <f t="shared" si="91"/>
        <v>0</v>
      </c>
      <c r="FM32" s="316">
        <f t="shared" si="92"/>
        <v>0</v>
      </c>
      <c r="FN32" s="316">
        <f t="shared" si="93"/>
        <v>0</v>
      </c>
      <c r="FO32" s="316">
        <f t="shared" si="94"/>
        <v>0</v>
      </c>
      <c r="FP32" s="316">
        <f t="shared" si="95"/>
        <v>0</v>
      </c>
      <c r="FQ32" s="316">
        <f t="shared" si="96"/>
        <v>0</v>
      </c>
      <c r="FR32" s="188"/>
      <c r="FS32" s="307">
        <f t="shared" si="97"/>
        <v>0</v>
      </c>
      <c r="FT32" s="307">
        <f t="shared" si="98"/>
        <v>0</v>
      </c>
      <c r="FU32" s="188"/>
      <c r="FV32" s="188"/>
      <c r="FW32" s="188"/>
      <c r="FX32" s="188"/>
      <c r="FY32" s="188"/>
      <c r="FZ32" s="188"/>
      <c r="GA32" s="316">
        <f t="shared" si="99"/>
        <v>0</v>
      </c>
      <c r="GB32" s="316">
        <f t="shared" si="100"/>
        <v>0</v>
      </c>
      <c r="GC32" s="316">
        <f t="shared" si="101"/>
        <v>0</v>
      </c>
      <c r="GD32" s="316">
        <f t="shared" si="102"/>
        <v>0</v>
      </c>
      <c r="GE32" s="316">
        <f t="shared" si="103"/>
        <v>0</v>
      </c>
      <c r="GF32" s="316">
        <f t="shared" si="104"/>
        <v>0</v>
      </c>
      <c r="GG32" s="188"/>
      <c r="GH32" s="307">
        <f t="shared" si="105"/>
        <v>0</v>
      </c>
      <c r="GI32" s="307">
        <f t="shared" si="106"/>
        <v>0</v>
      </c>
    </row>
    <row r="33" spans="1:191" ht="16.5" x14ac:dyDescent="0.25">
      <c r="A33" s="404">
        <v>37742</v>
      </c>
      <c r="B33" s="410">
        <f t="shared" si="107"/>
        <v>0</v>
      </c>
      <c r="C33" s="208">
        <f t="shared" si="9"/>
        <v>-0.476266950265817</v>
      </c>
      <c r="D33" s="417"/>
      <c r="E33" s="410">
        <f t="shared" si="108"/>
        <v>28.95</v>
      </c>
      <c r="F33" s="208">
        <f t="shared" si="10"/>
        <v>0.88500000000000001</v>
      </c>
      <c r="G33" s="417"/>
      <c r="H33" s="410">
        <f t="shared" si="109"/>
        <v>0</v>
      </c>
      <c r="I33" s="208">
        <f t="shared" si="11"/>
        <v>1.2849999999999999</v>
      </c>
      <c r="J33" s="417"/>
      <c r="K33" s="410">
        <f t="shared" si="110"/>
        <v>41.36</v>
      </c>
      <c r="L33" s="208">
        <f t="shared" si="12"/>
        <v>-0.34499999999999997</v>
      </c>
      <c r="M33" s="417"/>
      <c r="N33" s="410">
        <f t="shared" si="111"/>
        <v>-40.049999999999997</v>
      </c>
      <c r="O33" s="208">
        <f t="shared" si="13"/>
        <v>-0.125</v>
      </c>
      <c r="P33" s="417"/>
      <c r="Q33" s="208">
        <f t="shared" si="14"/>
        <v>3.7360000000000002</v>
      </c>
      <c r="R33" s="417"/>
      <c r="S33" s="410">
        <f t="shared" si="112"/>
        <v>0</v>
      </c>
      <c r="T33" s="208">
        <f t="shared" si="15"/>
        <v>-0.42</v>
      </c>
      <c r="U33" s="417"/>
      <c r="V33" s="208">
        <f t="shared" si="113"/>
        <v>4.8923924026363776</v>
      </c>
      <c r="W33" s="417"/>
      <c r="X33" s="410">
        <f t="shared" si="114"/>
        <v>0</v>
      </c>
      <c r="Y33" s="208">
        <f t="shared" si="16"/>
        <v>3.8610000000000002</v>
      </c>
      <c r="Z33" s="417"/>
      <c r="AB33" s="415">
        <f t="shared" si="17"/>
        <v>30.260000000000005</v>
      </c>
      <c r="AC33" s="122"/>
      <c r="AD33" s="122"/>
      <c r="AF33" s="385" t="s">
        <v>323</v>
      </c>
      <c r="AG33" s="386" t="s">
        <v>324</v>
      </c>
      <c r="AI33" s="407">
        <v>37742</v>
      </c>
      <c r="AJ33" s="293">
        <f t="shared" si="115"/>
        <v>0</v>
      </c>
      <c r="AK33" s="294">
        <f t="shared" si="121"/>
        <v>0</v>
      </c>
      <c r="AL33" s="294">
        <f t="shared" si="18"/>
        <v>0</v>
      </c>
      <c r="AM33" s="313">
        <f t="shared" si="116"/>
        <v>0.88949507129116223</v>
      </c>
      <c r="AN33" s="314">
        <f t="shared" si="19"/>
        <v>0</v>
      </c>
      <c r="AO33" s="294">
        <f t="shared" si="20"/>
        <v>0</v>
      </c>
      <c r="AP33" s="408"/>
      <c r="AQ33" s="237"/>
      <c r="AR33" s="307">
        <f t="shared" si="21"/>
        <v>0</v>
      </c>
      <c r="AS33" s="237"/>
      <c r="AT33" s="188"/>
      <c r="AU33" s="188"/>
      <c r="AV33" s="239">
        <v>37742</v>
      </c>
      <c r="AW33" s="188"/>
      <c r="AX33" s="315">
        <f t="shared" si="22"/>
        <v>0</v>
      </c>
      <c r="AY33" s="316">
        <f t="shared" si="23"/>
        <v>0</v>
      </c>
      <c r="AZ33" s="316">
        <f t="shared" si="24"/>
        <v>0</v>
      </c>
      <c r="BA33" s="316">
        <f t="shared" si="25"/>
        <v>0</v>
      </c>
      <c r="BB33" s="316">
        <f t="shared" si="26"/>
        <v>0</v>
      </c>
      <c r="BC33" s="316">
        <f t="shared" si="27"/>
        <v>0</v>
      </c>
      <c r="BD33" s="316">
        <f t="shared" si="28"/>
        <v>0</v>
      </c>
      <c r="BE33" s="316">
        <f t="shared" si="117"/>
        <v>0</v>
      </c>
      <c r="BF33" s="316"/>
      <c r="BG33" s="248"/>
      <c r="BH33" s="248"/>
      <c r="BI33" s="317">
        <f t="shared" si="29"/>
        <v>0</v>
      </c>
      <c r="BJ33" s="317">
        <f t="shared" si="30"/>
        <v>0</v>
      </c>
      <c r="BK33" s="317">
        <f t="shared" si="31"/>
        <v>0</v>
      </c>
      <c r="BL33" s="317">
        <f t="shared" si="32"/>
        <v>0</v>
      </c>
      <c r="BM33" s="317">
        <f t="shared" si="33"/>
        <v>0</v>
      </c>
      <c r="BN33" s="317">
        <f t="shared" si="34"/>
        <v>0</v>
      </c>
      <c r="BO33" s="317">
        <f t="shared" si="35"/>
        <v>0</v>
      </c>
      <c r="BP33" s="317">
        <f t="shared" si="36"/>
        <v>0</v>
      </c>
      <c r="BQ33" s="248"/>
      <c r="BR33" s="249">
        <f t="shared" si="122"/>
        <v>0</v>
      </c>
      <c r="BS33" s="249">
        <f t="shared" si="37"/>
        <v>0</v>
      </c>
      <c r="BT33" s="249"/>
      <c r="BU33" s="188"/>
      <c r="BV33" s="188"/>
      <c r="BW33" s="318">
        <f t="shared" si="38"/>
        <v>0</v>
      </c>
      <c r="BX33" s="318">
        <f t="shared" si="39"/>
        <v>0</v>
      </c>
      <c r="BY33" s="318">
        <f t="shared" si="40"/>
        <v>0</v>
      </c>
      <c r="BZ33" s="318">
        <f t="shared" si="41"/>
        <v>0</v>
      </c>
      <c r="CA33" s="318">
        <f t="shared" si="42"/>
        <v>0</v>
      </c>
      <c r="CB33" s="316">
        <f t="shared" si="43"/>
        <v>0</v>
      </c>
      <c r="CC33" s="316">
        <f t="shared" si="44"/>
        <v>0</v>
      </c>
      <c r="CD33" s="316">
        <f t="shared" si="45"/>
        <v>0</v>
      </c>
      <c r="CE33" s="316">
        <f t="shared" si="46"/>
        <v>0</v>
      </c>
      <c r="CF33" s="316">
        <f t="shared" si="47"/>
        <v>0</v>
      </c>
      <c r="CG33" s="316">
        <f t="shared" si="48"/>
        <v>0</v>
      </c>
      <c r="CH33" s="316">
        <f t="shared" si="49"/>
        <v>0</v>
      </c>
      <c r="CI33" s="316">
        <f t="shared" si="50"/>
        <v>0</v>
      </c>
      <c r="CJ33" s="188"/>
      <c r="CK33" s="307">
        <f t="shared" si="118"/>
        <v>0</v>
      </c>
      <c r="CL33" s="307"/>
      <c r="CM33" s="307"/>
      <c r="CN33" s="318">
        <f t="shared" si="51"/>
        <v>0</v>
      </c>
      <c r="CO33" s="318">
        <f t="shared" si="52"/>
        <v>0</v>
      </c>
      <c r="CP33" s="318">
        <f t="shared" si="53"/>
        <v>0</v>
      </c>
      <c r="CQ33" s="318">
        <f t="shared" si="54"/>
        <v>0</v>
      </c>
      <c r="CR33" s="307"/>
      <c r="CS33" s="307">
        <f t="shared" si="119"/>
        <v>0</v>
      </c>
      <c r="CT33" s="307"/>
      <c r="CU33" s="188"/>
      <c r="CV33" s="188"/>
      <c r="CW33" s="188"/>
      <c r="CX33" s="316">
        <f t="shared" si="55"/>
        <v>0</v>
      </c>
      <c r="CY33" s="316">
        <f t="shared" si="56"/>
        <v>0</v>
      </c>
      <c r="CZ33" s="316">
        <f t="shared" si="57"/>
        <v>0</v>
      </c>
      <c r="DA33" s="316">
        <f t="shared" si="58"/>
        <v>0</v>
      </c>
      <c r="DB33" s="316">
        <f t="shared" si="59"/>
        <v>0</v>
      </c>
      <c r="DC33" s="316">
        <f t="shared" si="60"/>
        <v>0</v>
      </c>
      <c r="DD33" s="316">
        <f t="shared" si="61"/>
        <v>0</v>
      </c>
      <c r="DE33" s="188"/>
      <c r="DF33" s="307">
        <f t="shared" si="62"/>
        <v>0</v>
      </c>
      <c r="DG33" s="188"/>
      <c r="DH33" s="188"/>
      <c r="DI33" s="188"/>
      <c r="DJ33" s="188"/>
      <c r="DK33" s="188"/>
      <c r="DL33" s="316">
        <f t="shared" si="63"/>
        <v>0</v>
      </c>
      <c r="DM33" s="316">
        <f t="shared" si="64"/>
        <v>0</v>
      </c>
      <c r="DN33" s="316">
        <f t="shared" si="65"/>
        <v>0</v>
      </c>
      <c r="DO33" s="316">
        <f t="shared" si="66"/>
        <v>0</v>
      </c>
      <c r="DP33" s="316"/>
      <c r="DQ33" s="316">
        <f t="shared" si="120"/>
        <v>0</v>
      </c>
      <c r="DR33" s="316"/>
      <c r="DS33" s="316">
        <f t="shared" si="67"/>
        <v>0</v>
      </c>
      <c r="DT33" s="316">
        <f t="shared" si="68"/>
        <v>0</v>
      </c>
      <c r="DU33" s="316">
        <f t="shared" si="69"/>
        <v>0</v>
      </c>
      <c r="DV33" s="316">
        <f t="shared" si="70"/>
        <v>0</v>
      </c>
      <c r="DW33" s="316">
        <f t="shared" si="71"/>
        <v>0</v>
      </c>
      <c r="DX33" s="316">
        <f t="shared" si="72"/>
        <v>0</v>
      </c>
      <c r="DY33" s="316">
        <f t="shared" si="73"/>
        <v>0</v>
      </c>
      <c r="DZ33" s="316">
        <f t="shared" si="74"/>
        <v>0</v>
      </c>
      <c r="EA33" s="316">
        <f t="shared" si="75"/>
        <v>0</v>
      </c>
      <c r="EB33" s="307">
        <f t="shared" si="76"/>
        <v>0</v>
      </c>
      <c r="EC33" s="307"/>
      <c r="ED33" s="188"/>
      <c r="EE33" s="188"/>
      <c r="EF33" s="188"/>
      <c r="EG33" s="188"/>
      <c r="EH33" s="188"/>
      <c r="EI33" s="316">
        <f t="shared" si="77"/>
        <v>0</v>
      </c>
      <c r="EJ33" s="316">
        <f t="shared" si="78"/>
        <v>0</v>
      </c>
      <c r="EK33" s="316">
        <f t="shared" si="79"/>
        <v>0</v>
      </c>
      <c r="EL33" s="316">
        <f t="shared" si="80"/>
        <v>0</v>
      </c>
      <c r="EM33" s="316">
        <f t="shared" si="81"/>
        <v>0</v>
      </c>
      <c r="EN33" s="316">
        <f t="shared" si="82"/>
        <v>0</v>
      </c>
      <c r="EO33" s="188"/>
      <c r="EP33" s="307">
        <f t="shared" si="123"/>
        <v>0</v>
      </c>
      <c r="EQ33" s="307">
        <f t="shared" si="83"/>
        <v>0</v>
      </c>
      <c r="ER33" s="188"/>
      <c r="ES33" s="188"/>
      <c r="ET33" s="188"/>
      <c r="EU33" s="188"/>
      <c r="EV33" s="188"/>
      <c r="EW33" s="316">
        <f t="shared" si="84"/>
        <v>0</v>
      </c>
      <c r="EX33" s="316">
        <f t="shared" si="85"/>
        <v>0</v>
      </c>
      <c r="EY33" s="316">
        <f t="shared" si="86"/>
        <v>0</v>
      </c>
      <c r="EZ33" s="316">
        <f t="shared" si="87"/>
        <v>0</v>
      </c>
      <c r="FA33" s="316">
        <f t="shared" si="88"/>
        <v>0</v>
      </c>
      <c r="FB33" s="316">
        <f t="shared" si="89"/>
        <v>0</v>
      </c>
      <c r="FC33" s="188"/>
      <c r="FD33" s="307">
        <f t="shared" si="124"/>
        <v>0</v>
      </c>
      <c r="FE33" s="307">
        <f t="shared" si="90"/>
        <v>0</v>
      </c>
      <c r="FF33" s="188"/>
      <c r="FG33" s="188"/>
      <c r="FH33" s="188"/>
      <c r="FI33" s="188"/>
      <c r="FJ33" s="188"/>
      <c r="FK33" s="188"/>
      <c r="FL33" s="316">
        <f t="shared" si="91"/>
        <v>0</v>
      </c>
      <c r="FM33" s="316">
        <f t="shared" si="92"/>
        <v>0</v>
      </c>
      <c r="FN33" s="316">
        <f t="shared" si="93"/>
        <v>0</v>
      </c>
      <c r="FO33" s="316">
        <f t="shared" si="94"/>
        <v>0</v>
      </c>
      <c r="FP33" s="316">
        <f t="shared" si="95"/>
        <v>0</v>
      </c>
      <c r="FQ33" s="316">
        <f t="shared" si="96"/>
        <v>0</v>
      </c>
      <c r="FR33" s="188"/>
      <c r="FS33" s="307">
        <f t="shared" si="97"/>
        <v>0</v>
      </c>
      <c r="FT33" s="307">
        <f t="shared" si="98"/>
        <v>0</v>
      </c>
      <c r="FU33" s="188"/>
      <c r="FV33" s="188"/>
      <c r="FW33" s="188"/>
      <c r="FX33" s="188"/>
      <c r="FY33" s="188"/>
      <c r="FZ33" s="188"/>
      <c r="GA33" s="316">
        <f t="shared" si="99"/>
        <v>0</v>
      </c>
      <c r="GB33" s="316">
        <f t="shared" si="100"/>
        <v>0</v>
      </c>
      <c r="GC33" s="316">
        <f t="shared" si="101"/>
        <v>0</v>
      </c>
      <c r="GD33" s="316">
        <f t="shared" si="102"/>
        <v>0</v>
      </c>
      <c r="GE33" s="316">
        <f t="shared" si="103"/>
        <v>0</v>
      </c>
      <c r="GF33" s="316">
        <f t="shared" si="104"/>
        <v>0</v>
      </c>
      <c r="GG33" s="188"/>
      <c r="GH33" s="307">
        <f t="shared" si="105"/>
        <v>0</v>
      </c>
      <c r="GI33" s="307">
        <f t="shared" si="106"/>
        <v>0</v>
      </c>
    </row>
    <row r="34" spans="1:191" ht="16.5" x14ac:dyDescent="0.25">
      <c r="A34" s="404">
        <v>37773</v>
      </c>
      <c r="B34" s="410">
        <f t="shared" si="107"/>
        <v>0</v>
      </c>
      <c r="C34" s="208">
        <f t="shared" si="9"/>
        <v>-0.47628587434490166</v>
      </c>
      <c r="D34" s="417"/>
      <c r="E34" s="410">
        <f t="shared" si="108"/>
        <v>27.89</v>
      </c>
      <c r="F34" s="208">
        <f t="shared" si="10"/>
        <v>0.88500000000000001</v>
      </c>
      <c r="G34" s="417"/>
      <c r="H34" s="410">
        <f t="shared" si="109"/>
        <v>0</v>
      </c>
      <c r="I34" s="208">
        <f t="shared" si="11"/>
        <v>1.2849999999999999</v>
      </c>
      <c r="J34" s="417"/>
      <c r="K34" s="410">
        <f t="shared" si="110"/>
        <v>39.840000000000003</v>
      </c>
      <c r="L34" s="208">
        <f t="shared" si="12"/>
        <v>-0.34499999999999997</v>
      </c>
      <c r="M34" s="417"/>
      <c r="N34" s="410">
        <f t="shared" si="111"/>
        <v>-38.57</v>
      </c>
      <c r="O34" s="208">
        <f t="shared" si="13"/>
        <v>-0.125</v>
      </c>
      <c r="P34" s="417"/>
      <c r="Q34" s="208">
        <f t="shared" si="14"/>
        <v>3.7510000000000003</v>
      </c>
      <c r="R34" s="417"/>
      <c r="S34" s="410">
        <f t="shared" si="112"/>
        <v>0</v>
      </c>
      <c r="T34" s="208">
        <f t="shared" si="15"/>
        <v>-0.42</v>
      </c>
      <c r="U34" s="417"/>
      <c r="V34" s="208">
        <f t="shared" si="113"/>
        <v>4.9120672498719777</v>
      </c>
      <c r="W34" s="417"/>
      <c r="X34" s="410">
        <f t="shared" si="114"/>
        <v>0</v>
      </c>
      <c r="Y34" s="208">
        <f t="shared" si="16"/>
        <v>3.8760000000000003</v>
      </c>
      <c r="Z34" s="417"/>
      <c r="AB34" s="415">
        <f t="shared" si="17"/>
        <v>29.160000000000004</v>
      </c>
      <c r="AC34" s="122"/>
      <c r="AD34" s="122"/>
      <c r="AF34" s="385" t="s">
        <v>325</v>
      </c>
      <c r="AG34" s="422"/>
      <c r="AI34" s="407">
        <v>37773</v>
      </c>
      <c r="AJ34" s="293">
        <f t="shared" si="115"/>
        <v>0</v>
      </c>
      <c r="AK34" s="294">
        <f t="shared" si="121"/>
        <v>0</v>
      </c>
      <c r="AL34" s="294">
        <f t="shared" si="18"/>
        <v>0</v>
      </c>
      <c r="AM34" s="313">
        <f t="shared" si="116"/>
        <v>0.88537299832355953</v>
      </c>
      <c r="AN34" s="314">
        <f t="shared" si="19"/>
        <v>0</v>
      </c>
      <c r="AO34" s="294">
        <f t="shared" si="20"/>
        <v>0</v>
      </c>
      <c r="AP34" s="408"/>
      <c r="AQ34" s="237"/>
      <c r="AR34" s="307">
        <f t="shared" si="21"/>
        <v>0</v>
      </c>
      <c r="AS34" s="237"/>
      <c r="AT34" s="188"/>
      <c r="AU34" s="188"/>
      <c r="AV34" s="239">
        <v>37773</v>
      </c>
      <c r="AW34" s="188"/>
      <c r="AX34" s="315">
        <f t="shared" si="22"/>
        <v>0</v>
      </c>
      <c r="AY34" s="316">
        <f t="shared" si="23"/>
        <v>0</v>
      </c>
      <c r="AZ34" s="316">
        <f t="shared" si="24"/>
        <v>0</v>
      </c>
      <c r="BA34" s="316">
        <f t="shared" si="25"/>
        <v>0</v>
      </c>
      <c r="BB34" s="316">
        <f t="shared" si="26"/>
        <v>0</v>
      </c>
      <c r="BC34" s="316">
        <f t="shared" si="27"/>
        <v>0</v>
      </c>
      <c r="BD34" s="316">
        <f t="shared" si="28"/>
        <v>0</v>
      </c>
      <c r="BE34" s="316">
        <f t="shared" si="117"/>
        <v>0</v>
      </c>
      <c r="BF34" s="316"/>
      <c r="BG34" s="248"/>
      <c r="BH34" s="248"/>
      <c r="BI34" s="317">
        <f t="shared" si="29"/>
        <v>0</v>
      </c>
      <c r="BJ34" s="317">
        <f t="shared" si="30"/>
        <v>0</v>
      </c>
      <c r="BK34" s="317">
        <f t="shared" si="31"/>
        <v>0</v>
      </c>
      <c r="BL34" s="317">
        <f t="shared" si="32"/>
        <v>0</v>
      </c>
      <c r="BM34" s="317">
        <f t="shared" si="33"/>
        <v>0</v>
      </c>
      <c r="BN34" s="317">
        <f t="shared" si="34"/>
        <v>0</v>
      </c>
      <c r="BO34" s="317">
        <f t="shared" si="35"/>
        <v>0</v>
      </c>
      <c r="BP34" s="317">
        <f t="shared" si="36"/>
        <v>0</v>
      </c>
      <c r="BQ34" s="248"/>
      <c r="BR34" s="249">
        <f t="shared" si="122"/>
        <v>0</v>
      </c>
      <c r="BS34" s="249">
        <f t="shared" si="37"/>
        <v>0</v>
      </c>
      <c r="BT34" s="249"/>
      <c r="BU34" s="188"/>
      <c r="BV34" s="188"/>
      <c r="BW34" s="318">
        <f t="shared" si="38"/>
        <v>0</v>
      </c>
      <c r="BX34" s="318">
        <f t="shared" si="39"/>
        <v>0</v>
      </c>
      <c r="BY34" s="318">
        <f t="shared" si="40"/>
        <v>0</v>
      </c>
      <c r="BZ34" s="318">
        <f t="shared" si="41"/>
        <v>0</v>
      </c>
      <c r="CA34" s="318">
        <f t="shared" si="42"/>
        <v>0</v>
      </c>
      <c r="CB34" s="316">
        <f t="shared" si="43"/>
        <v>0</v>
      </c>
      <c r="CC34" s="316">
        <f t="shared" si="44"/>
        <v>0</v>
      </c>
      <c r="CD34" s="316">
        <f t="shared" si="45"/>
        <v>0</v>
      </c>
      <c r="CE34" s="316">
        <f t="shared" si="46"/>
        <v>0</v>
      </c>
      <c r="CF34" s="316">
        <f t="shared" si="47"/>
        <v>0</v>
      </c>
      <c r="CG34" s="316">
        <f t="shared" si="48"/>
        <v>0</v>
      </c>
      <c r="CH34" s="316">
        <f t="shared" si="49"/>
        <v>0</v>
      </c>
      <c r="CI34" s="316">
        <f t="shared" si="50"/>
        <v>0</v>
      </c>
      <c r="CJ34" s="188"/>
      <c r="CK34" s="307">
        <f t="shared" si="118"/>
        <v>0</v>
      </c>
      <c r="CL34" s="307"/>
      <c r="CM34" s="307"/>
      <c r="CN34" s="318">
        <f t="shared" si="51"/>
        <v>0</v>
      </c>
      <c r="CO34" s="318">
        <f t="shared" si="52"/>
        <v>0</v>
      </c>
      <c r="CP34" s="318">
        <f t="shared" si="53"/>
        <v>0</v>
      </c>
      <c r="CQ34" s="318">
        <f t="shared" si="54"/>
        <v>0</v>
      </c>
      <c r="CR34" s="307"/>
      <c r="CS34" s="307">
        <f t="shared" si="119"/>
        <v>0</v>
      </c>
      <c r="CT34" s="307"/>
      <c r="CU34" s="188"/>
      <c r="CV34" s="188"/>
      <c r="CW34" s="188"/>
      <c r="CX34" s="316">
        <f t="shared" si="55"/>
        <v>0</v>
      </c>
      <c r="CY34" s="316">
        <f t="shared" si="56"/>
        <v>0</v>
      </c>
      <c r="CZ34" s="316">
        <f t="shared" si="57"/>
        <v>0</v>
      </c>
      <c r="DA34" s="316">
        <f t="shared" si="58"/>
        <v>0</v>
      </c>
      <c r="DB34" s="316">
        <f t="shared" si="59"/>
        <v>0</v>
      </c>
      <c r="DC34" s="316">
        <f t="shared" si="60"/>
        <v>0</v>
      </c>
      <c r="DD34" s="316">
        <f t="shared" si="61"/>
        <v>0</v>
      </c>
      <c r="DE34" s="188"/>
      <c r="DF34" s="307">
        <f t="shared" si="62"/>
        <v>0</v>
      </c>
      <c r="DG34" s="188"/>
      <c r="DH34" s="188"/>
      <c r="DI34" s="188"/>
      <c r="DJ34" s="188"/>
      <c r="DK34" s="188"/>
      <c r="DL34" s="316">
        <f t="shared" si="63"/>
        <v>0</v>
      </c>
      <c r="DM34" s="316">
        <f t="shared" si="64"/>
        <v>0</v>
      </c>
      <c r="DN34" s="316">
        <f t="shared" si="65"/>
        <v>0</v>
      </c>
      <c r="DO34" s="316">
        <f t="shared" si="66"/>
        <v>0</v>
      </c>
      <c r="DP34" s="316"/>
      <c r="DQ34" s="316">
        <f t="shared" si="120"/>
        <v>0</v>
      </c>
      <c r="DR34" s="316"/>
      <c r="DS34" s="316">
        <f t="shared" si="67"/>
        <v>0</v>
      </c>
      <c r="DT34" s="316">
        <f t="shared" si="68"/>
        <v>0</v>
      </c>
      <c r="DU34" s="316">
        <f t="shared" si="69"/>
        <v>0</v>
      </c>
      <c r="DV34" s="316">
        <f t="shared" si="70"/>
        <v>0</v>
      </c>
      <c r="DW34" s="316">
        <f t="shared" si="71"/>
        <v>0</v>
      </c>
      <c r="DX34" s="316">
        <f t="shared" si="72"/>
        <v>0</v>
      </c>
      <c r="DY34" s="316">
        <f t="shared" si="73"/>
        <v>0</v>
      </c>
      <c r="DZ34" s="316">
        <f t="shared" si="74"/>
        <v>0</v>
      </c>
      <c r="EA34" s="316">
        <f t="shared" si="75"/>
        <v>0</v>
      </c>
      <c r="EB34" s="307">
        <f t="shared" si="76"/>
        <v>0</v>
      </c>
      <c r="EC34" s="307"/>
      <c r="ED34" s="188"/>
      <c r="EE34" s="188"/>
      <c r="EF34" s="188"/>
      <c r="EG34" s="188"/>
      <c r="EH34" s="188"/>
      <c r="EI34" s="316">
        <f t="shared" si="77"/>
        <v>0</v>
      </c>
      <c r="EJ34" s="316">
        <f t="shared" si="78"/>
        <v>0</v>
      </c>
      <c r="EK34" s="316">
        <f t="shared" si="79"/>
        <v>0</v>
      </c>
      <c r="EL34" s="316">
        <f t="shared" si="80"/>
        <v>0</v>
      </c>
      <c r="EM34" s="316">
        <f t="shared" si="81"/>
        <v>0</v>
      </c>
      <c r="EN34" s="316">
        <f t="shared" si="82"/>
        <v>0</v>
      </c>
      <c r="EO34" s="188"/>
      <c r="EP34" s="307">
        <f t="shared" si="123"/>
        <v>0</v>
      </c>
      <c r="EQ34" s="307">
        <f t="shared" si="83"/>
        <v>0</v>
      </c>
      <c r="ER34" s="188"/>
      <c r="ES34" s="188"/>
      <c r="ET34" s="188"/>
      <c r="EU34" s="188"/>
      <c r="EV34" s="188"/>
      <c r="EW34" s="316">
        <f t="shared" si="84"/>
        <v>0</v>
      </c>
      <c r="EX34" s="316">
        <f t="shared" si="85"/>
        <v>0</v>
      </c>
      <c r="EY34" s="316">
        <f t="shared" si="86"/>
        <v>0</v>
      </c>
      <c r="EZ34" s="316">
        <f t="shared" si="87"/>
        <v>0</v>
      </c>
      <c r="FA34" s="316">
        <f t="shared" si="88"/>
        <v>0</v>
      </c>
      <c r="FB34" s="316">
        <f t="shared" si="89"/>
        <v>0</v>
      </c>
      <c r="FC34" s="188"/>
      <c r="FD34" s="307">
        <f t="shared" si="124"/>
        <v>0</v>
      </c>
      <c r="FE34" s="307">
        <f t="shared" si="90"/>
        <v>0</v>
      </c>
      <c r="FF34" s="188"/>
      <c r="FG34" s="188"/>
      <c r="FH34" s="188"/>
      <c r="FI34" s="188"/>
      <c r="FJ34" s="188"/>
      <c r="FK34" s="188"/>
      <c r="FL34" s="316">
        <f t="shared" si="91"/>
        <v>0</v>
      </c>
      <c r="FM34" s="316">
        <f t="shared" si="92"/>
        <v>0</v>
      </c>
      <c r="FN34" s="316">
        <f t="shared" si="93"/>
        <v>0</v>
      </c>
      <c r="FO34" s="316">
        <f t="shared" si="94"/>
        <v>0</v>
      </c>
      <c r="FP34" s="316">
        <f t="shared" si="95"/>
        <v>0</v>
      </c>
      <c r="FQ34" s="316">
        <f t="shared" si="96"/>
        <v>0</v>
      </c>
      <c r="FR34" s="188"/>
      <c r="FS34" s="307">
        <f t="shared" si="97"/>
        <v>0</v>
      </c>
      <c r="FT34" s="307">
        <f t="shared" si="98"/>
        <v>0</v>
      </c>
      <c r="FU34" s="188"/>
      <c r="FV34" s="188"/>
      <c r="FW34" s="188"/>
      <c r="FX34" s="188"/>
      <c r="FY34" s="188"/>
      <c r="FZ34" s="188"/>
      <c r="GA34" s="316">
        <f t="shared" si="99"/>
        <v>0</v>
      </c>
      <c r="GB34" s="316">
        <f t="shared" si="100"/>
        <v>0</v>
      </c>
      <c r="GC34" s="316">
        <f t="shared" si="101"/>
        <v>0</v>
      </c>
      <c r="GD34" s="316">
        <f t="shared" si="102"/>
        <v>0</v>
      </c>
      <c r="GE34" s="316">
        <f t="shared" si="103"/>
        <v>0</v>
      </c>
      <c r="GF34" s="316">
        <f t="shared" si="104"/>
        <v>0</v>
      </c>
      <c r="GG34" s="188"/>
      <c r="GH34" s="307">
        <f t="shared" si="105"/>
        <v>0</v>
      </c>
      <c r="GI34" s="307">
        <f t="shared" si="106"/>
        <v>0</v>
      </c>
    </row>
    <row r="35" spans="1:191" ht="16.5" x14ac:dyDescent="0.25">
      <c r="A35" s="404">
        <v>37803</v>
      </c>
      <c r="B35" s="410">
        <f t="shared" si="107"/>
        <v>0</v>
      </c>
      <c r="C35" s="208">
        <f t="shared" si="9"/>
        <v>-0.47630398977538713</v>
      </c>
      <c r="D35" s="411">
        <f>AVERAGE(C32:C38)</f>
        <v>-0.47630387886459397</v>
      </c>
      <c r="E35" s="410">
        <f t="shared" si="108"/>
        <v>28.69</v>
      </c>
      <c r="F35" s="208">
        <f t="shared" si="10"/>
        <v>0.88500000000000001</v>
      </c>
      <c r="G35" s="411">
        <f>AVERAGE(F32:F38)</f>
        <v>0.8849999999999999</v>
      </c>
      <c r="H35" s="410">
        <f t="shared" si="109"/>
        <v>0</v>
      </c>
      <c r="I35" s="208">
        <f t="shared" si="11"/>
        <v>1.2849999999999999</v>
      </c>
      <c r="J35" s="411">
        <f>AVERAGE(I32:I38)</f>
        <v>1.2849999999999999</v>
      </c>
      <c r="K35" s="410">
        <f t="shared" si="110"/>
        <v>40.98</v>
      </c>
      <c r="L35" s="208">
        <f t="shared" si="12"/>
        <v>-0.34499999999999997</v>
      </c>
      <c r="M35" s="411">
        <f>AVERAGE(L32:L38)</f>
        <v>-0.34500000000000003</v>
      </c>
      <c r="N35" s="410">
        <f t="shared" si="111"/>
        <v>-39.68</v>
      </c>
      <c r="O35" s="208">
        <f t="shared" si="13"/>
        <v>-0.125</v>
      </c>
      <c r="P35" s="411">
        <f>AVERAGE(O32:O38)</f>
        <v>-0.125</v>
      </c>
      <c r="Q35" s="208">
        <f t="shared" si="14"/>
        <v>3.7660000000000005</v>
      </c>
      <c r="R35" s="411">
        <f>AVERAGE(Q32:Q38)</f>
        <v>3.7744285714285719</v>
      </c>
      <c r="S35" s="410">
        <f t="shared" si="112"/>
        <v>0</v>
      </c>
      <c r="T35" s="208">
        <f t="shared" si="15"/>
        <v>-0.42</v>
      </c>
      <c r="U35" s="411">
        <f>AVERAGE(T32:T38)</f>
        <v>-0.42</v>
      </c>
      <c r="V35" s="208">
        <f t="shared" si="113"/>
        <v>4.9317997020770274</v>
      </c>
      <c r="W35" s="411">
        <f>AVERAGE(V32:V38)</f>
        <v>4.9437710819521516</v>
      </c>
      <c r="X35" s="410">
        <f t="shared" si="114"/>
        <v>0</v>
      </c>
      <c r="Y35" s="208">
        <f t="shared" si="16"/>
        <v>3.8910000000000005</v>
      </c>
      <c r="Z35" s="411">
        <f>AVERAGE(Y32:Y38)</f>
        <v>3.8994285714285719</v>
      </c>
      <c r="AB35" s="415">
        <f t="shared" si="17"/>
        <v>29.990000000000002</v>
      </c>
      <c r="AC35" s="122"/>
      <c r="AD35" s="122"/>
      <c r="AF35" s="385" t="s">
        <v>326</v>
      </c>
      <c r="AG35" s="386" t="s">
        <v>190</v>
      </c>
      <c r="AI35" s="407">
        <v>37803</v>
      </c>
      <c r="AJ35" s="293">
        <f t="shared" si="115"/>
        <v>0</v>
      </c>
      <c r="AK35" s="294">
        <f t="shared" si="121"/>
        <v>0</v>
      </c>
      <c r="AL35" s="294">
        <f t="shared" si="18"/>
        <v>0</v>
      </c>
      <c r="AM35" s="313">
        <f t="shared" si="116"/>
        <v>0.88138630509787141</v>
      </c>
      <c r="AN35" s="314">
        <f t="shared" si="19"/>
        <v>0</v>
      </c>
      <c r="AO35" s="294">
        <f t="shared" si="20"/>
        <v>0</v>
      </c>
      <c r="AP35" s="408"/>
      <c r="AQ35" s="237"/>
      <c r="AR35" s="307">
        <f t="shared" si="21"/>
        <v>0</v>
      </c>
      <c r="AS35" s="237"/>
      <c r="AT35" s="188"/>
      <c r="AU35" s="188"/>
      <c r="AV35" s="239">
        <v>37803</v>
      </c>
      <c r="AW35" s="188"/>
      <c r="AX35" s="315">
        <f t="shared" si="22"/>
        <v>0</v>
      </c>
      <c r="AY35" s="316">
        <f t="shared" si="23"/>
        <v>0</v>
      </c>
      <c r="AZ35" s="316">
        <f t="shared" si="24"/>
        <v>0</v>
      </c>
      <c r="BA35" s="316">
        <f t="shared" si="25"/>
        <v>0</v>
      </c>
      <c r="BB35" s="316">
        <f t="shared" si="26"/>
        <v>0</v>
      </c>
      <c r="BC35" s="316">
        <f t="shared" si="27"/>
        <v>0</v>
      </c>
      <c r="BD35" s="316">
        <f t="shared" si="28"/>
        <v>0</v>
      </c>
      <c r="BE35" s="316">
        <f t="shared" si="117"/>
        <v>0</v>
      </c>
      <c r="BF35" s="316"/>
      <c r="BG35" s="248"/>
      <c r="BH35" s="248"/>
      <c r="BI35" s="317">
        <f t="shared" si="29"/>
        <v>0</v>
      </c>
      <c r="BJ35" s="317">
        <f t="shared" si="30"/>
        <v>0</v>
      </c>
      <c r="BK35" s="317">
        <f t="shared" si="31"/>
        <v>0</v>
      </c>
      <c r="BL35" s="317">
        <f t="shared" si="32"/>
        <v>0</v>
      </c>
      <c r="BM35" s="317">
        <f t="shared" si="33"/>
        <v>0</v>
      </c>
      <c r="BN35" s="317">
        <f t="shared" si="34"/>
        <v>0</v>
      </c>
      <c r="BO35" s="317">
        <f t="shared" si="35"/>
        <v>0</v>
      </c>
      <c r="BP35" s="317">
        <f t="shared" si="36"/>
        <v>0</v>
      </c>
      <c r="BQ35" s="248"/>
      <c r="BR35" s="249">
        <f t="shared" si="122"/>
        <v>0</v>
      </c>
      <c r="BS35" s="249">
        <f t="shared" si="37"/>
        <v>0</v>
      </c>
      <c r="BT35" s="249"/>
      <c r="BU35" s="188"/>
      <c r="BV35" s="188"/>
      <c r="BW35" s="318">
        <f t="shared" si="38"/>
        <v>0</v>
      </c>
      <c r="BX35" s="318">
        <f t="shared" si="39"/>
        <v>0</v>
      </c>
      <c r="BY35" s="318">
        <f t="shared" si="40"/>
        <v>0</v>
      </c>
      <c r="BZ35" s="318">
        <f t="shared" si="41"/>
        <v>0</v>
      </c>
      <c r="CA35" s="318">
        <f t="shared" si="42"/>
        <v>0</v>
      </c>
      <c r="CB35" s="316">
        <f t="shared" si="43"/>
        <v>0</v>
      </c>
      <c r="CC35" s="316">
        <f t="shared" si="44"/>
        <v>0</v>
      </c>
      <c r="CD35" s="316">
        <f t="shared" si="45"/>
        <v>0</v>
      </c>
      <c r="CE35" s="316">
        <f t="shared" si="46"/>
        <v>0</v>
      </c>
      <c r="CF35" s="316">
        <f t="shared" si="47"/>
        <v>0</v>
      </c>
      <c r="CG35" s="316">
        <f t="shared" si="48"/>
        <v>0</v>
      </c>
      <c r="CH35" s="316">
        <f t="shared" si="49"/>
        <v>0</v>
      </c>
      <c r="CI35" s="316">
        <f t="shared" si="50"/>
        <v>0</v>
      </c>
      <c r="CJ35" s="188"/>
      <c r="CK35" s="307">
        <f t="shared" si="118"/>
        <v>0</v>
      </c>
      <c r="CL35" s="307"/>
      <c r="CM35" s="307"/>
      <c r="CN35" s="318">
        <f t="shared" si="51"/>
        <v>0</v>
      </c>
      <c r="CO35" s="318">
        <f t="shared" si="52"/>
        <v>0</v>
      </c>
      <c r="CP35" s="318">
        <f t="shared" si="53"/>
        <v>0</v>
      </c>
      <c r="CQ35" s="318">
        <f t="shared" si="54"/>
        <v>0</v>
      </c>
      <c r="CR35" s="307"/>
      <c r="CS35" s="307">
        <f t="shared" si="119"/>
        <v>0</v>
      </c>
      <c r="CT35" s="307"/>
      <c r="CU35" s="188"/>
      <c r="CV35" s="188"/>
      <c r="CW35" s="188"/>
      <c r="CX35" s="316">
        <f t="shared" si="55"/>
        <v>0</v>
      </c>
      <c r="CY35" s="316">
        <f t="shared" si="56"/>
        <v>0</v>
      </c>
      <c r="CZ35" s="316">
        <f t="shared" si="57"/>
        <v>0</v>
      </c>
      <c r="DA35" s="316">
        <f t="shared" si="58"/>
        <v>0</v>
      </c>
      <c r="DB35" s="316">
        <f t="shared" si="59"/>
        <v>0</v>
      </c>
      <c r="DC35" s="316">
        <f t="shared" si="60"/>
        <v>0</v>
      </c>
      <c r="DD35" s="316">
        <f t="shared" si="61"/>
        <v>0</v>
      </c>
      <c r="DE35" s="188"/>
      <c r="DF35" s="307">
        <f t="shared" si="62"/>
        <v>0</v>
      </c>
      <c r="DG35" s="188"/>
      <c r="DH35" s="188"/>
      <c r="DI35" s="188"/>
      <c r="DJ35" s="188"/>
      <c r="DK35" s="188"/>
      <c r="DL35" s="316">
        <f t="shared" si="63"/>
        <v>0</v>
      </c>
      <c r="DM35" s="316">
        <f t="shared" si="64"/>
        <v>0</v>
      </c>
      <c r="DN35" s="316">
        <f t="shared" si="65"/>
        <v>0</v>
      </c>
      <c r="DO35" s="316">
        <f t="shared" si="66"/>
        <v>0</v>
      </c>
      <c r="DP35" s="316"/>
      <c r="DQ35" s="316">
        <f t="shared" si="120"/>
        <v>0</v>
      </c>
      <c r="DR35" s="316"/>
      <c r="DS35" s="316">
        <f t="shared" si="67"/>
        <v>0</v>
      </c>
      <c r="DT35" s="316">
        <f t="shared" si="68"/>
        <v>0</v>
      </c>
      <c r="DU35" s="316">
        <f t="shared" si="69"/>
        <v>0</v>
      </c>
      <c r="DV35" s="316">
        <f t="shared" si="70"/>
        <v>0</v>
      </c>
      <c r="DW35" s="316">
        <f t="shared" si="71"/>
        <v>0</v>
      </c>
      <c r="DX35" s="316">
        <f t="shared" si="72"/>
        <v>0</v>
      </c>
      <c r="DY35" s="316">
        <f t="shared" si="73"/>
        <v>0</v>
      </c>
      <c r="DZ35" s="316">
        <f t="shared" si="74"/>
        <v>0</v>
      </c>
      <c r="EA35" s="316">
        <f t="shared" si="75"/>
        <v>0</v>
      </c>
      <c r="EB35" s="307">
        <f t="shared" si="76"/>
        <v>0</v>
      </c>
      <c r="EC35" s="307"/>
      <c r="ED35" s="188"/>
      <c r="EE35" s="188"/>
      <c r="EF35" s="188"/>
      <c r="EG35" s="188"/>
      <c r="EH35" s="188"/>
      <c r="EI35" s="316">
        <f t="shared" si="77"/>
        <v>0</v>
      </c>
      <c r="EJ35" s="316">
        <f t="shared" si="78"/>
        <v>0</v>
      </c>
      <c r="EK35" s="316">
        <f t="shared" si="79"/>
        <v>0</v>
      </c>
      <c r="EL35" s="316">
        <f t="shared" si="80"/>
        <v>0</v>
      </c>
      <c r="EM35" s="316">
        <f t="shared" si="81"/>
        <v>0</v>
      </c>
      <c r="EN35" s="316">
        <f t="shared" si="82"/>
        <v>0</v>
      </c>
      <c r="EO35" s="188"/>
      <c r="EP35" s="307">
        <f t="shared" si="123"/>
        <v>0</v>
      </c>
      <c r="EQ35" s="307">
        <f t="shared" si="83"/>
        <v>0</v>
      </c>
      <c r="ER35" s="188"/>
      <c r="ES35" s="188"/>
      <c r="ET35" s="188"/>
      <c r="EU35" s="188"/>
      <c r="EV35" s="188"/>
      <c r="EW35" s="316">
        <f t="shared" si="84"/>
        <v>0</v>
      </c>
      <c r="EX35" s="316">
        <f t="shared" si="85"/>
        <v>0</v>
      </c>
      <c r="EY35" s="316">
        <f t="shared" si="86"/>
        <v>0</v>
      </c>
      <c r="EZ35" s="316">
        <f t="shared" si="87"/>
        <v>0</v>
      </c>
      <c r="FA35" s="316">
        <f t="shared" si="88"/>
        <v>0</v>
      </c>
      <c r="FB35" s="316">
        <f t="shared" si="89"/>
        <v>0</v>
      </c>
      <c r="FC35" s="188"/>
      <c r="FD35" s="307">
        <f t="shared" si="124"/>
        <v>0</v>
      </c>
      <c r="FE35" s="307">
        <f t="shared" si="90"/>
        <v>0</v>
      </c>
      <c r="FF35" s="188"/>
      <c r="FG35" s="188"/>
      <c r="FH35" s="188"/>
      <c r="FI35" s="188"/>
      <c r="FJ35" s="188"/>
      <c r="FK35" s="188"/>
      <c r="FL35" s="316">
        <f t="shared" si="91"/>
        <v>0</v>
      </c>
      <c r="FM35" s="316">
        <f t="shared" si="92"/>
        <v>0</v>
      </c>
      <c r="FN35" s="316">
        <f t="shared" si="93"/>
        <v>0</v>
      </c>
      <c r="FO35" s="316">
        <f t="shared" si="94"/>
        <v>0</v>
      </c>
      <c r="FP35" s="316">
        <f t="shared" si="95"/>
        <v>0</v>
      </c>
      <c r="FQ35" s="316">
        <f t="shared" si="96"/>
        <v>0</v>
      </c>
      <c r="FR35" s="188"/>
      <c r="FS35" s="307">
        <f t="shared" si="97"/>
        <v>0</v>
      </c>
      <c r="FT35" s="307">
        <f t="shared" si="98"/>
        <v>0</v>
      </c>
      <c r="FU35" s="188"/>
      <c r="FV35" s="188"/>
      <c r="FW35" s="188"/>
      <c r="FX35" s="188"/>
      <c r="FY35" s="188"/>
      <c r="FZ35" s="188"/>
      <c r="GA35" s="316">
        <f t="shared" si="99"/>
        <v>0</v>
      </c>
      <c r="GB35" s="316">
        <f t="shared" si="100"/>
        <v>0</v>
      </c>
      <c r="GC35" s="316">
        <f t="shared" si="101"/>
        <v>0</v>
      </c>
      <c r="GD35" s="316">
        <f t="shared" si="102"/>
        <v>0</v>
      </c>
      <c r="GE35" s="316">
        <f t="shared" si="103"/>
        <v>0</v>
      </c>
      <c r="GF35" s="316">
        <f t="shared" si="104"/>
        <v>0</v>
      </c>
      <c r="GG35" s="188"/>
      <c r="GH35" s="307">
        <f t="shared" si="105"/>
        <v>0</v>
      </c>
      <c r="GI35" s="307">
        <f t="shared" si="106"/>
        <v>0</v>
      </c>
    </row>
    <row r="36" spans="1:191" ht="16.5" x14ac:dyDescent="0.25">
      <c r="A36" s="404">
        <v>37834</v>
      </c>
      <c r="B36" s="410">
        <f t="shared" si="107"/>
        <v>0</v>
      </c>
      <c r="C36" s="208">
        <f t="shared" si="9"/>
        <v>-0.47632219148804689</v>
      </c>
      <c r="D36" s="417"/>
      <c r="E36" s="410">
        <f t="shared" si="108"/>
        <v>28.56</v>
      </c>
      <c r="F36" s="208">
        <f t="shared" si="10"/>
        <v>0.88500000000000001</v>
      </c>
      <c r="G36" s="417"/>
      <c r="H36" s="410">
        <f t="shared" si="109"/>
        <v>0</v>
      </c>
      <c r="I36" s="208">
        <f t="shared" si="11"/>
        <v>1.2849999999999999</v>
      </c>
      <c r="J36" s="417"/>
      <c r="K36" s="410">
        <f t="shared" si="110"/>
        <v>40.79</v>
      </c>
      <c r="L36" s="208">
        <f t="shared" si="12"/>
        <v>-0.34499999999999997</v>
      </c>
      <c r="M36" s="417"/>
      <c r="N36" s="410">
        <f t="shared" si="111"/>
        <v>-39.5</v>
      </c>
      <c r="O36" s="208">
        <f t="shared" si="13"/>
        <v>-0.125</v>
      </c>
      <c r="P36" s="417"/>
      <c r="Q36" s="208">
        <f t="shared" si="14"/>
        <v>3.7660000000000005</v>
      </c>
      <c r="R36" s="417"/>
      <c r="S36" s="410">
        <f t="shared" si="112"/>
        <v>0</v>
      </c>
      <c r="T36" s="208">
        <f t="shared" si="15"/>
        <v>-0.42</v>
      </c>
      <c r="U36" s="417"/>
      <c r="V36" s="208">
        <f t="shared" si="113"/>
        <v>4.9302058862345408</v>
      </c>
      <c r="W36" s="417"/>
      <c r="X36" s="410">
        <f t="shared" si="114"/>
        <v>0</v>
      </c>
      <c r="Y36" s="208">
        <f t="shared" si="16"/>
        <v>3.8910000000000005</v>
      </c>
      <c r="Z36" s="417"/>
      <c r="AB36" s="415">
        <f t="shared" si="17"/>
        <v>29.849999999999994</v>
      </c>
      <c r="AC36" s="122"/>
      <c r="AD36" s="122"/>
      <c r="AF36" s="385" t="s">
        <v>327</v>
      </c>
      <c r="AG36" s="386" t="s">
        <v>328</v>
      </c>
      <c r="AI36" s="407">
        <v>37834</v>
      </c>
      <c r="AJ36" s="293">
        <f t="shared" si="115"/>
        <v>0</v>
      </c>
      <c r="AK36" s="294">
        <f t="shared" si="121"/>
        <v>0</v>
      </c>
      <c r="AL36" s="294">
        <f t="shared" si="18"/>
        <v>0</v>
      </c>
      <c r="AM36" s="313">
        <f t="shared" si="116"/>
        <v>0.87726935237093406</v>
      </c>
      <c r="AN36" s="314">
        <f t="shared" si="19"/>
        <v>0</v>
      </c>
      <c r="AO36" s="294">
        <f t="shared" si="20"/>
        <v>0</v>
      </c>
      <c r="AP36" s="408"/>
      <c r="AQ36" s="237"/>
      <c r="AR36" s="307">
        <f t="shared" si="21"/>
        <v>0</v>
      </c>
      <c r="AS36" s="237"/>
      <c r="AT36" s="188"/>
      <c r="AU36" s="188"/>
      <c r="AV36" s="239">
        <v>37834</v>
      </c>
      <c r="AW36" s="188"/>
      <c r="AX36" s="315">
        <f t="shared" si="22"/>
        <v>0</v>
      </c>
      <c r="AY36" s="316">
        <f t="shared" si="23"/>
        <v>0</v>
      </c>
      <c r="AZ36" s="316">
        <f t="shared" si="24"/>
        <v>0</v>
      </c>
      <c r="BA36" s="316">
        <f t="shared" si="25"/>
        <v>0</v>
      </c>
      <c r="BB36" s="316">
        <f t="shared" si="26"/>
        <v>0</v>
      </c>
      <c r="BC36" s="316">
        <f t="shared" si="27"/>
        <v>0</v>
      </c>
      <c r="BD36" s="316">
        <f t="shared" si="28"/>
        <v>0</v>
      </c>
      <c r="BE36" s="316">
        <f t="shared" si="117"/>
        <v>0</v>
      </c>
      <c r="BF36" s="316"/>
      <c r="BG36" s="248"/>
      <c r="BH36" s="248"/>
      <c r="BI36" s="317">
        <f t="shared" si="29"/>
        <v>0</v>
      </c>
      <c r="BJ36" s="317">
        <f t="shared" si="30"/>
        <v>0</v>
      </c>
      <c r="BK36" s="317">
        <f t="shared" si="31"/>
        <v>0</v>
      </c>
      <c r="BL36" s="317">
        <f t="shared" si="32"/>
        <v>0</v>
      </c>
      <c r="BM36" s="317">
        <f t="shared" si="33"/>
        <v>0</v>
      </c>
      <c r="BN36" s="317">
        <f t="shared" si="34"/>
        <v>0</v>
      </c>
      <c r="BO36" s="317">
        <f t="shared" si="35"/>
        <v>0</v>
      </c>
      <c r="BP36" s="317">
        <f t="shared" si="36"/>
        <v>0</v>
      </c>
      <c r="BQ36" s="248"/>
      <c r="BR36" s="249">
        <f t="shared" si="122"/>
        <v>0</v>
      </c>
      <c r="BS36" s="249">
        <f t="shared" si="37"/>
        <v>0</v>
      </c>
      <c r="BT36" s="249"/>
      <c r="BU36" s="188"/>
      <c r="BV36" s="188"/>
      <c r="BW36" s="318">
        <f t="shared" si="38"/>
        <v>0</v>
      </c>
      <c r="BX36" s="318">
        <f t="shared" si="39"/>
        <v>0</v>
      </c>
      <c r="BY36" s="318">
        <f t="shared" si="40"/>
        <v>0</v>
      </c>
      <c r="BZ36" s="318">
        <f t="shared" si="41"/>
        <v>0</v>
      </c>
      <c r="CA36" s="318">
        <f t="shared" si="42"/>
        <v>0</v>
      </c>
      <c r="CB36" s="316">
        <f t="shared" si="43"/>
        <v>0</v>
      </c>
      <c r="CC36" s="316">
        <f t="shared" si="44"/>
        <v>0</v>
      </c>
      <c r="CD36" s="316">
        <f t="shared" si="45"/>
        <v>0</v>
      </c>
      <c r="CE36" s="316">
        <f t="shared" si="46"/>
        <v>0</v>
      </c>
      <c r="CF36" s="316">
        <f t="shared" si="47"/>
        <v>0</v>
      </c>
      <c r="CG36" s="316">
        <f t="shared" si="48"/>
        <v>0</v>
      </c>
      <c r="CH36" s="316">
        <f t="shared" si="49"/>
        <v>0</v>
      </c>
      <c r="CI36" s="316">
        <f t="shared" si="50"/>
        <v>0</v>
      </c>
      <c r="CJ36" s="188"/>
      <c r="CK36" s="307">
        <f t="shared" si="118"/>
        <v>0</v>
      </c>
      <c r="CL36" s="307"/>
      <c r="CM36" s="307"/>
      <c r="CN36" s="318">
        <f t="shared" si="51"/>
        <v>0</v>
      </c>
      <c r="CO36" s="318">
        <f t="shared" si="52"/>
        <v>0</v>
      </c>
      <c r="CP36" s="318">
        <f t="shared" si="53"/>
        <v>0</v>
      </c>
      <c r="CQ36" s="318">
        <f t="shared" si="54"/>
        <v>0</v>
      </c>
      <c r="CR36" s="307"/>
      <c r="CS36" s="307">
        <f t="shared" si="119"/>
        <v>0</v>
      </c>
      <c r="CT36" s="307"/>
      <c r="CU36" s="188"/>
      <c r="CV36" s="188"/>
      <c r="CW36" s="188"/>
      <c r="CX36" s="316">
        <f t="shared" si="55"/>
        <v>0</v>
      </c>
      <c r="CY36" s="316">
        <f t="shared" si="56"/>
        <v>0</v>
      </c>
      <c r="CZ36" s="316">
        <f t="shared" si="57"/>
        <v>0</v>
      </c>
      <c r="DA36" s="316">
        <f t="shared" si="58"/>
        <v>0</v>
      </c>
      <c r="DB36" s="316">
        <f t="shared" si="59"/>
        <v>0</v>
      </c>
      <c r="DC36" s="316">
        <f t="shared" si="60"/>
        <v>0</v>
      </c>
      <c r="DD36" s="316">
        <f t="shared" si="61"/>
        <v>0</v>
      </c>
      <c r="DE36" s="188"/>
      <c r="DF36" s="307">
        <f t="shared" si="62"/>
        <v>0</v>
      </c>
      <c r="DG36" s="188"/>
      <c r="DH36" s="188"/>
      <c r="DI36" s="188"/>
      <c r="DJ36" s="188"/>
      <c r="DK36" s="188"/>
      <c r="DL36" s="316">
        <f t="shared" si="63"/>
        <v>0</v>
      </c>
      <c r="DM36" s="316">
        <f t="shared" si="64"/>
        <v>0</v>
      </c>
      <c r="DN36" s="316">
        <f t="shared" si="65"/>
        <v>0</v>
      </c>
      <c r="DO36" s="316">
        <f t="shared" si="66"/>
        <v>0</v>
      </c>
      <c r="DP36" s="316"/>
      <c r="DQ36" s="316">
        <f t="shared" si="120"/>
        <v>0</v>
      </c>
      <c r="DR36" s="316"/>
      <c r="DS36" s="316">
        <f t="shared" si="67"/>
        <v>0</v>
      </c>
      <c r="DT36" s="316">
        <f t="shared" si="68"/>
        <v>0</v>
      </c>
      <c r="DU36" s="316">
        <f t="shared" si="69"/>
        <v>0</v>
      </c>
      <c r="DV36" s="316">
        <f t="shared" si="70"/>
        <v>0</v>
      </c>
      <c r="DW36" s="316">
        <f t="shared" si="71"/>
        <v>0</v>
      </c>
      <c r="DX36" s="316">
        <f t="shared" si="72"/>
        <v>0</v>
      </c>
      <c r="DY36" s="316">
        <f t="shared" si="73"/>
        <v>0</v>
      </c>
      <c r="DZ36" s="316">
        <f t="shared" si="74"/>
        <v>0</v>
      </c>
      <c r="EA36" s="316">
        <f t="shared" si="75"/>
        <v>0</v>
      </c>
      <c r="EB36" s="307">
        <f t="shared" si="76"/>
        <v>0</v>
      </c>
      <c r="EC36" s="307"/>
      <c r="ED36" s="188"/>
      <c r="EE36" s="188"/>
      <c r="EF36" s="188"/>
      <c r="EG36" s="188"/>
      <c r="EH36" s="188"/>
      <c r="EI36" s="316">
        <f t="shared" si="77"/>
        <v>0</v>
      </c>
      <c r="EJ36" s="316">
        <f t="shared" si="78"/>
        <v>0</v>
      </c>
      <c r="EK36" s="316">
        <f t="shared" si="79"/>
        <v>0</v>
      </c>
      <c r="EL36" s="316">
        <f t="shared" si="80"/>
        <v>0</v>
      </c>
      <c r="EM36" s="316">
        <f t="shared" si="81"/>
        <v>0</v>
      </c>
      <c r="EN36" s="316">
        <f t="shared" si="82"/>
        <v>0</v>
      </c>
      <c r="EO36" s="188"/>
      <c r="EP36" s="307">
        <f t="shared" si="123"/>
        <v>0</v>
      </c>
      <c r="EQ36" s="307">
        <f t="shared" si="83"/>
        <v>0</v>
      </c>
      <c r="ER36" s="188"/>
      <c r="ES36" s="188"/>
      <c r="ET36" s="188"/>
      <c r="EU36" s="188"/>
      <c r="EV36" s="188"/>
      <c r="EW36" s="316">
        <f t="shared" si="84"/>
        <v>0</v>
      </c>
      <c r="EX36" s="316">
        <f t="shared" si="85"/>
        <v>0</v>
      </c>
      <c r="EY36" s="316">
        <f t="shared" si="86"/>
        <v>0</v>
      </c>
      <c r="EZ36" s="316">
        <f t="shared" si="87"/>
        <v>0</v>
      </c>
      <c r="FA36" s="316">
        <f t="shared" si="88"/>
        <v>0</v>
      </c>
      <c r="FB36" s="316">
        <f t="shared" si="89"/>
        <v>0</v>
      </c>
      <c r="FC36" s="188"/>
      <c r="FD36" s="307">
        <f t="shared" si="124"/>
        <v>0</v>
      </c>
      <c r="FE36" s="307">
        <f t="shared" si="90"/>
        <v>0</v>
      </c>
      <c r="FF36" s="188"/>
      <c r="FG36" s="188"/>
      <c r="FH36" s="188"/>
      <c r="FI36" s="188"/>
      <c r="FJ36" s="188"/>
      <c r="FK36" s="188"/>
      <c r="FL36" s="316">
        <f t="shared" si="91"/>
        <v>0</v>
      </c>
      <c r="FM36" s="316">
        <f t="shared" si="92"/>
        <v>0</v>
      </c>
      <c r="FN36" s="316">
        <f t="shared" si="93"/>
        <v>0</v>
      </c>
      <c r="FO36" s="316">
        <f t="shared" si="94"/>
        <v>0</v>
      </c>
      <c r="FP36" s="316">
        <f t="shared" si="95"/>
        <v>0</v>
      </c>
      <c r="FQ36" s="316">
        <f t="shared" si="96"/>
        <v>0</v>
      </c>
      <c r="FR36" s="188"/>
      <c r="FS36" s="307">
        <f t="shared" si="97"/>
        <v>0</v>
      </c>
      <c r="FT36" s="307">
        <f t="shared" si="98"/>
        <v>0</v>
      </c>
      <c r="FU36" s="188"/>
      <c r="FV36" s="188"/>
      <c r="FW36" s="188"/>
      <c r="FX36" s="188"/>
      <c r="FY36" s="188"/>
      <c r="FZ36" s="188"/>
      <c r="GA36" s="316">
        <f t="shared" si="99"/>
        <v>0</v>
      </c>
      <c r="GB36" s="316">
        <f t="shared" si="100"/>
        <v>0</v>
      </c>
      <c r="GC36" s="316">
        <f t="shared" si="101"/>
        <v>0</v>
      </c>
      <c r="GD36" s="316">
        <f t="shared" si="102"/>
        <v>0</v>
      </c>
      <c r="GE36" s="316">
        <f t="shared" si="103"/>
        <v>0</v>
      </c>
      <c r="GF36" s="316">
        <f t="shared" si="104"/>
        <v>0</v>
      </c>
      <c r="GG36" s="188"/>
      <c r="GH36" s="307">
        <f t="shared" si="105"/>
        <v>0</v>
      </c>
      <c r="GI36" s="307">
        <f t="shared" si="106"/>
        <v>0</v>
      </c>
    </row>
    <row r="37" spans="1:191" ht="16.5" x14ac:dyDescent="0.25">
      <c r="A37" s="404">
        <v>37865</v>
      </c>
      <c r="B37" s="410">
        <f t="shared" si="107"/>
        <v>0</v>
      </c>
      <c r="C37" s="208">
        <f t="shared" si="9"/>
        <v>-0.47634070906514703</v>
      </c>
      <c r="D37" s="417"/>
      <c r="E37" s="410">
        <f t="shared" si="108"/>
        <v>27.5</v>
      </c>
      <c r="F37" s="208">
        <f t="shared" si="10"/>
        <v>0.88500000000000001</v>
      </c>
      <c r="G37" s="417"/>
      <c r="H37" s="410">
        <f t="shared" si="109"/>
        <v>0</v>
      </c>
      <c r="I37" s="208">
        <f t="shared" si="11"/>
        <v>1.2849999999999999</v>
      </c>
      <c r="J37" s="417"/>
      <c r="K37" s="410">
        <f t="shared" si="110"/>
        <v>39.29</v>
      </c>
      <c r="L37" s="208">
        <f t="shared" si="12"/>
        <v>-0.34499999999999997</v>
      </c>
      <c r="M37" s="417"/>
      <c r="N37" s="410">
        <f t="shared" si="111"/>
        <v>-38.04</v>
      </c>
      <c r="O37" s="208">
        <f t="shared" si="13"/>
        <v>-0.125</v>
      </c>
      <c r="P37" s="417"/>
      <c r="Q37" s="208">
        <f t="shared" si="14"/>
        <v>3.7919999999999998</v>
      </c>
      <c r="R37" s="417"/>
      <c r="S37" s="410">
        <f t="shared" si="112"/>
        <v>0</v>
      </c>
      <c r="T37" s="208">
        <f t="shared" si="15"/>
        <v>-0.42</v>
      </c>
      <c r="U37" s="417"/>
      <c r="V37" s="208">
        <f t="shared" si="113"/>
        <v>4.9655037120053471</v>
      </c>
      <c r="W37" s="417"/>
      <c r="X37" s="410">
        <f t="shared" si="114"/>
        <v>0</v>
      </c>
      <c r="Y37" s="208">
        <f t="shared" si="16"/>
        <v>3.9169999999999998</v>
      </c>
      <c r="Z37" s="417"/>
      <c r="AB37" s="415">
        <f t="shared" si="17"/>
        <v>28.749999999999993</v>
      </c>
      <c r="AC37" s="122"/>
      <c r="AD37" s="122"/>
      <c r="AF37" s="385" t="s">
        <v>329</v>
      </c>
      <c r="AG37" s="386" t="s">
        <v>330</v>
      </c>
      <c r="AI37" s="407">
        <v>37865</v>
      </c>
      <c r="AJ37" s="293">
        <f t="shared" si="115"/>
        <v>0</v>
      </c>
      <c r="AK37" s="294">
        <f t="shared" si="121"/>
        <v>0</v>
      </c>
      <c r="AL37" s="294">
        <f t="shared" si="18"/>
        <v>0</v>
      </c>
      <c r="AM37" s="313">
        <f t="shared" si="116"/>
        <v>0.87315521481528957</v>
      </c>
      <c r="AN37" s="314">
        <f t="shared" si="19"/>
        <v>0</v>
      </c>
      <c r="AO37" s="294">
        <f t="shared" si="20"/>
        <v>0</v>
      </c>
      <c r="AP37" s="408"/>
      <c r="AQ37" s="237"/>
      <c r="AR37" s="307">
        <f t="shared" si="21"/>
        <v>0</v>
      </c>
      <c r="AS37" s="237"/>
      <c r="AT37" s="188"/>
      <c r="AU37" s="188"/>
      <c r="AV37" s="239">
        <v>37865</v>
      </c>
      <c r="AW37" s="188"/>
      <c r="AX37" s="315">
        <f t="shared" si="22"/>
        <v>0</v>
      </c>
      <c r="AY37" s="316">
        <f t="shared" si="23"/>
        <v>0</v>
      </c>
      <c r="AZ37" s="316">
        <f t="shared" si="24"/>
        <v>0</v>
      </c>
      <c r="BA37" s="316">
        <f t="shared" si="25"/>
        <v>0</v>
      </c>
      <c r="BB37" s="316">
        <f t="shared" si="26"/>
        <v>0</v>
      </c>
      <c r="BC37" s="316">
        <f t="shared" si="27"/>
        <v>0</v>
      </c>
      <c r="BD37" s="316">
        <f t="shared" si="28"/>
        <v>0</v>
      </c>
      <c r="BE37" s="316">
        <f t="shared" si="117"/>
        <v>0</v>
      </c>
      <c r="BF37" s="316"/>
      <c r="BG37" s="248"/>
      <c r="BH37" s="248"/>
      <c r="BI37" s="317">
        <f t="shared" si="29"/>
        <v>0</v>
      </c>
      <c r="BJ37" s="317">
        <f t="shared" si="30"/>
        <v>0</v>
      </c>
      <c r="BK37" s="317">
        <f t="shared" si="31"/>
        <v>0</v>
      </c>
      <c r="BL37" s="317">
        <f t="shared" si="32"/>
        <v>0</v>
      </c>
      <c r="BM37" s="317">
        <f t="shared" si="33"/>
        <v>0</v>
      </c>
      <c r="BN37" s="317">
        <f t="shared" si="34"/>
        <v>0</v>
      </c>
      <c r="BO37" s="317">
        <f t="shared" si="35"/>
        <v>0</v>
      </c>
      <c r="BP37" s="317">
        <f t="shared" si="36"/>
        <v>0</v>
      </c>
      <c r="BQ37" s="248"/>
      <c r="BR37" s="249">
        <f t="shared" si="122"/>
        <v>0</v>
      </c>
      <c r="BS37" s="249">
        <f t="shared" si="37"/>
        <v>0</v>
      </c>
      <c r="BT37" s="249"/>
      <c r="BU37" s="188"/>
      <c r="BV37" s="188"/>
      <c r="BW37" s="318">
        <f t="shared" si="38"/>
        <v>0</v>
      </c>
      <c r="BX37" s="318">
        <f t="shared" si="39"/>
        <v>0</v>
      </c>
      <c r="BY37" s="318">
        <f t="shared" si="40"/>
        <v>0</v>
      </c>
      <c r="BZ37" s="318">
        <f t="shared" si="41"/>
        <v>0</v>
      </c>
      <c r="CA37" s="318">
        <f t="shared" si="42"/>
        <v>0</v>
      </c>
      <c r="CB37" s="316">
        <f t="shared" si="43"/>
        <v>0</v>
      </c>
      <c r="CC37" s="316">
        <f t="shared" si="44"/>
        <v>0</v>
      </c>
      <c r="CD37" s="316">
        <f t="shared" si="45"/>
        <v>0</v>
      </c>
      <c r="CE37" s="316">
        <f t="shared" si="46"/>
        <v>0</v>
      </c>
      <c r="CF37" s="316">
        <f t="shared" si="47"/>
        <v>0</v>
      </c>
      <c r="CG37" s="316">
        <f t="shared" si="48"/>
        <v>0</v>
      </c>
      <c r="CH37" s="316">
        <f t="shared" si="49"/>
        <v>0</v>
      </c>
      <c r="CI37" s="316">
        <f t="shared" si="50"/>
        <v>0</v>
      </c>
      <c r="CJ37" s="188"/>
      <c r="CK37" s="307">
        <f t="shared" si="118"/>
        <v>0</v>
      </c>
      <c r="CL37" s="307"/>
      <c r="CM37" s="307"/>
      <c r="CN37" s="318">
        <f t="shared" si="51"/>
        <v>0</v>
      </c>
      <c r="CO37" s="318">
        <f t="shared" si="52"/>
        <v>0</v>
      </c>
      <c r="CP37" s="318">
        <f t="shared" si="53"/>
        <v>0</v>
      </c>
      <c r="CQ37" s="318">
        <f t="shared" si="54"/>
        <v>0</v>
      </c>
      <c r="CR37" s="307"/>
      <c r="CS37" s="307">
        <f t="shared" si="119"/>
        <v>0</v>
      </c>
      <c r="CT37" s="307"/>
      <c r="CU37" s="188"/>
      <c r="CV37" s="188"/>
      <c r="CW37" s="188"/>
      <c r="CX37" s="316">
        <f t="shared" si="55"/>
        <v>0</v>
      </c>
      <c r="CY37" s="316">
        <f t="shared" si="56"/>
        <v>0</v>
      </c>
      <c r="CZ37" s="316">
        <f t="shared" si="57"/>
        <v>0</v>
      </c>
      <c r="DA37" s="316">
        <f t="shared" si="58"/>
        <v>0</v>
      </c>
      <c r="DB37" s="316">
        <f t="shared" si="59"/>
        <v>0</v>
      </c>
      <c r="DC37" s="316">
        <f t="shared" si="60"/>
        <v>0</v>
      </c>
      <c r="DD37" s="316">
        <f t="shared" si="61"/>
        <v>0</v>
      </c>
      <c r="DE37" s="188"/>
      <c r="DF37" s="307">
        <f t="shared" si="62"/>
        <v>0</v>
      </c>
      <c r="DG37" s="188"/>
      <c r="DH37" s="188"/>
      <c r="DI37" s="188"/>
      <c r="DJ37" s="188"/>
      <c r="DK37" s="188"/>
      <c r="DL37" s="316">
        <f t="shared" si="63"/>
        <v>0</v>
      </c>
      <c r="DM37" s="316">
        <f t="shared" si="64"/>
        <v>0</v>
      </c>
      <c r="DN37" s="316">
        <f t="shared" si="65"/>
        <v>0</v>
      </c>
      <c r="DO37" s="316">
        <f t="shared" si="66"/>
        <v>0</v>
      </c>
      <c r="DP37" s="316"/>
      <c r="DQ37" s="316">
        <f t="shared" si="120"/>
        <v>0</v>
      </c>
      <c r="DR37" s="316"/>
      <c r="DS37" s="316">
        <f t="shared" si="67"/>
        <v>0</v>
      </c>
      <c r="DT37" s="316">
        <f t="shared" si="68"/>
        <v>0</v>
      </c>
      <c r="DU37" s="316">
        <f t="shared" si="69"/>
        <v>0</v>
      </c>
      <c r="DV37" s="316">
        <f t="shared" si="70"/>
        <v>0</v>
      </c>
      <c r="DW37" s="316">
        <f t="shared" si="71"/>
        <v>0</v>
      </c>
      <c r="DX37" s="316">
        <f t="shared" si="72"/>
        <v>0</v>
      </c>
      <c r="DY37" s="316">
        <f t="shared" si="73"/>
        <v>0</v>
      </c>
      <c r="DZ37" s="316">
        <f t="shared" si="74"/>
        <v>0</v>
      </c>
      <c r="EA37" s="316">
        <f t="shared" si="75"/>
        <v>0</v>
      </c>
      <c r="EB37" s="307">
        <f t="shared" si="76"/>
        <v>0</v>
      </c>
      <c r="EC37" s="307"/>
      <c r="ED37" s="188"/>
      <c r="EE37" s="188"/>
      <c r="EF37" s="188"/>
      <c r="EG37" s="188"/>
      <c r="EH37" s="188"/>
      <c r="EI37" s="316">
        <f t="shared" si="77"/>
        <v>0</v>
      </c>
      <c r="EJ37" s="316">
        <f t="shared" si="78"/>
        <v>0</v>
      </c>
      <c r="EK37" s="316">
        <f t="shared" si="79"/>
        <v>0</v>
      </c>
      <c r="EL37" s="316">
        <f t="shared" si="80"/>
        <v>0</v>
      </c>
      <c r="EM37" s="316">
        <f t="shared" si="81"/>
        <v>0</v>
      </c>
      <c r="EN37" s="316">
        <f t="shared" si="82"/>
        <v>0</v>
      </c>
      <c r="EO37" s="188"/>
      <c r="EP37" s="307">
        <f t="shared" si="123"/>
        <v>0</v>
      </c>
      <c r="EQ37" s="307">
        <f t="shared" si="83"/>
        <v>0</v>
      </c>
      <c r="ER37" s="188"/>
      <c r="ES37" s="188"/>
      <c r="ET37" s="188"/>
      <c r="EU37" s="188"/>
      <c r="EV37" s="188"/>
      <c r="EW37" s="316">
        <f t="shared" si="84"/>
        <v>0</v>
      </c>
      <c r="EX37" s="316">
        <f t="shared" si="85"/>
        <v>0</v>
      </c>
      <c r="EY37" s="316">
        <f t="shared" si="86"/>
        <v>0</v>
      </c>
      <c r="EZ37" s="316">
        <f t="shared" si="87"/>
        <v>0</v>
      </c>
      <c r="FA37" s="316">
        <f t="shared" si="88"/>
        <v>0</v>
      </c>
      <c r="FB37" s="316">
        <f t="shared" si="89"/>
        <v>0</v>
      </c>
      <c r="FC37" s="188"/>
      <c r="FD37" s="307">
        <f t="shared" si="124"/>
        <v>0</v>
      </c>
      <c r="FE37" s="307">
        <f t="shared" si="90"/>
        <v>0</v>
      </c>
      <c r="FF37" s="188"/>
      <c r="FG37" s="188"/>
      <c r="FH37" s="188"/>
      <c r="FI37" s="188"/>
      <c r="FJ37" s="188"/>
      <c r="FK37" s="188"/>
      <c r="FL37" s="316">
        <f t="shared" si="91"/>
        <v>0</v>
      </c>
      <c r="FM37" s="316">
        <f t="shared" si="92"/>
        <v>0</v>
      </c>
      <c r="FN37" s="316">
        <f t="shared" si="93"/>
        <v>0</v>
      </c>
      <c r="FO37" s="316">
        <f t="shared" si="94"/>
        <v>0</v>
      </c>
      <c r="FP37" s="316">
        <f t="shared" si="95"/>
        <v>0</v>
      </c>
      <c r="FQ37" s="316">
        <f t="shared" si="96"/>
        <v>0</v>
      </c>
      <c r="FR37" s="188"/>
      <c r="FS37" s="307">
        <f t="shared" si="97"/>
        <v>0</v>
      </c>
      <c r="FT37" s="307">
        <f t="shared" si="98"/>
        <v>0</v>
      </c>
      <c r="FU37" s="188"/>
      <c r="FV37" s="188"/>
      <c r="FW37" s="188"/>
      <c r="FX37" s="188"/>
      <c r="FY37" s="188"/>
      <c r="FZ37" s="188"/>
      <c r="GA37" s="316">
        <f t="shared" si="99"/>
        <v>0</v>
      </c>
      <c r="GB37" s="316">
        <f t="shared" si="100"/>
        <v>0</v>
      </c>
      <c r="GC37" s="316">
        <f t="shared" si="101"/>
        <v>0</v>
      </c>
      <c r="GD37" s="316">
        <f t="shared" si="102"/>
        <v>0</v>
      </c>
      <c r="GE37" s="316">
        <f t="shared" si="103"/>
        <v>0</v>
      </c>
      <c r="GF37" s="316">
        <f t="shared" si="104"/>
        <v>0</v>
      </c>
      <c r="GG37" s="188"/>
      <c r="GH37" s="307">
        <f t="shared" si="105"/>
        <v>0</v>
      </c>
      <c r="GI37" s="307">
        <f t="shared" si="106"/>
        <v>0</v>
      </c>
    </row>
    <row r="38" spans="1:191" ht="16.5" x14ac:dyDescent="0.25">
      <c r="A38" s="409">
        <v>37895</v>
      </c>
      <c r="B38" s="418">
        <f t="shared" si="107"/>
        <v>0</v>
      </c>
      <c r="C38" s="209">
        <f t="shared" ref="C38:C69" si="125">INDEX(M1SHEET,MATCH($A38,M1COLUMN,0),MATCH($AG$5,M1ROW,0))</f>
        <v>-0.47635840196303203</v>
      </c>
      <c r="D38" s="419"/>
      <c r="E38" s="418">
        <f t="shared" si="108"/>
        <v>28.29</v>
      </c>
      <c r="F38" s="209">
        <f t="shared" ref="F38:F69" si="126">INDEX(M1SHEET,MATCH($A38,M1COLUMN,0),MATCH($AG$14,M1ROW,0))</f>
        <v>0.88500000000000001</v>
      </c>
      <c r="G38" s="419"/>
      <c r="H38" s="418">
        <f t="shared" si="109"/>
        <v>0</v>
      </c>
      <c r="I38" s="209">
        <f t="shared" ref="I38:I69" si="127">INDEX(M1SHEET,MATCH($A38,M1COLUMN,0),MATCH($AG$17,M1ROW,0))</f>
        <v>1.2849999999999999</v>
      </c>
      <c r="J38" s="419"/>
      <c r="K38" s="418">
        <f t="shared" si="110"/>
        <v>40.42</v>
      </c>
      <c r="L38" s="209">
        <f t="shared" ref="L38:L69" si="128">INDEX(M1SHEET,MATCH($A38,M1COLUMN,0),MATCH($AG$13,M1ROW,0))</f>
        <v>-0.34499999999999997</v>
      </c>
      <c r="M38" s="419"/>
      <c r="N38" s="418">
        <f t="shared" si="111"/>
        <v>-39.130000000000003</v>
      </c>
      <c r="O38" s="209">
        <f t="shared" ref="O38:O69" si="129">INDEX(M1SHEET,MATCH($A38,M1COLUMN,0),MATCH($AG$15,M1ROW,0))</f>
        <v>-0.125</v>
      </c>
      <c r="P38" s="419"/>
      <c r="Q38" s="209">
        <f t="shared" ref="Q38:Q69" si="130">INDEX(M1SHEET,MATCH($A38,M1COLUMN,0),MATCH($AG$31,M1ROW,0))</f>
        <v>3.8250000000000002</v>
      </c>
      <c r="R38" s="419"/>
      <c r="S38" s="418">
        <f t="shared" si="112"/>
        <v>0</v>
      </c>
      <c r="T38" s="209">
        <f t="shared" ref="T38:T69" si="131">INDEX(M1SHEET,MATCH($A38,M1COLUMN,0),MATCH($AG$3,M1ROW,0))</f>
        <v>-0.42</v>
      </c>
      <c r="U38" s="419"/>
      <c r="V38" s="209">
        <f t="shared" si="113"/>
        <v>5.0107879244915168</v>
      </c>
      <c r="W38" s="419"/>
      <c r="X38" s="418">
        <f t="shared" si="114"/>
        <v>0</v>
      </c>
      <c r="Y38" s="209">
        <f t="shared" ref="Y38:Y69" si="132">INDEX(M1SHEET,MATCH($A38,M1COLUMN,0),MATCH($AG$2,M1ROW,0))</f>
        <v>3.95</v>
      </c>
      <c r="Z38" s="419"/>
      <c r="AB38" s="412">
        <f t="shared" ref="AB38:AB69" si="133">B38+E38+H38+K38+N38+S38</f>
        <v>29.580000000000005</v>
      </c>
      <c r="AC38" s="122"/>
      <c r="AD38" s="122"/>
      <c r="AF38" s="385" t="s">
        <v>331</v>
      </c>
      <c r="AG38" s="386" t="s">
        <v>332</v>
      </c>
      <c r="AI38" s="407">
        <v>37895</v>
      </c>
      <c r="AJ38" s="293">
        <f t="shared" si="115"/>
        <v>0</v>
      </c>
      <c r="AK38" s="294">
        <f t="shared" si="121"/>
        <v>0</v>
      </c>
      <c r="AL38" s="294">
        <f t="shared" si="18"/>
        <v>0</v>
      </c>
      <c r="AM38" s="313">
        <f t="shared" si="116"/>
        <v>0.86917660599853674</v>
      </c>
      <c r="AN38" s="314">
        <f t="shared" si="19"/>
        <v>0</v>
      </c>
      <c r="AO38" s="294">
        <f t="shared" si="20"/>
        <v>0</v>
      </c>
      <c r="AP38" s="408"/>
      <c r="AQ38" s="237"/>
      <c r="AR38" s="307">
        <f t="shared" ref="AR38:AR69" si="134">SUM(AX38:BE38)+SUM(BI38:BP38)+SUM(DU38:DZ38)+SUM(BW38:CI38)</f>
        <v>0</v>
      </c>
      <c r="AS38" s="237"/>
      <c r="AT38" s="188"/>
      <c r="AU38" s="188"/>
      <c r="AV38" s="239">
        <v>37895</v>
      </c>
      <c r="AW38" s="188"/>
      <c r="AX38" s="315">
        <f t="shared" ref="AX38:AX69" si="135">IF(AX$2&lt;=$A38,IF(AX$3&gt;=$A38,(AX$4/1.055056),0),0)*($AI39-$AI38)/10000</f>
        <v>0</v>
      </c>
      <c r="AY38" s="316">
        <f t="shared" ref="AY38:AY69" si="136">IF(AY$2&lt;=$A38,IF(AY$3&gt;=$A38,(AY$4/1.055056),0),0)*($AI39-$AI38)/10000</f>
        <v>0</v>
      </c>
      <c r="AZ38" s="316">
        <f t="shared" ref="AZ38:AZ69" si="137">IF(AZ$2&lt;=$A38,IF(AZ$3&gt;=$A38,(AZ$4/1.055056),0),0)*($AI39-$AI38)/10000</f>
        <v>0</v>
      </c>
      <c r="BA38" s="316">
        <f t="shared" ref="BA38:BA69" si="138">IF(BA$2&lt;=$A38,IF(BA$3&gt;=$A38,(BA$4/1.055056),0),0)*($AI39-$AI38)/10000</f>
        <v>0</v>
      </c>
      <c r="BB38" s="316">
        <f t="shared" ref="BB38:BB69" si="139">IF(BB$2&lt;=$A38,IF(BB$3&gt;=$A38,(BB$4/1.055056),0),0)*($AI39-$AI38)/10000</f>
        <v>0</v>
      </c>
      <c r="BC38" s="316">
        <f t="shared" ref="BC38:BC69" si="140">IF(BC$2&lt;=$A38,IF(BC$3&gt;=$A38,(BC$4/1.055056),0),0)*($AI39-$AI38)/10000</f>
        <v>0</v>
      </c>
      <c r="BD38" s="316">
        <f t="shared" ref="BD38:BD69" si="141">IF(BD$2&lt;=$A38,IF(BD$3&gt;=$A38,(BD$4/1.055056),0),0)*($AI39-$AI38)/10000</f>
        <v>0</v>
      </c>
      <c r="BE38" s="316">
        <f t="shared" si="117"/>
        <v>0</v>
      </c>
      <c r="BF38" s="316"/>
      <c r="BG38" s="248"/>
      <c r="BH38" s="248"/>
      <c r="BI38" s="317">
        <f t="shared" ref="BI38:BI69" si="142">IF(BI$2&lt;=$A38,IF(BI$3&gt;=$A38,(BI$4/1.055056),0),0)*($AI39-$AI38)/10000</f>
        <v>0</v>
      </c>
      <c r="BJ38" s="317">
        <f t="shared" ref="BJ38:BJ69" si="143">IF(BJ$2&lt;=$A38,IF(BJ$3&gt;=$A38,(BJ$4/1.055056),0),0)*($AI39-$AI38)/10000</f>
        <v>0</v>
      </c>
      <c r="BK38" s="317">
        <f t="shared" ref="BK38:BK69" si="144">IF(BK$2&lt;=$A38,IF(BK$3&gt;=$A38,(BK$4/1.055056),0),0)*($AI39-$AI38)/10000</f>
        <v>0</v>
      </c>
      <c r="BL38" s="317">
        <f t="shared" ref="BL38:BL69" si="145">IF(BL$2&lt;=$A38,IF(BL$3&gt;=$A38,(BL$4/1.055056),0),0)*($AI39-$AI38)/10000</f>
        <v>0</v>
      </c>
      <c r="BM38" s="317">
        <f t="shared" ref="BM38:BM69" si="146">IF(BM$2&lt;=$A38,IF(BM$3&gt;=$A38,(BM$4/1.055056),0),0)*($AI39-$AI38)/10000</f>
        <v>0</v>
      </c>
      <c r="BN38" s="317">
        <f t="shared" ref="BN38:BN69" si="147">IF(BN$2&lt;=$A38,IF(BN$3&gt;=$A38,(BN$4/1.055056),0),0)*($AI39-$AI38)/10000</f>
        <v>0</v>
      </c>
      <c r="BO38" s="317">
        <f t="shared" ref="BO38:BO69" si="148">IF(BO$2&lt;=$A38,IF(BO$3&gt;=$A38,(BO$4/1.055056),0),0)*($AI39-$AI38)/10000</f>
        <v>0</v>
      </c>
      <c r="BP38" s="317">
        <f t="shared" ref="BP38:BP69" si="149">IF(BP$2&lt;=$A38,IF(BP$3&gt;=$A38,(BP$4/1.055056),0),0)*($AI39-$AI38)/10000</f>
        <v>0</v>
      </c>
      <c r="BQ38" s="248"/>
      <c r="BR38" s="249">
        <f t="shared" si="122"/>
        <v>0</v>
      </c>
      <c r="BS38" s="249">
        <f t="shared" si="37"/>
        <v>0</v>
      </c>
      <c r="BT38" s="249"/>
      <c r="BU38" s="188"/>
      <c r="BV38" s="188"/>
      <c r="BW38" s="318">
        <f t="shared" ref="BW38:BW69" si="150">IF(BW$2&lt;=$A38,IF(BW$3&gt;=$A38,(BW$4),0),0)*($AI39-$AI38)/10000</f>
        <v>0</v>
      </c>
      <c r="BX38" s="318">
        <f t="shared" ref="BX38:BX69" si="151">IF(BX$2&lt;=$A38,IF(BX$3&gt;=$A38,(BX$4),0),0)*($AI39-$AI38)/10000</f>
        <v>0</v>
      </c>
      <c r="BY38" s="318">
        <f t="shared" ref="BY38:BY69" si="152">IF(BY$2&lt;=$A38,IF(BY$3&gt;=$A38,(BY$4),0),0)*($AI39-$AI38)/10000</f>
        <v>0</v>
      </c>
      <c r="BZ38" s="318">
        <f t="shared" ref="BZ38:BZ69" si="153">IF(BZ$2&lt;=$A38,IF(BZ$3&gt;=$A38,(BZ$4),0),0)*($AI39-$AI38)/10000</f>
        <v>0</v>
      </c>
      <c r="CA38" s="318">
        <f t="shared" ref="CA38:CA69" si="154">IF(CA$2&lt;=$A38,IF(CA$3&gt;=$A38,(CA$4),0),0)*($AI39-$AI38)/10000</f>
        <v>0</v>
      </c>
      <c r="CB38" s="316">
        <f t="shared" ref="CB38:CB69" si="155">IF(CB$2&lt;=$A38,IF(CB$3&gt;=$A38,(CB$4),0),0)*($AI39-$AI38)/10000</f>
        <v>0</v>
      </c>
      <c r="CC38" s="316">
        <f t="shared" ref="CC38:CC69" si="156">IF(CC$2&lt;=$A38,IF(CC$3&gt;=$A38,(CC$4),0),0)*($AI39-$AI38)/10000</f>
        <v>0</v>
      </c>
      <c r="CD38" s="316">
        <f t="shared" ref="CD38:CD69" si="157">IF(CD$2&lt;=$A38,IF(CD$3&gt;=$A38,(CD$4),0),0)*($AI39-$AI38)/10000</f>
        <v>0</v>
      </c>
      <c r="CE38" s="316">
        <f t="shared" ref="CE38:CE69" si="158">IF(CE$2&lt;=$A38,IF(CE$3&gt;=$A38,(CE$4),0),0)*($AI39-$AI38)/10000</f>
        <v>0</v>
      </c>
      <c r="CF38" s="316">
        <f t="shared" ref="CF38:CF69" si="159">IF(CF$2&lt;=$A38,IF(CF$3&gt;=$A38,(CF$4),0),0)*($AI39-$AI38)/10000</f>
        <v>0</v>
      </c>
      <c r="CG38" s="316">
        <f t="shared" ref="CG38:CG69" si="160">IF(CG$2&lt;=$A38,IF(CG$3&gt;=$A38,(CG$4),0),0)*($AI39-$AI38)/10000</f>
        <v>0</v>
      </c>
      <c r="CH38" s="316">
        <f t="shared" ref="CH38:CH69" si="161">IF(CH$2&lt;=$A38,IF(CH$3&gt;=$A38,(CH$4),0),0)*($AI39-$AI38)/10000</f>
        <v>0</v>
      </c>
      <c r="CI38" s="316">
        <f t="shared" ref="CI38:CI69" si="162">IF(CI$2&lt;=$A38,IF(CI$3&gt;=$A38,(CI$4),0),0)*($AI39-$AI38)/10000</f>
        <v>0</v>
      </c>
      <c r="CJ38" s="188"/>
      <c r="CK38" s="307">
        <f t="shared" si="118"/>
        <v>0</v>
      </c>
      <c r="CL38" s="307"/>
      <c r="CM38" s="307"/>
      <c r="CN38" s="318">
        <f t="shared" ref="CN38:CN69" si="163">IF(CN$2&lt;=$A38,IF(CN$3&gt;=$A38,(CN$4),0),0)*($AI39-$AI38)/10000</f>
        <v>0</v>
      </c>
      <c r="CO38" s="318">
        <f t="shared" ref="CO38:CO69" si="164">IF(CO$2&lt;=$A38,IF(CO$3&gt;=$A38,(CO$4),0),0)*($AI39-$AI38)/10000</f>
        <v>0</v>
      </c>
      <c r="CP38" s="318">
        <f t="shared" ref="CP38:CP69" si="165">IF(CP$2&lt;=$A38,IF(CP$3&gt;=$A38,(CP$4),0),0)*($AI39-$AI38)/10000</f>
        <v>0</v>
      </c>
      <c r="CQ38" s="318">
        <f t="shared" ref="CQ38:CQ69" si="166">IF(CQ$2&lt;=$A38,IF(CQ$3&gt;=$A38,(CQ$4),0),0)*($AI39-$AI38)/10000</f>
        <v>0</v>
      </c>
      <c r="CR38" s="307"/>
      <c r="CS38" s="307">
        <f t="shared" si="119"/>
        <v>0</v>
      </c>
      <c r="CT38" s="307"/>
      <c r="CU38" s="188"/>
      <c r="CV38" s="188"/>
      <c r="CW38" s="188"/>
      <c r="CX38" s="316">
        <f t="shared" ref="CX38:CX69" si="167">IF(CX$2&lt;=$A38,IF(CX$3&gt;=$A38,(CX$4),0),0)*($AI39-$AI38)/10000</f>
        <v>0</v>
      </c>
      <c r="CY38" s="316">
        <f t="shared" ref="CY38:CY69" si="168">IF(CY$2&lt;=$A38,IF(CY$3&gt;=$A38,(CY$4),0),0)*($AI39-$AI38)/10000</f>
        <v>0</v>
      </c>
      <c r="CZ38" s="316">
        <f t="shared" ref="CZ38:CZ69" si="169">IF(CZ$2&lt;=$A38,IF(CZ$3&gt;=$A38,(CZ$4),0),0)*($AI39-$AI38)/10000</f>
        <v>0</v>
      </c>
      <c r="DA38" s="316">
        <f t="shared" ref="DA38:DA69" si="170">IF(DA$2&lt;=$A38,IF(DA$3&gt;=$A38,(DA$4),0),0)*($AI39-$AI38)/10000</f>
        <v>0</v>
      </c>
      <c r="DB38" s="316">
        <f t="shared" ref="DB38:DB69" si="171">IF(DB$2&lt;=$A38,IF(DB$3&gt;=$A38,(DB$4),0),0)*($AI39-$AI38)/10000</f>
        <v>0</v>
      </c>
      <c r="DC38" s="316">
        <f t="shared" ref="DC38:DC69" si="172">IF(DC$2&lt;=$A38,IF(DC$3&gt;=$A38,(DC$4),0),0)*($AI39-$AI38)/10000</f>
        <v>0</v>
      </c>
      <c r="DD38" s="316">
        <f t="shared" ref="DD38:DD69" si="173">IF(DD$2&lt;=$A38,IF(DD$3&gt;=$A38,(DD$4),0),0)*($AI39-$AI38)/10000</f>
        <v>0</v>
      </c>
      <c r="DE38" s="188"/>
      <c r="DF38" s="307">
        <f t="shared" si="62"/>
        <v>0</v>
      </c>
      <c r="DG38" s="188"/>
      <c r="DH38" s="188"/>
      <c r="DI38" s="188"/>
      <c r="DJ38" s="188"/>
      <c r="DK38" s="188"/>
      <c r="DL38" s="316">
        <f t="shared" ref="DL38:DL69" si="174">IF(DL$2&lt;=$A38,IF(DL$3&gt;=$A38,(DL$4),0),0)*($AI39-$AI38)/10000</f>
        <v>0</v>
      </c>
      <c r="DM38" s="316">
        <f t="shared" ref="DM38:DM69" si="175">IF(DM$2&lt;=$A38,IF(DM$3&gt;=$A38,(DM$4),0),0)*($AI39-$AI38)/10000</f>
        <v>0</v>
      </c>
      <c r="DN38" s="316">
        <f t="shared" ref="DN38:DN69" si="176">IF(DN$2&lt;=$A38,IF(DN$3&gt;=$A38,(DN$4),0),0)*($AI39-$AI38)/10000</f>
        <v>0</v>
      </c>
      <c r="DO38" s="316">
        <f t="shared" ref="DO38:DO69" si="177">IF(DO$2&lt;=$A38,IF(DO$3&gt;=$A38,(DO$4),0),0)*($AI39-$AI38)/10000</f>
        <v>0</v>
      </c>
      <c r="DP38" s="316"/>
      <c r="DQ38" s="316">
        <f t="shared" si="120"/>
        <v>0</v>
      </c>
      <c r="DR38" s="316"/>
      <c r="DS38" s="316">
        <f t="shared" ref="DS38:DS69" si="178">IF(DS$2&lt;=$A38,IF(DS$3&gt;=$A38,(DS$4),0),0)*($AI39-$AI38)/10000</f>
        <v>0</v>
      </c>
      <c r="DT38" s="316">
        <f t="shared" ref="DT38:DT69" si="179">IF(DT$2&lt;=$A38,IF(DT$3&gt;=$A38,(DT$4),0),0)*($AI39-$AI38)/10000</f>
        <v>0</v>
      </c>
      <c r="DU38" s="316">
        <f t="shared" ref="DU38:DU69" si="180">IF(DU$2&lt;=$A38,IF(DU$3&gt;=$A38,(DU$4),0),0)*($AI39-$AI38)/10000</f>
        <v>0</v>
      </c>
      <c r="DV38" s="316">
        <f t="shared" ref="DV38:DV69" si="181">IF(DV$2&lt;=$A38,IF(DV$3&gt;=$A38,(DV$4),0),0)*($AI39-$AI38)/10000</f>
        <v>0</v>
      </c>
      <c r="DW38" s="316">
        <f t="shared" ref="DW38:DW69" si="182">IF(DW$2&lt;=$A38,IF(DW$3&gt;=$A38,(DW$4),0),0)*($AI39-$AI38)/10000</f>
        <v>0</v>
      </c>
      <c r="DX38" s="316">
        <f t="shared" ref="DX38:DX69" si="183">IF(DX$2&lt;=$A38,IF(DX$3&gt;=$A38,(DX$4),0),0)*($AI39-$AI38)/10000</f>
        <v>0</v>
      </c>
      <c r="DY38" s="316">
        <f t="shared" ref="DY38:DY69" si="184">IF(DY$2&lt;=$A38,IF(DY$3&gt;=$A38,(DY$4),0),0)*($AI39-$AI38)/10000</f>
        <v>0</v>
      </c>
      <c r="DZ38" s="316">
        <f t="shared" ref="DZ38:DZ69" si="185">IF(DZ$2&lt;=$A38,IF(DZ$3&gt;=$A38,(DZ$4),0),0)*($AI39-$AI38)/10000</f>
        <v>0</v>
      </c>
      <c r="EA38" s="316">
        <f t="shared" ref="EA38:EA69" si="186">IF(EA$2&lt;=$A38,IF(EA$3&gt;=$A38,(EA$4),0),0)*($AI39-$AI38)/10000</f>
        <v>0</v>
      </c>
      <c r="EB38" s="307">
        <f t="shared" ref="EB38:EB69" si="187">SUM(DS38:DZ38)*AM38</f>
        <v>0</v>
      </c>
      <c r="EC38" s="307"/>
      <c r="ED38" s="188"/>
      <c r="EE38" s="188"/>
      <c r="EF38" s="188"/>
      <c r="EG38" s="188"/>
      <c r="EH38" s="188"/>
      <c r="EI38" s="316">
        <f t="shared" ref="EI38:EI69" si="188">IF(EI$2&lt;=$A38,IF(EI$3&gt;=$A38,(EI$4),0),0)*($AI39-$AI38)/10000</f>
        <v>0</v>
      </c>
      <c r="EJ38" s="316">
        <f t="shared" ref="EJ38:EJ69" si="189">IF(EJ$2&lt;=$A38,IF(EJ$3&gt;=$A38,(EJ$4),0),0)*($AI39-$AI38)/10000</f>
        <v>0</v>
      </c>
      <c r="EK38" s="316">
        <f t="shared" ref="EK38:EK69" si="190">IF(EK$2&lt;=$A38,IF(EK$3&gt;=$A38,(EK$4),0),0)*($AI39-$AI38)/10000</f>
        <v>0</v>
      </c>
      <c r="EL38" s="316">
        <f t="shared" ref="EL38:EL69" si="191">IF(EL$2&lt;=$A38,IF(EL$3&gt;=$A38,(EL$4),0),0)*($AI39-$AI38)/10000</f>
        <v>0</v>
      </c>
      <c r="EM38" s="316">
        <f t="shared" ref="EM38:EM69" si="192">IF(EM$2&lt;=$A38,IF(EM$3&gt;=$A38,(EM$4),0),0)*($AI39-$AI38)/10000</f>
        <v>0</v>
      </c>
      <c r="EN38" s="316">
        <f t="shared" ref="EN38:EN69" si="193">IF(EN$2&lt;=$A38,IF(EN$3&gt;=$A38,(EN$4),0),0)*($AI39-$AI38)/10000</f>
        <v>0</v>
      </c>
      <c r="EO38" s="188"/>
      <c r="EP38" s="307">
        <f t="shared" si="123"/>
        <v>0</v>
      </c>
      <c r="EQ38" s="307">
        <f t="shared" si="83"/>
        <v>0</v>
      </c>
      <c r="ER38" s="188"/>
      <c r="ES38" s="188"/>
      <c r="ET38" s="188"/>
      <c r="EU38" s="188"/>
      <c r="EV38" s="188"/>
      <c r="EW38" s="316">
        <f t="shared" ref="EW38:EW69" si="194">IF(EW$2&lt;=$A38,IF(EW$3&gt;=$A38,(EW$4),0),0)*($AI39-$AI38)/10000</f>
        <v>0</v>
      </c>
      <c r="EX38" s="316">
        <f t="shared" ref="EX38:EX69" si="195">IF(EX$2&lt;=$A38,IF(EX$3&gt;=$A38,(EX$4),0),0)*($AI39-$AI38)/10000</f>
        <v>0</v>
      </c>
      <c r="EY38" s="316">
        <f t="shared" ref="EY38:EY69" si="196">IF(EY$2&lt;=$A38,IF(EY$3&gt;=$A38,(EY$4),0),0)*($AI39-$AI38)/10000</f>
        <v>0</v>
      </c>
      <c r="EZ38" s="316">
        <f t="shared" ref="EZ38:EZ69" si="197">IF(EZ$2&lt;=$A38,IF(EZ$3&gt;=$A38,(EZ$4),0),0)*($AI39-$AI38)/10000</f>
        <v>0</v>
      </c>
      <c r="FA38" s="316">
        <f t="shared" ref="FA38:FA69" si="198">IF(FA$2&lt;=$A38,IF(FA$3&gt;=$A38,(FA$4),0),0)*($AI39-$AI38)/10000</f>
        <v>0</v>
      </c>
      <c r="FB38" s="316">
        <f t="shared" ref="FB38:FB69" si="199">IF(FB$2&lt;=$A38,IF(FB$3&gt;=$A38,(FB$4),0),0)*($AI39-$AI38)/10000</f>
        <v>0</v>
      </c>
      <c r="FC38" s="188"/>
      <c r="FD38" s="307">
        <f t="shared" si="124"/>
        <v>0</v>
      </c>
      <c r="FE38" s="307">
        <f t="shared" si="90"/>
        <v>0</v>
      </c>
      <c r="FF38" s="188"/>
      <c r="FG38" s="188"/>
      <c r="FH38" s="188"/>
      <c r="FI38" s="188"/>
      <c r="FJ38" s="188"/>
      <c r="FK38" s="188"/>
      <c r="FL38" s="316">
        <f t="shared" ref="FL38:FL69" si="200">IF(FL$2&lt;=$A38,IF(FL$3&gt;=$A38,(FL$4),0),0)*($AI39-$AI38)/10000</f>
        <v>0</v>
      </c>
      <c r="FM38" s="316">
        <f t="shared" ref="FM38:FM69" si="201">IF(FM$2&lt;=$A38,IF(FM$3&gt;=$A38,(FM$4),0),0)*($AI39-$AI38)/10000</f>
        <v>0</v>
      </c>
      <c r="FN38" s="316">
        <f t="shared" ref="FN38:FN69" si="202">IF(FN$2&lt;=$A38,IF(FN$3&gt;=$A38,(FN$4),0),0)*($AI39-$AI38)/10000</f>
        <v>0</v>
      </c>
      <c r="FO38" s="316">
        <f t="shared" ref="FO38:FO69" si="203">IF(FO$2&lt;=$A38,IF(FO$3&gt;=$A38,(FO$4),0),0)*($AI39-$AI38)/10000</f>
        <v>0</v>
      </c>
      <c r="FP38" s="316">
        <f t="shared" ref="FP38:FP69" si="204">IF(FP$2&lt;=$A38,IF(FP$3&gt;=$A38,(FP$4),0),0)*($AI39-$AI38)/10000</f>
        <v>0</v>
      </c>
      <c r="FQ38" s="316">
        <f t="shared" ref="FQ38:FQ69" si="205">IF(FQ$2&lt;=$A38,IF(FQ$3&gt;=$A38,(FQ$4),0),0)*($AI39-$AI38)/10000</f>
        <v>0</v>
      </c>
      <c r="FR38" s="188"/>
      <c r="FS38" s="307">
        <f t="shared" si="97"/>
        <v>0</v>
      </c>
      <c r="FT38" s="307">
        <f t="shared" si="98"/>
        <v>0</v>
      </c>
      <c r="FU38" s="188"/>
      <c r="FV38" s="188"/>
      <c r="FW38" s="188"/>
      <c r="FX38" s="188"/>
      <c r="FY38" s="188"/>
      <c r="FZ38" s="188"/>
      <c r="GA38" s="316">
        <f t="shared" ref="GA38:GA69" si="206">IF(GA$2&lt;=$A38,IF(GA$3&gt;=$A38,(GA$4),0),0)*($AI39-$AI38)/10000</f>
        <v>0</v>
      </c>
      <c r="GB38" s="316">
        <f t="shared" ref="GB38:GB69" si="207">IF(GB$2&lt;=$A38,IF(GB$3&gt;=$A38,(GB$4),0),0)*($AI39-$AI38)/10000</f>
        <v>0</v>
      </c>
      <c r="GC38" s="316">
        <f t="shared" ref="GC38:GC69" si="208">IF(GC$2&lt;=$A38,IF(GC$3&gt;=$A38,(GC$4),0),0)*($AI39-$AI38)/10000</f>
        <v>0</v>
      </c>
      <c r="GD38" s="316">
        <f t="shared" ref="GD38:GD69" si="209">IF(GD$2&lt;=$A38,IF(GD$3&gt;=$A38,(GD$4),0),0)*($AI39-$AI38)/10000</f>
        <v>0</v>
      </c>
      <c r="GE38" s="316">
        <f t="shared" ref="GE38:GE69" si="210">IF(GE$2&lt;=$A38,IF(GE$3&gt;=$A38,(GE$4),0),0)*($AI39-$AI38)/10000</f>
        <v>0</v>
      </c>
      <c r="GF38" s="316">
        <f t="shared" ref="GF38:GF69" si="211">IF(GF$2&lt;=$A38,IF(GF$3&gt;=$A38,(GF$4),0),0)*($AI39-$AI38)/10000</f>
        <v>0</v>
      </c>
      <c r="GG38" s="188"/>
      <c r="GH38" s="307">
        <f t="shared" si="105"/>
        <v>0</v>
      </c>
      <c r="GI38" s="307">
        <f t="shared" si="106"/>
        <v>0</v>
      </c>
    </row>
    <row r="39" spans="1:191" ht="17.25" thickBot="1" x14ac:dyDescent="0.3">
      <c r="A39" s="404">
        <v>37926</v>
      </c>
      <c r="B39" s="410">
        <f t="shared" si="107"/>
        <v>0</v>
      </c>
      <c r="C39" s="208">
        <f t="shared" si="125"/>
        <v>-0.22999999999999954</v>
      </c>
      <c r="D39" s="210">
        <f>AVERAGE(C39:C50)</f>
        <v>-0.38256256316540194</v>
      </c>
      <c r="E39" s="410">
        <f t="shared" si="108"/>
        <v>14.27</v>
      </c>
      <c r="F39" s="208">
        <f t="shared" si="126"/>
        <v>0.59</v>
      </c>
      <c r="G39" s="210">
        <f>AVERAGE(F39:F50)</f>
        <v>0.31583333333333335</v>
      </c>
      <c r="H39" s="410">
        <f t="shared" si="109"/>
        <v>0</v>
      </c>
      <c r="I39" s="208">
        <f t="shared" si="127"/>
        <v>0.64</v>
      </c>
      <c r="J39" s="210">
        <f>AVERAGE(I39:I50)</f>
        <v>0.69833333333333336</v>
      </c>
      <c r="K39" s="410">
        <f t="shared" si="110"/>
        <v>0</v>
      </c>
      <c r="L39" s="208">
        <f t="shared" si="128"/>
        <v>-0.28999999999999998</v>
      </c>
      <c r="M39" s="210">
        <f>AVERAGE(L39:L50)</f>
        <v>-0.32500000000000001</v>
      </c>
      <c r="N39" s="410">
        <f t="shared" si="111"/>
        <v>-25.43</v>
      </c>
      <c r="O39" s="208">
        <f t="shared" si="129"/>
        <v>6.4000000000000001E-2</v>
      </c>
      <c r="P39" s="210">
        <f>AVERAGE(O39:O50)</f>
        <v>-0.1125</v>
      </c>
      <c r="Q39" s="208">
        <f t="shared" si="130"/>
        <v>4.149</v>
      </c>
      <c r="R39" s="210">
        <f>AVERAGE(Q39:Q50)</f>
        <v>3.8751666666666673</v>
      </c>
      <c r="S39" s="410">
        <f t="shared" si="112"/>
        <v>0</v>
      </c>
      <c r="T39" s="208">
        <f t="shared" si="131"/>
        <v>-0.23</v>
      </c>
      <c r="U39" s="210">
        <f>AVERAGE(T39:T50)</f>
        <v>-0.34958333333333336</v>
      </c>
      <c r="V39" s="208">
        <f t="shared" si="113"/>
        <v>5.4703860177543957</v>
      </c>
      <c r="W39" s="210">
        <f>AVERAGE(V39:V50)</f>
        <v>5.152939978553241</v>
      </c>
      <c r="X39" s="410">
        <f t="shared" si="114"/>
        <v>0</v>
      </c>
      <c r="Y39" s="208">
        <f t="shared" si="132"/>
        <v>4.085</v>
      </c>
      <c r="Z39" s="210">
        <f>AVERAGE(Y39:Y50)</f>
        <v>3.9876666666666671</v>
      </c>
      <c r="AB39" s="415">
        <f t="shared" si="133"/>
        <v>-11.16</v>
      </c>
      <c r="AC39" s="122"/>
      <c r="AD39" s="122"/>
      <c r="AF39" s="385" t="s">
        <v>333</v>
      </c>
      <c r="AG39" s="386" t="s">
        <v>334</v>
      </c>
      <c r="AI39" s="407">
        <v>37926</v>
      </c>
      <c r="AJ39" s="293">
        <f t="shared" si="115"/>
        <v>0</v>
      </c>
      <c r="AK39" s="294">
        <f t="shared" si="121"/>
        <v>0</v>
      </c>
      <c r="AL39" s="294">
        <f t="shared" si="18"/>
        <v>0</v>
      </c>
      <c r="AM39" s="313">
        <f t="shared" si="116"/>
        <v>0.86506842318690924</v>
      </c>
      <c r="AN39" s="314">
        <f t="shared" si="19"/>
        <v>0</v>
      </c>
      <c r="AO39" s="294">
        <f t="shared" si="20"/>
        <v>0</v>
      </c>
      <c r="AP39" s="408"/>
      <c r="AQ39" s="237"/>
      <c r="AR39" s="307">
        <f t="shared" si="134"/>
        <v>0</v>
      </c>
      <c r="AS39" s="237"/>
      <c r="AT39" s="188"/>
      <c r="AU39" s="188"/>
      <c r="AV39" s="239">
        <v>37926</v>
      </c>
      <c r="AW39" s="188"/>
      <c r="AX39" s="315">
        <f t="shared" si="135"/>
        <v>0</v>
      </c>
      <c r="AY39" s="316">
        <f t="shared" si="136"/>
        <v>0</v>
      </c>
      <c r="AZ39" s="316">
        <f t="shared" si="137"/>
        <v>0</v>
      </c>
      <c r="BA39" s="316">
        <f t="shared" si="138"/>
        <v>0</v>
      </c>
      <c r="BB39" s="316">
        <f t="shared" si="139"/>
        <v>0</v>
      </c>
      <c r="BC39" s="316">
        <f t="shared" si="140"/>
        <v>0</v>
      </c>
      <c r="BD39" s="316">
        <f t="shared" si="141"/>
        <v>0</v>
      </c>
      <c r="BE39" s="316">
        <f t="shared" si="117"/>
        <v>0</v>
      </c>
      <c r="BF39" s="316"/>
      <c r="BG39" s="248"/>
      <c r="BH39" s="248"/>
      <c r="BI39" s="317">
        <f t="shared" si="142"/>
        <v>0</v>
      </c>
      <c r="BJ39" s="317">
        <f t="shared" si="143"/>
        <v>0</v>
      </c>
      <c r="BK39" s="317">
        <f t="shared" si="144"/>
        <v>0</v>
      </c>
      <c r="BL39" s="317">
        <f t="shared" si="145"/>
        <v>0</v>
      </c>
      <c r="BM39" s="317">
        <f t="shared" si="146"/>
        <v>0</v>
      </c>
      <c r="BN39" s="317">
        <f t="shared" si="147"/>
        <v>0</v>
      </c>
      <c r="BO39" s="317">
        <f t="shared" si="148"/>
        <v>0</v>
      </c>
      <c r="BP39" s="317">
        <f t="shared" si="149"/>
        <v>0</v>
      </c>
      <c r="BQ39" s="248"/>
      <c r="BR39" s="249">
        <f t="shared" si="122"/>
        <v>0</v>
      </c>
      <c r="BS39" s="249">
        <f t="shared" si="37"/>
        <v>0</v>
      </c>
      <c r="BT39" s="249"/>
      <c r="BU39" s="188"/>
      <c r="BV39" s="188"/>
      <c r="BW39" s="318">
        <f t="shared" si="150"/>
        <v>0</v>
      </c>
      <c r="BX39" s="318">
        <f t="shared" si="151"/>
        <v>0</v>
      </c>
      <c r="BY39" s="318">
        <f t="shared" si="152"/>
        <v>0</v>
      </c>
      <c r="BZ39" s="318">
        <f t="shared" si="153"/>
        <v>0</v>
      </c>
      <c r="CA39" s="318">
        <f t="shared" si="154"/>
        <v>0</v>
      </c>
      <c r="CB39" s="316">
        <f t="shared" si="155"/>
        <v>0</v>
      </c>
      <c r="CC39" s="316">
        <f t="shared" si="156"/>
        <v>0</v>
      </c>
      <c r="CD39" s="316">
        <f t="shared" si="157"/>
        <v>0</v>
      </c>
      <c r="CE39" s="316">
        <f t="shared" si="158"/>
        <v>0</v>
      </c>
      <c r="CF39" s="316">
        <f t="shared" si="159"/>
        <v>0</v>
      </c>
      <c r="CG39" s="316">
        <f t="shared" si="160"/>
        <v>0</v>
      </c>
      <c r="CH39" s="316">
        <f t="shared" si="161"/>
        <v>0</v>
      </c>
      <c r="CI39" s="316">
        <f t="shared" si="162"/>
        <v>0</v>
      </c>
      <c r="CJ39" s="188"/>
      <c r="CK39" s="307">
        <f t="shared" si="118"/>
        <v>0</v>
      </c>
      <c r="CL39" s="307"/>
      <c r="CM39" s="307"/>
      <c r="CN39" s="318">
        <f t="shared" si="163"/>
        <v>0</v>
      </c>
      <c r="CO39" s="318">
        <f t="shared" si="164"/>
        <v>0</v>
      </c>
      <c r="CP39" s="318">
        <f t="shared" si="165"/>
        <v>0</v>
      </c>
      <c r="CQ39" s="318">
        <f t="shared" si="166"/>
        <v>0</v>
      </c>
      <c r="CR39" s="307"/>
      <c r="CS39" s="307">
        <f t="shared" si="119"/>
        <v>0</v>
      </c>
      <c r="CT39" s="307"/>
      <c r="CU39" s="188"/>
      <c r="CV39" s="188"/>
      <c r="CW39" s="188"/>
      <c r="CX39" s="316">
        <f t="shared" si="167"/>
        <v>0</v>
      </c>
      <c r="CY39" s="316">
        <f t="shared" si="168"/>
        <v>0</v>
      </c>
      <c r="CZ39" s="316">
        <f t="shared" si="169"/>
        <v>0</v>
      </c>
      <c r="DA39" s="316">
        <f t="shared" si="170"/>
        <v>0</v>
      </c>
      <c r="DB39" s="316">
        <f t="shared" si="171"/>
        <v>0</v>
      </c>
      <c r="DC39" s="316">
        <f t="shared" si="172"/>
        <v>0</v>
      </c>
      <c r="DD39" s="316">
        <f t="shared" si="173"/>
        <v>0</v>
      </c>
      <c r="DE39" s="188"/>
      <c r="DF39" s="307">
        <f t="shared" si="62"/>
        <v>0</v>
      </c>
      <c r="DG39" s="188"/>
      <c r="DH39" s="188"/>
      <c r="DI39" s="188"/>
      <c r="DJ39" s="188"/>
      <c r="DK39" s="188"/>
      <c r="DL39" s="316">
        <f t="shared" si="174"/>
        <v>0</v>
      </c>
      <c r="DM39" s="316">
        <f t="shared" si="175"/>
        <v>0</v>
      </c>
      <c r="DN39" s="316">
        <f t="shared" si="176"/>
        <v>0</v>
      </c>
      <c r="DO39" s="316">
        <f t="shared" si="177"/>
        <v>0</v>
      </c>
      <c r="DP39" s="316"/>
      <c r="DQ39" s="316">
        <f t="shared" si="120"/>
        <v>0</v>
      </c>
      <c r="DR39" s="316"/>
      <c r="DS39" s="316">
        <f t="shared" si="178"/>
        <v>0</v>
      </c>
      <c r="DT39" s="316">
        <f t="shared" si="179"/>
        <v>0</v>
      </c>
      <c r="DU39" s="316">
        <f t="shared" si="180"/>
        <v>0</v>
      </c>
      <c r="DV39" s="316">
        <f t="shared" si="181"/>
        <v>0</v>
      </c>
      <c r="DW39" s="316">
        <f t="shared" si="182"/>
        <v>0</v>
      </c>
      <c r="DX39" s="316">
        <f t="shared" si="183"/>
        <v>0</v>
      </c>
      <c r="DY39" s="316">
        <f t="shared" si="184"/>
        <v>0</v>
      </c>
      <c r="DZ39" s="316">
        <f t="shared" si="185"/>
        <v>0</v>
      </c>
      <c r="EA39" s="316">
        <f t="shared" si="186"/>
        <v>0</v>
      </c>
      <c r="EB39" s="307">
        <f t="shared" si="187"/>
        <v>0</v>
      </c>
      <c r="EC39" s="307"/>
      <c r="ED39" s="188"/>
      <c r="EE39" s="188"/>
      <c r="EF39" s="188"/>
      <c r="EG39" s="188"/>
      <c r="EH39" s="188"/>
      <c r="EI39" s="316">
        <f t="shared" si="188"/>
        <v>0</v>
      </c>
      <c r="EJ39" s="316">
        <f t="shared" si="189"/>
        <v>0</v>
      </c>
      <c r="EK39" s="316">
        <f t="shared" si="190"/>
        <v>0</v>
      </c>
      <c r="EL39" s="316">
        <f t="shared" si="191"/>
        <v>0</v>
      </c>
      <c r="EM39" s="316">
        <f t="shared" si="192"/>
        <v>0</v>
      </c>
      <c r="EN39" s="316">
        <f t="shared" si="193"/>
        <v>0</v>
      </c>
      <c r="EO39" s="188"/>
      <c r="EP39" s="307">
        <f t="shared" si="123"/>
        <v>0</v>
      </c>
      <c r="EQ39" s="307">
        <f t="shared" si="83"/>
        <v>0</v>
      </c>
      <c r="ER39" s="188"/>
      <c r="ES39" s="188"/>
      <c r="ET39" s="188"/>
      <c r="EU39" s="188"/>
      <c r="EV39" s="188"/>
      <c r="EW39" s="316">
        <f t="shared" si="194"/>
        <v>0</v>
      </c>
      <c r="EX39" s="316">
        <f t="shared" si="195"/>
        <v>0</v>
      </c>
      <c r="EY39" s="316">
        <f t="shared" si="196"/>
        <v>0</v>
      </c>
      <c r="EZ39" s="316">
        <f t="shared" si="197"/>
        <v>0</v>
      </c>
      <c r="FA39" s="316">
        <f t="shared" si="198"/>
        <v>0</v>
      </c>
      <c r="FB39" s="316">
        <f t="shared" si="199"/>
        <v>0</v>
      </c>
      <c r="FC39" s="188"/>
      <c r="FD39" s="307">
        <f t="shared" si="124"/>
        <v>0</v>
      </c>
      <c r="FE39" s="307">
        <f t="shared" si="90"/>
        <v>0</v>
      </c>
      <c r="FF39" s="188"/>
      <c r="FG39" s="188"/>
      <c r="FH39" s="188"/>
      <c r="FI39" s="188"/>
      <c r="FJ39" s="188"/>
      <c r="FK39" s="188"/>
      <c r="FL39" s="316">
        <f t="shared" si="200"/>
        <v>0</v>
      </c>
      <c r="FM39" s="316">
        <f t="shared" si="201"/>
        <v>0</v>
      </c>
      <c r="FN39" s="316">
        <f t="shared" si="202"/>
        <v>0</v>
      </c>
      <c r="FO39" s="316">
        <f t="shared" si="203"/>
        <v>0</v>
      </c>
      <c r="FP39" s="316">
        <f t="shared" si="204"/>
        <v>0</v>
      </c>
      <c r="FQ39" s="316">
        <f t="shared" si="205"/>
        <v>0</v>
      </c>
      <c r="FR39" s="188"/>
      <c r="FS39" s="307">
        <f t="shared" si="97"/>
        <v>0</v>
      </c>
      <c r="FT39" s="307">
        <f t="shared" si="98"/>
        <v>0</v>
      </c>
      <c r="FU39" s="188"/>
      <c r="FV39" s="188"/>
      <c r="FW39" s="188"/>
      <c r="FX39" s="188"/>
      <c r="FY39" s="188"/>
      <c r="FZ39" s="188"/>
      <c r="GA39" s="316">
        <f t="shared" si="206"/>
        <v>0</v>
      </c>
      <c r="GB39" s="316">
        <f t="shared" si="207"/>
        <v>0</v>
      </c>
      <c r="GC39" s="316">
        <f t="shared" si="208"/>
        <v>0</v>
      </c>
      <c r="GD39" s="316">
        <f t="shared" si="209"/>
        <v>0</v>
      </c>
      <c r="GE39" s="316">
        <f t="shared" si="210"/>
        <v>0</v>
      </c>
      <c r="GF39" s="316">
        <f t="shared" si="211"/>
        <v>0</v>
      </c>
      <c r="GG39" s="188"/>
      <c r="GH39" s="307">
        <f t="shared" si="105"/>
        <v>0</v>
      </c>
      <c r="GI39" s="307">
        <f t="shared" si="106"/>
        <v>0</v>
      </c>
    </row>
    <row r="40" spans="1:191" ht="16.5" x14ac:dyDescent="0.25">
      <c r="A40" s="404">
        <v>37956</v>
      </c>
      <c r="B40" s="410">
        <f t="shared" si="107"/>
        <v>0</v>
      </c>
      <c r="C40" s="208">
        <f t="shared" si="125"/>
        <v>-0.22999999999999998</v>
      </c>
      <c r="D40" s="417"/>
      <c r="E40" s="410">
        <f t="shared" si="108"/>
        <v>14.68</v>
      </c>
      <c r="F40" s="208">
        <f t="shared" si="126"/>
        <v>0.59</v>
      </c>
      <c r="G40" s="417"/>
      <c r="H40" s="410">
        <f t="shared" si="109"/>
        <v>0</v>
      </c>
      <c r="I40" s="208">
        <f t="shared" si="127"/>
        <v>0.64</v>
      </c>
      <c r="J40" s="417"/>
      <c r="K40" s="410">
        <f t="shared" si="110"/>
        <v>0</v>
      </c>
      <c r="L40" s="208">
        <f t="shared" si="128"/>
        <v>-0.28999999999999998</v>
      </c>
      <c r="M40" s="417"/>
      <c r="N40" s="410">
        <f t="shared" si="111"/>
        <v>-26.16</v>
      </c>
      <c r="O40" s="208">
        <f t="shared" si="129"/>
        <v>0.14400000000000002</v>
      </c>
      <c r="P40" s="417"/>
      <c r="Q40" s="208">
        <f t="shared" si="130"/>
        <v>4.3540000000000001</v>
      </c>
      <c r="R40" s="417"/>
      <c r="S40" s="410">
        <f t="shared" si="112"/>
        <v>0</v>
      </c>
      <c r="T40" s="208">
        <f t="shared" si="131"/>
        <v>-0.23</v>
      </c>
      <c r="U40" s="417"/>
      <c r="V40" s="208">
        <f t="shared" si="113"/>
        <v>5.6460102931465261</v>
      </c>
      <c r="W40" s="417"/>
      <c r="X40" s="410">
        <f t="shared" si="114"/>
        <v>0</v>
      </c>
      <c r="Y40" s="208">
        <f t="shared" si="132"/>
        <v>4.21</v>
      </c>
      <c r="Z40" s="417"/>
      <c r="AB40" s="415">
        <f t="shared" si="133"/>
        <v>-11.48</v>
      </c>
      <c r="AC40" s="122"/>
      <c r="AD40" s="122"/>
      <c r="AF40" s="385" t="s">
        <v>335</v>
      </c>
      <c r="AG40" s="423"/>
      <c r="AI40" s="407">
        <v>37956</v>
      </c>
      <c r="AJ40" s="293">
        <f t="shared" si="115"/>
        <v>0</v>
      </c>
      <c r="AK40" s="294">
        <f t="shared" si="121"/>
        <v>0</v>
      </c>
      <c r="AL40" s="294">
        <f t="shared" si="18"/>
        <v>0</v>
      </c>
      <c r="AM40" s="313">
        <f t="shared" si="116"/>
        <v>0.86109584159991626</v>
      </c>
      <c r="AN40" s="314">
        <f t="shared" si="19"/>
        <v>0</v>
      </c>
      <c r="AO40" s="294">
        <f t="shared" si="20"/>
        <v>0</v>
      </c>
      <c r="AP40" s="408"/>
      <c r="AQ40" s="237"/>
      <c r="AR40" s="307">
        <f t="shared" si="134"/>
        <v>0</v>
      </c>
      <c r="AS40" s="237"/>
      <c r="AT40" s="188"/>
      <c r="AU40" s="188"/>
      <c r="AV40" s="239">
        <v>37956</v>
      </c>
      <c r="AW40" s="188"/>
      <c r="AX40" s="315">
        <f t="shared" si="135"/>
        <v>0</v>
      </c>
      <c r="AY40" s="316">
        <f t="shared" si="136"/>
        <v>0</v>
      </c>
      <c r="AZ40" s="316">
        <f t="shared" si="137"/>
        <v>0</v>
      </c>
      <c r="BA40" s="316">
        <f t="shared" si="138"/>
        <v>0</v>
      </c>
      <c r="BB40" s="316">
        <f t="shared" si="139"/>
        <v>0</v>
      </c>
      <c r="BC40" s="316">
        <f t="shared" si="140"/>
        <v>0</v>
      </c>
      <c r="BD40" s="316">
        <f t="shared" si="141"/>
        <v>0</v>
      </c>
      <c r="BE40" s="316">
        <f t="shared" si="117"/>
        <v>0</v>
      </c>
      <c r="BF40" s="316"/>
      <c r="BG40" s="248"/>
      <c r="BH40" s="248"/>
      <c r="BI40" s="317">
        <f t="shared" si="142"/>
        <v>0</v>
      </c>
      <c r="BJ40" s="317">
        <f t="shared" si="143"/>
        <v>0</v>
      </c>
      <c r="BK40" s="317">
        <f t="shared" si="144"/>
        <v>0</v>
      </c>
      <c r="BL40" s="317">
        <f t="shared" si="145"/>
        <v>0</v>
      </c>
      <c r="BM40" s="317">
        <f t="shared" si="146"/>
        <v>0</v>
      </c>
      <c r="BN40" s="317">
        <f t="shared" si="147"/>
        <v>0</v>
      </c>
      <c r="BO40" s="317">
        <f t="shared" si="148"/>
        <v>0</v>
      </c>
      <c r="BP40" s="317">
        <f t="shared" si="149"/>
        <v>0</v>
      </c>
      <c r="BQ40" s="248"/>
      <c r="BR40" s="249">
        <f t="shared" si="122"/>
        <v>0</v>
      </c>
      <c r="BS40" s="249">
        <f t="shared" si="37"/>
        <v>0</v>
      </c>
      <c r="BT40" s="249"/>
      <c r="BU40" s="188"/>
      <c r="BV40" s="188"/>
      <c r="BW40" s="318">
        <f t="shared" si="150"/>
        <v>0</v>
      </c>
      <c r="BX40" s="318">
        <f t="shared" si="151"/>
        <v>0</v>
      </c>
      <c r="BY40" s="318">
        <f t="shared" si="152"/>
        <v>0</v>
      </c>
      <c r="BZ40" s="318">
        <f t="shared" si="153"/>
        <v>0</v>
      </c>
      <c r="CA40" s="318">
        <f t="shared" si="154"/>
        <v>0</v>
      </c>
      <c r="CB40" s="316">
        <f t="shared" si="155"/>
        <v>0</v>
      </c>
      <c r="CC40" s="316">
        <f t="shared" si="156"/>
        <v>0</v>
      </c>
      <c r="CD40" s="316">
        <f t="shared" si="157"/>
        <v>0</v>
      </c>
      <c r="CE40" s="316">
        <f t="shared" si="158"/>
        <v>0</v>
      </c>
      <c r="CF40" s="316">
        <f t="shared" si="159"/>
        <v>0</v>
      </c>
      <c r="CG40" s="316">
        <f t="shared" si="160"/>
        <v>0</v>
      </c>
      <c r="CH40" s="316">
        <f t="shared" si="161"/>
        <v>0</v>
      </c>
      <c r="CI40" s="316">
        <f t="shared" si="162"/>
        <v>0</v>
      </c>
      <c r="CJ40" s="188"/>
      <c r="CK40" s="307">
        <f t="shared" si="118"/>
        <v>0</v>
      </c>
      <c r="CL40" s="307"/>
      <c r="CM40" s="307"/>
      <c r="CN40" s="318">
        <f t="shared" si="163"/>
        <v>0</v>
      </c>
      <c r="CO40" s="318">
        <f t="shared" si="164"/>
        <v>0</v>
      </c>
      <c r="CP40" s="318">
        <f t="shared" si="165"/>
        <v>0</v>
      </c>
      <c r="CQ40" s="318">
        <f t="shared" si="166"/>
        <v>0</v>
      </c>
      <c r="CR40" s="307"/>
      <c r="CS40" s="307">
        <f t="shared" si="119"/>
        <v>0</v>
      </c>
      <c r="CT40" s="307"/>
      <c r="CU40" s="188"/>
      <c r="CV40" s="188"/>
      <c r="CW40" s="188"/>
      <c r="CX40" s="316">
        <f t="shared" si="167"/>
        <v>0</v>
      </c>
      <c r="CY40" s="316">
        <f t="shared" si="168"/>
        <v>0</v>
      </c>
      <c r="CZ40" s="316">
        <f t="shared" si="169"/>
        <v>0</v>
      </c>
      <c r="DA40" s="316">
        <f t="shared" si="170"/>
        <v>0</v>
      </c>
      <c r="DB40" s="316">
        <f t="shared" si="171"/>
        <v>0</v>
      </c>
      <c r="DC40" s="316">
        <f t="shared" si="172"/>
        <v>0</v>
      </c>
      <c r="DD40" s="316">
        <f t="shared" si="173"/>
        <v>0</v>
      </c>
      <c r="DE40" s="188"/>
      <c r="DF40" s="307">
        <f t="shared" si="62"/>
        <v>0</v>
      </c>
      <c r="DG40" s="188"/>
      <c r="DH40" s="188"/>
      <c r="DI40" s="188"/>
      <c r="DJ40" s="188"/>
      <c r="DK40" s="188"/>
      <c r="DL40" s="316">
        <f t="shared" si="174"/>
        <v>0</v>
      </c>
      <c r="DM40" s="316">
        <f t="shared" si="175"/>
        <v>0</v>
      </c>
      <c r="DN40" s="316">
        <f t="shared" si="176"/>
        <v>0</v>
      </c>
      <c r="DO40" s="316">
        <f t="shared" si="177"/>
        <v>0</v>
      </c>
      <c r="DP40" s="316"/>
      <c r="DQ40" s="316">
        <f t="shared" si="120"/>
        <v>0</v>
      </c>
      <c r="DR40" s="316"/>
      <c r="DS40" s="316">
        <f t="shared" si="178"/>
        <v>0</v>
      </c>
      <c r="DT40" s="316">
        <f t="shared" si="179"/>
        <v>0</v>
      </c>
      <c r="DU40" s="316">
        <f t="shared" si="180"/>
        <v>0</v>
      </c>
      <c r="DV40" s="316">
        <f t="shared" si="181"/>
        <v>0</v>
      </c>
      <c r="DW40" s="316">
        <f t="shared" si="182"/>
        <v>0</v>
      </c>
      <c r="DX40" s="316">
        <f t="shared" si="183"/>
        <v>0</v>
      </c>
      <c r="DY40" s="316">
        <f t="shared" si="184"/>
        <v>0</v>
      </c>
      <c r="DZ40" s="316">
        <f t="shared" si="185"/>
        <v>0</v>
      </c>
      <c r="EA40" s="316">
        <f t="shared" si="186"/>
        <v>0</v>
      </c>
      <c r="EB40" s="307">
        <f t="shared" si="187"/>
        <v>0</v>
      </c>
      <c r="EC40" s="307"/>
      <c r="ED40" s="188"/>
      <c r="EE40" s="188"/>
      <c r="EF40" s="188"/>
      <c r="EG40" s="188"/>
      <c r="EH40" s="188"/>
      <c r="EI40" s="316">
        <f t="shared" si="188"/>
        <v>0</v>
      </c>
      <c r="EJ40" s="316">
        <f t="shared" si="189"/>
        <v>0</v>
      </c>
      <c r="EK40" s="316">
        <f t="shared" si="190"/>
        <v>0</v>
      </c>
      <c r="EL40" s="316">
        <f t="shared" si="191"/>
        <v>0</v>
      </c>
      <c r="EM40" s="316">
        <f t="shared" si="192"/>
        <v>0</v>
      </c>
      <c r="EN40" s="316">
        <f t="shared" si="193"/>
        <v>0</v>
      </c>
      <c r="EO40" s="188"/>
      <c r="EP40" s="307">
        <f t="shared" si="123"/>
        <v>0</v>
      </c>
      <c r="EQ40" s="307">
        <f t="shared" si="83"/>
        <v>0</v>
      </c>
      <c r="ER40" s="188"/>
      <c r="ES40" s="188"/>
      <c r="ET40" s="188"/>
      <c r="EU40" s="188"/>
      <c r="EV40" s="188"/>
      <c r="EW40" s="316">
        <f t="shared" si="194"/>
        <v>0</v>
      </c>
      <c r="EX40" s="316">
        <f t="shared" si="195"/>
        <v>0</v>
      </c>
      <c r="EY40" s="316">
        <f t="shared" si="196"/>
        <v>0</v>
      </c>
      <c r="EZ40" s="316">
        <f t="shared" si="197"/>
        <v>0</v>
      </c>
      <c r="FA40" s="316">
        <f t="shared" si="198"/>
        <v>0</v>
      </c>
      <c r="FB40" s="316">
        <f t="shared" si="199"/>
        <v>0</v>
      </c>
      <c r="FC40" s="188"/>
      <c r="FD40" s="307">
        <f t="shared" si="124"/>
        <v>0</v>
      </c>
      <c r="FE40" s="307">
        <f t="shared" si="90"/>
        <v>0</v>
      </c>
      <c r="FF40" s="188"/>
      <c r="FG40" s="188"/>
      <c r="FH40" s="188"/>
      <c r="FI40" s="188"/>
      <c r="FJ40" s="188"/>
      <c r="FK40" s="188"/>
      <c r="FL40" s="316">
        <f t="shared" si="200"/>
        <v>0</v>
      </c>
      <c r="FM40" s="316">
        <f t="shared" si="201"/>
        <v>0</v>
      </c>
      <c r="FN40" s="316">
        <f t="shared" si="202"/>
        <v>0</v>
      </c>
      <c r="FO40" s="316">
        <f t="shared" si="203"/>
        <v>0</v>
      </c>
      <c r="FP40" s="316">
        <f t="shared" si="204"/>
        <v>0</v>
      </c>
      <c r="FQ40" s="316">
        <f t="shared" si="205"/>
        <v>0</v>
      </c>
      <c r="FR40" s="188"/>
      <c r="FS40" s="307">
        <f t="shared" si="97"/>
        <v>0</v>
      </c>
      <c r="FT40" s="307">
        <f t="shared" si="98"/>
        <v>0</v>
      </c>
      <c r="FU40" s="188"/>
      <c r="FV40" s="188"/>
      <c r="FW40" s="188"/>
      <c r="FX40" s="188"/>
      <c r="FY40" s="188"/>
      <c r="FZ40" s="188"/>
      <c r="GA40" s="316">
        <f t="shared" si="206"/>
        <v>0</v>
      </c>
      <c r="GB40" s="316">
        <f t="shared" si="207"/>
        <v>0</v>
      </c>
      <c r="GC40" s="316">
        <f t="shared" si="208"/>
        <v>0</v>
      </c>
      <c r="GD40" s="316">
        <f t="shared" si="209"/>
        <v>0</v>
      </c>
      <c r="GE40" s="316">
        <f t="shared" si="210"/>
        <v>0</v>
      </c>
      <c r="GF40" s="316">
        <f t="shared" si="211"/>
        <v>0</v>
      </c>
      <c r="GG40" s="188"/>
      <c r="GH40" s="307">
        <f t="shared" si="105"/>
        <v>0</v>
      </c>
      <c r="GI40" s="307">
        <f t="shared" si="106"/>
        <v>0</v>
      </c>
    </row>
    <row r="41" spans="1:191" ht="16.5" x14ac:dyDescent="0.25">
      <c r="A41" s="404">
        <v>37987</v>
      </c>
      <c r="B41" s="410">
        <f t="shared" si="107"/>
        <v>0</v>
      </c>
      <c r="C41" s="208">
        <f t="shared" si="125"/>
        <v>-0.22999999999999954</v>
      </c>
      <c r="D41" s="411">
        <f>AVERAGE(C39:C43)</f>
        <v>-0.2299999999999999</v>
      </c>
      <c r="E41" s="410">
        <f t="shared" si="108"/>
        <v>14.61</v>
      </c>
      <c r="F41" s="208">
        <f t="shared" si="126"/>
        <v>0.59</v>
      </c>
      <c r="G41" s="411">
        <f>AVERAGE(F39:F43)</f>
        <v>0.59</v>
      </c>
      <c r="H41" s="410">
        <f t="shared" si="109"/>
        <v>0</v>
      </c>
      <c r="I41" s="208">
        <f t="shared" si="127"/>
        <v>0.64</v>
      </c>
      <c r="J41" s="411">
        <f>AVERAGE(I39:I43)</f>
        <v>0.64</v>
      </c>
      <c r="K41" s="410">
        <f t="shared" si="110"/>
        <v>0</v>
      </c>
      <c r="L41" s="208">
        <f t="shared" si="128"/>
        <v>-0.28999999999999998</v>
      </c>
      <c r="M41" s="411">
        <f>AVERAGE(L39:L43)</f>
        <v>-0.28999999999999998</v>
      </c>
      <c r="N41" s="410">
        <f t="shared" si="111"/>
        <v>0.53</v>
      </c>
      <c r="O41" s="208">
        <f t="shared" si="129"/>
        <v>0.224</v>
      </c>
      <c r="P41" s="411">
        <f>AVERAGE(O39:O43)</f>
        <v>0.08</v>
      </c>
      <c r="Q41" s="208">
        <f t="shared" si="130"/>
        <v>4.4730000000000008</v>
      </c>
      <c r="R41" s="411">
        <f>AVERAGE(Q39:Q43)</f>
        <v>4.2111999999999998</v>
      </c>
      <c r="S41" s="410">
        <f t="shared" si="112"/>
        <v>0</v>
      </c>
      <c r="T41" s="208">
        <f t="shared" si="131"/>
        <v>-0.23</v>
      </c>
      <c r="U41" s="411">
        <f>AVERAGE(T39:T43)</f>
        <v>-0.23000000000000004</v>
      </c>
      <c r="V41" s="208">
        <f t="shared" si="113"/>
        <v>5.6994119020379852</v>
      </c>
      <c r="W41" s="411">
        <f>AVERAGE(V39:V43)</f>
        <v>5.5322238888578887</v>
      </c>
      <c r="X41" s="410">
        <f t="shared" si="114"/>
        <v>0</v>
      </c>
      <c r="Y41" s="208">
        <f t="shared" si="132"/>
        <v>4.2490000000000006</v>
      </c>
      <c r="Z41" s="411">
        <f>AVERAGE(Y39:Y43)</f>
        <v>4.1311999999999998</v>
      </c>
      <c r="AB41" s="415">
        <f t="shared" si="133"/>
        <v>15.139999999999999</v>
      </c>
      <c r="AC41" s="122"/>
      <c r="AD41" s="122"/>
      <c r="AF41" s="385" t="s">
        <v>336</v>
      </c>
      <c r="AG41" s="423" t="s">
        <v>337</v>
      </c>
      <c r="AI41" s="407">
        <v>37987</v>
      </c>
      <c r="AJ41" s="293">
        <f t="shared" si="115"/>
        <v>0</v>
      </c>
      <c r="AK41" s="294">
        <f t="shared" si="121"/>
        <v>0</v>
      </c>
      <c r="AL41" s="294">
        <f t="shared" si="18"/>
        <v>0</v>
      </c>
      <c r="AM41" s="313">
        <f t="shared" si="116"/>
        <v>0.85699415866264439</v>
      </c>
      <c r="AN41" s="314">
        <f t="shared" si="19"/>
        <v>0</v>
      </c>
      <c r="AO41" s="294">
        <f t="shared" si="20"/>
        <v>0</v>
      </c>
      <c r="AP41" s="408"/>
      <c r="AQ41" s="237"/>
      <c r="AR41" s="307">
        <f t="shared" si="134"/>
        <v>0</v>
      </c>
      <c r="AS41" s="237"/>
      <c r="AT41" s="188"/>
      <c r="AU41" s="188"/>
      <c r="AV41" s="239">
        <v>37987</v>
      </c>
      <c r="AW41" s="188"/>
      <c r="AX41" s="315">
        <f t="shared" si="135"/>
        <v>0</v>
      </c>
      <c r="AY41" s="316">
        <f t="shared" si="136"/>
        <v>0</v>
      </c>
      <c r="AZ41" s="316">
        <f t="shared" si="137"/>
        <v>0</v>
      </c>
      <c r="BA41" s="316">
        <f t="shared" si="138"/>
        <v>0</v>
      </c>
      <c r="BB41" s="316">
        <f t="shared" si="139"/>
        <v>0</v>
      </c>
      <c r="BC41" s="316">
        <f t="shared" si="140"/>
        <v>0</v>
      </c>
      <c r="BD41" s="316">
        <f t="shared" si="141"/>
        <v>0</v>
      </c>
      <c r="BE41" s="316">
        <f t="shared" si="117"/>
        <v>0</v>
      </c>
      <c r="BF41" s="316"/>
      <c r="BG41" s="248"/>
      <c r="BH41" s="248"/>
      <c r="BI41" s="317">
        <f t="shared" si="142"/>
        <v>0</v>
      </c>
      <c r="BJ41" s="317">
        <f t="shared" si="143"/>
        <v>0</v>
      </c>
      <c r="BK41" s="317">
        <f t="shared" si="144"/>
        <v>0</v>
      </c>
      <c r="BL41" s="317">
        <f t="shared" si="145"/>
        <v>0</v>
      </c>
      <c r="BM41" s="317">
        <f t="shared" si="146"/>
        <v>0</v>
      </c>
      <c r="BN41" s="317">
        <f t="shared" si="147"/>
        <v>0</v>
      </c>
      <c r="BO41" s="317">
        <f t="shared" si="148"/>
        <v>0</v>
      </c>
      <c r="BP41" s="317">
        <f t="shared" si="149"/>
        <v>0</v>
      </c>
      <c r="BQ41" s="248"/>
      <c r="BR41" s="249">
        <f t="shared" si="122"/>
        <v>0</v>
      </c>
      <c r="BS41" s="249">
        <f t="shared" si="37"/>
        <v>0</v>
      </c>
      <c r="BT41" s="249"/>
      <c r="BU41" s="188"/>
      <c r="BV41" s="188"/>
      <c r="BW41" s="318">
        <f t="shared" si="150"/>
        <v>0</v>
      </c>
      <c r="BX41" s="318">
        <f t="shared" si="151"/>
        <v>0</v>
      </c>
      <c r="BY41" s="318">
        <f t="shared" si="152"/>
        <v>0</v>
      </c>
      <c r="BZ41" s="318">
        <f t="shared" si="153"/>
        <v>0</v>
      </c>
      <c r="CA41" s="318">
        <f t="shared" si="154"/>
        <v>0</v>
      </c>
      <c r="CB41" s="316">
        <f t="shared" si="155"/>
        <v>0</v>
      </c>
      <c r="CC41" s="316">
        <f t="shared" si="156"/>
        <v>0</v>
      </c>
      <c r="CD41" s="316">
        <f t="shared" si="157"/>
        <v>0</v>
      </c>
      <c r="CE41" s="316">
        <f t="shared" si="158"/>
        <v>0</v>
      </c>
      <c r="CF41" s="316">
        <f t="shared" si="159"/>
        <v>0</v>
      </c>
      <c r="CG41" s="316">
        <f t="shared" si="160"/>
        <v>0</v>
      </c>
      <c r="CH41" s="316">
        <f t="shared" si="161"/>
        <v>0</v>
      </c>
      <c r="CI41" s="316">
        <f t="shared" si="162"/>
        <v>0</v>
      </c>
      <c r="CJ41" s="188"/>
      <c r="CK41" s="307">
        <f t="shared" si="118"/>
        <v>0</v>
      </c>
      <c r="CL41" s="307"/>
      <c r="CM41" s="307"/>
      <c r="CN41" s="318">
        <f t="shared" si="163"/>
        <v>0</v>
      </c>
      <c r="CO41" s="318">
        <f t="shared" si="164"/>
        <v>0</v>
      </c>
      <c r="CP41" s="318">
        <f t="shared" si="165"/>
        <v>0</v>
      </c>
      <c r="CQ41" s="318">
        <f t="shared" si="166"/>
        <v>0</v>
      </c>
      <c r="CR41" s="307"/>
      <c r="CS41" s="307">
        <f t="shared" si="119"/>
        <v>0</v>
      </c>
      <c r="CT41" s="307"/>
      <c r="CU41" s="188"/>
      <c r="CV41" s="188"/>
      <c r="CW41" s="188"/>
      <c r="CX41" s="316">
        <f t="shared" si="167"/>
        <v>0</v>
      </c>
      <c r="CY41" s="316">
        <f t="shared" si="168"/>
        <v>0</v>
      </c>
      <c r="CZ41" s="316">
        <f t="shared" si="169"/>
        <v>0</v>
      </c>
      <c r="DA41" s="316">
        <f t="shared" si="170"/>
        <v>0</v>
      </c>
      <c r="DB41" s="316">
        <f t="shared" si="171"/>
        <v>0</v>
      </c>
      <c r="DC41" s="316">
        <f t="shared" si="172"/>
        <v>0</v>
      </c>
      <c r="DD41" s="316">
        <f t="shared" si="173"/>
        <v>0</v>
      </c>
      <c r="DE41" s="188"/>
      <c r="DF41" s="307">
        <f t="shared" si="62"/>
        <v>0</v>
      </c>
      <c r="DG41" s="188"/>
      <c r="DH41" s="188"/>
      <c r="DI41" s="188"/>
      <c r="DJ41" s="188"/>
      <c r="DK41" s="188"/>
      <c r="DL41" s="316">
        <f t="shared" si="174"/>
        <v>0</v>
      </c>
      <c r="DM41" s="316">
        <f t="shared" si="175"/>
        <v>0</v>
      </c>
      <c r="DN41" s="316">
        <f t="shared" si="176"/>
        <v>0</v>
      </c>
      <c r="DO41" s="316">
        <f t="shared" si="177"/>
        <v>0</v>
      </c>
      <c r="DP41" s="316"/>
      <c r="DQ41" s="316">
        <f t="shared" si="120"/>
        <v>0</v>
      </c>
      <c r="DR41" s="316"/>
      <c r="DS41" s="316">
        <f t="shared" si="178"/>
        <v>0</v>
      </c>
      <c r="DT41" s="316">
        <f t="shared" si="179"/>
        <v>0</v>
      </c>
      <c r="DU41" s="316">
        <f t="shared" si="180"/>
        <v>0</v>
      </c>
      <c r="DV41" s="316">
        <f t="shared" si="181"/>
        <v>0</v>
      </c>
      <c r="DW41" s="316">
        <f t="shared" si="182"/>
        <v>0</v>
      </c>
      <c r="DX41" s="316">
        <f t="shared" si="183"/>
        <v>0</v>
      </c>
      <c r="DY41" s="316">
        <f t="shared" si="184"/>
        <v>0</v>
      </c>
      <c r="DZ41" s="316">
        <f t="shared" si="185"/>
        <v>0</v>
      </c>
      <c r="EA41" s="316">
        <f t="shared" si="186"/>
        <v>0</v>
      </c>
      <c r="EB41" s="307">
        <f t="shared" si="187"/>
        <v>0</v>
      </c>
      <c r="EC41" s="307"/>
      <c r="ED41" s="188"/>
      <c r="EE41" s="188"/>
      <c r="EF41" s="188"/>
      <c r="EG41" s="188"/>
      <c r="EH41" s="188"/>
      <c r="EI41" s="316">
        <f t="shared" si="188"/>
        <v>0</v>
      </c>
      <c r="EJ41" s="316">
        <f t="shared" si="189"/>
        <v>0</v>
      </c>
      <c r="EK41" s="316">
        <f t="shared" si="190"/>
        <v>0</v>
      </c>
      <c r="EL41" s="316">
        <f t="shared" si="191"/>
        <v>0</v>
      </c>
      <c r="EM41" s="316">
        <f t="shared" si="192"/>
        <v>0</v>
      </c>
      <c r="EN41" s="316">
        <f t="shared" si="193"/>
        <v>0</v>
      </c>
      <c r="EO41" s="188"/>
      <c r="EP41" s="307">
        <f t="shared" si="123"/>
        <v>0</v>
      </c>
      <c r="EQ41" s="307">
        <f t="shared" si="83"/>
        <v>0</v>
      </c>
      <c r="ER41" s="188"/>
      <c r="ES41" s="188"/>
      <c r="ET41" s="188"/>
      <c r="EU41" s="188"/>
      <c r="EV41" s="188"/>
      <c r="EW41" s="316">
        <f t="shared" si="194"/>
        <v>0</v>
      </c>
      <c r="EX41" s="316">
        <f t="shared" si="195"/>
        <v>0</v>
      </c>
      <c r="EY41" s="316">
        <f t="shared" si="196"/>
        <v>0</v>
      </c>
      <c r="EZ41" s="316">
        <f t="shared" si="197"/>
        <v>0</v>
      </c>
      <c r="FA41" s="316">
        <f t="shared" si="198"/>
        <v>0</v>
      </c>
      <c r="FB41" s="316">
        <f t="shared" si="199"/>
        <v>0</v>
      </c>
      <c r="FC41" s="188"/>
      <c r="FD41" s="307">
        <f t="shared" si="124"/>
        <v>0</v>
      </c>
      <c r="FE41" s="307">
        <f t="shared" si="90"/>
        <v>0</v>
      </c>
      <c r="FF41" s="188"/>
      <c r="FG41" s="188"/>
      <c r="FH41" s="188"/>
      <c r="FI41" s="188"/>
      <c r="FJ41" s="188"/>
      <c r="FK41" s="188"/>
      <c r="FL41" s="316">
        <f t="shared" si="200"/>
        <v>0</v>
      </c>
      <c r="FM41" s="316">
        <f t="shared" si="201"/>
        <v>0</v>
      </c>
      <c r="FN41" s="316">
        <f t="shared" si="202"/>
        <v>0</v>
      </c>
      <c r="FO41" s="316">
        <f t="shared" si="203"/>
        <v>0</v>
      </c>
      <c r="FP41" s="316">
        <f t="shared" si="204"/>
        <v>0</v>
      </c>
      <c r="FQ41" s="316">
        <f t="shared" si="205"/>
        <v>0</v>
      </c>
      <c r="FR41" s="188"/>
      <c r="FS41" s="307">
        <f t="shared" si="97"/>
        <v>0</v>
      </c>
      <c r="FT41" s="307">
        <f t="shared" si="98"/>
        <v>0</v>
      </c>
      <c r="FU41" s="188"/>
      <c r="FV41" s="188"/>
      <c r="FW41" s="188"/>
      <c r="FX41" s="188"/>
      <c r="FY41" s="188"/>
      <c r="FZ41" s="188"/>
      <c r="GA41" s="316">
        <f t="shared" si="206"/>
        <v>0</v>
      </c>
      <c r="GB41" s="316">
        <f t="shared" si="207"/>
        <v>0</v>
      </c>
      <c r="GC41" s="316">
        <f t="shared" si="208"/>
        <v>0</v>
      </c>
      <c r="GD41" s="316">
        <f t="shared" si="209"/>
        <v>0</v>
      </c>
      <c r="GE41" s="316">
        <f t="shared" si="210"/>
        <v>0</v>
      </c>
      <c r="GF41" s="316">
        <f t="shared" si="211"/>
        <v>0</v>
      </c>
      <c r="GG41" s="188"/>
      <c r="GH41" s="307">
        <f t="shared" si="105"/>
        <v>0</v>
      </c>
      <c r="GI41" s="307">
        <f t="shared" si="106"/>
        <v>0</v>
      </c>
    </row>
    <row r="42" spans="1:191" ht="16.5" x14ac:dyDescent="0.25">
      <c r="A42" s="404">
        <v>38018</v>
      </c>
      <c r="B42" s="410">
        <f t="shared" si="107"/>
        <v>0</v>
      </c>
      <c r="C42" s="208">
        <f t="shared" si="125"/>
        <v>-0.23000000000000043</v>
      </c>
      <c r="D42" s="417"/>
      <c r="E42" s="410">
        <f t="shared" si="108"/>
        <v>13.6</v>
      </c>
      <c r="F42" s="208">
        <f t="shared" si="126"/>
        <v>0.59</v>
      </c>
      <c r="G42" s="417"/>
      <c r="H42" s="410">
        <f t="shared" si="109"/>
        <v>0</v>
      </c>
      <c r="I42" s="208">
        <f t="shared" si="127"/>
        <v>0.64</v>
      </c>
      <c r="J42" s="417"/>
      <c r="K42" s="410">
        <f t="shared" si="110"/>
        <v>0</v>
      </c>
      <c r="L42" s="208">
        <f t="shared" si="128"/>
        <v>-0.28999999999999998</v>
      </c>
      <c r="M42" s="417"/>
      <c r="N42" s="410">
        <f t="shared" si="111"/>
        <v>0.49</v>
      </c>
      <c r="O42" s="208">
        <f t="shared" si="129"/>
        <v>8.4000000000000005E-2</v>
      </c>
      <c r="P42" s="417"/>
      <c r="Q42" s="208">
        <f t="shared" si="130"/>
        <v>4.2050000000000001</v>
      </c>
      <c r="R42" s="417"/>
      <c r="S42" s="410">
        <f t="shared" si="112"/>
        <v>0</v>
      </c>
      <c r="T42" s="208">
        <f t="shared" si="131"/>
        <v>-0.23</v>
      </c>
      <c r="U42" s="417"/>
      <c r="V42" s="208">
        <f t="shared" si="113"/>
        <v>5.5158420881255976</v>
      </c>
      <c r="W42" s="417"/>
      <c r="X42" s="410">
        <f t="shared" si="114"/>
        <v>0</v>
      </c>
      <c r="Y42" s="208">
        <f t="shared" si="132"/>
        <v>4.1210000000000004</v>
      </c>
      <c r="Z42" s="417"/>
      <c r="AB42" s="415">
        <f t="shared" si="133"/>
        <v>14.09</v>
      </c>
      <c r="AC42" s="122"/>
      <c r="AD42" s="122"/>
      <c r="AF42" s="385" t="s">
        <v>338</v>
      </c>
      <c r="AG42" s="423"/>
      <c r="AI42" s="407">
        <v>38018</v>
      </c>
      <c r="AJ42" s="293">
        <f t="shared" si="115"/>
        <v>0</v>
      </c>
      <c r="AK42" s="294">
        <f t="shared" si="121"/>
        <v>0</v>
      </c>
      <c r="AL42" s="294">
        <f t="shared" si="18"/>
        <v>0</v>
      </c>
      <c r="AM42" s="313">
        <f t="shared" si="116"/>
        <v>0.85290970351614381</v>
      </c>
      <c r="AN42" s="314">
        <f t="shared" si="19"/>
        <v>0</v>
      </c>
      <c r="AO42" s="294">
        <f t="shared" si="20"/>
        <v>0</v>
      </c>
      <c r="AP42" s="408"/>
      <c r="AQ42" s="237"/>
      <c r="AR42" s="307">
        <f t="shared" si="134"/>
        <v>0</v>
      </c>
      <c r="AS42" s="237"/>
      <c r="AT42" s="188"/>
      <c r="AU42" s="188"/>
      <c r="AV42" s="239">
        <v>38018</v>
      </c>
      <c r="AW42" s="188"/>
      <c r="AX42" s="315">
        <f t="shared" si="135"/>
        <v>0</v>
      </c>
      <c r="AY42" s="316">
        <f t="shared" si="136"/>
        <v>0</v>
      </c>
      <c r="AZ42" s="316">
        <f t="shared" si="137"/>
        <v>0</v>
      </c>
      <c r="BA42" s="316">
        <f t="shared" si="138"/>
        <v>0</v>
      </c>
      <c r="BB42" s="316">
        <f t="shared" si="139"/>
        <v>0</v>
      </c>
      <c r="BC42" s="316">
        <f t="shared" si="140"/>
        <v>0</v>
      </c>
      <c r="BD42" s="316">
        <f t="shared" si="141"/>
        <v>0</v>
      </c>
      <c r="BE42" s="316">
        <f t="shared" si="117"/>
        <v>0</v>
      </c>
      <c r="BF42" s="316"/>
      <c r="BG42" s="248"/>
      <c r="BH42" s="248"/>
      <c r="BI42" s="317">
        <f t="shared" si="142"/>
        <v>0</v>
      </c>
      <c r="BJ42" s="317">
        <f t="shared" si="143"/>
        <v>0</v>
      </c>
      <c r="BK42" s="317">
        <f t="shared" si="144"/>
        <v>0</v>
      </c>
      <c r="BL42" s="317">
        <f t="shared" si="145"/>
        <v>0</v>
      </c>
      <c r="BM42" s="317">
        <f t="shared" si="146"/>
        <v>0</v>
      </c>
      <c r="BN42" s="317">
        <f t="shared" si="147"/>
        <v>0</v>
      </c>
      <c r="BO42" s="317">
        <f t="shared" si="148"/>
        <v>0</v>
      </c>
      <c r="BP42" s="317">
        <f t="shared" si="149"/>
        <v>0</v>
      </c>
      <c r="BQ42" s="248"/>
      <c r="BR42" s="249">
        <f t="shared" si="122"/>
        <v>0</v>
      </c>
      <c r="BS42" s="249">
        <f t="shared" si="37"/>
        <v>0</v>
      </c>
      <c r="BT42" s="249"/>
      <c r="BU42" s="188"/>
      <c r="BV42" s="188"/>
      <c r="BW42" s="318">
        <f t="shared" si="150"/>
        <v>0</v>
      </c>
      <c r="BX42" s="318">
        <f t="shared" si="151"/>
        <v>0</v>
      </c>
      <c r="BY42" s="318">
        <f t="shared" si="152"/>
        <v>0</v>
      </c>
      <c r="BZ42" s="318">
        <f t="shared" si="153"/>
        <v>0</v>
      </c>
      <c r="CA42" s="318">
        <f t="shared" si="154"/>
        <v>0</v>
      </c>
      <c r="CB42" s="316">
        <f t="shared" si="155"/>
        <v>0</v>
      </c>
      <c r="CC42" s="316">
        <f t="shared" si="156"/>
        <v>0</v>
      </c>
      <c r="CD42" s="316">
        <f t="shared" si="157"/>
        <v>0</v>
      </c>
      <c r="CE42" s="316">
        <f t="shared" si="158"/>
        <v>0</v>
      </c>
      <c r="CF42" s="316">
        <f t="shared" si="159"/>
        <v>0</v>
      </c>
      <c r="CG42" s="316">
        <f t="shared" si="160"/>
        <v>0</v>
      </c>
      <c r="CH42" s="316">
        <f t="shared" si="161"/>
        <v>0</v>
      </c>
      <c r="CI42" s="316">
        <f t="shared" si="162"/>
        <v>0</v>
      </c>
      <c r="CJ42" s="188"/>
      <c r="CK42" s="307">
        <f t="shared" si="118"/>
        <v>0</v>
      </c>
      <c r="CL42" s="307"/>
      <c r="CM42" s="307"/>
      <c r="CN42" s="318">
        <f t="shared" si="163"/>
        <v>0</v>
      </c>
      <c r="CO42" s="318">
        <f t="shared" si="164"/>
        <v>0</v>
      </c>
      <c r="CP42" s="318">
        <f t="shared" si="165"/>
        <v>0</v>
      </c>
      <c r="CQ42" s="318">
        <f t="shared" si="166"/>
        <v>0</v>
      </c>
      <c r="CR42" s="307"/>
      <c r="CS42" s="307">
        <f t="shared" si="119"/>
        <v>0</v>
      </c>
      <c r="CT42" s="307"/>
      <c r="CU42" s="188"/>
      <c r="CV42" s="188"/>
      <c r="CW42" s="188"/>
      <c r="CX42" s="316">
        <f t="shared" si="167"/>
        <v>0</v>
      </c>
      <c r="CY42" s="316">
        <f t="shared" si="168"/>
        <v>0</v>
      </c>
      <c r="CZ42" s="316">
        <f t="shared" si="169"/>
        <v>0</v>
      </c>
      <c r="DA42" s="316">
        <f t="shared" si="170"/>
        <v>0</v>
      </c>
      <c r="DB42" s="316">
        <f t="shared" si="171"/>
        <v>0</v>
      </c>
      <c r="DC42" s="316">
        <f t="shared" si="172"/>
        <v>0</v>
      </c>
      <c r="DD42" s="316">
        <f t="shared" si="173"/>
        <v>0</v>
      </c>
      <c r="DE42" s="188"/>
      <c r="DF42" s="307">
        <f t="shared" si="62"/>
        <v>0</v>
      </c>
      <c r="DG42" s="188"/>
      <c r="DH42" s="188"/>
      <c r="DI42" s="188"/>
      <c r="DJ42" s="188"/>
      <c r="DK42" s="188"/>
      <c r="DL42" s="316">
        <f t="shared" si="174"/>
        <v>0</v>
      </c>
      <c r="DM42" s="316">
        <f t="shared" si="175"/>
        <v>0</v>
      </c>
      <c r="DN42" s="316">
        <f t="shared" si="176"/>
        <v>0</v>
      </c>
      <c r="DO42" s="316">
        <f t="shared" si="177"/>
        <v>0</v>
      </c>
      <c r="DP42" s="316"/>
      <c r="DQ42" s="316">
        <f t="shared" si="120"/>
        <v>0</v>
      </c>
      <c r="DR42" s="316"/>
      <c r="DS42" s="316">
        <f t="shared" si="178"/>
        <v>0</v>
      </c>
      <c r="DT42" s="316">
        <f t="shared" si="179"/>
        <v>0</v>
      </c>
      <c r="DU42" s="316">
        <f t="shared" si="180"/>
        <v>0</v>
      </c>
      <c r="DV42" s="316">
        <f t="shared" si="181"/>
        <v>0</v>
      </c>
      <c r="DW42" s="316">
        <f t="shared" si="182"/>
        <v>0</v>
      </c>
      <c r="DX42" s="316">
        <f t="shared" si="183"/>
        <v>0</v>
      </c>
      <c r="DY42" s="316">
        <f t="shared" si="184"/>
        <v>0</v>
      </c>
      <c r="DZ42" s="316">
        <f t="shared" si="185"/>
        <v>0</v>
      </c>
      <c r="EA42" s="316">
        <f t="shared" si="186"/>
        <v>0</v>
      </c>
      <c r="EB42" s="307">
        <f t="shared" si="187"/>
        <v>0</v>
      </c>
      <c r="EC42" s="307"/>
      <c r="ED42" s="188"/>
      <c r="EE42" s="188"/>
      <c r="EF42" s="188"/>
      <c r="EG42" s="188"/>
      <c r="EH42" s="188"/>
      <c r="EI42" s="316">
        <f t="shared" si="188"/>
        <v>0</v>
      </c>
      <c r="EJ42" s="316">
        <f t="shared" si="189"/>
        <v>0</v>
      </c>
      <c r="EK42" s="316">
        <f t="shared" si="190"/>
        <v>0</v>
      </c>
      <c r="EL42" s="316">
        <f t="shared" si="191"/>
        <v>0</v>
      </c>
      <c r="EM42" s="316">
        <f t="shared" si="192"/>
        <v>0</v>
      </c>
      <c r="EN42" s="316">
        <f t="shared" si="193"/>
        <v>0</v>
      </c>
      <c r="EO42" s="188"/>
      <c r="EP42" s="307">
        <f t="shared" si="123"/>
        <v>0</v>
      </c>
      <c r="EQ42" s="307">
        <f t="shared" si="83"/>
        <v>0</v>
      </c>
      <c r="ER42" s="188"/>
      <c r="ES42" s="188"/>
      <c r="ET42" s="188"/>
      <c r="EU42" s="188"/>
      <c r="EV42" s="188"/>
      <c r="EW42" s="316">
        <f t="shared" si="194"/>
        <v>0</v>
      </c>
      <c r="EX42" s="316">
        <f t="shared" si="195"/>
        <v>0</v>
      </c>
      <c r="EY42" s="316">
        <f t="shared" si="196"/>
        <v>0</v>
      </c>
      <c r="EZ42" s="316">
        <f t="shared" si="197"/>
        <v>0</v>
      </c>
      <c r="FA42" s="316">
        <f t="shared" si="198"/>
        <v>0</v>
      </c>
      <c r="FB42" s="316">
        <f t="shared" si="199"/>
        <v>0</v>
      </c>
      <c r="FC42" s="188"/>
      <c r="FD42" s="307">
        <f t="shared" si="124"/>
        <v>0</v>
      </c>
      <c r="FE42" s="307">
        <f t="shared" si="90"/>
        <v>0</v>
      </c>
      <c r="FF42" s="188"/>
      <c r="FG42" s="188"/>
      <c r="FH42" s="188"/>
      <c r="FI42" s="188"/>
      <c r="FJ42" s="188"/>
      <c r="FK42" s="188"/>
      <c r="FL42" s="316">
        <f t="shared" si="200"/>
        <v>0</v>
      </c>
      <c r="FM42" s="316">
        <f t="shared" si="201"/>
        <v>0</v>
      </c>
      <c r="FN42" s="316">
        <f t="shared" si="202"/>
        <v>0</v>
      </c>
      <c r="FO42" s="316">
        <f t="shared" si="203"/>
        <v>0</v>
      </c>
      <c r="FP42" s="316">
        <f t="shared" si="204"/>
        <v>0</v>
      </c>
      <c r="FQ42" s="316">
        <f t="shared" si="205"/>
        <v>0</v>
      </c>
      <c r="FR42" s="188"/>
      <c r="FS42" s="307">
        <f t="shared" si="97"/>
        <v>0</v>
      </c>
      <c r="FT42" s="307">
        <f t="shared" si="98"/>
        <v>0</v>
      </c>
      <c r="FU42" s="188"/>
      <c r="FV42" s="188"/>
      <c r="FW42" s="188"/>
      <c r="FX42" s="188"/>
      <c r="FY42" s="188"/>
      <c r="FZ42" s="188"/>
      <c r="GA42" s="316">
        <f t="shared" si="206"/>
        <v>0</v>
      </c>
      <c r="GB42" s="316">
        <f t="shared" si="207"/>
        <v>0</v>
      </c>
      <c r="GC42" s="316">
        <f t="shared" si="208"/>
        <v>0</v>
      </c>
      <c r="GD42" s="316">
        <f t="shared" si="209"/>
        <v>0</v>
      </c>
      <c r="GE42" s="316">
        <f t="shared" si="210"/>
        <v>0</v>
      </c>
      <c r="GF42" s="316">
        <f t="shared" si="211"/>
        <v>0</v>
      </c>
      <c r="GG42" s="188"/>
      <c r="GH42" s="307">
        <f t="shared" si="105"/>
        <v>0</v>
      </c>
      <c r="GI42" s="307">
        <f t="shared" si="106"/>
        <v>0</v>
      </c>
    </row>
    <row r="43" spans="1:191" ht="16.5" x14ac:dyDescent="0.25">
      <c r="A43" s="409">
        <v>38047</v>
      </c>
      <c r="B43" s="410">
        <f t="shared" si="107"/>
        <v>0</v>
      </c>
      <c r="C43" s="208">
        <f t="shared" si="125"/>
        <v>-0.22999999999999998</v>
      </c>
      <c r="D43" s="417"/>
      <c r="E43" s="410">
        <f t="shared" si="108"/>
        <v>14.48</v>
      </c>
      <c r="F43" s="208">
        <f t="shared" si="126"/>
        <v>0.59</v>
      </c>
      <c r="G43" s="417"/>
      <c r="H43" s="410">
        <f t="shared" si="109"/>
        <v>0</v>
      </c>
      <c r="I43" s="208">
        <f t="shared" si="127"/>
        <v>0.64</v>
      </c>
      <c r="J43" s="417"/>
      <c r="K43" s="410">
        <f t="shared" si="110"/>
        <v>0</v>
      </c>
      <c r="L43" s="208">
        <f t="shared" si="128"/>
        <v>-0.28999999999999998</v>
      </c>
      <c r="M43" s="417"/>
      <c r="N43" s="410">
        <f t="shared" si="111"/>
        <v>0.53</v>
      </c>
      <c r="O43" s="208">
        <f t="shared" si="129"/>
        <v>-0.11600000000000001</v>
      </c>
      <c r="P43" s="417"/>
      <c r="Q43" s="208">
        <f t="shared" si="130"/>
        <v>3.875</v>
      </c>
      <c r="R43" s="417"/>
      <c r="S43" s="410">
        <f t="shared" si="112"/>
        <v>0</v>
      </c>
      <c r="T43" s="208">
        <f t="shared" si="131"/>
        <v>-0.23</v>
      </c>
      <c r="U43" s="417"/>
      <c r="V43" s="208">
        <f t="shared" si="113"/>
        <v>5.3294691432249399</v>
      </c>
      <c r="W43" s="417"/>
      <c r="X43" s="410">
        <f t="shared" si="114"/>
        <v>0</v>
      </c>
      <c r="Y43" s="208">
        <f t="shared" si="132"/>
        <v>3.9910000000000001</v>
      </c>
      <c r="Z43" s="417"/>
      <c r="AB43" s="412">
        <f t="shared" si="133"/>
        <v>15.01</v>
      </c>
      <c r="AC43" s="122"/>
      <c r="AD43" s="122"/>
      <c r="AF43" s="424" t="s">
        <v>339</v>
      </c>
      <c r="AG43" s="423" t="s">
        <v>340</v>
      </c>
      <c r="AI43" s="407">
        <v>38047</v>
      </c>
      <c r="AJ43" s="293">
        <f t="shared" si="115"/>
        <v>0</v>
      </c>
      <c r="AK43" s="294">
        <f t="shared" si="121"/>
        <v>0</v>
      </c>
      <c r="AL43" s="294">
        <f t="shared" si="18"/>
        <v>0</v>
      </c>
      <c r="AM43" s="313">
        <f t="shared" si="116"/>
        <v>0.84912468391232709</v>
      </c>
      <c r="AN43" s="314">
        <f t="shared" si="19"/>
        <v>0</v>
      </c>
      <c r="AO43" s="294">
        <f t="shared" si="20"/>
        <v>0</v>
      </c>
      <c r="AP43" s="408"/>
      <c r="AQ43" s="237"/>
      <c r="AR43" s="307">
        <f t="shared" si="134"/>
        <v>0</v>
      </c>
      <c r="AS43" s="237"/>
      <c r="AT43" s="188"/>
      <c r="AU43" s="188"/>
      <c r="AV43" s="239">
        <v>38047</v>
      </c>
      <c r="AW43" s="188"/>
      <c r="AX43" s="315">
        <f t="shared" si="135"/>
        <v>0</v>
      </c>
      <c r="AY43" s="316">
        <f t="shared" si="136"/>
        <v>0</v>
      </c>
      <c r="AZ43" s="316">
        <f t="shared" si="137"/>
        <v>0</v>
      </c>
      <c r="BA43" s="316">
        <f t="shared" si="138"/>
        <v>0</v>
      </c>
      <c r="BB43" s="316">
        <f t="shared" si="139"/>
        <v>0</v>
      </c>
      <c r="BC43" s="316">
        <f t="shared" si="140"/>
        <v>0</v>
      </c>
      <c r="BD43" s="316">
        <f t="shared" si="141"/>
        <v>0</v>
      </c>
      <c r="BE43" s="316">
        <f t="shared" si="117"/>
        <v>0</v>
      </c>
      <c r="BF43" s="316"/>
      <c r="BG43" s="248"/>
      <c r="BH43" s="248"/>
      <c r="BI43" s="317">
        <f t="shared" si="142"/>
        <v>0</v>
      </c>
      <c r="BJ43" s="317">
        <f t="shared" si="143"/>
        <v>0</v>
      </c>
      <c r="BK43" s="317">
        <f t="shared" si="144"/>
        <v>0</v>
      </c>
      <c r="BL43" s="317">
        <f t="shared" si="145"/>
        <v>0</v>
      </c>
      <c r="BM43" s="317">
        <f t="shared" si="146"/>
        <v>0</v>
      </c>
      <c r="BN43" s="317">
        <f t="shared" si="147"/>
        <v>0</v>
      </c>
      <c r="BO43" s="317">
        <f t="shared" si="148"/>
        <v>0</v>
      </c>
      <c r="BP43" s="317">
        <f t="shared" si="149"/>
        <v>0</v>
      </c>
      <c r="BQ43" s="248"/>
      <c r="BR43" s="249">
        <f t="shared" si="122"/>
        <v>0</v>
      </c>
      <c r="BS43" s="249">
        <f t="shared" si="37"/>
        <v>0</v>
      </c>
      <c r="BT43" s="249"/>
      <c r="BU43" s="188"/>
      <c r="BV43" s="188"/>
      <c r="BW43" s="318">
        <f t="shared" si="150"/>
        <v>0</v>
      </c>
      <c r="BX43" s="318">
        <f t="shared" si="151"/>
        <v>0</v>
      </c>
      <c r="BY43" s="318">
        <f t="shared" si="152"/>
        <v>0</v>
      </c>
      <c r="BZ43" s="318">
        <f t="shared" si="153"/>
        <v>0</v>
      </c>
      <c r="CA43" s="318">
        <f t="shared" si="154"/>
        <v>0</v>
      </c>
      <c r="CB43" s="316">
        <f t="shared" si="155"/>
        <v>0</v>
      </c>
      <c r="CC43" s="316">
        <f t="shared" si="156"/>
        <v>0</v>
      </c>
      <c r="CD43" s="316">
        <f t="shared" si="157"/>
        <v>0</v>
      </c>
      <c r="CE43" s="316">
        <f t="shared" si="158"/>
        <v>0</v>
      </c>
      <c r="CF43" s="316">
        <f t="shared" si="159"/>
        <v>0</v>
      </c>
      <c r="CG43" s="316">
        <f t="shared" si="160"/>
        <v>0</v>
      </c>
      <c r="CH43" s="316">
        <f t="shared" si="161"/>
        <v>0</v>
      </c>
      <c r="CI43" s="316">
        <f t="shared" si="162"/>
        <v>0</v>
      </c>
      <c r="CJ43" s="188"/>
      <c r="CK43" s="307">
        <f t="shared" si="118"/>
        <v>0</v>
      </c>
      <c r="CL43" s="307"/>
      <c r="CM43" s="307"/>
      <c r="CN43" s="318">
        <f t="shared" si="163"/>
        <v>0</v>
      </c>
      <c r="CO43" s="318">
        <f t="shared" si="164"/>
        <v>0</v>
      </c>
      <c r="CP43" s="318">
        <f t="shared" si="165"/>
        <v>0</v>
      </c>
      <c r="CQ43" s="318">
        <f t="shared" si="166"/>
        <v>0</v>
      </c>
      <c r="CR43" s="307"/>
      <c r="CS43" s="307">
        <f t="shared" si="119"/>
        <v>0</v>
      </c>
      <c r="CT43" s="307"/>
      <c r="CU43" s="188"/>
      <c r="CV43" s="188"/>
      <c r="CW43" s="188"/>
      <c r="CX43" s="316">
        <f t="shared" si="167"/>
        <v>0</v>
      </c>
      <c r="CY43" s="316">
        <f t="shared" si="168"/>
        <v>0</v>
      </c>
      <c r="CZ43" s="316">
        <f t="shared" si="169"/>
        <v>0</v>
      </c>
      <c r="DA43" s="316">
        <f t="shared" si="170"/>
        <v>0</v>
      </c>
      <c r="DB43" s="316">
        <f t="shared" si="171"/>
        <v>0</v>
      </c>
      <c r="DC43" s="316">
        <f t="shared" si="172"/>
        <v>0</v>
      </c>
      <c r="DD43" s="316">
        <f t="shared" si="173"/>
        <v>0</v>
      </c>
      <c r="DE43" s="188"/>
      <c r="DF43" s="307">
        <f t="shared" si="62"/>
        <v>0</v>
      </c>
      <c r="DG43" s="188"/>
      <c r="DH43" s="188"/>
      <c r="DI43" s="188"/>
      <c r="DJ43" s="188"/>
      <c r="DK43" s="188"/>
      <c r="DL43" s="316">
        <f t="shared" si="174"/>
        <v>0</v>
      </c>
      <c r="DM43" s="316">
        <f t="shared" si="175"/>
        <v>0</v>
      </c>
      <c r="DN43" s="316">
        <f t="shared" si="176"/>
        <v>0</v>
      </c>
      <c r="DO43" s="316">
        <f t="shared" si="177"/>
        <v>0</v>
      </c>
      <c r="DP43" s="316"/>
      <c r="DQ43" s="316">
        <f t="shared" si="120"/>
        <v>0</v>
      </c>
      <c r="DR43" s="316"/>
      <c r="DS43" s="316">
        <f t="shared" si="178"/>
        <v>0</v>
      </c>
      <c r="DT43" s="316">
        <f t="shared" si="179"/>
        <v>0</v>
      </c>
      <c r="DU43" s="316">
        <f t="shared" si="180"/>
        <v>0</v>
      </c>
      <c r="DV43" s="316">
        <f t="shared" si="181"/>
        <v>0</v>
      </c>
      <c r="DW43" s="316">
        <f t="shared" si="182"/>
        <v>0</v>
      </c>
      <c r="DX43" s="316">
        <f t="shared" si="183"/>
        <v>0</v>
      </c>
      <c r="DY43" s="316">
        <f t="shared" si="184"/>
        <v>0</v>
      </c>
      <c r="DZ43" s="316">
        <f t="shared" si="185"/>
        <v>0</v>
      </c>
      <c r="EA43" s="316">
        <f t="shared" si="186"/>
        <v>0</v>
      </c>
      <c r="EB43" s="307">
        <f t="shared" si="187"/>
        <v>0</v>
      </c>
      <c r="EC43" s="307"/>
      <c r="ED43" s="188"/>
      <c r="EE43" s="188"/>
      <c r="EF43" s="188"/>
      <c r="EG43" s="188"/>
      <c r="EH43" s="188"/>
      <c r="EI43" s="316">
        <f t="shared" si="188"/>
        <v>0</v>
      </c>
      <c r="EJ43" s="316">
        <f t="shared" si="189"/>
        <v>0</v>
      </c>
      <c r="EK43" s="316">
        <f t="shared" si="190"/>
        <v>0</v>
      </c>
      <c r="EL43" s="316">
        <f t="shared" si="191"/>
        <v>0</v>
      </c>
      <c r="EM43" s="316">
        <f t="shared" si="192"/>
        <v>0</v>
      </c>
      <c r="EN43" s="316">
        <f t="shared" si="193"/>
        <v>0</v>
      </c>
      <c r="EO43" s="188"/>
      <c r="EP43" s="307">
        <f t="shared" si="123"/>
        <v>0</v>
      </c>
      <c r="EQ43" s="307">
        <f t="shared" si="83"/>
        <v>0</v>
      </c>
      <c r="ER43" s="188"/>
      <c r="ES43" s="188"/>
      <c r="ET43" s="188"/>
      <c r="EU43" s="188"/>
      <c r="EV43" s="188"/>
      <c r="EW43" s="316">
        <f t="shared" si="194"/>
        <v>0</v>
      </c>
      <c r="EX43" s="316">
        <f t="shared" si="195"/>
        <v>0</v>
      </c>
      <c r="EY43" s="316">
        <f t="shared" si="196"/>
        <v>0</v>
      </c>
      <c r="EZ43" s="316">
        <f t="shared" si="197"/>
        <v>0</v>
      </c>
      <c r="FA43" s="316">
        <f t="shared" si="198"/>
        <v>0</v>
      </c>
      <c r="FB43" s="316">
        <f t="shared" si="199"/>
        <v>0</v>
      </c>
      <c r="FC43" s="188"/>
      <c r="FD43" s="307">
        <f t="shared" si="124"/>
        <v>0</v>
      </c>
      <c r="FE43" s="307">
        <f t="shared" si="90"/>
        <v>0</v>
      </c>
      <c r="FF43" s="188"/>
      <c r="FG43" s="188"/>
      <c r="FH43" s="188"/>
      <c r="FI43" s="188"/>
      <c r="FJ43" s="188"/>
      <c r="FK43" s="188"/>
      <c r="FL43" s="316">
        <f t="shared" si="200"/>
        <v>0</v>
      </c>
      <c r="FM43" s="316">
        <f t="shared" si="201"/>
        <v>0</v>
      </c>
      <c r="FN43" s="316">
        <f t="shared" si="202"/>
        <v>0</v>
      </c>
      <c r="FO43" s="316">
        <f t="shared" si="203"/>
        <v>0</v>
      </c>
      <c r="FP43" s="316">
        <f t="shared" si="204"/>
        <v>0</v>
      </c>
      <c r="FQ43" s="316">
        <f t="shared" si="205"/>
        <v>0</v>
      </c>
      <c r="FR43" s="188"/>
      <c r="FS43" s="307">
        <f t="shared" si="97"/>
        <v>0</v>
      </c>
      <c r="FT43" s="307">
        <f t="shared" si="98"/>
        <v>0</v>
      </c>
      <c r="FU43" s="188"/>
      <c r="FV43" s="188"/>
      <c r="FW43" s="188"/>
      <c r="FX43" s="188"/>
      <c r="FY43" s="188"/>
      <c r="FZ43" s="188"/>
      <c r="GA43" s="316">
        <f t="shared" si="206"/>
        <v>0</v>
      </c>
      <c r="GB43" s="316">
        <f t="shared" si="207"/>
        <v>0</v>
      </c>
      <c r="GC43" s="316">
        <f t="shared" si="208"/>
        <v>0</v>
      </c>
      <c r="GD43" s="316">
        <f t="shared" si="209"/>
        <v>0</v>
      </c>
      <c r="GE43" s="316">
        <f t="shared" si="210"/>
        <v>0</v>
      </c>
      <c r="GF43" s="316">
        <f t="shared" si="211"/>
        <v>0</v>
      </c>
      <c r="GG43" s="188"/>
      <c r="GH43" s="307">
        <f t="shared" si="105"/>
        <v>0</v>
      </c>
      <c r="GI43" s="307">
        <f t="shared" si="106"/>
        <v>0</v>
      </c>
    </row>
    <row r="44" spans="1:191" ht="16.5" x14ac:dyDescent="0.25">
      <c r="A44" s="404">
        <v>38078</v>
      </c>
      <c r="B44" s="405">
        <f t="shared" si="107"/>
        <v>0</v>
      </c>
      <c r="C44" s="414">
        <f t="shared" si="125"/>
        <v>-0.49147771605864587</v>
      </c>
      <c r="D44" s="217"/>
      <c r="E44" s="405">
        <f t="shared" si="108"/>
        <v>13.94</v>
      </c>
      <c r="F44" s="414">
        <f t="shared" si="126"/>
        <v>0.12</v>
      </c>
      <c r="G44" s="217"/>
      <c r="H44" s="405">
        <f t="shared" si="109"/>
        <v>0</v>
      </c>
      <c r="I44" s="414">
        <f t="shared" si="127"/>
        <v>0.74</v>
      </c>
      <c r="J44" s="217"/>
      <c r="K44" s="405">
        <f t="shared" si="110"/>
        <v>0</v>
      </c>
      <c r="L44" s="414">
        <f t="shared" si="128"/>
        <v>-0.35</v>
      </c>
      <c r="M44" s="217"/>
      <c r="N44" s="405">
        <f t="shared" si="111"/>
        <v>0.51</v>
      </c>
      <c r="O44" s="414">
        <f t="shared" si="129"/>
        <v>-0.25</v>
      </c>
      <c r="P44" s="217"/>
      <c r="Q44" s="414">
        <f t="shared" si="130"/>
        <v>3.6</v>
      </c>
      <c r="R44" s="217"/>
      <c r="S44" s="405">
        <f t="shared" si="112"/>
        <v>0</v>
      </c>
      <c r="T44" s="414">
        <f t="shared" si="131"/>
        <v>-0.435</v>
      </c>
      <c r="U44" s="217"/>
      <c r="V44" s="414">
        <f t="shared" si="113"/>
        <v>4.8373060928369247</v>
      </c>
      <c r="W44" s="217"/>
      <c r="X44" s="405">
        <f t="shared" si="114"/>
        <v>0</v>
      </c>
      <c r="Y44" s="414">
        <f t="shared" si="132"/>
        <v>3.85</v>
      </c>
      <c r="Z44" s="217"/>
      <c r="AB44" s="415">
        <f t="shared" si="133"/>
        <v>14.45</v>
      </c>
      <c r="AC44" s="122"/>
      <c r="AD44" s="122"/>
      <c r="AF44" s="424" t="s">
        <v>341</v>
      </c>
      <c r="AG44" s="423" t="s">
        <v>184</v>
      </c>
      <c r="AI44" s="407">
        <v>38078</v>
      </c>
      <c r="AJ44" s="293">
        <f t="shared" si="115"/>
        <v>0</v>
      </c>
      <c r="AK44" s="294">
        <f t="shared" si="121"/>
        <v>0</v>
      </c>
      <c r="AL44" s="294">
        <f t="shared" si="18"/>
        <v>0</v>
      </c>
      <c r="AM44" s="313">
        <f t="shared" si="116"/>
        <v>0.84508437456268082</v>
      </c>
      <c r="AN44" s="314">
        <f t="shared" si="19"/>
        <v>0</v>
      </c>
      <c r="AO44" s="294">
        <f t="shared" si="20"/>
        <v>0</v>
      </c>
      <c r="AP44" s="408"/>
      <c r="AQ44" s="237"/>
      <c r="AR44" s="307">
        <f t="shared" si="134"/>
        <v>0</v>
      </c>
      <c r="AS44" s="237"/>
      <c r="AT44" s="188"/>
      <c r="AU44" s="188"/>
      <c r="AV44" s="239">
        <v>38078</v>
      </c>
      <c r="AW44" s="188"/>
      <c r="AX44" s="315">
        <f t="shared" si="135"/>
        <v>0</v>
      </c>
      <c r="AY44" s="316">
        <f t="shared" si="136"/>
        <v>0</v>
      </c>
      <c r="AZ44" s="316">
        <f t="shared" si="137"/>
        <v>0</v>
      </c>
      <c r="BA44" s="316">
        <f t="shared" si="138"/>
        <v>0</v>
      </c>
      <c r="BB44" s="316">
        <f t="shared" si="139"/>
        <v>0</v>
      </c>
      <c r="BC44" s="316">
        <f t="shared" si="140"/>
        <v>0</v>
      </c>
      <c r="BD44" s="316">
        <f t="shared" si="141"/>
        <v>0</v>
      </c>
      <c r="BE44" s="316">
        <f t="shared" si="117"/>
        <v>0</v>
      </c>
      <c r="BF44" s="316"/>
      <c r="BG44" s="248"/>
      <c r="BH44" s="248"/>
      <c r="BI44" s="317">
        <f t="shared" si="142"/>
        <v>0</v>
      </c>
      <c r="BJ44" s="317">
        <f t="shared" si="143"/>
        <v>0</v>
      </c>
      <c r="BK44" s="317">
        <f t="shared" si="144"/>
        <v>0</v>
      </c>
      <c r="BL44" s="317">
        <f t="shared" si="145"/>
        <v>0</v>
      </c>
      <c r="BM44" s="317">
        <f t="shared" si="146"/>
        <v>0</v>
      </c>
      <c r="BN44" s="317">
        <f t="shared" si="147"/>
        <v>0</v>
      </c>
      <c r="BO44" s="317">
        <f t="shared" si="148"/>
        <v>0</v>
      </c>
      <c r="BP44" s="317">
        <f t="shared" si="149"/>
        <v>0</v>
      </c>
      <c r="BQ44" s="248"/>
      <c r="BR44" s="249">
        <f t="shared" si="122"/>
        <v>0</v>
      </c>
      <c r="BS44" s="249">
        <f t="shared" si="37"/>
        <v>0</v>
      </c>
      <c r="BT44" s="249"/>
      <c r="BU44" s="188"/>
      <c r="BV44" s="188"/>
      <c r="BW44" s="318">
        <f t="shared" si="150"/>
        <v>0</v>
      </c>
      <c r="BX44" s="318">
        <f t="shared" si="151"/>
        <v>0</v>
      </c>
      <c r="BY44" s="318">
        <f t="shared" si="152"/>
        <v>0</v>
      </c>
      <c r="BZ44" s="318">
        <f t="shared" si="153"/>
        <v>0</v>
      </c>
      <c r="CA44" s="318">
        <f t="shared" si="154"/>
        <v>0</v>
      </c>
      <c r="CB44" s="316">
        <f t="shared" si="155"/>
        <v>0</v>
      </c>
      <c r="CC44" s="316">
        <f t="shared" si="156"/>
        <v>0</v>
      </c>
      <c r="CD44" s="316">
        <f t="shared" si="157"/>
        <v>0</v>
      </c>
      <c r="CE44" s="316">
        <f t="shared" si="158"/>
        <v>0</v>
      </c>
      <c r="CF44" s="316">
        <f t="shared" si="159"/>
        <v>0</v>
      </c>
      <c r="CG44" s="316">
        <f t="shared" si="160"/>
        <v>0</v>
      </c>
      <c r="CH44" s="316">
        <f t="shared" si="161"/>
        <v>0</v>
      </c>
      <c r="CI44" s="316">
        <f t="shared" si="162"/>
        <v>0</v>
      </c>
      <c r="CJ44" s="188"/>
      <c r="CK44" s="307">
        <f t="shared" si="118"/>
        <v>0</v>
      </c>
      <c r="CL44" s="307"/>
      <c r="CM44" s="307"/>
      <c r="CN44" s="318">
        <f t="shared" si="163"/>
        <v>0</v>
      </c>
      <c r="CO44" s="318">
        <f t="shared" si="164"/>
        <v>0</v>
      </c>
      <c r="CP44" s="318">
        <f t="shared" si="165"/>
        <v>0</v>
      </c>
      <c r="CQ44" s="318">
        <f t="shared" si="166"/>
        <v>0</v>
      </c>
      <c r="CR44" s="307"/>
      <c r="CS44" s="307">
        <f t="shared" si="119"/>
        <v>0</v>
      </c>
      <c r="CT44" s="307"/>
      <c r="CU44" s="188"/>
      <c r="CV44" s="188"/>
      <c r="CW44" s="188"/>
      <c r="CX44" s="316">
        <f t="shared" si="167"/>
        <v>0</v>
      </c>
      <c r="CY44" s="316">
        <f t="shared" si="168"/>
        <v>0</v>
      </c>
      <c r="CZ44" s="316">
        <f t="shared" si="169"/>
        <v>0</v>
      </c>
      <c r="DA44" s="316">
        <f t="shared" si="170"/>
        <v>0</v>
      </c>
      <c r="DB44" s="316">
        <f t="shared" si="171"/>
        <v>0</v>
      </c>
      <c r="DC44" s="316">
        <f t="shared" si="172"/>
        <v>0</v>
      </c>
      <c r="DD44" s="316">
        <f t="shared" si="173"/>
        <v>0</v>
      </c>
      <c r="DE44" s="188"/>
      <c r="DF44" s="307">
        <f t="shared" si="62"/>
        <v>0</v>
      </c>
      <c r="DG44" s="188"/>
      <c r="DH44" s="188"/>
      <c r="DI44" s="188"/>
      <c r="DJ44" s="188"/>
      <c r="DK44" s="188"/>
      <c r="DL44" s="316">
        <f t="shared" si="174"/>
        <v>0</v>
      </c>
      <c r="DM44" s="316">
        <f t="shared" si="175"/>
        <v>0</v>
      </c>
      <c r="DN44" s="316">
        <f t="shared" si="176"/>
        <v>0</v>
      </c>
      <c r="DO44" s="316">
        <f t="shared" si="177"/>
        <v>0</v>
      </c>
      <c r="DP44" s="316"/>
      <c r="DQ44" s="316">
        <f t="shared" si="120"/>
        <v>0</v>
      </c>
      <c r="DR44" s="316"/>
      <c r="DS44" s="316">
        <f t="shared" si="178"/>
        <v>0</v>
      </c>
      <c r="DT44" s="316">
        <f t="shared" si="179"/>
        <v>0</v>
      </c>
      <c r="DU44" s="316">
        <f t="shared" si="180"/>
        <v>0</v>
      </c>
      <c r="DV44" s="316">
        <f t="shared" si="181"/>
        <v>0</v>
      </c>
      <c r="DW44" s="316">
        <f t="shared" si="182"/>
        <v>0</v>
      </c>
      <c r="DX44" s="316">
        <f t="shared" si="183"/>
        <v>0</v>
      </c>
      <c r="DY44" s="316">
        <f t="shared" si="184"/>
        <v>0</v>
      </c>
      <c r="DZ44" s="316">
        <f t="shared" si="185"/>
        <v>0</v>
      </c>
      <c r="EA44" s="316">
        <f t="shared" si="186"/>
        <v>0</v>
      </c>
      <c r="EB44" s="307">
        <f t="shared" si="187"/>
        <v>0</v>
      </c>
      <c r="EC44" s="307"/>
      <c r="ED44" s="188"/>
      <c r="EE44" s="188"/>
      <c r="EF44" s="188"/>
      <c r="EG44" s="188"/>
      <c r="EH44" s="188"/>
      <c r="EI44" s="316">
        <f t="shared" si="188"/>
        <v>0</v>
      </c>
      <c r="EJ44" s="316">
        <f t="shared" si="189"/>
        <v>0</v>
      </c>
      <c r="EK44" s="316">
        <f t="shared" si="190"/>
        <v>0</v>
      </c>
      <c r="EL44" s="316">
        <f t="shared" si="191"/>
        <v>0</v>
      </c>
      <c r="EM44" s="316">
        <f t="shared" si="192"/>
        <v>0</v>
      </c>
      <c r="EN44" s="316">
        <f t="shared" si="193"/>
        <v>0</v>
      </c>
      <c r="EO44" s="188"/>
      <c r="EP44" s="307">
        <f t="shared" si="123"/>
        <v>0</v>
      </c>
      <c r="EQ44" s="307">
        <f t="shared" si="83"/>
        <v>0</v>
      </c>
      <c r="ER44" s="188"/>
      <c r="ES44" s="188"/>
      <c r="ET44" s="188"/>
      <c r="EU44" s="188"/>
      <c r="EV44" s="188"/>
      <c r="EW44" s="316">
        <f t="shared" si="194"/>
        <v>0</v>
      </c>
      <c r="EX44" s="316">
        <f t="shared" si="195"/>
        <v>0</v>
      </c>
      <c r="EY44" s="316">
        <f t="shared" si="196"/>
        <v>0</v>
      </c>
      <c r="EZ44" s="316">
        <f t="shared" si="197"/>
        <v>0</v>
      </c>
      <c r="FA44" s="316">
        <f t="shared" si="198"/>
        <v>0</v>
      </c>
      <c r="FB44" s="316">
        <f t="shared" si="199"/>
        <v>0</v>
      </c>
      <c r="FC44" s="188"/>
      <c r="FD44" s="307">
        <f t="shared" si="124"/>
        <v>0</v>
      </c>
      <c r="FE44" s="307">
        <f t="shared" si="90"/>
        <v>0</v>
      </c>
      <c r="FF44" s="188"/>
      <c r="FG44" s="188"/>
      <c r="FH44" s="188"/>
      <c r="FI44" s="188"/>
      <c r="FJ44" s="188"/>
      <c r="FK44" s="188"/>
      <c r="FL44" s="316">
        <f t="shared" si="200"/>
        <v>0</v>
      </c>
      <c r="FM44" s="316">
        <f t="shared" si="201"/>
        <v>0</v>
      </c>
      <c r="FN44" s="316">
        <f t="shared" si="202"/>
        <v>0</v>
      </c>
      <c r="FO44" s="316">
        <f t="shared" si="203"/>
        <v>0</v>
      </c>
      <c r="FP44" s="316">
        <f t="shared" si="204"/>
        <v>0</v>
      </c>
      <c r="FQ44" s="316">
        <f t="shared" si="205"/>
        <v>0</v>
      </c>
      <c r="FR44" s="188"/>
      <c r="FS44" s="307">
        <f t="shared" si="97"/>
        <v>0</v>
      </c>
      <c r="FT44" s="307">
        <f t="shared" si="98"/>
        <v>0</v>
      </c>
      <c r="FU44" s="188"/>
      <c r="FV44" s="188"/>
      <c r="FW44" s="188"/>
      <c r="FX44" s="188"/>
      <c r="FY44" s="188"/>
      <c r="FZ44" s="188"/>
      <c r="GA44" s="316">
        <f t="shared" si="206"/>
        <v>0</v>
      </c>
      <c r="GB44" s="316">
        <f t="shared" si="207"/>
        <v>0</v>
      </c>
      <c r="GC44" s="316">
        <f t="shared" si="208"/>
        <v>0</v>
      </c>
      <c r="GD44" s="316">
        <f t="shared" si="209"/>
        <v>0</v>
      </c>
      <c r="GE44" s="316">
        <f t="shared" si="210"/>
        <v>0</v>
      </c>
      <c r="GF44" s="316">
        <f t="shared" si="211"/>
        <v>0</v>
      </c>
      <c r="GG44" s="188"/>
      <c r="GH44" s="307">
        <f t="shared" si="105"/>
        <v>0</v>
      </c>
      <c r="GI44" s="307">
        <f t="shared" si="106"/>
        <v>0</v>
      </c>
    </row>
    <row r="45" spans="1:191" ht="16.5" x14ac:dyDescent="0.25">
      <c r="A45" s="404">
        <v>38108</v>
      </c>
      <c r="B45" s="410">
        <f t="shared" si="107"/>
        <v>0</v>
      </c>
      <c r="C45" s="208">
        <f t="shared" si="125"/>
        <v>-0.49149676061945646</v>
      </c>
      <c r="D45" s="417"/>
      <c r="E45" s="410">
        <f t="shared" si="108"/>
        <v>14.34</v>
      </c>
      <c r="F45" s="208">
        <f t="shared" si="126"/>
        <v>0.12</v>
      </c>
      <c r="G45" s="417"/>
      <c r="H45" s="410">
        <f t="shared" si="109"/>
        <v>0</v>
      </c>
      <c r="I45" s="208">
        <f t="shared" si="127"/>
        <v>0.74</v>
      </c>
      <c r="J45" s="417"/>
      <c r="K45" s="410">
        <f t="shared" si="110"/>
        <v>0</v>
      </c>
      <c r="L45" s="208">
        <f t="shared" si="128"/>
        <v>-0.35</v>
      </c>
      <c r="M45" s="417"/>
      <c r="N45" s="410">
        <f t="shared" si="111"/>
        <v>0.52</v>
      </c>
      <c r="O45" s="208">
        <f t="shared" si="129"/>
        <v>-0.25</v>
      </c>
      <c r="P45" s="417"/>
      <c r="Q45" s="208">
        <f t="shared" si="130"/>
        <v>3.5710000000000002</v>
      </c>
      <c r="R45" s="417"/>
      <c r="S45" s="410">
        <f t="shared" si="112"/>
        <v>0</v>
      </c>
      <c r="T45" s="208">
        <f t="shared" si="131"/>
        <v>-0.435</v>
      </c>
      <c r="U45" s="417"/>
      <c r="V45" s="208">
        <f t="shared" si="113"/>
        <v>4.7946111782330219</v>
      </c>
      <c r="W45" s="417"/>
      <c r="X45" s="410">
        <f t="shared" si="114"/>
        <v>0</v>
      </c>
      <c r="Y45" s="208">
        <f t="shared" si="132"/>
        <v>3.8210000000000002</v>
      </c>
      <c r="Z45" s="417"/>
      <c r="AB45" s="415">
        <f t="shared" si="133"/>
        <v>14.86</v>
      </c>
      <c r="AC45" s="122"/>
      <c r="AD45" s="122"/>
      <c r="AF45" s="424" t="s">
        <v>342</v>
      </c>
      <c r="AG45" s="423" t="s">
        <v>184</v>
      </c>
      <c r="AI45" s="407">
        <v>38108</v>
      </c>
      <c r="AJ45" s="293">
        <f t="shared" si="115"/>
        <v>0</v>
      </c>
      <c r="AK45" s="294">
        <f t="shared" si="121"/>
        <v>0</v>
      </c>
      <c r="AL45" s="294">
        <f t="shared" si="18"/>
        <v>0</v>
      </c>
      <c r="AM45" s="313">
        <f t="shared" si="116"/>
        <v>0.84118014249323569</v>
      </c>
      <c r="AN45" s="314">
        <f t="shared" si="19"/>
        <v>0</v>
      </c>
      <c r="AO45" s="294">
        <f t="shared" si="20"/>
        <v>0</v>
      </c>
      <c r="AP45" s="408"/>
      <c r="AQ45" s="237"/>
      <c r="AR45" s="307">
        <f t="shared" si="134"/>
        <v>0</v>
      </c>
      <c r="AS45" s="237"/>
      <c r="AT45" s="188"/>
      <c r="AU45" s="188"/>
      <c r="AV45" s="239">
        <v>38108</v>
      </c>
      <c r="AW45" s="188"/>
      <c r="AX45" s="315">
        <f t="shared" si="135"/>
        <v>0</v>
      </c>
      <c r="AY45" s="316">
        <f t="shared" si="136"/>
        <v>0</v>
      </c>
      <c r="AZ45" s="316">
        <f t="shared" si="137"/>
        <v>0</v>
      </c>
      <c r="BA45" s="316">
        <f t="shared" si="138"/>
        <v>0</v>
      </c>
      <c r="BB45" s="316">
        <f t="shared" si="139"/>
        <v>0</v>
      </c>
      <c r="BC45" s="316">
        <f t="shared" si="140"/>
        <v>0</v>
      </c>
      <c r="BD45" s="316">
        <f t="shared" si="141"/>
        <v>0</v>
      </c>
      <c r="BE45" s="316">
        <f t="shared" si="117"/>
        <v>0</v>
      </c>
      <c r="BF45" s="316"/>
      <c r="BG45" s="248"/>
      <c r="BH45" s="248"/>
      <c r="BI45" s="317">
        <f t="shared" si="142"/>
        <v>0</v>
      </c>
      <c r="BJ45" s="317">
        <f t="shared" si="143"/>
        <v>0</v>
      </c>
      <c r="BK45" s="317">
        <f t="shared" si="144"/>
        <v>0</v>
      </c>
      <c r="BL45" s="317">
        <f t="shared" si="145"/>
        <v>0</v>
      </c>
      <c r="BM45" s="317">
        <f t="shared" si="146"/>
        <v>0</v>
      </c>
      <c r="BN45" s="317">
        <f t="shared" si="147"/>
        <v>0</v>
      </c>
      <c r="BO45" s="317">
        <f t="shared" si="148"/>
        <v>0</v>
      </c>
      <c r="BP45" s="317">
        <f t="shared" si="149"/>
        <v>0</v>
      </c>
      <c r="BQ45" s="248"/>
      <c r="BR45" s="249">
        <f t="shared" si="122"/>
        <v>0</v>
      </c>
      <c r="BS45" s="249">
        <f t="shared" si="37"/>
        <v>0</v>
      </c>
      <c r="BT45" s="249"/>
      <c r="BU45" s="188"/>
      <c r="BV45" s="188"/>
      <c r="BW45" s="318">
        <f t="shared" si="150"/>
        <v>0</v>
      </c>
      <c r="BX45" s="318">
        <f t="shared" si="151"/>
        <v>0</v>
      </c>
      <c r="BY45" s="318">
        <f t="shared" si="152"/>
        <v>0</v>
      </c>
      <c r="BZ45" s="318">
        <f t="shared" si="153"/>
        <v>0</v>
      </c>
      <c r="CA45" s="318">
        <f t="shared" si="154"/>
        <v>0</v>
      </c>
      <c r="CB45" s="316">
        <f t="shared" si="155"/>
        <v>0</v>
      </c>
      <c r="CC45" s="316">
        <f t="shared" si="156"/>
        <v>0</v>
      </c>
      <c r="CD45" s="316">
        <f t="shared" si="157"/>
        <v>0</v>
      </c>
      <c r="CE45" s="316">
        <f t="shared" si="158"/>
        <v>0</v>
      </c>
      <c r="CF45" s="316">
        <f t="shared" si="159"/>
        <v>0</v>
      </c>
      <c r="CG45" s="316">
        <f t="shared" si="160"/>
        <v>0</v>
      </c>
      <c r="CH45" s="316">
        <f t="shared" si="161"/>
        <v>0</v>
      </c>
      <c r="CI45" s="316">
        <f t="shared" si="162"/>
        <v>0</v>
      </c>
      <c r="CJ45" s="188"/>
      <c r="CK45" s="307">
        <f t="shared" si="118"/>
        <v>0</v>
      </c>
      <c r="CL45" s="307"/>
      <c r="CM45" s="307"/>
      <c r="CN45" s="318">
        <f t="shared" si="163"/>
        <v>0</v>
      </c>
      <c r="CO45" s="318">
        <f t="shared" si="164"/>
        <v>0</v>
      </c>
      <c r="CP45" s="318">
        <f t="shared" si="165"/>
        <v>0</v>
      </c>
      <c r="CQ45" s="318">
        <f t="shared" si="166"/>
        <v>0</v>
      </c>
      <c r="CR45" s="307"/>
      <c r="CS45" s="307">
        <f t="shared" si="119"/>
        <v>0</v>
      </c>
      <c r="CT45" s="307"/>
      <c r="CU45" s="188"/>
      <c r="CV45" s="188"/>
      <c r="CW45" s="188"/>
      <c r="CX45" s="316">
        <f t="shared" si="167"/>
        <v>0</v>
      </c>
      <c r="CY45" s="316">
        <f t="shared" si="168"/>
        <v>0</v>
      </c>
      <c r="CZ45" s="316">
        <f t="shared" si="169"/>
        <v>0</v>
      </c>
      <c r="DA45" s="316">
        <f t="shared" si="170"/>
        <v>0</v>
      </c>
      <c r="DB45" s="316">
        <f t="shared" si="171"/>
        <v>0</v>
      </c>
      <c r="DC45" s="316">
        <f t="shared" si="172"/>
        <v>0</v>
      </c>
      <c r="DD45" s="316">
        <f t="shared" si="173"/>
        <v>0</v>
      </c>
      <c r="DE45" s="188"/>
      <c r="DF45" s="307">
        <f t="shared" si="62"/>
        <v>0</v>
      </c>
      <c r="DG45" s="188"/>
      <c r="DH45" s="188"/>
      <c r="DI45" s="188"/>
      <c r="DJ45" s="188"/>
      <c r="DK45" s="188"/>
      <c r="DL45" s="316">
        <f t="shared" si="174"/>
        <v>0</v>
      </c>
      <c r="DM45" s="316">
        <f t="shared" si="175"/>
        <v>0</v>
      </c>
      <c r="DN45" s="316">
        <f t="shared" si="176"/>
        <v>0</v>
      </c>
      <c r="DO45" s="316">
        <f t="shared" si="177"/>
        <v>0</v>
      </c>
      <c r="DP45" s="316"/>
      <c r="DQ45" s="316">
        <f t="shared" si="120"/>
        <v>0</v>
      </c>
      <c r="DR45" s="316"/>
      <c r="DS45" s="316">
        <f t="shared" si="178"/>
        <v>0</v>
      </c>
      <c r="DT45" s="316">
        <f t="shared" si="179"/>
        <v>0</v>
      </c>
      <c r="DU45" s="316">
        <f t="shared" si="180"/>
        <v>0</v>
      </c>
      <c r="DV45" s="316">
        <f t="shared" si="181"/>
        <v>0</v>
      </c>
      <c r="DW45" s="316">
        <f t="shared" si="182"/>
        <v>0</v>
      </c>
      <c r="DX45" s="316">
        <f t="shared" si="183"/>
        <v>0</v>
      </c>
      <c r="DY45" s="316">
        <f t="shared" si="184"/>
        <v>0</v>
      </c>
      <c r="DZ45" s="316">
        <f t="shared" si="185"/>
        <v>0</v>
      </c>
      <c r="EA45" s="316">
        <f t="shared" si="186"/>
        <v>0</v>
      </c>
      <c r="EB45" s="307">
        <f t="shared" si="187"/>
        <v>0</v>
      </c>
      <c r="EC45" s="307"/>
      <c r="ED45" s="188"/>
      <c r="EE45" s="188"/>
      <c r="EF45" s="188"/>
      <c r="EG45" s="188"/>
      <c r="EH45" s="188"/>
      <c r="EI45" s="316">
        <f t="shared" si="188"/>
        <v>0</v>
      </c>
      <c r="EJ45" s="316">
        <f t="shared" si="189"/>
        <v>0</v>
      </c>
      <c r="EK45" s="316">
        <f t="shared" si="190"/>
        <v>0</v>
      </c>
      <c r="EL45" s="316">
        <f t="shared" si="191"/>
        <v>0</v>
      </c>
      <c r="EM45" s="316">
        <f t="shared" si="192"/>
        <v>0</v>
      </c>
      <c r="EN45" s="316">
        <f t="shared" si="193"/>
        <v>0</v>
      </c>
      <c r="EO45" s="188"/>
      <c r="EP45" s="307">
        <f t="shared" si="123"/>
        <v>0</v>
      </c>
      <c r="EQ45" s="307">
        <f t="shared" si="83"/>
        <v>0</v>
      </c>
      <c r="ER45" s="188"/>
      <c r="ES45" s="188"/>
      <c r="ET45" s="188"/>
      <c r="EU45" s="188"/>
      <c r="EV45" s="188"/>
      <c r="EW45" s="316">
        <f t="shared" si="194"/>
        <v>0</v>
      </c>
      <c r="EX45" s="316">
        <f t="shared" si="195"/>
        <v>0</v>
      </c>
      <c r="EY45" s="316">
        <f t="shared" si="196"/>
        <v>0</v>
      </c>
      <c r="EZ45" s="316">
        <f t="shared" si="197"/>
        <v>0</v>
      </c>
      <c r="FA45" s="316">
        <f t="shared" si="198"/>
        <v>0</v>
      </c>
      <c r="FB45" s="316">
        <f t="shared" si="199"/>
        <v>0</v>
      </c>
      <c r="FC45" s="188"/>
      <c r="FD45" s="307">
        <f t="shared" si="124"/>
        <v>0</v>
      </c>
      <c r="FE45" s="307">
        <f t="shared" si="90"/>
        <v>0</v>
      </c>
      <c r="FF45" s="188"/>
      <c r="FG45" s="188"/>
      <c r="FH45" s="188"/>
      <c r="FI45" s="188"/>
      <c r="FJ45" s="188"/>
      <c r="FK45" s="188"/>
      <c r="FL45" s="316">
        <f t="shared" si="200"/>
        <v>0</v>
      </c>
      <c r="FM45" s="316">
        <f t="shared" si="201"/>
        <v>0</v>
      </c>
      <c r="FN45" s="316">
        <f t="shared" si="202"/>
        <v>0</v>
      </c>
      <c r="FO45" s="316">
        <f t="shared" si="203"/>
        <v>0</v>
      </c>
      <c r="FP45" s="316">
        <f t="shared" si="204"/>
        <v>0</v>
      </c>
      <c r="FQ45" s="316">
        <f t="shared" si="205"/>
        <v>0</v>
      </c>
      <c r="FR45" s="188"/>
      <c r="FS45" s="307">
        <f t="shared" si="97"/>
        <v>0</v>
      </c>
      <c r="FT45" s="307">
        <f t="shared" si="98"/>
        <v>0</v>
      </c>
      <c r="FU45" s="188"/>
      <c r="FV45" s="188"/>
      <c r="FW45" s="188"/>
      <c r="FX45" s="188"/>
      <c r="FY45" s="188"/>
      <c r="FZ45" s="188"/>
      <c r="GA45" s="316">
        <f t="shared" si="206"/>
        <v>0</v>
      </c>
      <c r="GB45" s="316">
        <f t="shared" si="207"/>
        <v>0</v>
      </c>
      <c r="GC45" s="316">
        <f t="shared" si="208"/>
        <v>0</v>
      </c>
      <c r="GD45" s="316">
        <f t="shared" si="209"/>
        <v>0</v>
      </c>
      <c r="GE45" s="316">
        <f t="shared" si="210"/>
        <v>0</v>
      </c>
      <c r="GF45" s="316">
        <f t="shared" si="211"/>
        <v>0</v>
      </c>
      <c r="GG45" s="188"/>
      <c r="GH45" s="307">
        <f t="shared" si="105"/>
        <v>0</v>
      </c>
      <c r="GI45" s="307">
        <f t="shared" si="106"/>
        <v>0</v>
      </c>
    </row>
    <row r="46" spans="1:191" ht="16.5" x14ac:dyDescent="0.25">
      <c r="A46" s="404">
        <v>38139</v>
      </c>
      <c r="B46" s="410">
        <f t="shared" si="107"/>
        <v>0</v>
      </c>
      <c r="C46" s="208">
        <f t="shared" si="125"/>
        <v>-0.49151668288277728</v>
      </c>
      <c r="D46" s="417"/>
      <c r="E46" s="410">
        <f t="shared" si="108"/>
        <v>13.81</v>
      </c>
      <c r="F46" s="208">
        <f t="shared" si="126"/>
        <v>0.12</v>
      </c>
      <c r="G46" s="417"/>
      <c r="H46" s="410">
        <f t="shared" si="109"/>
        <v>0</v>
      </c>
      <c r="I46" s="208">
        <f t="shared" si="127"/>
        <v>0.74</v>
      </c>
      <c r="J46" s="417"/>
      <c r="K46" s="410">
        <f t="shared" si="110"/>
        <v>0</v>
      </c>
      <c r="L46" s="208">
        <f t="shared" si="128"/>
        <v>-0.35</v>
      </c>
      <c r="M46" s="417"/>
      <c r="N46" s="410">
        <f t="shared" si="111"/>
        <v>0.5</v>
      </c>
      <c r="O46" s="208">
        <f t="shared" si="129"/>
        <v>-0.25</v>
      </c>
      <c r="P46" s="417"/>
      <c r="Q46" s="208">
        <f t="shared" si="130"/>
        <v>3.6010000000000004</v>
      </c>
      <c r="R46" s="417"/>
      <c r="S46" s="410">
        <f t="shared" si="112"/>
        <v>0</v>
      </c>
      <c r="T46" s="208">
        <f t="shared" si="131"/>
        <v>-0.435</v>
      </c>
      <c r="U46" s="417"/>
      <c r="V46" s="208">
        <f t="shared" si="113"/>
        <v>4.8353864038131373</v>
      </c>
      <c r="W46" s="417"/>
      <c r="X46" s="410">
        <f t="shared" si="114"/>
        <v>0</v>
      </c>
      <c r="Y46" s="208">
        <f t="shared" si="132"/>
        <v>3.8510000000000004</v>
      </c>
      <c r="Z46" s="417"/>
      <c r="AB46" s="415">
        <f t="shared" si="133"/>
        <v>14.31</v>
      </c>
      <c r="AC46" s="122"/>
      <c r="AD46" s="122"/>
      <c r="AF46" s="347" t="s">
        <v>343</v>
      </c>
      <c r="AG46" s="423"/>
      <c r="AI46" s="407">
        <v>38139</v>
      </c>
      <c r="AJ46" s="293">
        <f t="shared" si="115"/>
        <v>0</v>
      </c>
      <c r="AK46" s="294">
        <f t="shared" si="121"/>
        <v>0</v>
      </c>
      <c r="AL46" s="294">
        <f t="shared" si="18"/>
        <v>0</v>
      </c>
      <c r="AM46" s="313">
        <f t="shared" si="116"/>
        <v>0.8371518012867738</v>
      </c>
      <c r="AN46" s="314">
        <f t="shared" si="19"/>
        <v>0</v>
      </c>
      <c r="AO46" s="294">
        <f t="shared" si="20"/>
        <v>0</v>
      </c>
      <c r="AP46" s="408"/>
      <c r="AQ46" s="237"/>
      <c r="AR46" s="307">
        <f t="shared" si="134"/>
        <v>0</v>
      </c>
      <c r="AS46" s="237"/>
      <c r="AT46" s="188"/>
      <c r="AU46" s="188"/>
      <c r="AV46" s="239">
        <v>38139</v>
      </c>
      <c r="AW46" s="188"/>
      <c r="AX46" s="315">
        <f t="shared" si="135"/>
        <v>0</v>
      </c>
      <c r="AY46" s="316">
        <f t="shared" si="136"/>
        <v>0</v>
      </c>
      <c r="AZ46" s="316">
        <f t="shared" si="137"/>
        <v>0</v>
      </c>
      <c r="BA46" s="316">
        <f t="shared" si="138"/>
        <v>0</v>
      </c>
      <c r="BB46" s="316">
        <f t="shared" si="139"/>
        <v>0</v>
      </c>
      <c r="BC46" s="316">
        <f t="shared" si="140"/>
        <v>0</v>
      </c>
      <c r="BD46" s="316">
        <f t="shared" si="141"/>
        <v>0</v>
      </c>
      <c r="BE46" s="316">
        <f t="shared" si="117"/>
        <v>0</v>
      </c>
      <c r="BF46" s="316"/>
      <c r="BG46" s="248"/>
      <c r="BH46" s="248"/>
      <c r="BI46" s="317">
        <f t="shared" si="142"/>
        <v>0</v>
      </c>
      <c r="BJ46" s="317">
        <f t="shared" si="143"/>
        <v>0</v>
      </c>
      <c r="BK46" s="317">
        <f t="shared" si="144"/>
        <v>0</v>
      </c>
      <c r="BL46" s="317">
        <f t="shared" si="145"/>
        <v>0</v>
      </c>
      <c r="BM46" s="317">
        <f t="shared" si="146"/>
        <v>0</v>
      </c>
      <c r="BN46" s="317">
        <f t="shared" si="147"/>
        <v>0</v>
      </c>
      <c r="BO46" s="317">
        <f t="shared" si="148"/>
        <v>0</v>
      </c>
      <c r="BP46" s="317">
        <f t="shared" si="149"/>
        <v>0</v>
      </c>
      <c r="BQ46" s="248"/>
      <c r="BR46" s="249">
        <f t="shared" si="122"/>
        <v>0</v>
      </c>
      <c r="BS46" s="249">
        <f t="shared" si="37"/>
        <v>0</v>
      </c>
      <c r="BT46" s="249"/>
      <c r="BU46" s="188"/>
      <c r="BV46" s="188"/>
      <c r="BW46" s="318">
        <f t="shared" si="150"/>
        <v>0</v>
      </c>
      <c r="BX46" s="318">
        <f t="shared" si="151"/>
        <v>0</v>
      </c>
      <c r="BY46" s="318">
        <f t="shared" si="152"/>
        <v>0</v>
      </c>
      <c r="BZ46" s="318">
        <f t="shared" si="153"/>
        <v>0</v>
      </c>
      <c r="CA46" s="318">
        <f t="shared" si="154"/>
        <v>0</v>
      </c>
      <c r="CB46" s="316">
        <f t="shared" si="155"/>
        <v>0</v>
      </c>
      <c r="CC46" s="316">
        <f t="shared" si="156"/>
        <v>0</v>
      </c>
      <c r="CD46" s="316">
        <f t="shared" si="157"/>
        <v>0</v>
      </c>
      <c r="CE46" s="316">
        <f t="shared" si="158"/>
        <v>0</v>
      </c>
      <c r="CF46" s="316">
        <f t="shared" si="159"/>
        <v>0</v>
      </c>
      <c r="CG46" s="316">
        <f t="shared" si="160"/>
        <v>0</v>
      </c>
      <c r="CH46" s="316">
        <f t="shared" si="161"/>
        <v>0</v>
      </c>
      <c r="CI46" s="316">
        <f t="shared" si="162"/>
        <v>0</v>
      </c>
      <c r="CJ46" s="188"/>
      <c r="CK46" s="307">
        <f t="shared" si="118"/>
        <v>0</v>
      </c>
      <c r="CL46" s="307"/>
      <c r="CM46" s="307"/>
      <c r="CN46" s="318">
        <f t="shared" si="163"/>
        <v>0</v>
      </c>
      <c r="CO46" s="318">
        <f t="shared" si="164"/>
        <v>0</v>
      </c>
      <c r="CP46" s="318">
        <f t="shared" si="165"/>
        <v>0</v>
      </c>
      <c r="CQ46" s="318">
        <f t="shared" si="166"/>
        <v>0</v>
      </c>
      <c r="CR46" s="307"/>
      <c r="CS46" s="307">
        <f t="shared" si="119"/>
        <v>0</v>
      </c>
      <c r="CT46" s="307"/>
      <c r="CU46" s="188"/>
      <c r="CV46" s="188"/>
      <c r="CW46" s="188"/>
      <c r="CX46" s="316">
        <f t="shared" si="167"/>
        <v>0</v>
      </c>
      <c r="CY46" s="316">
        <f t="shared" si="168"/>
        <v>0</v>
      </c>
      <c r="CZ46" s="316">
        <f t="shared" si="169"/>
        <v>0</v>
      </c>
      <c r="DA46" s="316">
        <f t="shared" si="170"/>
        <v>0</v>
      </c>
      <c r="DB46" s="316">
        <f t="shared" si="171"/>
        <v>0</v>
      </c>
      <c r="DC46" s="316">
        <f t="shared" si="172"/>
        <v>0</v>
      </c>
      <c r="DD46" s="316">
        <f t="shared" si="173"/>
        <v>0</v>
      </c>
      <c r="DE46" s="188"/>
      <c r="DF46" s="307">
        <f t="shared" si="62"/>
        <v>0</v>
      </c>
      <c r="DG46" s="188"/>
      <c r="DH46" s="188"/>
      <c r="DI46" s="188"/>
      <c r="DJ46" s="188"/>
      <c r="DK46" s="188"/>
      <c r="DL46" s="316">
        <f t="shared" si="174"/>
        <v>0</v>
      </c>
      <c r="DM46" s="316">
        <f t="shared" si="175"/>
        <v>0</v>
      </c>
      <c r="DN46" s="316">
        <f t="shared" si="176"/>
        <v>0</v>
      </c>
      <c r="DO46" s="316">
        <f t="shared" si="177"/>
        <v>0</v>
      </c>
      <c r="DP46" s="316"/>
      <c r="DQ46" s="316">
        <f t="shared" si="120"/>
        <v>0</v>
      </c>
      <c r="DR46" s="316"/>
      <c r="DS46" s="316">
        <f t="shared" si="178"/>
        <v>0</v>
      </c>
      <c r="DT46" s="316">
        <f t="shared" si="179"/>
        <v>0</v>
      </c>
      <c r="DU46" s="316">
        <f t="shared" si="180"/>
        <v>0</v>
      </c>
      <c r="DV46" s="316">
        <f t="shared" si="181"/>
        <v>0</v>
      </c>
      <c r="DW46" s="316">
        <f t="shared" si="182"/>
        <v>0</v>
      </c>
      <c r="DX46" s="316">
        <f t="shared" si="183"/>
        <v>0</v>
      </c>
      <c r="DY46" s="316">
        <f t="shared" si="184"/>
        <v>0</v>
      </c>
      <c r="DZ46" s="316">
        <f t="shared" si="185"/>
        <v>0</v>
      </c>
      <c r="EA46" s="316">
        <f t="shared" si="186"/>
        <v>0</v>
      </c>
      <c r="EB46" s="307">
        <f t="shared" si="187"/>
        <v>0</v>
      </c>
      <c r="EC46" s="307"/>
      <c r="ED46" s="188"/>
      <c r="EE46" s="188"/>
      <c r="EF46" s="188"/>
      <c r="EG46" s="188"/>
      <c r="EH46" s="188"/>
      <c r="EI46" s="316">
        <f t="shared" si="188"/>
        <v>0</v>
      </c>
      <c r="EJ46" s="316">
        <f t="shared" si="189"/>
        <v>0</v>
      </c>
      <c r="EK46" s="316">
        <f t="shared" si="190"/>
        <v>0</v>
      </c>
      <c r="EL46" s="316">
        <f t="shared" si="191"/>
        <v>0</v>
      </c>
      <c r="EM46" s="316">
        <f t="shared" si="192"/>
        <v>0</v>
      </c>
      <c r="EN46" s="316">
        <f t="shared" si="193"/>
        <v>0</v>
      </c>
      <c r="EO46" s="188"/>
      <c r="EP46" s="307">
        <f t="shared" si="123"/>
        <v>0</v>
      </c>
      <c r="EQ46" s="307">
        <f t="shared" si="83"/>
        <v>0</v>
      </c>
      <c r="ER46" s="188"/>
      <c r="ES46" s="188"/>
      <c r="ET46" s="188"/>
      <c r="EU46" s="188"/>
      <c r="EV46" s="188"/>
      <c r="EW46" s="316">
        <f t="shared" si="194"/>
        <v>0</v>
      </c>
      <c r="EX46" s="316">
        <f t="shared" si="195"/>
        <v>0</v>
      </c>
      <c r="EY46" s="316">
        <f t="shared" si="196"/>
        <v>0</v>
      </c>
      <c r="EZ46" s="316">
        <f t="shared" si="197"/>
        <v>0</v>
      </c>
      <c r="FA46" s="316">
        <f t="shared" si="198"/>
        <v>0</v>
      </c>
      <c r="FB46" s="316">
        <f t="shared" si="199"/>
        <v>0</v>
      </c>
      <c r="FC46" s="188"/>
      <c r="FD46" s="307">
        <f t="shared" si="124"/>
        <v>0</v>
      </c>
      <c r="FE46" s="307">
        <f t="shared" si="90"/>
        <v>0</v>
      </c>
      <c r="FF46" s="188"/>
      <c r="FG46" s="188"/>
      <c r="FH46" s="188"/>
      <c r="FI46" s="188"/>
      <c r="FJ46" s="188"/>
      <c r="FK46" s="188"/>
      <c r="FL46" s="316">
        <f t="shared" si="200"/>
        <v>0</v>
      </c>
      <c r="FM46" s="316">
        <f t="shared" si="201"/>
        <v>0</v>
      </c>
      <c r="FN46" s="316">
        <f t="shared" si="202"/>
        <v>0</v>
      </c>
      <c r="FO46" s="316">
        <f t="shared" si="203"/>
        <v>0</v>
      </c>
      <c r="FP46" s="316">
        <f t="shared" si="204"/>
        <v>0</v>
      </c>
      <c r="FQ46" s="316">
        <f t="shared" si="205"/>
        <v>0</v>
      </c>
      <c r="FR46" s="188"/>
      <c r="FS46" s="307">
        <f t="shared" si="97"/>
        <v>0</v>
      </c>
      <c r="FT46" s="307">
        <f t="shared" si="98"/>
        <v>0</v>
      </c>
      <c r="FU46" s="188"/>
      <c r="FV46" s="188"/>
      <c r="FW46" s="188"/>
      <c r="FX46" s="188"/>
      <c r="FY46" s="188"/>
      <c r="FZ46" s="188"/>
      <c r="GA46" s="316">
        <f t="shared" si="206"/>
        <v>0</v>
      </c>
      <c r="GB46" s="316">
        <f t="shared" si="207"/>
        <v>0</v>
      </c>
      <c r="GC46" s="316">
        <f t="shared" si="208"/>
        <v>0</v>
      </c>
      <c r="GD46" s="316">
        <f t="shared" si="209"/>
        <v>0</v>
      </c>
      <c r="GE46" s="316">
        <f t="shared" si="210"/>
        <v>0</v>
      </c>
      <c r="GF46" s="316">
        <f t="shared" si="211"/>
        <v>0</v>
      </c>
      <c r="GG46" s="188"/>
      <c r="GH46" s="307">
        <f t="shared" si="105"/>
        <v>0</v>
      </c>
      <c r="GI46" s="307">
        <f t="shared" si="106"/>
        <v>0</v>
      </c>
    </row>
    <row r="47" spans="1:191" ht="16.5" x14ac:dyDescent="0.25">
      <c r="A47" s="404">
        <v>38169</v>
      </c>
      <c r="B47" s="410">
        <f t="shared" si="107"/>
        <v>0</v>
      </c>
      <c r="C47" s="208">
        <f t="shared" si="125"/>
        <v>-0.49153577238425594</v>
      </c>
      <c r="D47" s="411">
        <f>AVERAGE(C44:C50)</f>
        <v>-0.49153582256926054</v>
      </c>
      <c r="E47" s="410">
        <f t="shared" si="108"/>
        <v>14.21</v>
      </c>
      <c r="F47" s="208">
        <f t="shared" si="126"/>
        <v>0.12</v>
      </c>
      <c r="G47" s="411">
        <f>AVERAGE(F44:F50)</f>
        <v>0.12</v>
      </c>
      <c r="H47" s="410">
        <f t="shared" si="109"/>
        <v>0</v>
      </c>
      <c r="I47" s="208">
        <f t="shared" si="127"/>
        <v>0.74</v>
      </c>
      <c r="J47" s="411">
        <f>AVERAGE(I44:I50)</f>
        <v>0.7400000000000001</v>
      </c>
      <c r="K47" s="410">
        <f t="shared" si="110"/>
        <v>0</v>
      </c>
      <c r="L47" s="208">
        <f t="shared" si="128"/>
        <v>-0.35</v>
      </c>
      <c r="M47" s="411">
        <f>AVERAGE(L44:L50)</f>
        <v>-0.35000000000000003</v>
      </c>
      <c r="N47" s="410">
        <f t="shared" si="111"/>
        <v>0.52</v>
      </c>
      <c r="O47" s="208">
        <f t="shared" si="129"/>
        <v>-0.25</v>
      </c>
      <c r="P47" s="411">
        <f>AVERAGE(O44:O50)</f>
        <v>-0.25</v>
      </c>
      <c r="Q47" s="208">
        <f t="shared" si="130"/>
        <v>3.6310000000000002</v>
      </c>
      <c r="R47" s="411">
        <f>AVERAGE(Q44:Q50)</f>
        <v>3.6351428571428572</v>
      </c>
      <c r="S47" s="410">
        <f t="shared" si="112"/>
        <v>0</v>
      </c>
      <c r="T47" s="208">
        <f t="shared" si="131"/>
        <v>-0.435</v>
      </c>
      <c r="U47" s="411">
        <f>AVERAGE(T44:T50)</f>
        <v>-0.435</v>
      </c>
      <c r="V47" s="208">
        <f t="shared" si="113"/>
        <v>4.8762047173653453</v>
      </c>
      <c r="W47" s="411">
        <f>AVERAGE(V44:V50)</f>
        <v>4.8820228997642072</v>
      </c>
      <c r="X47" s="410">
        <f t="shared" si="114"/>
        <v>0</v>
      </c>
      <c r="Y47" s="208">
        <f t="shared" si="132"/>
        <v>3.8810000000000002</v>
      </c>
      <c r="Z47" s="411">
        <f>AVERAGE(Y44:Y50)</f>
        <v>3.8851428571428572</v>
      </c>
      <c r="AB47" s="415">
        <f t="shared" si="133"/>
        <v>14.73</v>
      </c>
      <c r="AC47" s="122"/>
      <c r="AD47" s="122"/>
      <c r="AF47" s="424" t="s">
        <v>344</v>
      </c>
      <c r="AG47" s="423"/>
      <c r="AI47" s="407">
        <v>38169</v>
      </c>
      <c r="AJ47" s="293">
        <f t="shared" si="115"/>
        <v>0</v>
      </c>
      <c r="AK47" s="294">
        <f t="shared" si="121"/>
        <v>0</v>
      </c>
      <c r="AL47" s="294">
        <f t="shared" si="18"/>
        <v>0</v>
      </c>
      <c r="AM47" s="313">
        <f t="shared" si="116"/>
        <v>0.83325933484356263</v>
      </c>
      <c r="AN47" s="314">
        <f t="shared" si="19"/>
        <v>0</v>
      </c>
      <c r="AO47" s="294">
        <f t="shared" si="20"/>
        <v>0</v>
      </c>
      <c r="AP47" s="408"/>
      <c r="AQ47" s="237"/>
      <c r="AR47" s="307">
        <f t="shared" si="134"/>
        <v>0</v>
      </c>
      <c r="AS47" s="237"/>
      <c r="AT47" s="188"/>
      <c r="AU47" s="188"/>
      <c r="AV47" s="239">
        <v>38169</v>
      </c>
      <c r="AW47" s="188"/>
      <c r="AX47" s="315">
        <f t="shared" si="135"/>
        <v>0</v>
      </c>
      <c r="AY47" s="316">
        <f t="shared" si="136"/>
        <v>0</v>
      </c>
      <c r="AZ47" s="316">
        <f t="shared" si="137"/>
        <v>0</v>
      </c>
      <c r="BA47" s="316">
        <f t="shared" si="138"/>
        <v>0</v>
      </c>
      <c r="BB47" s="316">
        <f t="shared" si="139"/>
        <v>0</v>
      </c>
      <c r="BC47" s="316">
        <f t="shared" si="140"/>
        <v>0</v>
      </c>
      <c r="BD47" s="316">
        <f t="shared" si="141"/>
        <v>0</v>
      </c>
      <c r="BE47" s="316">
        <f t="shared" si="117"/>
        <v>0</v>
      </c>
      <c r="BF47" s="316"/>
      <c r="BG47" s="248"/>
      <c r="BH47" s="248"/>
      <c r="BI47" s="317">
        <f t="shared" si="142"/>
        <v>0</v>
      </c>
      <c r="BJ47" s="317">
        <f t="shared" si="143"/>
        <v>0</v>
      </c>
      <c r="BK47" s="317">
        <f t="shared" si="144"/>
        <v>0</v>
      </c>
      <c r="BL47" s="317">
        <f t="shared" si="145"/>
        <v>0</v>
      </c>
      <c r="BM47" s="317">
        <f t="shared" si="146"/>
        <v>0</v>
      </c>
      <c r="BN47" s="317">
        <f t="shared" si="147"/>
        <v>0</v>
      </c>
      <c r="BO47" s="317">
        <f t="shared" si="148"/>
        <v>0</v>
      </c>
      <c r="BP47" s="317">
        <f t="shared" si="149"/>
        <v>0</v>
      </c>
      <c r="BQ47" s="248"/>
      <c r="BR47" s="249">
        <f t="shared" si="122"/>
        <v>0</v>
      </c>
      <c r="BS47" s="249">
        <f t="shared" si="37"/>
        <v>0</v>
      </c>
      <c r="BT47" s="249"/>
      <c r="BU47" s="188"/>
      <c r="BV47" s="188"/>
      <c r="BW47" s="318">
        <f t="shared" si="150"/>
        <v>0</v>
      </c>
      <c r="BX47" s="318">
        <f t="shared" si="151"/>
        <v>0</v>
      </c>
      <c r="BY47" s="318">
        <f t="shared" si="152"/>
        <v>0</v>
      </c>
      <c r="BZ47" s="318">
        <f t="shared" si="153"/>
        <v>0</v>
      </c>
      <c r="CA47" s="318">
        <f t="shared" si="154"/>
        <v>0</v>
      </c>
      <c r="CB47" s="316">
        <f t="shared" si="155"/>
        <v>0</v>
      </c>
      <c r="CC47" s="316">
        <f t="shared" si="156"/>
        <v>0</v>
      </c>
      <c r="CD47" s="316">
        <f t="shared" si="157"/>
        <v>0</v>
      </c>
      <c r="CE47" s="316">
        <f t="shared" si="158"/>
        <v>0</v>
      </c>
      <c r="CF47" s="316">
        <f t="shared" si="159"/>
        <v>0</v>
      </c>
      <c r="CG47" s="316">
        <f t="shared" si="160"/>
        <v>0</v>
      </c>
      <c r="CH47" s="316">
        <f t="shared" si="161"/>
        <v>0</v>
      </c>
      <c r="CI47" s="316">
        <f t="shared" si="162"/>
        <v>0</v>
      </c>
      <c r="CJ47" s="188"/>
      <c r="CK47" s="307">
        <f t="shared" si="118"/>
        <v>0</v>
      </c>
      <c r="CL47" s="307"/>
      <c r="CM47" s="307"/>
      <c r="CN47" s="318">
        <f t="shared" si="163"/>
        <v>0</v>
      </c>
      <c r="CO47" s="318">
        <f t="shared" si="164"/>
        <v>0</v>
      </c>
      <c r="CP47" s="318">
        <f t="shared" si="165"/>
        <v>0</v>
      </c>
      <c r="CQ47" s="318">
        <f t="shared" si="166"/>
        <v>0</v>
      </c>
      <c r="CR47" s="307"/>
      <c r="CS47" s="307">
        <f t="shared" si="119"/>
        <v>0</v>
      </c>
      <c r="CT47" s="307"/>
      <c r="CU47" s="188"/>
      <c r="CV47" s="188"/>
      <c r="CW47" s="188"/>
      <c r="CX47" s="316">
        <f t="shared" si="167"/>
        <v>0</v>
      </c>
      <c r="CY47" s="316">
        <f t="shared" si="168"/>
        <v>0</v>
      </c>
      <c r="CZ47" s="316">
        <f t="shared" si="169"/>
        <v>0</v>
      </c>
      <c r="DA47" s="316">
        <f t="shared" si="170"/>
        <v>0</v>
      </c>
      <c r="DB47" s="316">
        <f t="shared" si="171"/>
        <v>0</v>
      </c>
      <c r="DC47" s="316">
        <f t="shared" si="172"/>
        <v>0</v>
      </c>
      <c r="DD47" s="316">
        <f t="shared" si="173"/>
        <v>0</v>
      </c>
      <c r="DE47" s="188"/>
      <c r="DF47" s="307">
        <f t="shared" si="62"/>
        <v>0</v>
      </c>
      <c r="DG47" s="188"/>
      <c r="DH47" s="188"/>
      <c r="DI47" s="188"/>
      <c r="DJ47" s="188"/>
      <c r="DK47" s="188"/>
      <c r="DL47" s="316">
        <f t="shared" si="174"/>
        <v>0</v>
      </c>
      <c r="DM47" s="316">
        <f t="shared" si="175"/>
        <v>0</v>
      </c>
      <c r="DN47" s="316">
        <f t="shared" si="176"/>
        <v>0</v>
      </c>
      <c r="DO47" s="316">
        <f t="shared" si="177"/>
        <v>0</v>
      </c>
      <c r="DP47" s="316"/>
      <c r="DQ47" s="316">
        <f t="shared" si="120"/>
        <v>0</v>
      </c>
      <c r="DR47" s="316"/>
      <c r="DS47" s="316">
        <f t="shared" si="178"/>
        <v>0</v>
      </c>
      <c r="DT47" s="316">
        <f t="shared" si="179"/>
        <v>0</v>
      </c>
      <c r="DU47" s="316">
        <f t="shared" si="180"/>
        <v>0</v>
      </c>
      <c r="DV47" s="316">
        <f t="shared" si="181"/>
        <v>0</v>
      </c>
      <c r="DW47" s="316">
        <f t="shared" si="182"/>
        <v>0</v>
      </c>
      <c r="DX47" s="316">
        <f t="shared" si="183"/>
        <v>0</v>
      </c>
      <c r="DY47" s="316">
        <f t="shared" si="184"/>
        <v>0</v>
      </c>
      <c r="DZ47" s="316">
        <f t="shared" si="185"/>
        <v>0</v>
      </c>
      <c r="EA47" s="316">
        <f t="shared" si="186"/>
        <v>0</v>
      </c>
      <c r="EB47" s="307">
        <f t="shared" si="187"/>
        <v>0</v>
      </c>
      <c r="EC47" s="307"/>
      <c r="ED47" s="188"/>
      <c r="EE47" s="188"/>
      <c r="EF47" s="188"/>
      <c r="EG47" s="188"/>
      <c r="EH47" s="188"/>
      <c r="EI47" s="316">
        <f t="shared" si="188"/>
        <v>0</v>
      </c>
      <c r="EJ47" s="316">
        <f t="shared" si="189"/>
        <v>0</v>
      </c>
      <c r="EK47" s="316">
        <f t="shared" si="190"/>
        <v>0</v>
      </c>
      <c r="EL47" s="316">
        <f t="shared" si="191"/>
        <v>0</v>
      </c>
      <c r="EM47" s="316">
        <f t="shared" si="192"/>
        <v>0</v>
      </c>
      <c r="EN47" s="316">
        <f t="shared" si="193"/>
        <v>0</v>
      </c>
      <c r="EO47" s="188"/>
      <c r="EP47" s="307">
        <f t="shared" si="123"/>
        <v>0</v>
      </c>
      <c r="EQ47" s="307">
        <f t="shared" si="83"/>
        <v>0</v>
      </c>
      <c r="ER47" s="188"/>
      <c r="ES47" s="188"/>
      <c r="ET47" s="188"/>
      <c r="EU47" s="188"/>
      <c r="EV47" s="188"/>
      <c r="EW47" s="316">
        <f t="shared" si="194"/>
        <v>0</v>
      </c>
      <c r="EX47" s="316">
        <f t="shared" si="195"/>
        <v>0</v>
      </c>
      <c r="EY47" s="316">
        <f t="shared" si="196"/>
        <v>0</v>
      </c>
      <c r="EZ47" s="316">
        <f t="shared" si="197"/>
        <v>0</v>
      </c>
      <c r="FA47" s="316">
        <f t="shared" si="198"/>
        <v>0</v>
      </c>
      <c r="FB47" s="316">
        <f t="shared" si="199"/>
        <v>0</v>
      </c>
      <c r="FC47" s="188"/>
      <c r="FD47" s="307">
        <f t="shared" si="124"/>
        <v>0</v>
      </c>
      <c r="FE47" s="307">
        <f t="shared" si="90"/>
        <v>0</v>
      </c>
      <c r="FF47" s="188"/>
      <c r="FG47" s="188"/>
      <c r="FH47" s="188"/>
      <c r="FI47" s="188"/>
      <c r="FJ47" s="188"/>
      <c r="FK47" s="188"/>
      <c r="FL47" s="316">
        <f t="shared" si="200"/>
        <v>0</v>
      </c>
      <c r="FM47" s="316">
        <f t="shared" si="201"/>
        <v>0</v>
      </c>
      <c r="FN47" s="316">
        <f t="shared" si="202"/>
        <v>0</v>
      </c>
      <c r="FO47" s="316">
        <f t="shared" si="203"/>
        <v>0</v>
      </c>
      <c r="FP47" s="316">
        <f t="shared" si="204"/>
        <v>0</v>
      </c>
      <c r="FQ47" s="316">
        <f t="shared" si="205"/>
        <v>0</v>
      </c>
      <c r="FR47" s="188"/>
      <c r="FS47" s="307">
        <f t="shared" si="97"/>
        <v>0</v>
      </c>
      <c r="FT47" s="307">
        <f t="shared" si="98"/>
        <v>0</v>
      </c>
      <c r="FU47" s="188"/>
      <c r="FV47" s="188"/>
      <c r="FW47" s="188"/>
      <c r="FX47" s="188"/>
      <c r="FY47" s="188"/>
      <c r="FZ47" s="188"/>
      <c r="GA47" s="316">
        <f t="shared" si="206"/>
        <v>0</v>
      </c>
      <c r="GB47" s="316">
        <f t="shared" si="207"/>
        <v>0</v>
      </c>
      <c r="GC47" s="316">
        <f t="shared" si="208"/>
        <v>0</v>
      </c>
      <c r="GD47" s="316">
        <f t="shared" si="209"/>
        <v>0</v>
      </c>
      <c r="GE47" s="316">
        <f t="shared" si="210"/>
        <v>0</v>
      </c>
      <c r="GF47" s="316">
        <f t="shared" si="211"/>
        <v>0</v>
      </c>
      <c r="GG47" s="188"/>
      <c r="GH47" s="307">
        <f t="shared" si="105"/>
        <v>0</v>
      </c>
      <c r="GI47" s="307">
        <f t="shared" si="106"/>
        <v>0</v>
      </c>
    </row>
    <row r="48" spans="1:191" ht="16.5" x14ac:dyDescent="0.25">
      <c r="A48" s="404">
        <v>38200</v>
      </c>
      <c r="B48" s="410">
        <f t="shared" si="107"/>
        <v>0</v>
      </c>
      <c r="C48" s="208">
        <f t="shared" si="125"/>
        <v>-0.49155524084818714</v>
      </c>
      <c r="D48" s="417"/>
      <c r="E48" s="410">
        <f t="shared" si="108"/>
        <v>14.14</v>
      </c>
      <c r="F48" s="208">
        <f t="shared" si="126"/>
        <v>0.12</v>
      </c>
      <c r="G48" s="417"/>
      <c r="H48" s="410">
        <f t="shared" si="109"/>
        <v>0</v>
      </c>
      <c r="I48" s="208">
        <f t="shared" si="127"/>
        <v>0.74</v>
      </c>
      <c r="J48" s="417"/>
      <c r="K48" s="410">
        <f t="shared" si="110"/>
        <v>0</v>
      </c>
      <c r="L48" s="208">
        <f t="shared" si="128"/>
        <v>-0.35</v>
      </c>
      <c r="M48" s="417"/>
      <c r="N48" s="410">
        <f t="shared" si="111"/>
        <v>0.51</v>
      </c>
      <c r="O48" s="208">
        <f t="shared" si="129"/>
        <v>-0.25</v>
      </c>
      <c r="P48" s="417"/>
      <c r="Q48" s="208">
        <f t="shared" si="130"/>
        <v>3.6510000000000002</v>
      </c>
      <c r="R48" s="417"/>
      <c r="S48" s="410">
        <f t="shared" si="112"/>
        <v>0</v>
      </c>
      <c r="T48" s="208">
        <f t="shared" si="131"/>
        <v>-0.435</v>
      </c>
      <c r="U48" s="417"/>
      <c r="V48" s="208">
        <f t="shared" si="113"/>
        <v>4.9028170659605212</v>
      </c>
      <c r="W48" s="417"/>
      <c r="X48" s="410">
        <f t="shared" si="114"/>
        <v>0</v>
      </c>
      <c r="Y48" s="208">
        <f t="shared" si="132"/>
        <v>3.9010000000000002</v>
      </c>
      <c r="Z48" s="417"/>
      <c r="AB48" s="415">
        <f t="shared" si="133"/>
        <v>14.65</v>
      </c>
      <c r="AC48" s="122"/>
      <c r="AD48" s="122"/>
      <c r="AF48" s="424" t="s">
        <v>345</v>
      </c>
      <c r="AG48" s="423"/>
      <c r="AI48" s="407">
        <v>38200</v>
      </c>
      <c r="AJ48" s="293">
        <f t="shared" si="115"/>
        <v>0</v>
      </c>
      <c r="AK48" s="294">
        <f t="shared" si="121"/>
        <v>0</v>
      </c>
      <c r="AL48" s="294">
        <f t="shared" si="18"/>
        <v>0</v>
      </c>
      <c r="AM48" s="313">
        <f t="shared" si="116"/>
        <v>0.82924333964225783</v>
      </c>
      <c r="AN48" s="314">
        <f t="shared" si="19"/>
        <v>0</v>
      </c>
      <c r="AO48" s="294">
        <f t="shared" si="20"/>
        <v>0</v>
      </c>
      <c r="AP48" s="408"/>
      <c r="AQ48" s="237"/>
      <c r="AR48" s="307">
        <f t="shared" si="134"/>
        <v>0</v>
      </c>
      <c r="AS48" s="237"/>
      <c r="AT48" s="188"/>
      <c r="AU48" s="188"/>
      <c r="AV48" s="239">
        <v>38200</v>
      </c>
      <c r="AW48" s="188"/>
      <c r="AX48" s="315">
        <f t="shared" si="135"/>
        <v>0</v>
      </c>
      <c r="AY48" s="316">
        <f t="shared" si="136"/>
        <v>0</v>
      </c>
      <c r="AZ48" s="316">
        <f t="shared" si="137"/>
        <v>0</v>
      </c>
      <c r="BA48" s="316">
        <f t="shared" si="138"/>
        <v>0</v>
      </c>
      <c r="BB48" s="316">
        <f t="shared" si="139"/>
        <v>0</v>
      </c>
      <c r="BC48" s="316">
        <f t="shared" si="140"/>
        <v>0</v>
      </c>
      <c r="BD48" s="316">
        <f t="shared" si="141"/>
        <v>0</v>
      </c>
      <c r="BE48" s="316">
        <f t="shared" si="117"/>
        <v>0</v>
      </c>
      <c r="BF48" s="316"/>
      <c r="BG48" s="248"/>
      <c r="BH48" s="248"/>
      <c r="BI48" s="317">
        <f t="shared" si="142"/>
        <v>0</v>
      </c>
      <c r="BJ48" s="317">
        <f t="shared" si="143"/>
        <v>0</v>
      </c>
      <c r="BK48" s="317">
        <f t="shared" si="144"/>
        <v>0</v>
      </c>
      <c r="BL48" s="317">
        <f t="shared" si="145"/>
        <v>0</v>
      </c>
      <c r="BM48" s="317">
        <f t="shared" si="146"/>
        <v>0</v>
      </c>
      <c r="BN48" s="317">
        <f t="shared" si="147"/>
        <v>0</v>
      </c>
      <c r="BO48" s="317">
        <f t="shared" si="148"/>
        <v>0</v>
      </c>
      <c r="BP48" s="317">
        <f t="shared" si="149"/>
        <v>0</v>
      </c>
      <c r="BQ48" s="248"/>
      <c r="BR48" s="249">
        <f t="shared" si="122"/>
        <v>0</v>
      </c>
      <c r="BS48" s="249">
        <f t="shared" si="37"/>
        <v>0</v>
      </c>
      <c r="BT48" s="249"/>
      <c r="BU48" s="188"/>
      <c r="BV48" s="188"/>
      <c r="BW48" s="318">
        <f t="shared" si="150"/>
        <v>0</v>
      </c>
      <c r="BX48" s="318">
        <f t="shared" si="151"/>
        <v>0</v>
      </c>
      <c r="BY48" s="318">
        <f t="shared" si="152"/>
        <v>0</v>
      </c>
      <c r="BZ48" s="318">
        <f t="shared" si="153"/>
        <v>0</v>
      </c>
      <c r="CA48" s="318">
        <f t="shared" si="154"/>
        <v>0</v>
      </c>
      <c r="CB48" s="316">
        <f t="shared" si="155"/>
        <v>0</v>
      </c>
      <c r="CC48" s="316">
        <f t="shared" si="156"/>
        <v>0</v>
      </c>
      <c r="CD48" s="316">
        <f t="shared" si="157"/>
        <v>0</v>
      </c>
      <c r="CE48" s="316">
        <f t="shared" si="158"/>
        <v>0</v>
      </c>
      <c r="CF48" s="316">
        <f t="shared" si="159"/>
        <v>0</v>
      </c>
      <c r="CG48" s="316">
        <f t="shared" si="160"/>
        <v>0</v>
      </c>
      <c r="CH48" s="316">
        <f t="shared" si="161"/>
        <v>0</v>
      </c>
      <c r="CI48" s="316">
        <f t="shared" si="162"/>
        <v>0</v>
      </c>
      <c r="CJ48" s="188"/>
      <c r="CK48" s="307">
        <f t="shared" si="118"/>
        <v>0</v>
      </c>
      <c r="CL48" s="307"/>
      <c r="CM48" s="307"/>
      <c r="CN48" s="318">
        <f t="shared" si="163"/>
        <v>0</v>
      </c>
      <c r="CO48" s="318">
        <f t="shared" si="164"/>
        <v>0</v>
      </c>
      <c r="CP48" s="318">
        <f t="shared" si="165"/>
        <v>0</v>
      </c>
      <c r="CQ48" s="318">
        <f t="shared" si="166"/>
        <v>0</v>
      </c>
      <c r="CR48" s="307"/>
      <c r="CS48" s="307">
        <f t="shared" si="119"/>
        <v>0</v>
      </c>
      <c r="CT48" s="307"/>
      <c r="CU48" s="188"/>
      <c r="CV48" s="188"/>
      <c r="CW48" s="188"/>
      <c r="CX48" s="316">
        <f t="shared" si="167"/>
        <v>0</v>
      </c>
      <c r="CY48" s="316">
        <f t="shared" si="168"/>
        <v>0</v>
      </c>
      <c r="CZ48" s="316">
        <f t="shared" si="169"/>
        <v>0</v>
      </c>
      <c r="DA48" s="316">
        <f t="shared" si="170"/>
        <v>0</v>
      </c>
      <c r="DB48" s="316">
        <f t="shared" si="171"/>
        <v>0</v>
      </c>
      <c r="DC48" s="316">
        <f t="shared" si="172"/>
        <v>0</v>
      </c>
      <c r="DD48" s="316">
        <f t="shared" si="173"/>
        <v>0</v>
      </c>
      <c r="DE48" s="188"/>
      <c r="DF48" s="307">
        <f t="shared" si="62"/>
        <v>0</v>
      </c>
      <c r="DG48" s="188"/>
      <c r="DH48" s="188"/>
      <c r="DI48" s="188"/>
      <c r="DJ48" s="188"/>
      <c r="DK48" s="188"/>
      <c r="DL48" s="316">
        <f t="shared" si="174"/>
        <v>0</v>
      </c>
      <c r="DM48" s="316">
        <f t="shared" si="175"/>
        <v>0</v>
      </c>
      <c r="DN48" s="316">
        <f t="shared" si="176"/>
        <v>0</v>
      </c>
      <c r="DO48" s="316">
        <f t="shared" si="177"/>
        <v>0</v>
      </c>
      <c r="DP48" s="316"/>
      <c r="DQ48" s="316">
        <f t="shared" si="120"/>
        <v>0</v>
      </c>
      <c r="DR48" s="316"/>
      <c r="DS48" s="316">
        <f t="shared" si="178"/>
        <v>0</v>
      </c>
      <c r="DT48" s="316">
        <f t="shared" si="179"/>
        <v>0</v>
      </c>
      <c r="DU48" s="316">
        <f t="shared" si="180"/>
        <v>0</v>
      </c>
      <c r="DV48" s="316">
        <f t="shared" si="181"/>
        <v>0</v>
      </c>
      <c r="DW48" s="316">
        <f t="shared" si="182"/>
        <v>0</v>
      </c>
      <c r="DX48" s="316">
        <f t="shared" si="183"/>
        <v>0</v>
      </c>
      <c r="DY48" s="316">
        <f t="shared" si="184"/>
        <v>0</v>
      </c>
      <c r="DZ48" s="316">
        <f t="shared" si="185"/>
        <v>0</v>
      </c>
      <c r="EA48" s="316">
        <f t="shared" si="186"/>
        <v>0</v>
      </c>
      <c r="EB48" s="307">
        <f t="shared" si="187"/>
        <v>0</v>
      </c>
      <c r="EC48" s="307"/>
      <c r="ED48" s="188"/>
      <c r="EE48" s="188"/>
      <c r="EF48" s="188"/>
      <c r="EG48" s="188"/>
      <c r="EH48" s="188"/>
      <c r="EI48" s="316">
        <f t="shared" si="188"/>
        <v>0</v>
      </c>
      <c r="EJ48" s="316">
        <f t="shared" si="189"/>
        <v>0</v>
      </c>
      <c r="EK48" s="316">
        <f t="shared" si="190"/>
        <v>0</v>
      </c>
      <c r="EL48" s="316">
        <f t="shared" si="191"/>
        <v>0</v>
      </c>
      <c r="EM48" s="316">
        <f t="shared" si="192"/>
        <v>0</v>
      </c>
      <c r="EN48" s="316">
        <f t="shared" si="193"/>
        <v>0</v>
      </c>
      <c r="EO48" s="188"/>
      <c r="EP48" s="307">
        <f t="shared" si="123"/>
        <v>0</v>
      </c>
      <c r="EQ48" s="307">
        <f t="shared" si="83"/>
        <v>0</v>
      </c>
      <c r="ER48" s="188"/>
      <c r="ES48" s="188"/>
      <c r="ET48" s="188"/>
      <c r="EU48" s="188"/>
      <c r="EV48" s="188"/>
      <c r="EW48" s="316">
        <f t="shared" si="194"/>
        <v>0</v>
      </c>
      <c r="EX48" s="316">
        <f t="shared" si="195"/>
        <v>0</v>
      </c>
      <c r="EY48" s="316">
        <f t="shared" si="196"/>
        <v>0</v>
      </c>
      <c r="EZ48" s="316">
        <f t="shared" si="197"/>
        <v>0</v>
      </c>
      <c r="FA48" s="316">
        <f t="shared" si="198"/>
        <v>0</v>
      </c>
      <c r="FB48" s="316">
        <f t="shared" si="199"/>
        <v>0</v>
      </c>
      <c r="FC48" s="188"/>
      <c r="FD48" s="307">
        <f t="shared" si="124"/>
        <v>0</v>
      </c>
      <c r="FE48" s="307">
        <f t="shared" si="90"/>
        <v>0</v>
      </c>
      <c r="FF48" s="188"/>
      <c r="FG48" s="188"/>
      <c r="FH48" s="188"/>
      <c r="FI48" s="188"/>
      <c r="FJ48" s="188"/>
      <c r="FK48" s="188"/>
      <c r="FL48" s="316">
        <f t="shared" si="200"/>
        <v>0</v>
      </c>
      <c r="FM48" s="316">
        <f t="shared" si="201"/>
        <v>0</v>
      </c>
      <c r="FN48" s="316">
        <f t="shared" si="202"/>
        <v>0</v>
      </c>
      <c r="FO48" s="316">
        <f t="shared" si="203"/>
        <v>0</v>
      </c>
      <c r="FP48" s="316">
        <f t="shared" si="204"/>
        <v>0</v>
      </c>
      <c r="FQ48" s="316">
        <f t="shared" si="205"/>
        <v>0</v>
      </c>
      <c r="FR48" s="188"/>
      <c r="FS48" s="307">
        <f t="shared" si="97"/>
        <v>0</v>
      </c>
      <c r="FT48" s="307">
        <f t="shared" si="98"/>
        <v>0</v>
      </c>
      <c r="FU48" s="188"/>
      <c r="FV48" s="188"/>
      <c r="FW48" s="188"/>
      <c r="FX48" s="188"/>
      <c r="FY48" s="188"/>
      <c r="FZ48" s="188"/>
      <c r="GA48" s="316">
        <f t="shared" si="206"/>
        <v>0</v>
      </c>
      <c r="GB48" s="316">
        <f t="shared" si="207"/>
        <v>0</v>
      </c>
      <c r="GC48" s="316">
        <f t="shared" si="208"/>
        <v>0</v>
      </c>
      <c r="GD48" s="316">
        <f t="shared" si="209"/>
        <v>0</v>
      </c>
      <c r="GE48" s="316">
        <f t="shared" si="210"/>
        <v>0</v>
      </c>
      <c r="GF48" s="316">
        <f t="shared" si="211"/>
        <v>0</v>
      </c>
      <c r="GG48" s="188"/>
      <c r="GH48" s="307">
        <f t="shared" si="105"/>
        <v>0</v>
      </c>
      <c r="GI48" s="307">
        <f t="shared" si="106"/>
        <v>0</v>
      </c>
    </row>
    <row r="49" spans="1:191" ht="16.5" x14ac:dyDescent="0.25">
      <c r="A49" s="404">
        <v>38231</v>
      </c>
      <c r="B49" s="410">
        <f t="shared" si="107"/>
        <v>0</v>
      </c>
      <c r="C49" s="208">
        <f t="shared" si="125"/>
        <v>-0.4915749114400656</v>
      </c>
      <c r="D49" s="417"/>
      <c r="E49" s="410">
        <f t="shared" si="108"/>
        <v>13.62</v>
      </c>
      <c r="F49" s="208">
        <f t="shared" si="126"/>
        <v>0.12</v>
      </c>
      <c r="G49" s="417"/>
      <c r="H49" s="410">
        <f t="shared" si="109"/>
        <v>0</v>
      </c>
      <c r="I49" s="208">
        <f t="shared" si="127"/>
        <v>0.74</v>
      </c>
      <c r="J49" s="417"/>
      <c r="K49" s="410">
        <f t="shared" si="110"/>
        <v>0</v>
      </c>
      <c r="L49" s="208">
        <f t="shared" si="128"/>
        <v>-0.35</v>
      </c>
      <c r="M49" s="417"/>
      <c r="N49" s="410">
        <f t="shared" si="111"/>
        <v>0.5</v>
      </c>
      <c r="O49" s="208">
        <f t="shared" si="129"/>
        <v>-0.25</v>
      </c>
      <c r="P49" s="417"/>
      <c r="Q49" s="208">
        <f t="shared" si="130"/>
        <v>3.677</v>
      </c>
      <c r="R49" s="417"/>
      <c r="S49" s="410">
        <f t="shared" si="112"/>
        <v>0</v>
      </c>
      <c r="T49" s="208">
        <f t="shared" si="131"/>
        <v>-0.435</v>
      </c>
      <c r="U49" s="417"/>
      <c r="V49" s="208">
        <f t="shared" si="113"/>
        <v>4.9378778134889147</v>
      </c>
      <c r="W49" s="417"/>
      <c r="X49" s="410">
        <f t="shared" si="114"/>
        <v>0</v>
      </c>
      <c r="Y49" s="208">
        <f t="shared" si="132"/>
        <v>3.927</v>
      </c>
      <c r="Z49" s="417"/>
      <c r="AB49" s="415">
        <f t="shared" si="133"/>
        <v>14.12</v>
      </c>
      <c r="AC49" s="122"/>
      <c r="AD49" s="122"/>
      <c r="AF49" s="425" t="s">
        <v>188</v>
      </c>
      <c r="AG49" s="423"/>
      <c r="AI49" s="407">
        <v>38231</v>
      </c>
      <c r="AJ49" s="293">
        <f t="shared" si="115"/>
        <v>0</v>
      </c>
      <c r="AK49" s="294">
        <f t="shared" si="121"/>
        <v>0</v>
      </c>
      <c r="AL49" s="294">
        <f t="shared" si="18"/>
        <v>0</v>
      </c>
      <c r="AM49" s="313">
        <f t="shared" si="116"/>
        <v>0.82523376155876027</v>
      </c>
      <c r="AN49" s="314">
        <f t="shared" si="19"/>
        <v>0</v>
      </c>
      <c r="AO49" s="294">
        <f t="shared" si="20"/>
        <v>0</v>
      </c>
      <c r="AP49" s="408"/>
      <c r="AQ49" s="237"/>
      <c r="AR49" s="307">
        <f t="shared" si="134"/>
        <v>0</v>
      </c>
      <c r="AS49" s="237"/>
      <c r="AT49" s="188"/>
      <c r="AU49" s="188"/>
      <c r="AV49" s="239">
        <v>38231</v>
      </c>
      <c r="AW49" s="188"/>
      <c r="AX49" s="315">
        <f t="shared" si="135"/>
        <v>0</v>
      </c>
      <c r="AY49" s="316">
        <f t="shared" si="136"/>
        <v>0</v>
      </c>
      <c r="AZ49" s="316">
        <f t="shared" si="137"/>
        <v>0</v>
      </c>
      <c r="BA49" s="316">
        <f t="shared" si="138"/>
        <v>0</v>
      </c>
      <c r="BB49" s="316">
        <f t="shared" si="139"/>
        <v>0</v>
      </c>
      <c r="BC49" s="316">
        <f t="shared" si="140"/>
        <v>0</v>
      </c>
      <c r="BD49" s="316">
        <f t="shared" si="141"/>
        <v>0</v>
      </c>
      <c r="BE49" s="316">
        <f t="shared" si="117"/>
        <v>0</v>
      </c>
      <c r="BF49" s="316"/>
      <c r="BG49" s="248"/>
      <c r="BH49" s="248"/>
      <c r="BI49" s="317">
        <f t="shared" si="142"/>
        <v>0</v>
      </c>
      <c r="BJ49" s="317">
        <f t="shared" si="143"/>
        <v>0</v>
      </c>
      <c r="BK49" s="317">
        <f t="shared" si="144"/>
        <v>0</v>
      </c>
      <c r="BL49" s="317">
        <f t="shared" si="145"/>
        <v>0</v>
      </c>
      <c r="BM49" s="317">
        <f t="shared" si="146"/>
        <v>0</v>
      </c>
      <c r="BN49" s="317">
        <f t="shared" si="147"/>
        <v>0</v>
      </c>
      <c r="BO49" s="317">
        <f t="shared" si="148"/>
        <v>0</v>
      </c>
      <c r="BP49" s="317">
        <f t="shared" si="149"/>
        <v>0</v>
      </c>
      <c r="BQ49" s="248"/>
      <c r="BR49" s="249">
        <f t="shared" si="122"/>
        <v>0</v>
      </c>
      <c r="BS49" s="249">
        <f t="shared" si="37"/>
        <v>0</v>
      </c>
      <c r="BT49" s="249"/>
      <c r="BU49" s="188"/>
      <c r="BV49" s="188"/>
      <c r="BW49" s="318">
        <f t="shared" si="150"/>
        <v>0</v>
      </c>
      <c r="BX49" s="318">
        <f t="shared" si="151"/>
        <v>0</v>
      </c>
      <c r="BY49" s="318">
        <f t="shared" si="152"/>
        <v>0</v>
      </c>
      <c r="BZ49" s="318">
        <f t="shared" si="153"/>
        <v>0</v>
      </c>
      <c r="CA49" s="318">
        <f t="shared" si="154"/>
        <v>0</v>
      </c>
      <c r="CB49" s="316">
        <f t="shared" si="155"/>
        <v>0</v>
      </c>
      <c r="CC49" s="316">
        <f t="shared" si="156"/>
        <v>0</v>
      </c>
      <c r="CD49" s="316">
        <f t="shared" si="157"/>
        <v>0</v>
      </c>
      <c r="CE49" s="316">
        <f t="shared" si="158"/>
        <v>0</v>
      </c>
      <c r="CF49" s="316">
        <f t="shared" si="159"/>
        <v>0</v>
      </c>
      <c r="CG49" s="316">
        <f t="shared" si="160"/>
        <v>0</v>
      </c>
      <c r="CH49" s="316">
        <f t="shared" si="161"/>
        <v>0</v>
      </c>
      <c r="CI49" s="316">
        <f t="shared" si="162"/>
        <v>0</v>
      </c>
      <c r="CJ49" s="188"/>
      <c r="CK49" s="307">
        <f t="shared" si="118"/>
        <v>0</v>
      </c>
      <c r="CL49" s="307"/>
      <c r="CM49" s="307"/>
      <c r="CN49" s="318">
        <f t="shared" si="163"/>
        <v>0</v>
      </c>
      <c r="CO49" s="318">
        <f t="shared" si="164"/>
        <v>0</v>
      </c>
      <c r="CP49" s="318">
        <f t="shared" si="165"/>
        <v>0</v>
      </c>
      <c r="CQ49" s="318">
        <f t="shared" si="166"/>
        <v>0</v>
      </c>
      <c r="CR49" s="307"/>
      <c r="CS49" s="307">
        <f t="shared" si="119"/>
        <v>0</v>
      </c>
      <c r="CT49" s="307"/>
      <c r="CU49" s="188"/>
      <c r="CV49" s="188"/>
      <c r="CW49" s="188"/>
      <c r="CX49" s="316">
        <f t="shared" si="167"/>
        <v>0</v>
      </c>
      <c r="CY49" s="316">
        <f t="shared" si="168"/>
        <v>0</v>
      </c>
      <c r="CZ49" s="316">
        <f t="shared" si="169"/>
        <v>0</v>
      </c>
      <c r="DA49" s="316">
        <f t="shared" si="170"/>
        <v>0</v>
      </c>
      <c r="DB49" s="316">
        <f t="shared" si="171"/>
        <v>0</v>
      </c>
      <c r="DC49" s="316">
        <f t="shared" si="172"/>
        <v>0</v>
      </c>
      <c r="DD49" s="316">
        <f t="shared" si="173"/>
        <v>0</v>
      </c>
      <c r="DE49" s="188"/>
      <c r="DF49" s="307">
        <f t="shared" si="62"/>
        <v>0</v>
      </c>
      <c r="DG49" s="188"/>
      <c r="DH49" s="188"/>
      <c r="DI49" s="188"/>
      <c r="DJ49" s="188"/>
      <c r="DK49" s="188"/>
      <c r="DL49" s="316">
        <f t="shared" si="174"/>
        <v>0</v>
      </c>
      <c r="DM49" s="316">
        <f t="shared" si="175"/>
        <v>0</v>
      </c>
      <c r="DN49" s="316">
        <f t="shared" si="176"/>
        <v>0</v>
      </c>
      <c r="DO49" s="316">
        <f t="shared" si="177"/>
        <v>0</v>
      </c>
      <c r="DP49" s="316"/>
      <c r="DQ49" s="316">
        <f t="shared" si="120"/>
        <v>0</v>
      </c>
      <c r="DR49" s="316"/>
      <c r="DS49" s="316">
        <f t="shared" si="178"/>
        <v>0</v>
      </c>
      <c r="DT49" s="316">
        <f t="shared" si="179"/>
        <v>0</v>
      </c>
      <c r="DU49" s="316">
        <f t="shared" si="180"/>
        <v>0</v>
      </c>
      <c r="DV49" s="316">
        <f t="shared" si="181"/>
        <v>0</v>
      </c>
      <c r="DW49" s="316">
        <f t="shared" si="182"/>
        <v>0</v>
      </c>
      <c r="DX49" s="316">
        <f t="shared" si="183"/>
        <v>0</v>
      </c>
      <c r="DY49" s="316">
        <f t="shared" si="184"/>
        <v>0</v>
      </c>
      <c r="DZ49" s="316">
        <f t="shared" si="185"/>
        <v>0</v>
      </c>
      <c r="EA49" s="316">
        <f t="shared" si="186"/>
        <v>0</v>
      </c>
      <c r="EB49" s="307">
        <f t="shared" si="187"/>
        <v>0</v>
      </c>
      <c r="EC49" s="307"/>
      <c r="ED49" s="188"/>
      <c r="EE49" s="188"/>
      <c r="EF49" s="188"/>
      <c r="EG49" s="188"/>
      <c r="EH49" s="188"/>
      <c r="EI49" s="316">
        <f t="shared" si="188"/>
        <v>0</v>
      </c>
      <c r="EJ49" s="316">
        <f t="shared" si="189"/>
        <v>0</v>
      </c>
      <c r="EK49" s="316">
        <f t="shared" si="190"/>
        <v>0</v>
      </c>
      <c r="EL49" s="316">
        <f t="shared" si="191"/>
        <v>0</v>
      </c>
      <c r="EM49" s="316">
        <f t="shared" si="192"/>
        <v>0</v>
      </c>
      <c r="EN49" s="316">
        <f t="shared" si="193"/>
        <v>0</v>
      </c>
      <c r="EO49" s="188"/>
      <c r="EP49" s="307">
        <f t="shared" si="123"/>
        <v>0</v>
      </c>
      <c r="EQ49" s="307">
        <f t="shared" si="83"/>
        <v>0</v>
      </c>
      <c r="ER49" s="188"/>
      <c r="ES49" s="188"/>
      <c r="ET49" s="188"/>
      <c r="EU49" s="188"/>
      <c r="EV49" s="188"/>
      <c r="EW49" s="316">
        <f t="shared" si="194"/>
        <v>0</v>
      </c>
      <c r="EX49" s="316">
        <f t="shared" si="195"/>
        <v>0</v>
      </c>
      <c r="EY49" s="316">
        <f t="shared" si="196"/>
        <v>0</v>
      </c>
      <c r="EZ49" s="316">
        <f t="shared" si="197"/>
        <v>0</v>
      </c>
      <c r="FA49" s="316">
        <f t="shared" si="198"/>
        <v>0</v>
      </c>
      <c r="FB49" s="316">
        <f t="shared" si="199"/>
        <v>0</v>
      </c>
      <c r="FC49" s="188"/>
      <c r="FD49" s="307">
        <f t="shared" si="124"/>
        <v>0</v>
      </c>
      <c r="FE49" s="307">
        <f t="shared" si="90"/>
        <v>0</v>
      </c>
      <c r="FF49" s="188"/>
      <c r="FG49" s="188"/>
      <c r="FH49" s="188"/>
      <c r="FI49" s="188"/>
      <c r="FJ49" s="188"/>
      <c r="FK49" s="188"/>
      <c r="FL49" s="316">
        <f t="shared" si="200"/>
        <v>0</v>
      </c>
      <c r="FM49" s="316">
        <f t="shared" si="201"/>
        <v>0</v>
      </c>
      <c r="FN49" s="316">
        <f t="shared" si="202"/>
        <v>0</v>
      </c>
      <c r="FO49" s="316">
        <f t="shared" si="203"/>
        <v>0</v>
      </c>
      <c r="FP49" s="316">
        <f t="shared" si="204"/>
        <v>0</v>
      </c>
      <c r="FQ49" s="316">
        <f t="shared" si="205"/>
        <v>0</v>
      </c>
      <c r="FR49" s="188"/>
      <c r="FS49" s="307">
        <f t="shared" si="97"/>
        <v>0</v>
      </c>
      <c r="FT49" s="307">
        <f t="shared" si="98"/>
        <v>0</v>
      </c>
      <c r="FU49" s="188"/>
      <c r="FV49" s="188"/>
      <c r="FW49" s="188"/>
      <c r="FX49" s="188"/>
      <c r="FY49" s="188"/>
      <c r="FZ49" s="188"/>
      <c r="GA49" s="316">
        <f t="shared" si="206"/>
        <v>0</v>
      </c>
      <c r="GB49" s="316">
        <f t="shared" si="207"/>
        <v>0</v>
      </c>
      <c r="GC49" s="316">
        <f t="shared" si="208"/>
        <v>0</v>
      </c>
      <c r="GD49" s="316">
        <f t="shared" si="209"/>
        <v>0</v>
      </c>
      <c r="GE49" s="316">
        <f t="shared" si="210"/>
        <v>0</v>
      </c>
      <c r="GF49" s="316">
        <f t="shared" si="211"/>
        <v>0</v>
      </c>
      <c r="GG49" s="188"/>
      <c r="GH49" s="307">
        <f t="shared" si="105"/>
        <v>0</v>
      </c>
      <c r="GI49" s="307">
        <f t="shared" si="106"/>
        <v>0</v>
      </c>
    </row>
    <row r="50" spans="1:191" ht="16.5" x14ac:dyDescent="0.25">
      <c r="A50" s="409">
        <v>38261</v>
      </c>
      <c r="B50" s="418">
        <f t="shared" si="107"/>
        <v>0</v>
      </c>
      <c r="C50" s="209">
        <f t="shared" si="125"/>
        <v>-0.49159367375143548</v>
      </c>
      <c r="D50" s="419"/>
      <c r="E50" s="418">
        <f t="shared" si="108"/>
        <v>14</v>
      </c>
      <c r="F50" s="209">
        <f t="shared" si="126"/>
        <v>0.12</v>
      </c>
      <c r="G50" s="419"/>
      <c r="H50" s="418">
        <f t="shared" si="109"/>
        <v>0</v>
      </c>
      <c r="I50" s="209">
        <f t="shared" si="127"/>
        <v>0.74</v>
      </c>
      <c r="J50" s="419"/>
      <c r="K50" s="418">
        <f t="shared" si="110"/>
        <v>0</v>
      </c>
      <c r="L50" s="209">
        <f t="shared" si="128"/>
        <v>-0.35</v>
      </c>
      <c r="M50" s="419"/>
      <c r="N50" s="418">
        <f t="shared" si="111"/>
        <v>0.51</v>
      </c>
      <c r="O50" s="209">
        <f t="shared" si="129"/>
        <v>-0.25</v>
      </c>
      <c r="P50" s="419"/>
      <c r="Q50" s="209">
        <f t="shared" si="130"/>
        <v>3.7149999999999999</v>
      </c>
      <c r="R50" s="419"/>
      <c r="S50" s="418">
        <f t="shared" si="112"/>
        <v>0</v>
      </c>
      <c r="T50" s="209">
        <f t="shared" si="131"/>
        <v>-0.435</v>
      </c>
      <c r="U50" s="419"/>
      <c r="V50" s="209">
        <f t="shared" si="113"/>
        <v>4.9899570266515809</v>
      </c>
      <c r="W50" s="419"/>
      <c r="X50" s="418">
        <f t="shared" si="114"/>
        <v>0</v>
      </c>
      <c r="Y50" s="209">
        <f t="shared" si="132"/>
        <v>3.9649999999999999</v>
      </c>
      <c r="Z50" s="419"/>
      <c r="AB50" s="412">
        <f t="shared" si="133"/>
        <v>14.51</v>
      </c>
      <c r="AC50" s="122"/>
      <c r="AD50" s="122"/>
      <c r="AF50" s="347" t="s">
        <v>346</v>
      </c>
      <c r="AG50" s="423"/>
      <c r="AI50" s="407">
        <v>38261</v>
      </c>
      <c r="AJ50" s="293">
        <f t="shared" si="115"/>
        <v>0</v>
      </c>
      <c r="AK50" s="294">
        <f t="shared" si="121"/>
        <v>0</v>
      </c>
      <c r="AL50" s="294">
        <f t="shared" si="18"/>
        <v>0</v>
      </c>
      <c r="AM50" s="313">
        <f t="shared" si="116"/>
        <v>0.82135972441032978</v>
      </c>
      <c r="AN50" s="314">
        <f t="shared" si="19"/>
        <v>0</v>
      </c>
      <c r="AO50" s="294">
        <f t="shared" si="20"/>
        <v>0</v>
      </c>
      <c r="AP50" s="408"/>
      <c r="AQ50" s="237"/>
      <c r="AR50" s="307">
        <f t="shared" si="134"/>
        <v>0</v>
      </c>
      <c r="AS50" s="237"/>
      <c r="AT50" s="188"/>
      <c r="AU50" s="188"/>
      <c r="AV50" s="239">
        <v>38261</v>
      </c>
      <c r="AW50" s="188"/>
      <c r="AX50" s="315">
        <f t="shared" si="135"/>
        <v>0</v>
      </c>
      <c r="AY50" s="316">
        <f t="shared" si="136"/>
        <v>0</v>
      </c>
      <c r="AZ50" s="316">
        <f t="shared" si="137"/>
        <v>0</v>
      </c>
      <c r="BA50" s="316">
        <f t="shared" si="138"/>
        <v>0</v>
      </c>
      <c r="BB50" s="316">
        <f t="shared" si="139"/>
        <v>0</v>
      </c>
      <c r="BC50" s="316">
        <f t="shared" si="140"/>
        <v>0</v>
      </c>
      <c r="BD50" s="316">
        <f t="shared" si="141"/>
        <v>0</v>
      </c>
      <c r="BE50" s="316">
        <f t="shared" si="117"/>
        <v>0</v>
      </c>
      <c r="BF50" s="316"/>
      <c r="BG50" s="248"/>
      <c r="BH50" s="248"/>
      <c r="BI50" s="317">
        <f t="shared" si="142"/>
        <v>0</v>
      </c>
      <c r="BJ50" s="317">
        <f t="shared" si="143"/>
        <v>0</v>
      </c>
      <c r="BK50" s="317">
        <f t="shared" si="144"/>
        <v>0</v>
      </c>
      <c r="BL50" s="317">
        <f t="shared" si="145"/>
        <v>0</v>
      </c>
      <c r="BM50" s="317">
        <f t="shared" si="146"/>
        <v>0</v>
      </c>
      <c r="BN50" s="317">
        <f t="shared" si="147"/>
        <v>0</v>
      </c>
      <c r="BO50" s="317">
        <f t="shared" si="148"/>
        <v>0</v>
      </c>
      <c r="BP50" s="317">
        <f t="shared" si="149"/>
        <v>0</v>
      </c>
      <c r="BQ50" s="248"/>
      <c r="BR50" s="249">
        <f t="shared" si="122"/>
        <v>0</v>
      </c>
      <c r="BS50" s="249">
        <f t="shared" si="37"/>
        <v>0</v>
      </c>
      <c r="BT50" s="249"/>
      <c r="BU50" s="188"/>
      <c r="BV50" s="188"/>
      <c r="BW50" s="318">
        <f t="shared" si="150"/>
        <v>0</v>
      </c>
      <c r="BX50" s="318">
        <f t="shared" si="151"/>
        <v>0</v>
      </c>
      <c r="BY50" s="318">
        <f t="shared" si="152"/>
        <v>0</v>
      </c>
      <c r="BZ50" s="318">
        <f t="shared" si="153"/>
        <v>0</v>
      </c>
      <c r="CA50" s="318">
        <f t="shared" si="154"/>
        <v>0</v>
      </c>
      <c r="CB50" s="316">
        <f t="shared" si="155"/>
        <v>0</v>
      </c>
      <c r="CC50" s="316">
        <f t="shared" si="156"/>
        <v>0</v>
      </c>
      <c r="CD50" s="316">
        <f t="shared" si="157"/>
        <v>0</v>
      </c>
      <c r="CE50" s="316">
        <f t="shared" si="158"/>
        <v>0</v>
      </c>
      <c r="CF50" s="316">
        <f t="shared" si="159"/>
        <v>0</v>
      </c>
      <c r="CG50" s="316">
        <f t="shared" si="160"/>
        <v>0</v>
      </c>
      <c r="CH50" s="316">
        <f t="shared" si="161"/>
        <v>0</v>
      </c>
      <c r="CI50" s="316">
        <f t="shared" si="162"/>
        <v>0</v>
      </c>
      <c r="CJ50" s="188"/>
      <c r="CK50" s="307">
        <f t="shared" si="118"/>
        <v>0</v>
      </c>
      <c r="CL50" s="307"/>
      <c r="CM50" s="307"/>
      <c r="CN50" s="318">
        <f t="shared" si="163"/>
        <v>0</v>
      </c>
      <c r="CO50" s="318">
        <f t="shared" si="164"/>
        <v>0</v>
      </c>
      <c r="CP50" s="318">
        <f t="shared" si="165"/>
        <v>0</v>
      </c>
      <c r="CQ50" s="318">
        <f t="shared" si="166"/>
        <v>0</v>
      </c>
      <c r="CR50" s="307"/>
      <c r="CS50" s="307">
        <f t="shared" si="119"/>
        <v>0</v>
      </c>
      <c r="CT50" s="307"/>
      <c r="CU50" s="188"/>
      <c r="CV50" s="188"/>
      <c r="CW50" s="188"/>
      <c r="CX50" s="316">
        <f t="shared" si="167"/>
        <v>0</v>
      </c>
      <c r="CY50" s="316">
        <f t="shared" si="168"/>
        <v>0</v>
      </c>
      <c r="CZ50" s="316">
        <f t="shared" si="169"/>
        <v>0</v>
      </c>
      <c r="DA50" s="316">
        <f t="shared" si="170"/>
        <v>0</v>
      </c>
      <c r="DB50" s="316">
        <f t="shared" si="171"/>
        <v>0</v>
      </c>
      <c r="DC50" s="316">
        <f t="shared" si="172"/>
        <v>0</v>
      </c>
      <c r="DD50" s="316">
        <f t="shared" si="173"/>
        <v>0</v>
      </c>
      <c r="DE50" s="188"/>
      <c r="DF50" s="307">
        <f t="shared" si="62"/>
        <v>0</v>
      </c>
      <c r="DG50" s="188"/>
      <c r="DH50" s="188"/>
      <c r="DI50" s="188"/>
      <c r="DJ50" s="188"/>
      <c r="DK50" s="188"/>
      <c r="DL50" s="316">
        <f t="shared" si="174"/>
        <v>0</v>
      </c>
      <c r="DM50" s="316">
        <f t="shared" si="175"/>
        <v>0</v>
      </c>
      <c r="DN50" s="316">
        <f t="shared" si="176"/>
        <v>0</v>
      </c>
      <c r="DO50" s="316">
        <f t="shared" si="177"/>
        <v>0</v>
      </c>
      <c r="DP50" s="316"/>
      <c r="DQ50" s="316">
        <f t="shared" si="120"/>
        <v>0</v>
      </c>
      <c r="DR50" s="316"/>
      <c r="DS50" s="316">
        <f t="shared" si="178"/>
        <v>0</v>
      </c>
      <c r="DT50" s="316">
        <f t="shared" si="179"/>
        <v>0</v>
      </c>
      <c r="DU50" s="316">
        <f t="shared" si="180"/>
        <v>0</v>
      </c>
      <c r="DV50" s="316">
        <f t="shared" si="181"/>
        <v>0</v>
      </c>
      <c r="DW50" s="316">
        <f t="shared" si="182"/>
        <v>0</v>
      </c>
      <c r="DX50" s="316">
        <f t="shared" si="183"/>
        <v>0</v>
      </c>
      <c r="DY50" s="316">
        <f t="shared" si="184"/>
        <v>0</v>
      </c>
      <c r="DZ50" s="316">
        <f t="shared" si="185"/>
        <v>0</v>
      </c>
      <c r="EA50" s="316">
        <f t="shared" si="186"/>
        <v>0</v>
      </c>
      <c r="EB50" s="307">
        <f t="shared" si="187"/>
        <v>0</v>
      </c>
      <c r="EC50" s="307"/>
      <c r="ED50" s="188"/>
      <c r="EE50" s="188"/>
      <c r="EF50" s="188"/>
      <c r="EG50" s="188"/>
      <c r="EH50" s="188"/>
      <c r="EI50" s="316">
        <f t="shared" si="188"/>
        <v>0</v>
      </c>
      <c r="EJ50" s="316">
        <f t="shared" si="189"/>
        <v>0</v>
      </c>
      <c r="EK50" s="316">
        <f t="shared" si="190"/>
        <v>0</v>
      </c>
      <c r="EL50" s="316">
        <f t="shared" si="191"/>
        <v>0</v>
      </c>
      <c r="EM50" s="316">
        <f t="shared" si="192"/>
        <v>0</v>
      </c>
      <c r="EN50" s="316">
        <f t="shared" si="193"/>
        <v>0</v>
      </c>
      <c r="EO50" s="188"/>
      <c r="EP50" s="307">
        <f t="shared" si="123"/>
        <v>0</v>
      </c>
      <c r="EQ50" s="307">
        <f t="shared" si="83"/>
        <v>0</v>
      </c>
      <c r="ER50" s="188"/>
      <c r="ES50" s="188"/>
      <c r="ET50" s="188"/>
      <c r="EU50" s="188"/>
      <c r="EV50" s="188"/>
      <c r="EW50" s="316">
        <f t="shared" si="194"/>
        <v>0</v>
      </c>
      <c r="EX50" s="316">
        <f t="shared" si="195"/>
        <v>0</v>
      </c>
      <c r="EY50" s="316">
        <f t="shared" si="196"/>
        <v>0</v>
      </c>
      <c r="EZ50" s="316">
        <f t="shared" si="197"/>
        <v>0</v>
      </c>
      <c r="FA50" s="316">
        <f t="shared" si="198"/>
        <v>0</v>
      </c>
      <c r="FB50" s="316">
        <f t="shared" si="199"/>
        <v>0</v>
      </c>
      <c r="FC50" s="188"/>
      <c r="FD50" s="307">
        <f t="shared" si="124"/>
        <v>0</v>
      </c>
      <c r="FE50" s="307">
        <f t="shared" si="90"/>
        <v>0</v>
      </c>
      <c r="FF50" s="188"/>
      <c r="FG50" s="188"/>
      <c r="FH50" s="188"/>
      <c r="FI50" s="188"/>
      <c r="FJ50" s="188"/>
      <c r="FK50" s="188"/>
      <c r="FL50" s="316">
        <f t="shared" si="200"/>
        <v>0</v>
      </c>
      <c r="FM50" s="316">
        <f t="shared" si="201"/>
        <v>0</v>
      </c>
      <c r="FN50" s="316">
        <f t="shared" si="202"/>
        <v>0</v>
      </c>
      <c r="FO50" s="316">
        <f t="shared" si="203"/>
        <v>0</v>
      </c>
      <c r="FP50" s="316">
        <f t="shared" si="204"/>
        <v>0</v>
      </c>
      <c r="FQ50" s="316">
        <f t="shared" si="205"/>
        <v>0</v>
      </c>
      <c r="FR50" s="188"/>
      <c r="FS50" s="307">
        <f t="shared" si="97"/>
        <v>0</v>
      </c>
      <c r="FT50" s="307">
        <f t="shared" si="98"/>
        <v>0</v>
      </c>
      <c r="FU50" s="188"/>
      <c r="FV50" s="188"/>
      <c r="FW50" s="188"/>
      <c r="FX50" s="188"/>
      <c r="FY50" s="188"/>
      <c r="FZ50" s="188"/>
      <c r="GA50" s="316">
        <f t="shared" si="206"/>
        <v>0</v>
      </c>
      <c r="GB50" s="316">
        <f t="shared" si="207"/>
        <v>0</v>
      </c>
      <c r="GC50" s="316">
        <f t="shared" si="208"/>
        <v>0</v>
      </c>
      <c r="GD50" s="316">
        <f t="shared" si="209"/>
        <v>0</v>
      </c>
      <c r="GE50" s="316">
        <f t="shared" si="210"/>
        <v>0</v>
      </c>
      <c r="GF50" s="316">
        <f t="shared" si="211"/>
        <v>0</v>
      </c>
      <c r="GG50" s="188"/>
      <c r="GH50" s="307">
        <f t="shared" si="105"/>
        <v>0</v>
      </c>
      <c r="GI50" s="307">
        <f t="shared" si="106"/>
        <v>0</v>
      </c>
    </row>
    <row r="51" spans="1:191" ht="17.25" thickBot="1" x14ac:dyDescent="0.3">
      <c r="A51" s="404">
        <v>38292</v>
      </c>
      <c r="B51" s="410">
        <f t="shared" si="107"/>
        <v>0</v>
      </c>
      <c r="C51" s="208">
        <f t="shared" si="125"/>
        <v>-0.29999999999999982</v>
      </c>
      <c r="D51" s="210">
        <f>AVERAGE(C51:C62)</f>
        <v>-0.41477267666377493</v>
      </c>
      <c r="E51" s="410">
        <f t="shared" si="108"/>
        <v>13.49</v>
      </c>
      <c r="F51" s="208">
        <f t="shared" si="126"/>
        <v>0.52</v>
      </c>
      <c r="G51" s="210">
        <f>AVERAGE(F51:F62)</f>
        <v>0.28666666666666674</v>
      </c>
      <c r="H51" s="410">
        <f t="shared" si="109"/>
        <v>0</v>
      </c>
      <c r="I51" s="208">
        <f t="shared" si="127"/>
        <v>0.56999999999999995</v>
      </c>
      <c r="J51" s="210">
        <f>AVERAGE(I51:I62)</f>
        <v>0.6283333333333333</v>
      </c>
      <c r="K51" s="410">
        <f t="shared" si="110"/>
        <v>0</v>
      </c>
      <c r="L51" s="208">
        <f t="shared" si="128"/>
        <v>-0.28999999999999998</v>
      </c>
      <c r="M51" s="210">
        <f>AVERAGE(L51:L62)</f>
        <v>-0.32791666666666669</v>
      </c>
      <c r="N51" s="410">
        <f t="shared" si="111"/>
        <v>0</v>
      </c>
      <c r="O51" s="208">
        <f t="shared" si="129"/>
        <v>0</v>
      </c>
      <c r="P51" s="210">
        <f>AVERAGE(O51:O62)</f>
        <v>-0.16833333333333333</v>
      </c>
      <c r="Q51" s="208">
        <f t="shared" si="130"/>
        <v>4.1050000000000004</v>
      </c>
      <c r="R51" s="210">
        <f>AVERAGE(Q51:Q62)</f>
        <v>3.8351666666666664</v>
      </c>
      <c r="S51" s="410">
        <f t="shared" si="112"/>
        <v>0</v>
      </c>
      <c r="T51" s="208">
        <f t="shared" si="131"/>
        <v>-0.3</v>
      </c>
      <c r="U51" s="210">
        <f>AVERAGE(T51:T62)</f>
        <v>-0.38166666666666665</v>
      </c>
      <c r="V51" s="208">
        <f t="shared" si="113"/>
        <v>5.3768778626888736</v>
      </c>
      <c r="W51" s="210">
        <f>AVERAGE(V51:V62)</f>
        <v>5.1093972171937709</v>
      </c>
      <c r="X51" s="410">
        <f t="shared" si="114"/>
        <v>0</v>
      </c>
      <c r="Y51" s="208">
        <f t="shared" si="132"/>
        <v>4.1050000000000004</v>
      </c>
      <c r="Z51" s="210">
        <f>AVERAGE(Y51:Y62)</f>
        <v>4.0034999999999998</v>
      </c>
      <c r="AB51" s="415">
        <f t="shared" si="133"/>
        <v>13.49</v>
      </c>
      <c r="AC51" s="122"/>
      <c r="AD51" s="122"/>
      <c r="AF51" s="426" t="s">
        <v>283</v>
      </c>
      <c r="AG51" s="427"/>
      <c r="AI51" s="407">
        <v>38292</v>
      </c>
      <c r="AJ51" s="293">
        <f t="shared" si="115"/>
        <v>0</v>
      </c>
      <c r="AK51" s="294">
        <f t="shared" si="121"/>
        <v>0</v>
      </c>
      <c r="AL51" s="294">
        <f t="shared" si="18"/>
        <v>0</v>
      </c>
      <c r="AM51" s="313">
        <f t="shared" si="116"/>
        <v>0.81736305104810159</v>
      </c>
      <c r="AN51" s="314">
        <f t="shared" si="19"/>
        <v>0</v>
      </c>
      <c r="AO51" s="294">
        <f t="shared" si="20"/>
        <v>0</v>
      </c>
      <c r="AP51" s="408"/>
      <c r="AQ51" s="237"/>
      <c r="AR51" s="307">
        <f t="shared" si="134"/>
        <v>0</v>
      </c>
      <c r="AS51" s="237"/>
      <c r="AT51" s="188"/>
      <c r="AU51" s="188"/>
      <c r="AV51" s="239">
        <v>38292</v>
      </c>
      <c r="AW51" s="188"/>
      <c r="AX51" s="315">
        <f t="shared" si="135"/>
        <v>0</v>
      </c>
      <c r="AY51" s="316">
        <f t="shared" si="136"/>
        <v>0</v>
      </c>
      <c r="AZ51" s="316">
        <f t="shared" si="137"/>
        <v>0</v>
      </c>
      <c r="BA51" s="316">
        <f t="shared" si="138"/>
        <v>0</v>
      </c>
      <c r="BB51" s="316">
        <f t="shared" si="139"/>
        <v>0</v>
      </c>
      <c r="BC51" s="316">
        <f t="shared" si="140"/>
        <v>0</v>
      </c>
      <c r="BD51" s="316">
        <f t="shared" si="141"/>
        <v>0</v>
      </c>
      <c r="BE51" s="316">
        <f t="shared" si="117"/>
        <v>0</v>
      </c>
      <c r="BF51" s="316"/>
      <c r="BG51" s="248"/>
      <c r="BH51" s="248"/>
      <c r="BI51" s="317">
        <f t="shared" si="142"/>
        <v>0</v>
      </c>
      <c r="BJ51" s="317">
        <f t="shared" si="143"/>
        <v>0</v>
      </c>
      <c r="BK51" s="317">
        <f t="shared" si="144"/>
        <v>0</v>
      </c>
      <c r="BL51" s="317">
        <f t="shared" si="145"/>
        <v>0</v>
      </c>
      <c r="BM51" s="317">
        <f t="shared" si="146"/>
        <v>0</v>
      </c>
      <c r="BN51" s="317">
        <f t="shared" si="147"/>
        <v>0</v>
      </c>
      <c r="BO51" s="317">
        <f t="shared" si="148"/>
        <v>0</v>
      </c>
      <c r="BP51" s="317">
        <f t="shared" si="149"/>
        <v>0</v>
      </c>
      <c r="BQ51" s="248"/>
      <c r="BR51" s="249">
        <f t="shared" si="122"/>
        <v>0</v>
      </c>
      <c r="BS51" s="249">
        <f t="shared" si="37"/>
        <v>0</v>
      </c>
      <c r="BT51" s="249"/>
      <c r="BU51" s="188"/>
      <c r="BV51" s="188"/>
      <c r="BW51" s="318">
        <f t="shared" si="150"/>
        <v>0</v>
      </c>
      <c r="BX51" s="318">
        <f t="shared" si="151"/>
        <v>0</v>
      </c>
      <c r="BY51" s="318">
        <f t="shared" si="152"/>
        <v>0</v>
      </c>
      <c r="BZ51" s="318">
        <f t="shared" si="153"/>
        <v>0</v>
      </c>
      <c r="CA51" s="318">
        <f t="shared" si="154"/>
        <v>0</v>
      </c>
      <c r="CB51" s="316">
        <f t="shared" si="155"/>
        <v>0</v>
      </c>
      <c r="CC51" s="316">
        <f t="shared" si="156"/>
        <v>0</v>
      </c>
      <c r="CD51" s="316">
        <f t="shared" si="157"/>
        <v>0</v>
      </c>
      <c r="CE51" s="316">
        <f t="shared" si="158"/>
        <v>0</v>
      </c>
      <c r="CF51" s="316">
        <f t="shared" si="159"/>
        <v>0</v>
      </c>
      <c r="CG51" s="316">
        <f t="shared" si="160"/>
        <v>0</v>
      </c>
      <c r="CH51" s="316">
        <f t="shared" si="161"/>
        <v>0</v>
      </c>
      <c r="CI51" s="316">
        <f t="shared" si="162"/>
        <v>0</v>
      </c>
      <c r="CJ51" s="188"/>
      <c r="CK51" s="307">
        <f t="shared" si="118"/>
        <v>0</v>
      </c>
      <c r="CL51" s="307"/>
      <c r="CM51" s="307"/>
      <c r="CN51" s="318">
        <f t="shared" si="163"/>
        <v>0</v>
      </c>
      <c r="CO51" s="318">
        <f t="shared" si="164"/>
        <v>0</v>
      </c>
      <c r="CP51" s="318">
        <f t="shared" si="165"/>
        <v>0</v>
      </c>
      <c r="CQ51" s="318">
        <f t="shared" si="166"/>
        <v>0</v>
      </c>
      <c r="CR51" s="307"/>
      <c r="CS51" s="307">
        <f t="shared" si="119"/>
        <v>0</v>
      </c>
      <c r="CT51" s="307"/>
      <c r="CU51" s="188"/>
      <c r="CV51" s="188"/>
      <c r="CW51" s="188"/>
      <c r="CX51" s="316">
        <f t="shared" si="167"/>
        <v>0</v>
      </c>
      <c r="CY51" s="316">
        <f t="shared" si="168"/>
        <v>0</v>
      </c>
      <c r="CZ51" s="316">
        <f t="shared" si="169"/>
        <v>0</v>
      </c>
      <c r="DA51" s="316">
        <f t="shared" si="170"/>
        <v>0</v>
      </c>
      <c r="DB51" s="316">
        <f t="shared" si="171"/>
        <v>0</v>
      </c>
      <c r="DC51" s="316">
        <f t="shared" si="172"/>
        <v>0</v>
      </c>
      <c r="DD51" s="316">
        <f t="shared" si="173"/>
        <v>0</v>
      </c>
      <c r="DE51" s="188"/>
      <c r="DF51" s="307">
        <f t="shared" si="62"/>
        <v>0</v>
      </c>
      <c r="DG51" s="188"/>
      <c r="DH51" s="188"/>
      <c r="DI51" s="188"/>
      <c r="DJ51" s="188"/>
      <c r="DK51" s="188"/>
      <c r="DL51" s="316">
        <f t="shared" si="174"/>
        <v>0</v>
      </c>
      <c r="DM51" s="316">
        <f t="shared" si="175"/>
        <v>0</v>
      </c>
      <c r="DN51" s="316">
        <f t="shared" si="176"/>
        <v>0</v>
      </c>
      <c r="DO51" s="316">
        <f t="shared" si="177"/>
        <v>0</v>
      </c>
      <c r="DP51" s="316"/>
      <c r="DQ51" s="316">
        <f t="shared" si="120"/>
        <v>0</v>
      </c>
      <c r="DR51" s="316"/>
      <c r="DS51" s="316">
        <f t="shared" si="178"/>
        <v>0</v>
      </c>
      <c r="DT51" s="316">
        <f t="shared" si="179"/>
        <v>0</v>
      </c>
      <c r="DU51" s="316">
        <f t="shared" si="180"/>
        <v>0</v>
      </c>
      <c r="DV51" s="316">
        <f t="shared" si="181"/>
        <v>0</v>
      </c>
      <c r="DW51" s="316">
        <f t="shared" si="182"/>
        <v>0</v>
      </c>
      <c r="DX51" s="316">
        <f t="shared" si="183"/>
        <v>0</v>
      </c>
      <c r="DY51" s="316">
        <f t="shared" si="184"/>
        <v>0</v>
      </c>
      <c r="DZ51" s="316">
        <f t="shared" si="185"/>
        <v>0</v>
      </c>
      <c r="EA51" s="316">
        <f t="shared" si="186"/>
        <v>0</v>
      </c>
      <c r="EB51" s="307">
        <f t="shared" si="187"/>
        <v>0</v>
      </c>
      <c r="EC51" s="307"/>
      <c r="ED51" s="188"/>
      <c r="EE51" s="188"/>
      <c r="EF51" s="188"/>
      <c r="EG51" s="188"/>
      <c r="EH51" s="188"/>
      <c r="EI51" s="316">
        <f t="shared" si="188"/>
        <v>0</v>
      </c>
      <c r="EJ51" s="316">
        <f t="shared" si="189"/>
        <v>0</v>
      </c>
      <c r="EK51" s="316">
        <f t="shared" si="190"/>
        <v>0</v>
      </c>
      <c r="EL51" s="316">
        <f t="shared" si="191"/>
        <v>0</v>
      </c>
      <c r="EM51" s="316">
        <f t="shared" si="192"/>
        <v>0</v>
      </c>
      <c r="EN51" s="316">
        <f t="shared" si="193"/>
        <v>0</v>
      </c>
      <c r="EO51" s="188"/>
      <c r="EP51" s="307">
        <f t="shared" si="123"/>
        <v>0</v>
      </c>
      <c r="EQ51" s="307">
        <f t="shared" si="83"/>
        <v>0</v>
      </c>
      <c r="ER51" s="188"/>
      <c r="ES51" s="188"/>
      <c r="ET51" s="188"/>
      <c r="EU51" s="188"/>
      <c r="EV51" s="188"/>
      <c r="EW51" s="316">
        <f t="shared" si="194"/>
        <v>0</v>
      </c>
      <c r="EX51" s="316">
        <f t="shared" si="195"/>
        <v>0</v>
      </c>
      <c r="EY51" s="316">
        <f t="shared" si="196"/>
        <v>0</v>
      </c>
      <c r="EZ51" s="316">
        <f t="shared" si="197"/>
        <v>0</v>
      </c>
      <c r="FA51" s="316">
        <f t="shared" si="198"/>
        <v>0</v>
      </c>
      <c r="FB51" s="316">
        <f t="shared" si="199"/>
        <v>0</v>
      </c>
      <c r="FC51" s="188"/>
      <c r="FD51" s="307">
        <f t="shared" si="124"/>
        <v>0</v>
      </c>
      <c r="FE51" s="307">
        <f t="shared" si="90"/>
        <v>0</v>
      </c>
      <c r="FF51" s="188"/>
      <c r="FG51" s="188"/>
      <c r="FH51" s="188"/>
      <c r="FI51" s="188"/>
      <c r="FJ51" s="188"/>
      <c r="FK51" s="188"/>
      <c r="FL51" s="316">
        <f t="shared" si="200"/>
        <v>0</v>
      </c>
      <c r="FM51" s="316">
        <f t="shared" si="201"/>
        <v>0</v>
      </c>
      <c r="FN51" s="316">
        <f t="shared" si="202"/>
        <v>0</v>
      </c>
      <c r="FO51" s="316">
        <f t="shared" si="203"/>
        <v>0</v>
      </c>
      <c r="FP51" s="316">
        <f t="shared" si="204"/>
        <v>0</v>
      </c>
      <c r="FQ51" s="316">
        <f t="shared" si="205"/>
        <v>0</v>
      </c>
      <c r="FR51" s="188"/>
      <c r="FS51" s="307">
        <f t="shared" si="97"/>
        <v>0</v>
      </c>
      <c r="FT51" s="307">
        <f t="shared" si="98"/>
        <v>0</v>
      </c>
      <c r="FU51" s="188"/>
      <c r="FV51" s="188"/>
      <c r="FW51" s="188"/>
      <c r="FX51" s="188"/>
      <c r="FY51" s="188"/>
      <c r="FZ51" s="188"/>
      <c r="GA51" s="316">
        <f t="shared" si="206"/>
        <v>0</v>
      </c>
      <c r="GB51" s="316">
        <f t="shared" si="207"/>
        <v>0</v>
      </c>
      <c r="GC51" s="316">
        <f t="shared" si="208"/>
        <v>0</v>
      </c>
      <c r="GD51" s="316">
        <f t="shared" si="209"/>
        <v>0</v>
      </c>
      <c r="GE51" s="316">
        <f t="shared" si="210"/>
        <v>0</v>
      </c>
      <c r="GF51" s="316">
        <f t="shared" si="211"/>
        <v>0</v>
      </c>
      <c r="GG51" s="188"/>
      <c r="GH51" s="307">
        <f t="shared" si="105"/>
        <v>0</v>
      </c>
      <c r="GI51" s="307">
        <f t="shared" si="106"/>
        <v>0</v>
      </c>
    </row>
    <row r="52" spans="1:191" ht="16.5" x14ac:dyDescent="0.25">
      <c r="A52" s="404">
        <v>38322</v>
      </c>
      <c r="B52" s="410">
        <f t="shared" si="107"/>
        <v>0</v>
      </c>
      <c r="C52" s="208">
        <f t="shared" si="125"/>
        <v>-0.29999999999999982</v>
      </c>
      <c r="D52" s="417"/>
      <c r="E52" s="410">
        <f t="shared" si="108"/>
        <v>13.87</v>
      </c>
      <c r="F52" s="208">
        <f t="shared" si="126"/>
        <v>0.52</v>
      </c>
      <c r="G52" s="417"/>
      <c r="H52" s="410">
        <f t="shared" si="109"/>
        <v>0</v>
      </c>
      <c r="I52" s="208">
        <f t="shared" si="127"/>
        <v>0.56999999999999995</v>
      </c>
      <c r="J52" s="417"/>
      <c r="K52" s="410">
        <f t="shared" si="110"/>
        <v>0</v>
      </c>
      <c r="L52" s="208">
        <f t="shared" si="128"/>
        <v>-0.28999999999999998</v>
      </c>
      <c r="M52" s="417"/>
      <c r="N52" s="410">
        <f t="shared" si="111"/>
        <v>0</v>
      </c>
      <c r="O52" s="208">
        <f t="shared" si="129"/>
        <v>0.06</v>
      </c>
      <c r="P52" s="417"/>
      <c r="Q52" s="208">
        <f t="shared" si="130"/>
        <v>4.29</v>
      </c>
      <c r="R52" s="417"/>
      <c r="S52" s="410">
        <f t="shared" si="112"/>
        <v>0</v>
      </c>
      <c r="T52" s="208">
        <f t="shared" si="131"/>
        <v>-0.3</v>
      </c>
      <c r="U52" s="417"/>
      <c r="V52" s="208">
        <f t="shared" si="113"/>
        <v>5.551688421725447</v>
      </c>
      <c r="W52" s="417"/>
      <c r="X52" s="410">
        <f t="shared" si="114"/>
        <v>0</v>
      </c>
      <c r="Y52" s="208">
        <f t="shared" si="132"/>
        <v>4.2300000000000004</v>
      </c>
      <c r="Z52" s="417"/>
      <c r="AB52" s="415">
        <f t="shared" si="133"/>
        <v>13.87</v>
      </c>
      <c r="AC52" s="122"/>
      <c r="AD52" s="122"/>
      <c r="AI52" s="407">
        <v>38322</v>
      </c>
      <c r="AJ52" s="293">
        <f t="shared" si="115"/>
        <v>0</v>
      </c>
      <c r="AK52" s="294">
        <f t="shared" si="121"/>
        <v>0</v>
      </c>
      <c r="AL52" s="294">
        <f t="shared" si="18"/>
        <v>0</v>
      </c>
      <c r="AM52" s="313">
        <f t="shared" si="116"/>
        <v>0.8135016787086693</v>
      </c>
      <c r="AN52" s="314">
        <f t="shared" si="19"/>
        <v>0</v>
      </c>
      <c r="AO52" s="294">
        <f t="shared" si="20"/>
        <v>0</v>
      </c>
      <c r="AP52" s="408"/>
      <c r="AQ52" s="237"/>
      <c r="AR52" s="307">
        <f t="shared" si="134"/>
        <v>0</v>
      </c>
      <c r="AS52" s="237"/>
      <c r="AT52" s="188"/>
      <c r="AU52" s="188"/>
      <c r="AV52" s="239">
        <v>38322</v>
      </c>
      <c r="AW52" s="188"/>
      <c r="AX52" s="315">
        <f t="shared" si="135"/>
        <v>0</v>
      </c>
      <c r="AY52" s="316">
        <f t="shared" si="136"/>
        <v>0</v>
      </c>
      <c r="AZ52" s="316">
        <f t="shared" si="137"/>
        <v>0</v>
      </c>
      <c r="BA52" s="316">
        <f t="shared" si="138"/>
        <v>0</v>
      </c>
      <c r="BB52" s="316">
        <f t="shared" si="139"/>
        <v>0</v>
      </c>
      <c r="BC52" s="316">
        <f t="shared" si="140"/>
        <v>0</v>
      </c>
      <c r="BD52" s="316">
        <f t="shared" si="141"/>
        <v>0</v>
      </c>
      <c r="BE52" s="316">
        <f t="shared" si="117"/>
        <v>0</v>
      </c>
      <c r="BF52" s="316"/>
      <c r="BG52" s="248"/>
      <c r="BH52" s="248"/>
      <c r="BI52" s="317">
        <f t="shared" si="142"/>
        <v>0</v>
      </c>
      <c r="BJ52" s="317">
        <f t="shared" si="143"/>
        <v>0</v>
      </c>
      <c r="BK52" s="317">
        <f t="shared" si="144"/>
        <v>0</v>
      </c>
      <c r="BL52" s="317">
        <f t="shared" si="145"/>
        <v>0</v>
      </c>
      <c r="BM52" s="317">
        <f t="shared" si="146"/>
        <v>0</v>
      </c>
      <c r="BN52" s="317">
        <f t="shared" si="147"/>
        <v>0</v>
      </c>
      <c r="BO52" s="317">
        <f t="shared" si="148"/>
        <v>0</v>
      </c>
      <c r="BP52" s="317">
        <f t="shared" si="149"/>
        <v>0</v>
      </c>
      <c r="BQ52" s="248"/>
      <c r="BR52" s="249">
        <f t="shared" si="122"/>
        <v>0</v>
      </c>
      <c r="BS52" s="249">
        <f t="shared" si="37"/>
        <v>0</v>
      </c>
      <c r="BT52" s="249"/>
      <c r="BU52" s="188"/>
      <c r="BV52" s="188"/>
      <c r="BW52" s="318">
        <f t="shared" si="150"/>
        <v>0</v>
      </c>
      <c r="BX52" s="318">
        <f t="shared" si="151"/>
        <v>0</v>
      </c>
      <c r="BY52" s="318">
        <f t="shared" si="152"/>
        <v>0</v>
      </c>
      <c r="BZ52" s="318">
        <f t="shared" si="153"/>
        <v>0</v>
      </c>
      <c r="CA52" s="318">
        <f t="shared" si="154"/>
        <v>0</v>
      </c>
      <c r="CB52" s="316">
        <f t="shared" si="155"/>
        <v>0</v>
      </c>
      <c r="CC52" s="316">
        <f t="shared" si="156"/>
        <v>0</v>
      </c>
      <c r="CD52" s="316">
        <f t="shared" si="157"/>
        <v>0</v>
      </c>
      <c r="CE52" s="316">
        <f t="shared" si="158"/>
        <v>0</v>
      </c>
      <c r="CF52" s="316">
        <f t="shared" si="159"/>
        <v>0</v>
      </c>
      <c r="CG52" s="316">
        <f t="shared" si="160"/>
        <v>0</v>
      </c>
      <c r="CH52" s="316">
        <f t="shared" si="161"/>
        <v>0</v>
      </c>
      <c r="CI52" s="316">
        <f t="shared" si="162"/>
        <v>0</v>
      </c>
      <c r="CJ52" s="188"/>
      <c r="CK52" s="307">
        <f t="shared" si="118"/>
        <v>0</v>
      </c>
      <c r="CL52" s="307"/>
      <c r="CM52" s="307"/>
      <c r="CN52" s="318">
        <f t="shared" si="163"/>
        <v>0</v>
      </c>
      <c r="CO52" s="318">
        <f t="shared" si="164"/>
        <v>0</v>
      </c>
      <c r="CP52" s="318">
        <f t="shared" si="165"/>
        <v>0</v>
      </c>
      <c r="CQ52" s="318">
        <f t="shared" si="166"/>
        <v>0</v>
      </c>
      <c r="CR52" s="307"/>
      <c r="CS52" s="307">
        <f t="shared" si="119"/>
        <v>0</v>
      </c>
      <c r="CT52" s="307"/>
      <c r="CU52" s="188"/>
      <c r="CV52" s="188"/>
      <c r="CW52" s="188"/>
      <c r="CX52" s="316">
        <f t="shared" si="167"/>
        <v>0</v>
      </c>
      <c r="CY52" s="316">
        <f t="shared" si="168"/>
        <v>0</v>
      </c>
      <c r="CZ52" s="316">
        <f t="shared" si="169"/>
        <v>0</v>
      </c>
      <c r="DA52" s="316">
        <f t="shared" si="170"/>
        <v>0</v>
      </c>
      <c r="DB52" s="316">
        <f t="shared" si="171"/>
        <v>0</v>
      </c>
      <c r="DC52" s="316">
        <f t="shared" si="172"/>
        <v>0</v>
      </c>
      <c r="DD52" s="316">
        <f t="shared" si="173"/>
        <v>0</v>
      </c>
      <c r="DE52" s="188"/>
      <c r="DF52" s="307">
        <f t="shared" si="62"/>
        <v>0</v>
      </c>
      <c r="DG52" s="188"/>
      <c r="DH52" s="188"/>
      <c r="DI52" s="188"/>
      <c r="DJ52" s="188"/>
      <c r="DK52" s="188"/>
      <c r="DL52" s="316">
        <f t="shared" si="174"/>
        <v>0</v>
      </c>
      <c r="DM52" s="316">
        <f t="shared" si="175"/>
        <v>0</v>
      </c>
      <c r="DN52" s="316">
        <f t="shared" si="176"/>
        <v>0</v>
      </c>
      <c r="DO52" s="316">
        <f t="shared" si="177"/>
        <v>0</v>
      </c>
      <c r="DP52" s="316"/>
      <c r="DQ52" s="316">
        <f t="shared" si="120"/>
        <v>0</v>
      </c>
      <c r="DR52" s="316"/>
      <c r="DS52" s="316">
        <f t="shared" si="178"/>
        <v>0</v>
      </c>
      <c r="DT52" s="316">
        <f t="shared" si="179"/>
        <v>0</v>
      </c>
      <c r="DU52" s="316">
        <f t="shared" si="180"/>
        <v>0</v>
      </c>
      <c r="DV52" s="316">
        <f t="shared" si="181"/>
        <v>0</v>
      </c>
      <c r="DW52" s="316">
        <f t="shared" si="182"/>
        <v>0</v>
      </c>
      <c r="DX52" s="316">
        <f t="shared" si="183"/>
        <v>0</v>
      </c>
      <c r="DY52" s="316">
        <f t="shared" si="184"/>
        <v>0</v>
      </c>
      <c r="DZ52" s="316">
        <f t="shared" si="185"/>
        <v>0</v>
      </c>
      <c r="EA52" s="316">
        <f t="shared" si="186"/>
        <v>0</v>
      </c>
      <c r="EB52" s="307">
        <f t="shared" si="187"/>
        <v>0</v>
      </c>
      <c r="EC52" s="307"/>
      <c r="ED52" s="188"/>
      <c r="EE52" s="188"/>
      <c r="EF52" s="188"/>
      <c r="EG52" s="188"/>
      <c r="EH52" s="188"/>
      <c r="EI52" s="316">
        <f t="shared" si="188"/>
        <v>0</v>
      </c>
      <c r="EJ52" s="316">
        <f t="shared" si="189"/>
        <v>0</v>
      </c>
      <c r="EK52" s="316">
        <f t="shared" si="190"/>
        <v>0</v>
      </c>
      <c r="EL52" s="316">
        <f t="shared" si="191"/>
        <v>0</v>
      </c>
      <c r="EM52" s="316">
        <f t="shared" si="192"/>
        <v>0</v>
      </c>
      <c r="EN52" s="316">
        <f t="shared" si="193"/>
        <v>0</v>
      </c>
      <c r="EO52" s="188"/>
      <c r="EP52" s="307">
        <f t="shared" si="123"/>
        <v>0</v>
      </c>
      <c r="EQ52" s="307">
        <f t="shared" si="83"/>
        <v>0</v>
      </c>
      <c r="ER52" s="188"/>
      <c r="ES52" s="188"/>
      <c r="ET52" s="188"/>
      <c r="EU52" s="188"/>
      <c r="EV52" s="188"/>
      <c r="EW52" s="316">
        <f t="shared" si="194"/>
        <v>0</v>
      </c>
      <c r="EX52" s="316">
        <f t="shared" si="195"/>
        <v>0</v>
      </c>
      <c r="EY52" s="316">
        <f t="shared" si="196"/>
        <v>0</v>
      </c>
      <c r="EZ52" s="316">
        <f t="shared" si="197"/>
        <v>0</v>
      </c>
      <c r="FA52" s="316">
        <f t="shared" si="198"/>
        <v>0</v>
      </c>
      <c r="FB52" s="316">
        <f t="shared" si="199"/>
        <v>0</v>
      </c>
      <c r="FC52" s="188"/>
      <c r="FD52" s="307">
        <f t="shared" si="124"/>
        <v>0</v>
      </c>
      <c r="FE52" s="307">
        <f t="shared" si="90"/>
        <v>0</v>
      </c>
      <c r="FF52" s="188"/>
      <c r="FG52" s="188"/>
      <c r="FH52" s="188"/>
      <c r="FI52" s="188"/>
      <c r="FJ52" s="188"/>
      <c r="FK52" s="188"/>
      <c r="FL52" s="316">
        <f t="shared" si="200"/>
        <v>0</v>
      </c>
      <c r="FM52" s="316">
        <f t="shared" si="201"/>
        <v>0</v>
      </c>
      <c r="FN52" s="316">
        <f t="shared" si="202"/>
        <v>0</v>
      </c>
      <c r="FO52" s="316">
        <f t="shared" si="203"/>
        <v>0</v>
      </c>
      <c r="FP52" s="316">
        <f t="shared" si="204"/>
        <v>0</v>
      </c>
      <c r="FQ52" s="316">
        <f t="shared" si="205"/>
        <v>0</v>
      </c>
      <c r="FR52" s="188"/>
      <c r="FS52" s="307">
        <f t="shared" si="97"/>
        <v>0</v>
      </c>
      <c r="FT52" s="307">
        <f t="shared" si="98"/>
        <v>0</v>
      </c>
      <c r="FU52" s="188"/>
      <c r="FV52" s="188"/>
      <c r="FW52" s="188"/>
      <c r="FX52" s="188"/>
      <c r="FY52" s="188"/>
      <c r="FZ52" s="188"/>
      <c r="GA52" s="316">
        <f t="shared" si="206"/>
        <v>0</v>
      </c>
      <c r="GB52" s="316">
        <f t="shared" si="207"/>
        <v>0</v>
      </c>
      <c r="GC52" s="316">
        <f t="shared" si="208"/>
        <v>0</v>
      </c>
      <c r="GD52" s="316">
        <f t="shared" si="209"/>
        <v>0</v>
      </c>
      <c r="GE52" s="316">
        <f t="shared" si="210"/>
        <v>0</v>
      </c>
      <c r="GF52" s="316">
        <f t="shared" si="211"/>
        <v>0</v>
      </c>
      <c r="GG52" s="188"/>
      <c r="GH52" s="307">
        <f t="shared" si="105"/>
        <v>0</v>
      </c>
      <c r="GI52" s="307">
        <f t="shared" si="106"/>
        <v>0</v>
      </c>
    </row>
    <row r="53" spans="1:191" ht="16.5" x14ac:dyDescent="0.25">
      <c r="A53" s="404">
        <v>38353</v>
      </c>
      <c r="B53" s="410">
        <f t="shared" si="107"/>
        <v>0</v>
      </c>
      <c r="C53" s="208">
        <f t="shared" si="125"/>
        <v>-0.29999999999999938</v>
      </c>
      <c r="D53" s="411">
        <f>AVERAGE(C51:C55)</f>
        <v>-0.29999999999999982</v>
      </c>
      <c r="E53" s="410">
        <f t="shared" si="108"/>
        <v>13.8</v>
      </c>
      <c r="F53" s="208">
        <f t="shared" si="126"/>
        <v>0.52</v>
      </c>
      <c r="G53" s="411">
        <f>AVERAGE(F51:F55)</f>
        <v>0.52</v>
      </c>
      <c r="H53" s="410">
        <f t="shared" si="109"/>
        <v>0</v>
      </c>
      <c r="I53" s="208">
        <f t="shared" si="127"/>
        <v>0.56999999999999995</v>
      </c>
      <c r="J53" s="411">
        <f>AVERAGE(I51:I55)</f>
        <v>0.56999999999999995</v>
      </c>
      <c r="K53" s="410">
        <f t="shared" si="110"/>
        <v>0</v>
      </c>
      <c r="L53" s="208">
        <f t="shared" si="128"/>
        <v>-0.28999999999999998</v>
      </c>
      <c r="M53" s="411">
        <f>AVERAGE(L51:L55)</f>
        <v>-0.28999999999999998</v>
      </c>
      <c r="N53" s="410">
        <f t="shared" si="111"/>
        <v>0</v>
      </c>
      <c r="O53" s="208">
        <f t="shared" si="129"/>
        <v>0.13</v>
      </c>
      <c r="P53" s="411">
        <f>AVERAGE(O51:O55)</f>
        <v>2.0000000000000018E-3</v>
      </c>
      <c r="Q53" s="208">
        <f t="shared" si="130"/>
        <v>4.3940000000000001</v>
      </c>
      <c r="R53" s="411">
        <f>AVERAGE(Q51:Q55)</f>
        <v>4.1501999999999999</v>
      </c>
      <c r="S53" s="410">
        <f t="shared" si="112"/>
        <v>0</v>
      </c>
      <c r="T53" s="208">
        <f t="shared" si="131"/>
        <v>-0.3</v>
      </c>
      <c r="U53" s="411">
        <f>AVERAGE(T51:T55)</f>
        <v>-0.3</v>
      </c>
      <c r="V53" s="208">
        <f t="shared" si="113"/>
        <v>5.5976987566874188</v>
      </c>
      <c r="W53" s="411">
        <f>AVERAGE(V51:V55)</f>
        <v>5.4341461889007876</v>
      </c>
      <c r="X53" s="410">
        <f t="shared" si="114"/>
        <v>0</v>
      </c>
      <c r="Y53" s="208">
        <f t="shared" si="132"/>
        <v>4.2640000000000002</v>
      </c>
      <c r="Z53" s="411">
        <f>AVERAGE(Y51:Y55)</f>
        <v>4.1482000000000001</v>
      </c>
      <c r="AB53" s="415">
        <f t="shared" si="133"/>
        <v>13.8</v>
      </c>
      <c r="AC53" s="122"/>
      <c r="AD53" s="122"/>
      <c r="AI53" s="407">
        <v>38353</v>
      </c>
      <c r="AJ53" s="293">
        <f t="shared" si="115"/>
        <v>0</v>
      </c>
      <c r="AK53" s="294">
        <f t="shared" si="121"/>
        <v>0</v>
      </c>
      <c r="AL53" s="294">
        <f t="shared" si="18"/>
        <v>0</v>
      </c>
      <c r="AM53" s="313">
        <f t="shared" si="116"/>
        <v>0.80951827306379187</v>
      </c>
      <c r="AN53" s="314">
        <f t="shared" si="19"/>
        <v>0</v>
      </c>
      <c r="AO53" s="294">
        <f t="shared" si="20"/>
        <v>0</v>
      </c>
      <c r="AP53" s="408"/>
      <c r="AQ53" s="237"/>
      <c r="AR53" s="307">
        <f t="shared" si="134"/>
        <v>0</v>
      </c>
      <c r="AS53" s="237"/>
      <c r="AT53" s="188"/>
      <c r="AU53" s="188"/>
      <c r="AV53" s="239">
        <v>38353</v>
      </c>
      <c r="AW53" s="188"/>
      <c r="AX53" s="315">
        <f t="shared" si="135"/>
        <v>0</v>
      </c>
      <c r="AY53" s="316">
        <f t="shared" si="136"/>
        <v>0</v>
      </c>
      <c r="AZ53" s="316">
        <f t="shared" si="137"/>
        <v>0</v>
      </c>
      <c r="BA53" s="316">
        <f t="shared" si="138"/>
        <v>0</v>
      </c>
      <c r="BB53" s="316">
        <f t="shared" si="139"/>
        <v>0</v>
      </c>
      <c r="BC53" s="316">
        <f t="shared" si="140"/>
        <v>0</v>
      </c>
      <c r="BD53" s="316">
        <f t="shared" si="141"/>
        <v>0</v>
      </c>
      <c r="BE53" s="316">
        <f t="shared" si="117"/>
        <v>0</v>
      </c>
      <c r="BF53" s="316"/>
      <c r="BG53" s="248"/>
      <c r="BH53" s="248"/>
      <c r="BI53" s="317">
        <f t="shared" si="142"/>
        <v>0</v>
      </c>
      <c r="BJ53" s="317">
        <f t="shared" si="143"/>
        <v>0</v>
      </c>
      <c r="BK53" s="317">
        <f t="shared" si="144"/>
        <v>0</v>
      </c>
      <c r="BL53" s="317">
        <f t="shared" si="145"/>
        <v>0</v>
      </c>
      <c r="BM53" s="317">
        <f t="shared" si="146"/>
        <v>0</v>
      </c>
      <c r="BN53" s="317">
        <f t="shared" si="147"/>
        <v>0</v>
      </c>
      <c r="BO53" s="317">
        <f t="shared" si="148"/>
        <v>0</v>
      </c>
      <c r="BP53" s="317">
        <f t="shared" si="149"/>
        <v>0</v>
      </c>
      <c r="BQ53" s="248"/>
      <c r="BR53" s="249">
        <f t="shared" si="122"/>
        <v>0</v>
      </c>
      <c r="BS53" s="249">
        <f t="shared" si="37"/>
        <v>0</v>
      </c>
      <c r="BT53" s="249"/>
      <c r="BU53" s="188"/>
      <c r="BV53" s="188"/>
      <c r="BW53" s="318">
        <f t="shared" si="150"/>
        <v>0</v>
      </c>
      <c r="BX53" s="318">
        <f t="shared" si="151"/>
        <v>0</v>
      </c>
      <c r="BY53" s="318">
        <f t="shared" si="152"/>
        <v>0</v>
      </c>
      <c r="BZ53" s="318">
        <f t="shared" si="153"/>
        <v>0</v>
      </c>
      <c r="CA53" s="318">
        <f t="shared" si="154"/>
        <v>0</v>
      </c>
      <c r="CB53" s="316">
        <f t="shared" si="155"/>
        <v>0</v>
      </c>
      <c r="CC53" s="316">
        <f t="shared" si="156"/>
        <v>0</v>
      </c>
      <c r="CD53" s="316">
        <f t="shared" si="157"/>
        <v>0</v>
      </c>
      <c r="CE53" s="316">
        <f t="shared" si="158"/>
        <v>0</v>
      </c>
      <c r="CF53" s="316">
        <f t="shared" si="159"/>
        <v>0</v>
      </c>
      <c r="CG53" s="316">
        <f t="shared" si="160"/>
        <v>0</v>
      </c>
      <c r="CH53" s="316">
        <f t="shared" si="161"/>
        <v>0</v>
      </c>
      <c r="CI53" s="316">
        <f t="shared" si="162"/>
        <v>0</v>
      </c>
      <c r="CJ53" s="188"/>
      <c r="CK53" s="307">
        <f t="shared" si="118"/>
        <v>0</v>
      </c>
      <c r="CL53" s="307"/>
      <c r="CM53" s="307"/>
      <c r="CN53" s="318">
        <f t="shared" si="163"/>
        <v>0</v>
      </c>
      <c r="CO53" s="318">
        <f t="shared" si="164"/>
        <v>0</v>
      </c>
      <c r="CP53" s="318">
        <f t="shared" si="165"/>
        <v>0</v>
      </c>
      <c r="CQ53" s="318">
        <f t="shared" si="166"/>
        <v>0</v>
      </c>
      <c r="CR53" s="307"/>
      <c r="CS53" s="307">
        <f t="shared" si="119"/>
        <v>0</v>
      </c>
      <c r="CT53" s="307"/>
      <c r="CU53" s="188"/>
      <c r="CV53" s="188"/>
      <c r="CW53" s="188"/>
      <c r="CX53" s="316">
        <f t="shared" si="167"/>
        <v>0</v>
      </c>
      <c r="CY53" s="316">
        <f t="shared" si="168"/>
        <v>0</v>
      </c>
      <c r="CZ53" s="316">
        <f t="shared" si="169"/>
        <v>0</v>
      </c>
      <c r="DA53" s="316">
        <f t="shared" si="170"/>
        <v>0</v>
      </c>
      <c r="DB53" s="316">
        <f t="shared" si="171"/>
        <v>0</v>
      </c>
      <c r="DC53" s="316">
        <f t="shared" si="172"/>
        <v>0</v>
      </c>
      <c r="DD53" s="316">
        <f t="shared" si="173"/>
        <v>0</v>
      </c>
      <c r="DE53" s="188"/>
      <c r="DF53" s="307">
        <f t="shared" si="62"/>
        <v>0</v>
      </c>
      <c r="DG53" s="188"/>
      <c r="DH53" s="188"/>
      <c r="DI53" s="188"/>
      <c r="DJ53" s="188"/>
      <c r="DK53" s="188"/>
      <c r="DL53" s="316">
        <f t="shared" si="174"/>
        <v>0</v>
      </c>
      <c r="DM53" s="316">
        <f t="shared" si="175"/>
        <v>0</v>
      </c>
      <c r="DN53" s="316">
        <f t="shared" si="176"/>
        <v>0</v>
      </c>
      <c r="DO53" s="316">
        <f t="shared" si="177"/>
        <v>0</v>
      </c>
      <c r="DP53" s="316"/>
      <c r="DQ53" s="316">
        <f t="shared" si="120"/>
        <v>0</v>
      </c>
      <c r="DR53" s="316"/>
      <c r="DS53" s="316">
        <f t="shared" si="178"/>
        <v>0</v>
      </c>
      <c r="DT53" s="316">
        <f t="shared" si="179"/>
        <v>0</v>
      </c>
      <c r="DU53" s="316">
        <f t="shared" si="180"/>
        <v>0</v>
      </c>
      <c r="DV53" s="316">
        <f t="shared" si="181"/>
        <v>0</v>
      </c>
      <c r="DW53" s="316">
        <f t="shared" si="182"/>
        <v>0</v>
      </c>
      <c r="DX53" s="316">
        <f t="shared" si="183"/>
        <v>0</v>
      </c>
      <c r="DY53" s="316">
        <f t="shared" si="184"/>
        <v>0</v>
      </c>
      <c r="DZ53" s="316">
        <f t="shared" si="185"/>
        <v>0</v>
      </c>
      <c r="EA53" s="316">
        <f t="shared" si="186"/>
        <v>0</v>
      </c>
      <c r="EB53" s="307">
        <f t="shared" si="187"/>
        <v>0</v>
      </c>
      <c r="EC53" s="307"/>
      <c r="ED53" s="188"/>
      <c r="EE53" s="188"/>
      <c r="EF53" s="188"/>
      <c r="EG53" s="188"/>
      <c r="EH53" s="188"/>
      <c r="EI53" s="316">
        <f t="shared" si="188"/>
        <v>0</v>
      </c>
      <c r="EJ53" s="316">
        <f t="shared" si="189"/>
        <v>0</v>
      </c>
      <c r="EK53" s="316">
        <f t="shared" si="190"/>
        <v>0</v>
      </c>
      <c r="EL53" s="316">
        <f t="shared" si="191"/>
        <v>0</v>
      </c>
      <c r="EM53" s="316">
        <f t="shared" si="192"/>
        <v>0</v>
      </c>
      <c r="EN53" s="316">
        <f t="shared" si="193"/>
        <v>0</v>
      </c>
      <c r="EO53" s="188"/>
      <c r="EP53" s="307">
        <f t="shared" si="123"/>
        <v>0</v>
      </c>
      <c r="EQ53" s="307">
        <f t="shared" si="83"/>
        <v>0</v>
      </c>
      <c r="ER53" s="188"/>
      <c r="ES53" s="188"/>
      <c r="ET53" s="188"/>
      <c r="EU53" s="188"/>
      <c r="EV53" s="188"/>
      <c r="EW53" s="316">
        <f t="shared" si="194"/>
        <v>0</v>
      </c>
      <c r="EX53" s="316">
        <f t="shared" si="195"/>
        <v>0</v>
      </c>
      <c r="EY53" s="316">
        <f t="shared" si="196"/>
        <v>0</v>
      </c>
      <c r="EZ53" s="316">
        <f t="shared" si="197"/>
        <v>0</v>
      </c>
      <c r="FA53" s="316">
        <f t="shared" si="198"/>
        <v>0</v>
      </c>
      <c r="FB53" s="316">
        <f t="shared" si="199"/>
        <v>0</v>
      </c>
      <c r="FC53" s="188"/>
      <c r="FD53" s="307">
        <f t="shared" si="124"/>
        <v>0</v>
      </c>
      <c r="FE53" s="307">
        <f t="shared" si="90"/>
        <v>0</v>
      </c>
      <c r="FF53" s="188"/>
      <c r="FG53" s="188"/>
      <c r="FH53" s="188"/>
      <c r="FI53" s="188"/>
      <c r="FJ53" s="188"/>
      <c r="FK53" s="188"/>
      <c r="FL53" s="316">
        <f t="shared" si="200"/>
        <v>0</v>
      </c>
      <c r="FM53" s="316">
        <f t="shared" si="201"/>
        <v>0</v>
      </c>
      <c r="FN53" s="316">
        <f t="shared" si="202"/>
        <v>0</v>
      </c>
      <c r="FO53" s="316">
        <f t="shared" si="203"/>
        <v>0</v>
      </c>
      <c r="FP53" s="316">
        <f t="shared" si="204"/>
        <v>0</v>
      </c>
      <c r="FQ53" s="316">
        <f t="shared" si="205"/>
        <v>0</v>
      </c>
      <c r="FR53" s="188"/>
      <c r="FS53" s="307">
        <f t="shared" si="97"/>
        <v>0</v>
      </c>
      <c r="FT53" s="307">
        <f t="shared" si="98"/>
        <v>0</v>
      </c>
      <c r="FU53" s="188"/>
      <c r="FV53" s="188"/>
      <c r="FW53" s="188"/>
      <c r="FX53" s="188"/>
      <c r="FY53" s="188"/>
      <c r="FZ53" s="188"/>
      <c r="GA53" s="316">
        <f t="shared" si="206"/>
        <v>0</v>
      </c>
      <c r="GB53" s="316">
        <f t="shared" si="207"/>
        <v>0</v>
      </c>
      <c r="GC53" s="316">
        <f t="shared" si="208"/>
        <v>0</v>
      </c>
      <c r="GD53" s="316">
        <f t="shared" si="209"/>
        <v>0</v>
      </c>
      <c r="GE53" s="316">
        <f t="shared" si="210"/>
        <v>0</v>
      </c>
      <c r="GF53" s="316">
        <f t="shared" si="211"/>
        <v>0</v>
      </c>
      <c r="GG53" s="188"/>
      <c r="GH53" s="307">
        <f t="shared" si="105"/>
        <v>0</v>
      </c>
      <c r="GI53" s="307">
        <f t="shared" si="106"/>
        <v>0</v>
      </c>
    </row>
    <row r="54" spans="1:191" ht="16.5" x14ac:dyDescent="0.25">
      <c r="A54" s="404">
        <v>38384</v>
      </c>
      <c r="B54" s="410">
        <f t="shared" si="107"/>
        <v>0</v>
      </c>
      <c r="C54" s="208">
        <f t="shared" si="125"/>
        <v>-0.30000000000000027</v>
      </c>
      <c r="D54" s="417"/>
      <c r="E54" s="410">
        <f t="shared" si="108"/>
        <v>12.41</v>
      </c>
      <c r="F54" s="208">
        <f t="shared" si="126"/>
        <v>0.52</v>
      </c>
      <c r="G54" s="417"/>
      <c r="H54" s="410">
        <f t="shared" si="109"/>
        <v>0</v>
      </c>
      <c r="I54" s="208">
        <f t="shared" si="127"/>
        <v>0.56999999999999995</v>
      </c>
      <c r="J54" s="417"/>
      <c r="K54" s="410">
        <f t="shared" si="110"/>
        <v>0</v>
      </c>
      <c r="L54" s="208">
        <f t="shared" si="128"/>
        <v>-0.28999999999999998</v>
      </c>
      <c r="M54" s="417"/>
      <c r="N54" s="410">
        <f t="shared" si="111"/>
        <v>0</v>
      </c>
      <c r="O54" s="208">
        <f t="shared" si="129"/>
        <v>0</v>
      </c>
      <c r="P54" s="417"/>
      <c r="Q54" s="208">
        <f t="shared" si="130"/>
        <v>4.1360000000000001</v>
      </c>
      <c r="R54" s="417"/>
      <c r="S54" s="410">
        <f t="shared" si="112"/>
        <v>0</v>
      </c>
      <c r="T54" s="208">
        <f t="shared" si="131"/>
        <v>-0.3</v>
      </c>
      <c r="U54" s="417"/>
      <c r="V54" s="208">
        <f t="shared" si="113"/>
        <v>5.4148918244286453</v>
      </c>
      <c r="W54" s="417"/>
      <c r="X54" s="410">
        <f t="shared" si="114"/>
        <v>0</v>
      </c>
      <c r="Y54" s="208">
        <f t="shared" si="132"/>
        <v>4.1360000000000001</v>
      </c>
      <c r="Z54" s="417"/>
      <c r="AB54" s="415">
        <f t="shared" si="133"/>
        <v>12.41</v>
      </c>
      <c r="AC54" s="122"/>
      <c r="AD54" s="122"/>
      <c r="AI54" s="407">
        <v>38384</v>
      </c>
      <c r="AJ54" s="293">
        <f t="shared" si="115"/>
        <v>0</v>
      </c>
      <c r="AK54" s="294">
        <f t="shared" si="121"/>
        <v>0</v>
      </c>
      <c r="AL54" s="294">
        <f t="shared" si="18"/>
        <v>0</v>
      </c>
      <c r="AM54" s="313">
        <f t="shared" si="116"/>
        <v>0.80554174722497685</v>
      </c>
      <c r="AN54" s="314">
        <f t="shared" si="19"/>
        <v>0</v>
      </c>
      <c r="AO54" s="294">
        <f t="shared" si="20"/>
        <v>0</v>
      </c>
      <c r="AP54" s="408"/>
      <c r="AQ54" s="237"/>
      <c r="AR54" s="307">
        <f t="shared" si="134"/>
        <v>0</v>
      </c>
      <c r="AS54" s="237"/>
      <c r="AT54" s="188"/>
      <c r="AU54" s="188"/>
      <c r="AV54" s="239">
        <v>38384</v>
      </c>
      <c r="AW54" s="188"/>
      <c r="AX54" s="315">
        <f t="shared" si="135"/>
        <v>0</v>
      </c>
      <c r="AY54" s="316">
        <f t="shared" si="136"/>
        <v>0</v>
      </c>
      <c r="AZ54" s="316">
        <f t="shared" si="137"/>
        <v>0</v>
      </c>
      <c r="BA54" s="316">
        <f t="shared" si="138"/>
        <v>0</v>
      </c>
      <c r="BB54" s="316">
        <f t="shared" si="139"/>
        <v>0</v>
      </c>
      <c r="BC54" s="316">
        <f t="shared" si="140"/>
        <v>0</v>
      </c>
      <c r="BD54" s="316">
        <f t="shared" si="141"/>
        <v>0</v>
      </c>
      <c r="BE54" s="316">
        <f t="shared" si="117"/>
        <v>0</v>
      </c>
      <c r="BF54" s="316"/>
      <c r="BG54" s="248"/>
      <c r="BH54" s="248"/>
      <c r="BI54" s="317">
        <f t="shared" si="142"/>
        <v>0</v>
      </c>
      <c r="BJ54" s="317">
        <f t="shared" si="143"/>
        <v>0</v>
      </c>
      <c r="BK54" s="317">
        <f t="shared" si="144"/>
        <v>0</v>
      </c>
      <c r="BL54" s="317">
        <f t="shared" si="145"/>
        <v>0</v>
      </c>
      <c r="BM54" s="317">
        <f t="shared" si="146"/>
        <v>0</v>
      </c>
      <c r="BN54" s="317">
        <f t="shared" si="147"/>
        <v>0</v>
      </c>
      <c r="BO54" s="317">
        <f t="shared" si="148"/>
        <v>0</v>
      </c>
      <c r="BP54" s="317">
        <f t="shared" si="149"/>
        <v>0</v>
      </c>
      <c r="BQ54" s="248"/>
      <c r="BR54" s="249">
        <f t="shared" si="122"/>
        <v>0</v>
      </c>
      <c r="BS54" s="249">
        <f t="shared" si="37"/>
        <v>0</v>
      </c>
      <c r="BT54" s="249"/>
      <c r="BU54" s="188"/>
      <c r="BV54" s="188"/>
      <c r="BW54" s="318">
        <f t="shared" si="150"/>
        <v>0</v>
      </c>
      <c r="BX54" s="318">
        <f t="shared" si="151"/>
        <v>0</v>
      </c>
      <c r="BY54" s="318">
        <f t="shared" si="152"/>
        <v>0</v>
      </c>
      <c r="BZ54" s="318">
        <f t="shared" si="153"/>
        <v>0</v>
      </c>
      <c r="CA54" s="318">
        <f t="shared" si="154"/>
        <v>0</v>
      </c>
      <c r="CB54" s="316">
        <f t="shared" si="155"/>
        <v>0</v>
      </c>
      <c r="CC54" s="316">
        <f t="shared" si="156"/>
        <v>0</v>
      </c>
      <c r="CD54" s="316">
        <f t="shared" si="157"/>
        <v>0</v>
      </c>
      <c r="CE54" s="316">
        <f t="shared" si="158"/>
        <v>0</v>
      </c>
      <c r="CF54" s="316">
        <f t="shared" si="159"/>
        <v>0</v>
      </c>
      <c r="CG54" s="316">
        <f t="shared" si="160"/>
        <v>0</v>
      </c>
      <c r="CH54" s="316">
        <f t="shared" si="161"/>
        <v>0</v>
      </c>
      <c r="CI54" s="316">
        <f t="shared" si="162"/>
        <v>0</v>
      </c>
      <c r="CJ54" s="188"/>
      <c r="CK54" s="307">
        <f t="shared" si="118"/>
        <v>0</v>
      </c>
      <c r="CL54" s="307"/>
      <c r="CM54" s="307"/>
      <c r="CN54" s="318">
        <f t="shared" si="163"/>
        <v>0</v>
      </c>
      <c r="CO54" s="318">
        <f t="shared" si="164"/>
        <v>0</v>
      </c>
      <c r="CP54" s="318">
        <f t="shared" si="165"/>
        <v>0</v>
      </c>
      <c r="CQ54" s="318">
        <f t="shared" si="166"/>
        <v>0</v>
      </c>
      <c r="CR54" s="307"/>
      <c r="CS54" s="307">
        <f t="shared" si="119"/>
        <v>0</v>
      </c>
      <c r="CT54" s="307"/>
      <c r="CU54" s="188"/>
      <c r="CV54" s="188"/>
      <c r="CW54" s="188"/>
      <c r="CX54" s="316">
        <f t="shared" si="167"/>
        <v>0</v>
      </c>
      <c r="CY54" s="316">
        <f t="shared" si="168"/>
        <v>0</v>
      </c>
      <c r="CZ54" s="316">
        <f t="shared" si="169"/>
        <v>0</v>
      </c>
      <c r="DA54" s="316">
        <f t="shared" si="170"/>
        <v>0</v>
      </c>
      <c r="DB54" s="316">
        <f t="shared" si="171"/>
        <v>0</v>
      </c>
      <c r="DC54" s="316">
        <f t="shared" si="172"/>
        <v>0</v>
      </c>
      <c r="DD54" s="316">
        <f t="shared" si="173"/>
        <v>0</v>
      </c>
      <c r="DE54" s="188"/>
      <c r="DF54" s="307">
        <f t="shared" si="62"/>
        <v>0</v>
      </c>
      <c r="DG54" s="188"/>
      <c r="DH54" s="188"/>
      <c r="DI54" s="188"/>
      <c r="DJ54" s="188"/>
      <c r="DK54" s="188"/>
      <c r="DL54" s="316">
        <f t="shared" si="174"/>
        <v>0</v>
      </c>
      <c r="DM54" s="316">
        <f t="shared" si="175"/>
        <v>0</v>
      </c>
      <c r="DN54" s="316">
        <f t="shared" si="176"/>
        <v>0</v>
      </c>
      <c r="DO54" s="316">
        <f t="shared" si="177"/>
        <v>0</v>
      </c>
      <c r="DP54" s="316"/>
      <c r="DQ54" s="316">
        <f t="shared" si="120"/>
        <v>0</v>
      </c>
      <c r="DR54" s="316"/>
      <c r="DS54" s="316">
        <f t="shared" si="178"/>
        <v>0</v>
      </c>
      <c r="DT54" s="316">
        <f t="shared" si="179"/>
        <v>0</v>
      </c>
      <c r="DU54" s="316">
        <f t="shared" si="180"/>
        <v>0</v>
      </c>
      <c r="DV54" s="316">
        <f t="shared" si="181"/>
        <v>0</v>
      </c>
      <c r="DW54" s="316">
        <f t="shared" si="182"/>
        <v>0</v>
      </c>
      <c r="DX54" s="316">
        <f t="shared" si="183"/>
        <v>0</v>
      </c>
      <c r="DY54" s="316">
        <f t="shared" si="184"/>
        <v>0</v>
      </c>
      <c r="DZ54" s="316">
        <f t="shared" si="185"/>
        <v>0</v>
      </c>
      <c r="EA54" s="316">
        <f t="shared" si="186"/>
        <v>0</v>
      </c>
      <c r="EB54" s="307">
        <f t="shared" si="187"/>
        <v>0</v>
      </c>
      <c r="EC54" s="307"/>
      <c r="ED54" s="188"/>
      <c r="EE54" s="188"/>
      <c r="EF54" s="188"/>
      <c r="EG54" s="188"/>
      <c r="EH54" s="188"/>
      <c r="EI54" s="316">
        <f t="shared" si="188"/>
        <v>0</v>
      </c>
      <c r="EJ54" s="316">
        <f t="shared" si="189"/>
        <v>0</v>
      </c>
      <c r="EK54" s="316">
        <f t="shared" si="190"/>
        <v>0</v>
      </c>
      <c r="EL54" s="316">
        <f t="shared" si="191"/>
        <v>0</v>
      </c>
      <c r="EM54" s="316">
        <f t="shared" si="192"/>
        <v>0</v>
      </c>
      <c r="EN54" s="316">
        <f t="shared" si="193"/>
        <v>0</v>
      </c>
      <c r="EO54" s="188"/>
      <c r="EP54" s="307">
        <f t="shared" si="123"/>
        <v>0</v>
      </c>
      <c r="EQ54" s="307">
        <f t="shared" si="83"/>
        <v>0</v>
      </c>
      <c r="ER54" s="188"/>
      <c r="ES54" s="188"/>
      <c r="ET54" s="188"/>
      <c r="EU54" s="188"/>
      <c r="EV54" s="188"/>
      <c r="EW54" s="316">
        <f t="shared" si="194"/>
        <v>0</v>
      </c>
      <c r="EX54" s="316">
        <f t="shared" si="195"/>
        <v>0</v>
      </c>
      <c r="EY54" s="316">
        <f t="shared" si="196"/>
        <v>0</v>
      </c>
      <c r="EZ54" s="316">
        <f t="shared" si="197"/>
        <v>0</v>
      </c>
      <c r="FA54" s="316">
        <f t="shared" si="198"/>
        <v>0</v>
      </c>
      <c r="FB54" s="316">
        <f t="shared" si="199"/>
        <v>0</v>
      </c>
      <c r="FC54" s="188"/>
      <c r="FD54" s="307">
        <f t="shared" si="124"/>
        <v>0</v>
      </c>
      <c r="FE54" s="307">
        <f t="shared" si="90"/>
        <v>0</v>
      </c>
      <c r="FF54" s="188"/>
      <c r="FG54" s="188"/>
      <c r="FH54" s="188"/>
      <c r="FI54" s="188"/>
      <c r="FJ54" s="188"/>
      <c r="FK54" s="188"/>
      <c r="FL54" s="316">
        <f t="shared" si="200"/>
        <v>0</v>
      </c>
      <c r="FM54" s="316">
        <f t="shared" si="201"/>
        <v>0</v>
      </c>
      <c r="FN54" s="316">
        <f t="shared" si="202"/>
        <v>0</v>
      </c>
      <c r="FO54" s="316">
        <f t="shared" si="203"/>
        <v>0</v>
      </c>
      <c r="FP54" s="316">
        <f t="shared" si="204"/>
        <v>0</v>
      </c>
      <c r="FQ54" s="316">
        <f t="shared" si="205"/>
        <v>0</v>
      </c>
      <c r="FR54" s="188"/>
      <c r="FS54" s="307">
        <f t="shared" si="97"/>
        <v>0</v>
      </c>
      <c r="FT54" s="307">
        <f t="shared" si="98"/>
        <v>0</v>
      </c>
      <c r="FU54" s="188"/>
      <c r="FV54" s="188"/>
      <c r="FW54" s="188"/>
      <c r="FX54" s="188"/>
      <c r="FY54" s="188"/>
      <c r="FZ54" s="188"/>
      <c r="GA54" s="316">
        <f t="shared" si="206"/>
        <v>0</v>
      </c>
      <c r="GB54" s="316">
        <f t="shared" si="207"/>
        <v>0</v>
      </c>
      <c r="GC54" s="316">
        <f t="shared" si="208"/>
        <v>0</v>
      </c>
      <c r="GD54" s="316">
        <f t="shared" si="209"/>
        <v>0</v>
      </c>
      <c r="GE54" s="316">
        <f t="shared" si="210"/>
        <v>0</v>
      </c>
      <c r="GF54" s="316">
        <f t="shared" si="211"/>
        <v>0</v>
      </c>
      <c r="GG54" s="188"/>
      <c r="GH54" s="307">
        <f t="shared" si="105"/>
        <v>0</v>
      </c>
      <c r="GI54" s="307">
        <f t="shared" si="106"/>
        <v>0</v>
      </c>
    </row>
    <row r="55" spans="1:191" ht="16.5" x14ac:dyDescent="0.25">
      <c r="A55" s="409">
        <v>38412</v>
      </c>
      <c r="B55" s="410">
        <f t="shared" si="107"/>
        <v>0</v>
      </c>
      <c r="C55" s="208">
        <f t="shared" si="125"/>
        <v>-0.29999999999999982</v>
      </c>
      <c r="D55" s="417"/>
      <c r="E55" s="410">
        <f t="shared" si="108"/>
        <v>13.67</v>
      </c>
      <c r="F55" s="208">
        <f t="shared" si="126"/>
        <v>0.52</v>
      </c>
      <c r="G55" s="417"/>
      <c r="H55" s="410">
        <f t="shared" si="109"/>
        <v>0</v>
      </c>
      <c r="I55" s="208">
        <f t="shared" si="127"/>
        <v>0.56999999999999995</v>
      </c>
      <c r="J55" s="417"/>
      <c r="K55" s="410">
        <f t="shared" si="110"/>
        <v>0</v>
      </c>
      <c r="L55" s="208">
        <f t="shared" si="128"/>
        <v>-0.28999999999999998</v>
      </c>
      <c r="M55" s="417"/>
      <c r="N55" s="410">
        <f t="shared" si="111"/>
        <v>0</v>
      </c>
      <c r="O55" s="208">
        <f t="shared" si="129"/>
        <v>-0.18</v>
      </c>
      <c r="P55" s="417"/>
      <c r="Q55" s="208">
        <f t="shared" si="130"/>
        <v>3.8260000000000001</v>
      </c>
      <c r="R55" s="417"/>
      <c r="S55" s="410">
        <f t="shared" si="112"/>
        <v>0</v>
      </c>
      <c r="T55" s="208">
        <f t="shared" si="131"/>
        <v>-0.3</v>
      </c>
      <c r="U55" s="417"/>
      <c r="V55" s="208">
        <f t="shared" si="113"/>
        <v>5.2295740789735561</v>
      </c>
      <c r="W55" s="417"/>
      <c r="X55" s="410">
        <f t="shared" si="114"/>
        <v>0</v>
      </c>
      <c r="Y55" s="208">
        <f t="shared" si="132"/>
        <v>4.0060000000000002</v>
      </c>
      <c r="Z55" s="417"/>
      <c r="AB55" s="412">
        <f t="shared" si="133"/>
        <v>13.67</v>
      </c>
      <c r="AC55" s="122"/>
      <c r="AD55" s="122"/>
      <c r="AI55" s="407">
        <v>38412</v>
      </c>
      <c r="AJ55" s="293">
        <f t="shared" si="115"/>
        <v>0</v>
      </c>
      <c r="AK55" s="294">
        <f t="shared" si="121"/>
        <v>0</v>
      </c>
      <c r="AL55" s="294">
        <f t="shared" si="18"/>
        <v>0</v>
      </c>
      <c r="AM55" s="313">
        <f t="shared" si="116"/>
        <v>0.80195603586299047</v>
      </c>
      <c r="AN55" s="314">
        <f t="shared" si="19"/>
        <v>0</v>
      </c>
      <c r="AO55" s="294">
        <f t="shared" si="20"/>
        <v>0</v>
      </c>
      <c r="AP55" s="408"/>
      <c r="AQ55" s="237"/>
      <c r="AR55" s="307">
        <f t="shared" si="134"/>
        <v>0</v>
      </c>
      <c r="AS55" s="237"/>
      <c r="AT55" s="188"/>
      <c r="AU55" s="188"/>
      <c r="AV55" s="239">
        <v>38412</v>
      </c>
      <c r="AW55" s="188"/>
      <c r="AX55" s="315">
        <f t="shared" si="135"/>
        <v>0</v>
      </c>
      <c r="AY55" s="316">
        <f t="shared" si="136"/>
        <v>0</v>
      </c>
      <c r="AZ55" s="316">
        <f t="shared" si="137"/>
        <v>0</v>
      </c>
      <c r="BA55" s="316">
        <f t="shared" si="138"/>
        <v>0</v>
      </c>
      <c r="BB55" s="316">
        <f t="shared" si="139"/>
        <v>0</v>
      </c>
      <c r="BC55" s="316">
        <f t="shared" si="140"/>
        <v>0</v>
      </c>
      <c r="BD55" s="316">
        <f t="shared" si="141"/>
        <v>0</v>
      </c>
      <c r="BE55" s="316">
        <f t="shared" si="117"/>
        <v>0</v>
      </c>
      <c r="BF55" s="316"/>
      <c r="BG55" s="248"/>
      <c r="BH55" s="248"/>
      <c r="BI55" s="317">
        <f t="shared" si="142"/>
        <v>0</v>
      </c>
      <c r="BJ55" s="317">
        <f t="shared" si="143"/>
        <v>0</v>
      </c>
      <c r="BK55" s="317">
        <f t="shared" si="144"/>
        <v>0</v>
      </c>
      <c r="BL55" s="317">
        <f t="shared" si="145"/>
        <v>0</v>
      </c>
      <c r="BM55" s="317">
        <f t="shared" si="146"/>
        <v>0</v>
      </c>
      <c r="BN55" s="317">
        <f t="shared" si="147"/>
        <v>0</v>
      </c>
      <c r="BO55" s="317">
        <f t="shared" si="148"/>
        <v>0</v>
      </c>
      <c r="BP55" s="317">
        <f t="shared" si="149"/>
        <v>0</v>
      </c>
      <c r="BQ55" s="248"/>
      <c r="BR55" s="249">
        <f t="shared" si="122"/>
        <v>0</v>
      </c>
      <c r="BS55" s="249">
        <f t="shared" si="37"/>
        <v>0</v>
      </c>
      <c r="BT55" s="249"/>
      <c r="BU55" s="188"/>
      <c r="BV55" s="188"/>
      <c r="BW55" s="318">
        <f t="shared" si="150"/>
        <v>0</v>
      </c>
      <c r="BX55" s="318">
        <f t="shared" si="151"/>
        <v>0</v>
      </c>
      <c r="BY55" s="318">
        <f t="shared" si="152"/>
        <v>0</v>
      </c>
      <c r="BZ55" s="318">
        <f t="shared" si="153"/>
        <v>0</v>
      </c>
      <c r="CA55" s="318">
        <f t="shared" si="154"/>
        <v>0</v>
      </c>
      <c r="CB55" s="316">
        <f t="shared" si="155"/>
        <v>0</v>
      </c>
      <c r="CC55" s="316">
        <f t="shared" si="156"/>
        <v>0</v>
      </c>
      <c r="CD55" s="316">
        <f t="shared" si="157"/>
        <v>0</v>
      </c>
      <c r="CE55" s="316">
        <f t="shared" si="158"/>
        <v>0</v>
      </c>
      <c r="CF55" s="316">
        <f t="shared" si="159"/>
        <v>0</v>
      </c>
      <c r="CG55" s="316">
        <f t="shared" si="160"/>
        <v>0</v>
      </c>
      <c r="CH55" s="316">
        <f t="shared" si="161"/>
        <v>0</v>
      </c>
      <c r="CI55" s="316">
        <f t="shared" si="162"/>
        <v>0</v>
      </c>
      <c r="CJ55" s="188"/>
      <c r="CK55" s="307">
        <f t="shared" si="118"/>
        <v>0</v>
      </c>
      <c r="CL55" s="307"/>
      <c r="CM55" s="307"/>
      <c r="CN55" s="318">
        <f t="shared" si="163"/>
        <v>0</v>
      </c>
      <c r="CO55" s="318">
        <f t="shared" si="164"/>
        <v>0</v>
      </c>
      <c r="CP55" s="318">
        <f t="shared" si="165"/>
        <v>0</v>
      </c>
      <c r="CQ55" s="318">
        <f t="shared" si="166"/>
        <v>0</v>
      </c>
      <c r="CR55" s="307"/>
      <c r="CS55" s="307">
        <f t="shared" si="119"/>
        <v>0</v>
      </c>
      <c r="CT55" s="307"/>
      <c r="CU55" s="188"/>
      <c r="CV55" s="188"/>
      <c r="CW55" s="188"/>
      <c r="CX55" s="316">
        <f t="shared" si="167"/>
        <v>0</v>
      </c>
      <c r="CY55" s="316">
        <f t="shared" si="168"/>
        <v>0</v>
      </c>
      <c r="CZ55" s="316">
        <f t="shared" si="169"/>
        <v>0</v>
      </c>
      <c r="DA55" s="316">
        <f t="shared" si="170"/>
        <v>0</v>
      </c>
      <c r="DB55" s="316">
        <f t="shared" si="171"/>
        <v>0</v>
      </c>
      <c r="DC55" s="316">
        <f t="shared" si="172"/>
        <v>0</v>
      </c>
      <c r="DD55" s="316">
        <f t="shared" si="173"/>
        <v>0</v>
      </c>
      <c r="DE55" s="188"/>
      <c r="DF55" s="307">
        <f t="shared" si="62"/>
        <v>0</v>
      </c>
      <c r="DG55" s="188"/>
      <c r="DH55" s="188"/>
      <c r="DI55" s="188"/>
      <c r="DJ55" s="188"/>
      <c r="DK55" s="188"/>
      <c r="DL55" s="316">
        <f t="shared" si="174"/>
        <v>0</v>
      </c>
      <c r="DM55" s="316">
        <f t="shared" si="175"/>
        <v>0</v>
      </c>
      <c r="DN55" s="316">
        <f t="shared" si="176"/>
        <v>0</v>
      </c>
      <c r="DO55" s="316">
        <f t="shared" si="177"/>
        <v>0</v>
      </c>
      <c r="DP55" s="316"/>
      <c r="DQ55" s="316">
        <f t="shared" si="120"/>
        <v>0</v>
      </c>
      <c r="DR55" s="316"/>
      <c r="DS55" s="316">
        <f t="shared" si="178"/>
        <v>0</v>
      </c>
      <c r="DT55" s="316">
        <f t="shared" si="179"/>
        <v>0</v>
      </c>
      <c r="DU55" s="316">
        <f t="shared" si="180"/>
        <v>0</v>
      </c>
      <c r="DV55" s="316">
        <f t="shared" si="181"/>
        <v>0</v>
      </c>
      <c r="DW55" s="316">
        <f t="shared" si="182"/>
        <v>0</v>
      </c>
      <c r="DX55" s="316">
        <f t="shared" si="183"/>
        <v>0</v>
      </c>
      <c r="DY55" s="316">
        <f t="shared" si="184"/>
        <v>0</v>
      </c>
      <c r="DZ55" s="316">
        <f t="shared" si="185"/>
        <v>0</v>
      </c>
      <c r="EA55" s="316">
        <f t="shared" si="186"/>
        <v>0</v>
      </c>
      <c r="EB55" s="307">
        <f t="shared" si="187"/>
        <v>0</v>
      </c>
      <c r="EC55" s="307"/>
      <c r="ED55" s="188"/>
      <c r="EE55" s="188"/>
      <c r="EF55" s="188"/>
      <c r="EG55" s="188"/>
      <c r="EH55" s="188"/>
      <c r="EI55" s="316">
        <f t="shared" si="188"/>
        <v>0</v>
      </c>
      <c r="EJ55" s="316">
        <f t="shared" si="189"/>
        <v>0</v>
      </c>
      <c r="EK55" s="316">
        <f t="shared" si="190"/>
        <v>0</v>
      </c>
      <c r="EL55" s="316">
        <f t="shared" si="191"/>
        <v>0</v>
      </c>
      <c r="EM55" s="316">
        <f t="shared" si="192"/>
        <v>0</v>
      </c>
      <c r="EN55" s="316">
        <f t="shared" si="193"/>
        <v>0</v>
      </c>
      <c r="EO55" s="188"/>
      <c r="EP55" s="307">
        <f t="shared" si="123"/>
        <v>0</v>
      </c>
      <c r="EQ55" s="307">
        <f t="shared" si="83"/>
        <v>0</v>
      </c>
      <c r="ER55" s="188"/>
      <c r="ES55" s="188"/>
      <c r="ET55" s="188"/>
      <c r="EU55" s="188"/>
      <c r="EV55" s="188"/>
      <c r="EW55" s="316">
        <f t="shared" si="194"/>
        <v>0</v>
      </c>
      <c r="EX55" s="316">
        <f t="shared" si="195"/>
        <v>0</v>
      </c>
      <c r="EY55" s="316">
        <f t="shared" si="196"/>
        <v>0</v>
      </c>
      <c r="EZ55" s="316">
        <f t="shared" si="197"/>
        <v>0</v>
      </c>
      <c r="FA55" s="316">
        <f t="shared" si="198"/>
        <v>0</v>
      </c>
      <c r="FB55" s="316">
        <f t="shared" si="199"/>
        <v>0</v>
      </c>
      <c r="FC55" s="188"/>
      <c r="FD55" s="307">
        <f t="shared" si="124"/>
        <v>0</v>
      </c>
      <c r="FE55" s="307">
        <f t="shared" si="90"/>
        <v>0</v>
      </c>
      <c r="FF55" s="188"/>
      <c r="FG55" s="188"/>
      <c r="FH55" s="188"/>
      <c r="FI55" s="188"/>
      <c r="FJ55" s="188"/>
      <c r="FK55" s="188"/>
      <c r="FL55" s="316">
        <f t="shared" si="200"/>
        <v>0</v>
      </c>
      <c r="FM55" s="316">
        <f t="shared" si="201"/>
        <v>0</v>
      </c>
      <c r="FN55" s="316">
        <f t="shared" si="202"/>
        <v>0</v>
      </c>
      <c r="FO55" s="316">
        <f t="shared" si="203"/>
        <v>0</v>
      </c>
      <c r="FP55" s="316">
        <f t="shared" si="204"/>
        <v>0</v>
      </c>
      <c r="FQ55" s="316">
        <f t="shared" si="205"/>
        <v>0</v>
      </c>
      <c r="FR55" s="188"/>
      <c r="FS55" s="307">
        <f t="shared" si="97"/>
        <v>0</v>
      </c>
      <c r="FT55" s="307">
        <f t="shared" si="98"/>
        <v>0</v>
      </c>
      <c r="FU55" s="188"/>
      <c r="FV55" s="188"/>
      <c r="FW55" s="188"/>
      <c r="FX55" s="188"/>
      <c r="FY55" s="188"/>
      <c r="FZ55" s="188"/>
      <c r="GA55" s="316">
        <f t="shared" si="206"/>
        <v>0</v>
      </c>
      <c r="GB55" s="316">
        <f t="shared" si="207"/>
        <v>0</v>
      </c>
      <c r="GC55" s="316">
        <f t="shared" si="208"/>
        <v>0</v>
      </c>
      <c r="GD55" s="316">
        <f t="shared" si="209"/>
        <v>0</v>
      </c>
      <c r="GE55" s="316">
        <f t="shared" si="210"/>
        <v>0</v>
      </c>
      <c r="GF55" s="316">
        <f t="shared" si="211"/>
        <v>0</v>
      </c>
      <c r="GG55" s="188"/>
      <c r="GH55" s="307">
        <f t="shared" si="105"/>
        <v>0</v>
      </c>
      <c r="GI55" s="307">
        <f t="shared" si="106"/>
        <v>0</v>
      </c>
    </row>
    <row r="56" spans="1:191" ht="16.5" x14ac:dyDescent="0.25">
      <c r="A56" s="404">
        <v>38443</v>
      </c>
      <c r="B56" s="405">
        <f t="shared" si="107"/>
        <v>0</v>
      </c>
      <c r="C56" s="414">
        <f t="shared" si="125"/>
        <v>-0.4967107986792807</v>
      </c>
      <c r="D56" s="217"/>
      <c r="E56" s="405">
        <f t="shared" si="108"/>
        <v>13.17</v>
      </c>
      <c r="F56" s="414">
        <f t="shared" si="126"/>
        <v>0.12</v>
      </c>
      <c r="G56" s="217"/>
      <c r="H56" s="405">
        <f t="shared" si="109"/>
        <v>0</v>
      </c>
      <c r="I56" s="414">
        <f t="shared" si="127"/>
        <v>0.67</v>
      </c>
      <c r="J56" s="217"/>
      <c r="K56" s="405">
        <f t="shared" si="110"/>
        <v>0</v>
      </c>
      <c r="L56" s="414">
        <f t="shared" si="128"/>
        <v>-0.35499999999999998</v>
      </c>
      <c r="M56" s="217"/>
      <c r="N56" s="405">
        <f t="shared" si="111"/>
        <v>0</v>
      </c>
      <c r="O56" s="414">
        <f t="shared" si="129"/>
        <v>-0.28999999999999998</v>
      </c>
      <c r="P56" s="217"/>
      <c r="Q56" s="414">
        <f t="shared" si="130"/>
        <v>3.5750000000000002</v>
      </c>
      <c r="R56" s="217"/>
      <c r="S56" s="405">
        <f t="shared" si="112"/>
        <v>0</v>
      </c>
      <c r="T56" s="414">
        <f t="shared" si="131"/>
        <v>-0.44</v>
      </c>
      <c r="U56" s="217"/>
      <c r="V56" s="414">
        <f t="shared" si="113"/>
        <v>4.8315313199795566</v>
      </c>
      <c r="W56" s="217"/>
      <c r="X56" s="405">
        <f t="shared" si="114"/>
        <v>0</v>
      </c>
      <c r="Y56" s="414">
        <f t="shared" si="132"/>
        <v>3.8650000000000002</v>
      </c>
      <c r="Z56" s="217"/>
      <c r="AB56" s="415">
        <f t="shared" si="133"/>
        <v>13.17</v>
      </c>
      <c r="AC56" s="122"/>
      <c r="AD56" s="122"/>
      <c r="AI56" s="407">
        <v>38443</v>
      </c>
      <c r="AJ56" s="293">
        <f t="shared" si="115"/>
        <v>0</v>
      </c>
      <c r="AK56" s="294">
        <f t="shared" si="121"/>
        <v>0</v>
      </c>
      <c r="AL56" s="294">
        <f t="shared" si="18"/>
        <v>0</v>
      </c>
      <c r="AM56" s="313">
        <f t="shared" si="116"/>
        <v>0.79799285575220258</v>
      </c>
      <c r="AN56" s="314">
        <f t="shared" si="19"/>
        <v>0</v>
      </c>
      <c r="AO56" s="294">
        <f t="shared" si="20"/>
        <v>0</v>
      </c>
      <c r="AP56" s="408"/>
      <c r="AQ56" s="237"/>
      <c r="AR56" s="307">
        <f t="shared" si="134"/>
        <v>0</v>
      </c>
      <c r="AS56" s="237"/>
      <c r="AT56" s="188"/>
      <c r="AU56" s="188"/>
      <c r="AV56" s="239">
        <v>38443</v>
      </c>
      <c r="AW56" s="188"/>
      <c r="AX56" s="315">
        <f t="shared" si="135"/>
        <v>0</v>
      </c>
      <c r="AY56" s="316">
        <f t="shared" si="136"/>
        <v>0</v>
      </c>
      <c r="AZ56" s="316">
        <f t="shared" si="137"/>
        <v>0</v>
      </c>
      <c r="BA56" s="316">
        <f t="shared" si="138"/>
        <v>0</v>
      </c>
      <c r="BB56" s="316">
        <f t="shared" si="139"/>
        <v>0</v>
      </c>
      <c r="BC56" s="316">
        <f t="shared" si="140"/>
        <v>0</v>
      </c>
      <c r="BD56" s="316">
        <f t="shared" si="141"/>
        <v>0</v>
      </c>
      <c r="BE56" s="316">
        <f t="shared" si="117"/>
        <v>0</v>
      </c>
      <c r="BF56" s="316"/>
      <c r="BG56" s="248"/>
      <c r="BH56" s="248"/>
      <c r="BI56" s="317">
        <f t="shared" si="142"/>
        <v>0</v>
      </c>
      <c r="BJ56" s="317">
        <f t="shared" si="143"/>
        <v>0</v>
      </c>
      <c r="BK56" s="317">
        <f t="shared" si="144"/>
        <v>0</v>
      </c>
      <c r="BL56" s="317">
        <f t="shared" si="145"/>
        <v>0</v>
      </c>
      <c r="BM56" s="317">
        <f t="shared" si="146"/>
        <v>0</v>
      </c>
      <c r="BN56" s="317">
        <f t="shared" si="147"/>
        <v>0</v>
      </c>
      <c r="BO56" s="317">
        <f t="shared" si="148"/>
        <v>0</v>
      </c>
      <c r="BP56" s="317">
        <f t="shared" si="149"/>
        <v>0</v>
      </c>
      <c r="BQ56" s="248"/>
      <c r="BR56" s="249">
        <f t="shared" si="122"/>
        <v>0</v>
      </c>
      <c r="BS56" s="249">
        <f t="shared" si="37"/>
        <v>0</v>
      </c>
      <c r="BT56" s="249"/>
      <c r="BU56" s="188"/>
      <c r="BV56" s="188"/>
      <c r="BW56" s="318">
        <f t="shared" si="150"/>
        <v>0</v>
      </c>
      <c r="BX56" s="318">
        <f t="shared" si="151"/>
        <v>0</v>
      </c>
      <c r="BY56" s="318">
        <f t="shared" si="152"/>
        <v>0</v>
      </c>
      <c r="BZ56" s="318">
        <f t="shared" si="153"/>
        <v>0</v>
      </c>
      <c r="CA56" s="318">
        <f t="shared" si="154"/>
        <v>0</v>
      </c>
      <c r="CB56" s="316">
        <f t="shared" si="155"/>
        <v>0</v>
      </c>
      <c r="CC56" s="316">
        <f t="shared" si="156"/>
        <v>0</v>
      </c>
      <c r="CD56" s="316">
        <f t="shared" si="157"/>
        <v>0</v>
      </c>
      <c r="CE56" s="316">
        <f t="shared" si="158"/>
        <v>0</v>
      </c>
      <c r="CF56" s="316">
        <f t="shared" si="159"/>
        <v>0</v>
      </c>
      <c r="CG56" s="316">
        <f t="shared" si="160"/>
        <v>0</v>
      </c>
      <c r="CH56" s="316">
        <f t="shared" si="161"/>
        <v>0</v>
      </c>
      <c r="CI56" s="316">
        <f t="shared" si="162"/>
        <v>0</v>
      </c>
      <c r="CJ56" s="188"/>
      <c r="CK56" s="307">
        <f t="shared" si="118"/>
        <v>0</v>
      </c>
      <c r="CL56" s="307"/>
      <c r="CM56" s="307"/>
      <c r="CN56" s="318">
        <f t="shared" si="163"/>
        <v>0</v>
      </c>
      <c r="CO56" s="318">
        <f t="shared" si="164"/>
        <v>0</v>
      </c>
      <c r="CP56" s="318">
        <f t="shared" si="165"/>
        <v>0</v>
      </c>
      <c r="CQ56" s="318">
        <f t="shared" si="166"/>
        <v>0</v>
      </c>
      <c r="CR56" s="307"/>
      <c r="CS56" s="307">
        <f t="shared" si="119"/>
        <v>0</v>
      </c>
      <c r="CT56" s="307"/>
      <c r="CU56" s="188"/>
      <c r="CV56" s="188"/>
      <c r="CW56" s="188"/>
      <c r="CX56" s="316">
        <f t="shared" si="167"/>
        <v>0</v>
      </c>
      <c r="CY56" s="316">
        <f t="shared" si="168"/>
        <v>0</v>
      </c>
      <c r="CZ56" s="316">
        <f t="shared" si="169"/>
        <v>0</v>
      </c>
      <c r="DA56" s="316">
        <f t="shared" si="170"/>
        <v>0</v>
      </c>
      <c r="DB56" s="316">
        <f t="shared" si="171"/>
        <v>0</v>
      </c>
      <c r="DC56" s="316">
        <f t="shared" si="172"/>
        <v>0</v>
      </c>
      <c r="DD56" s="316">
        <f t="shared" si="173"/>
        <v>0</v>
      </c>
      <c r="DE56" s="188"/>
      <c r="DF56" s="307">
        <f t="shared" si="62"/>
        <v>0</v>
      </c>
      <c r="DG56" s="188"/>
      <c r="DH56" s="188"/>
      <c r="DI56" s="188"/>
      <c r="DJ56" s="188"/>
      <c r="DK56" s="188"/>
      <c r="DL56" s="316">
        <f t="shared" si="174"/>
        <v>0</v>
      </c>
      <c r="DM56" s="316">
        <f t="shared" si="175"/>
        <v>0</v>
      </c>
      <c r="DN56" s="316">
        <f t="shared" si="176"/>
        <v>0</v>
      </c>
      <c r="DO56" s="316">
        <f t="shared" si="177"/>
        <v>0</v>
      </c>
      <c r="DP56" s="316"/>
      <c r="DQ56" s="316">
        <f t="shared" si="120"/>
        <v>0</v>
      </c>
      <c r="DR56" s="316"/>
      <c r="DS56" s="316">
        <f t="shared" si="178"/>
        <v>0</v>
      </c>
      <c r="DT56" s="316">
        <f t="shared" si="179"/>
        <v>0</v>
      </c>
      <c r="DU56" s="316">
        <f t="shared" si="180"/>
        <v>0</v>
      </c>
      <c r="DV56" s="316">
        <f t="shared" si="181"/>
        <v>0</v>
      </c>
      <c r="DW56" s="316">
        <f t="shared" si="182"/>
        <v>0</v>
      </c>
      <c r="DX56" s="316">
        <f t="shared" si="183"/>
        <v>0</v>
      </c>
      <c r="DY56" s="316">
        <f t="shared" si="184"/>
        <v>0</v>
      </c>
      <c r="DZ56" s="316">
        <f t="shared" si="185"/>
        <v>0</v>
      </c>
      <c r="EA56" s="316">
        <f t="shared" si="186"/>
        <v>0</v>
      </c>
      <c r="EB56" s="307">
        <f t="shared" si="187"/>
        <v>0</v>
      </c>
      <c r="EC56" s="307"/>
      <c r="ED56" s="188"/>
      <c r="EE56" s="188"/>
      <c r="EF56" s="188"/>
      <c r="EG56" s="188"/>
      <c r="EH56" s="188"/>
      <c r="EI56" s="316">
        <f t="shared" si="188"/>
        <v>0</v>
      </c>
      <c r="EJ56" s="316">
        <f t="shared" si="189"/>
        <v>0</v>
      </c>
      <c r="EK56" s="316">
        <f t="shared" si="190"/>
        <v>0</v>
      </c>
      <c r="EL56" s="316">
        <f t="shared" si="191"/>
        <v>0</v>
      </c>
      <c r="EM56" s="316">
        <f t="shared" si="192"/>
        <v>0</v>
      </c>
      <c r="EN56" s="316">
        <f t="shared" si="193"/>
        <v>0</v>
      </c>
      <c r="EO56" s="188"/>
      <c r="EP56" s="307">
        <f t="shared" si="123"/>
        <v>0</v>
      </c>
      <c r="EQ56" s="307">
        <f t="shared" si="83"/>
        <v>0</v>
      </c>
      <c r="ER56" s="188"/>
      <c r="ES56" s="188"/>
      <c r="ET56" s="188"/>
      <c r="EU56" s="188"/>
      <c r="EV56" s="188"/>
      <c r="EW56" s="316">
        <f t="shared" si="194"/>
        <v>0</v>
      </c>
      <c r="EX56" s="316">
        <f t="shared" si="195"/>
        <v>0</v>
      </c>
      <c r="EY56" s="316">
        <f t="shared" si="196"/>
        <v>0</v>
      </c>
      <c r="EZ56" s="316">
        <f t="shared" si="197"/>
        <v>0</v>
      </c>
      <c r="FA56" s="316">
        <f t="shared" si="198"/>
        <v>0</v>
      </c>
      <c r="FB56" s="316">
        <f t="shared" si="199"/>
        <v>0</v>
      </c>
      <c r="FC56" s="188"/>
      <c r="FD56" s="307">
        <f t="shared" si="124"/>
        <v>0</v>
      </c>
      <c r="FE56" s="307">
        <f t="shared" si="90"/>
        <v>0</v>
      </c>
      <c r="FF56" s="188"/>
      <c r="FG56" s="188"/>
      <c r="FH56" s="188"/>
      <c r="FI56" s="188"/>
      <c r="FJ56" s="188"/>
      <c r="FK56" s="188"/>
      <c r="FL56" s="316">
        <f t="shared" si="200"/>
        <v>0</v>
      </c>
      <c r="FM56" s="316">
        <f t="shared" si="201"/>
        <v>0</v>
      </c>
      <c r="FN56" s="316">
        <f t="shared" si="202"/>
        <v>0</v>
      </c>
      <c r="FO56" s="316">
        <f t="shared" si="203"/>
        <v>0</v>
      </c>
      <c r="FP56" s="316">
        <f t="shared" si="204"/>
        <v>0</v>
      </c>
      <c r="FQ56" s="316">
        <f t="shared" si="205"/>
        <v>0</v>
      </c>
      <c r="FR56" s="188"/>
      <c r="FS56" s="307">
        <f t="shared" si="97"/>
        <v>0</v>
      </c>
      <c r="FT56" s="307">
        <f t="shared" si="98"/>
        <v>0</v>
      </c>
      <c r="FU56" s="188"/>
      <c r="FV56" s="188"/>
      <c r="FW56" s="188"/>
      <c r="FX56" s="188"/>
      <c r="FY56" s="188"/>
      <c r="FZ56" s="188"/>
      <c r="GA56" s="316">
        <f t="shared" si="206"/>
        <v>0</v>
      </c>
      <c r="GB56" s="316">
        <f t="shared" si="207"/>
        <v>0</v>
      </c>
      <c r="GC56" s="316">
        <f t="shared" si="208"/>
        <v>0</v>
      </c>
      <c r="GD56" s="316">
        <f t="shared" si="209"/>
        <v>0</v>
      </c>
      <c r="GE56" s="316">
        <f t="shared" si="210"/>
        <v>0</v>
      </c>
      <c r="GF56" s="316">
        <f t="shared" si="211"/>
        <v>0</v>
      </c>
      <c r="GG56" s="188"/>
      <c r="GH56" s="307">
        <f t="shared" si="105"/>
        <v>0</v>
      </c>
      <c r="GI56" s="307">
        <f t="shared" si="106"/>
        <v>0</v>
      </c>
    </row>
    <row r="57" spans="1:191" ht="16.5" x14ac:dyDescent="0.25">
      <c r="A57" s="404">
        <v>38473</v>
      </c>
      <c r="B57" s="410">
        <f t="shared" si="107"/>
        <v>0</v>
      </c>
      <c r="C57" s="208">
        <f t="shared" si="125"/>
        <v>-0.49672480468672653</v>
      </c>
      <c r="D57" s="417"/>
      <c r="E57" s="410">
        <f t="shared" si="108"/>
        <v>13.54</v>
      </c>
      <c r="F57" s="208">
        <f t="shared" si="126"/>
        <v>0.12</v>
      </c>
      <c r="G57" s="417"/>
      <c r="H57" s="410">
        <f t="shared" si="109"/>
        <v>0</v>
      </c>
      <c r="I57" s="208">
        <f t="shared" si="127"/>
        <v>0.67</v>
      </c>
      <c r="J57" s="417"/>
      <c r="K57" s="410">
        <f t="shared" si="110"/>
        <v>0</v>
      </c>
      <c r="L57" s="208">
        <f t="shared" si="128"/>
        <v>-0.35499999999999998</v>
      </c>
      <c r="M57" s="417"/>
      <c r="N57" s="410">
        <f t="shared" si="111"/>
        <v>0</v>
      </c>
      <c r="O57" s="208">
        <f t="shared" si="129"/>
        <v>-0.28999999999999998</v>
      </c>
      <c r="P57" s="417"/>
      <c r="Q57" s="208">
        <f t="shared" si="130"/>
        <v>3.5460000000000003</v>
      </c>
      <c r="R57" s="417"/>
      <c r="S57" s="410">
        <f t="shared" si="112"/>
        <v>0</v>
      </c>
      <c r="T57" s="208">
        <f t="shared" si="131"/>
        <v>-0.44</v>
      </c>
      <c r="U57" s="417"/>
      <c r="V57" s="208">
        <f t="shared" si="113"/>
        <v>4.7894391439583321</v>
      </c>
      <c r="W57" s="417"/>
      <c r="X57" s="410">
        <f t="shared" si="114"/>
        <v>0</v>
      </c>
      <c r="Y57" s="208">
        <f t="shared" si="132"/>
        <v>3.8360000000000003</v>
      </c>
      <c r="Z57" s="417"/>
      <c r="AB57" s="415">
        <f t="shared" si="133"/>
        <v>13.54</v>
      </c>
      <c r="AC57" s="122"/>
      <c r="AD57" s="122"/>
      <c r="AI57" s="407">
        <v>38473</v>
      </c>
      <c r="AJ57" s="293">
        <f t="shared" si="115"/>
        <v>0</v>
      </c>
      <c r="AK57" s="294">
        <f t="shared" si="121"/>
        <v>0</v>
      </c>
      <c r="AL57" s="294">
        <f t="shared" si="18"/>
        <v>0</v>
      </c>
      <c r="AM57" s="313">
        <f t="shared" si="116"/>
        <v>0.79416432035812834</v>
      </c>
      <c r="AN57" s="314">
        <f t="shared" si="19"/>
        <v>0</v>
      </c>
      <c r="AO57" s="294">
        <f t="shared" si="20"/>
        <v>0</v>
      </c>
      <c r="AP57" s="408"/>
      <c r="AQ57" s="237"/>
      <c r="AR57" s="307">
        <f t="shared" si="134"/>
        <v>0</v>
      </c>
      <c r="AS57" s="237"/>
      <c r="AT57" s="188"/>
      <c r="AU57" s="188"/>
      <c r="AV57" s="239">
        <v>38473</v>
      </c>
      <c r="AW57" s="188"/>
      <c r="AX57" s="315">
        <f t="shared" si="135"/>
        <v>0</v>
      </c>
      <c r="AY57" s="316">
        <f t="shared" si="136"/>
        <v>0</v>
      </c>
      <c r="AZ57" s="316">
        <f t="shared" si="137"/>
        <v>0</v>
      </c>
      <c r="BA57" s="316">
        <f t="shared" si="138"/>
        <v>0</v>
      </c>
      <c r="BB57" s="316">
        <f t="shared" si="139"/>
        <v>0</v>
      </c>
      <c r="BC57" s="316">
        <f t="shared" si="140"/>
        <v>0</v>
      </c>
      <c r="BD57" s="316">
        <f t="shared" si="141"/>
        <v>0</v>
      </c>
      <c r="BE57" s="316">
        <f t="shared" si="117"/>
        <v>0</v>
      </c>
      <c r="BF57" s="316"/>
      <c r="BG57" s="248"/>
      <c r="BH57" s="248"/>
      <c r="BI57" s="317">
        <f t="shared" si="142"/>
        <v>0</v>
      </c>
      <c r="BJ57" s="317">
        <f t="shared" si="143"/>
        <v>0</v>
      </c>
      <c r="BK57" s="317">
        <f t="shared" si="144"/>
        <v>0</v>
      </c>
      <c r="BL57" s="317">
        <f t="shared" si="145"/>
        <v>0</v>
      </c>
      <c r="BM57" s="317">
        <f t="shared" si="146"/>
        <v>0</v>
      </c>
      <c r="BN57" s="317">
        <f t="shared" si="147"/>
        <v>0</v>
      </c>
      <c r="BO57" s="317">
        <f t="shared" si="148"/>
        <v>0</v>
      </c>
      <c r="BP57" s="317">
        <f t="shared" si="149"/>
        <v>0</v>
      </c>
      <c r="BQ57" s="248"/>
      <c r="BR57" s="249">
        <f t="shared" si="122"/>
        <v>0</v>
      </c>
      <c r="BS57" s="249">
        <f t="shared" si="37"/>
        <v>0</v>
      </c>
      <c r="BT57" s="249"/>
      <c r="BU57" s="188"/>
      <c r="BV57" s="188"/>
      <c r="BW57" s="318">
        <f t="shared" si="150"/>
        <v>0</v>
      </c>
      <c r="BX57" s="318">
        <f t="shared" si="151"/>
        <v>0</v>
      </c>
      <c r="BY57" s="318">
        <f t="shared" si="152"/>
        <v>0</v>
      </c>
      <c r="BZ57" s="318">
        <f t="shared" si="153"/>
        <v>0</v>
      </c>
      <c r="CA57" s="318">
        <f t="shared" si="154"/>
        <v>0</v>
      </c>
      <c r="CB57" s="316">
        <f t="shared" si="155"/>
        <v>0</v>
      </c>
      <c r="CC57" s="316">
        <f t="shared" si="156"/>
        <v>0</v>
      </c>
      <c r="CD57" s="316">
        <f t="shared" si="157"/>
        <v>0</v>
      </c>
      <c r="CE57" s="316">
        <f t="shared" si="158"/>
        <v>0</v>
      </c>
      <c r="CF57" s="316">
        <f t="shared" si="159"/>
        <v>0</v>
      </c>
      <c r="CG57" s="316">
        <f t="shared" si="160"/>
        <v>0</v>
      </c>
      <c r="CH57" s="316">
        <f t="shared" si="161"/>
        <v>0</v>
      </c>
      <c r="CI57" s="316">
        <f t="shared" si="162"/>
        <v>0</v>
      </c>
      <c r="CJ57" s="188"/>
      <c r="CK57" s="307">
        <f t="shared" si="118"/>
        <v>0</v>
      </c>
      <c r="CL57" s="307"/>
      <c r="CM57" s="307"/>
      <c r="CN57" s="318">
        <f t="shared" si="163"/>
        <v>0</v>
      </c>
      <c r="CO57" s="318">
        <f t="shared" si="164"/>
        <v>0</v>
      </c>
      <c r="CP57" s="318">
        <f t="shared" si="165"/>
        <v>0</v>
      </c>
      <c r="CQ57" s="318">
        <f t="shared" si="166"/>
        <v>0</v>
      </c>
      <c r="CR57" s="307"/>
      <c r="CS57" s="307">
        <f t="shared" si="119"/>
        <v>0</v>
      </c>
      <c r="CT57" s="307"/>
      <c r="CU57" s="188"/>
      <c r="CV57" s="188"/>
      <c r="CW57" s="188"/>
      <c r="CX57" s="316">
        <f t="shared" si="167"/>
        <v>0</v>
      </c>
      <c r="CY57" s="316">
        <f t="shared" si="168"/>
        <v>0</v>
      </c>
      <c r="CZ57" s="316">
        <f t="shared" si="169"/>
        <v>0</v>
      </c>
      <c r="DA57" s="316">
        <f t="shared" si="170"/>
        <v>0</v>
      </c>
      <c r="DB57" s="316">
        <f t="shared" si="171"/>
        <v>0</v>
      </c>
      <c r="DC57" s="316">
        <f t="shared" si="172"/>
        <v>0</v>
      </c>
      <c r="DD57" s="316">
        <f t="shared" si="173"/>
        <v>0</v>
      </c>
      <c r="DE57" s="188"/>
      <c r="DF57" s="307">
        <f t="shared" si="62"/>
        <v>0</v>
      </c>
      <c r="DG57" s="188"/>
      <c r="DH57" s="188"/>
      <c r="DI57" s="188"/>
      <c r="DJ57" s="188"/>
      <c r="DK57" s="188"/>
      <c r="DL57" s="316">
        <f t="shared" si="174"/>
        <v>0</v>
      </c>
      <c r="DM57" s="316">
        <f t="shared" si="175"/>
        <v>0</v>
      </c>
      <c r="DN57" s="316">
        <f t="shared" si="176"/>
        <v>0</v>
      </c>
      <c r="DO57" s="316">
        <f t="shared" si="177"/>
        <v>0</v>
      </c>
      <c r="DP57" s="316"/>
      <c r="DQ57" s="316">
        <f t="shared" si="120"/>
        <v>0</v>
      </c>
      <c r="DR57" s="316"/>
      <c r="DS57" s="316">
        <f t="shared" si="178"/>
        <v>0</v>
      </c>
      <c r="DT57" s="316">
        <f t="shared" si="179"/>
        <v>0</v>
      </c>
      <c r="DU57" s="316">
        <f t="shared" si="180"/>
        <v>0</v>
      </c>
      <c r="DV57" s="316">
        <f t="shared" si="181"/>
        <v>0</v>
      </c>
      <c r="DW57" s="316">
        <f t="shared" si="182"/>
        <v>0</v>
      </c>
      <c r="DX57" s="316">
        <f t="shared" si="183"/>
        <v>0</v>
      </c>
      <c r="DY57" s="316">
        <f t="shared" si="184"/>
        <v>0</v>
      </c>
      <c r="DZ57" s="316">
        <f t="shared" si="185"/>
        <v>0</v>
      </c>
      <c r="EA57" s="316">
        <f t="shared" si="186"/>
        <v>0</v>
      </c>
      <c r="EB57" s="307">
        <f t="shared" si="187"/>
        <v>0</v>
      </c>
      <c r="EC57" s="307"/>
      <c r="ED57" s="188"/>
      <c r="EE57" s="188"/>
      <c r="EF57" s="188"/>
      <c r="EG57" s="188"/>
      <c r="EH57" s="188"/>
      <c r="EI57" s="316">
        <f t="shared" si="188"/>
        <v>0</v>
      </c>
      <c r="EJ57" s="316">
        <f t="shared" si="189"/>
        <v>0</v>
      </c>
      <c r="EK57" s="316">
        <f t="shared" si="190"/>
        <v>0</v>
      </c>
      <c r="EL57" s="316">
        <f t="shared" si="191"/>
        <v>0</v>
      </c>
      <c r="EM57" s="316">
        <f t="shared" si="192"/>
        <v>0</v>
      </c>
      <c r="EN57" s="316">
        <f t="shared" si="193"/>
        <v>0</v>
      </c>
      <c r="EO57" s="188"/>
      <c r="EP57" s="307">
        <f t="shared" si="123"/>
        <v>0</v>
      </c>
      <c r="EQ57" s="307">
        <f t="shared" si="83"/>
        <v>0</v>
      </c>
      <c r="ER57" s="188"/>
      <c r="ES57" s="188"/>
      <c r="ET57" s="188"/>
      <c r="EU57" s="188"/>
      <c r="EV57" s="188"/>
      <c r="EW57" s="316">
        <f t="shared" si="194"/>
        <v>0</v>
      </c>
      <c r="EX57" s="316">
        <f t="shared" si="195"/>
        <v>0</v>
      </c>
      <c r="EY57" s="316">
        <f t="shared" si="196"/>
        <v>0</v>
      </c>
      <c r="EZ57" s="316">
        <f t="shared" si="197"/>
        <v>0</v>
      </c>
      <c r="FA57" s="316">
        <f t="shared" si="198"/>
        <v>0</v>
      </c>
      <c r="FB57" s="316">
        <f t="shared" si="199"/>
        <v>0</v>
      </c>
      <c r="FC57" s="188"/>
      <c r="FD57" s="307">
        <f t="shared" si="124"/>
        <v>0</v>
      </c>
      <c r="FE57" s="307">
        <f t="shared" si="90"/>
        <v>0</v>
      </c>
      <c r="FF57" s="188"/>
      <c r="FG57" s="188"/>
      <c r="FH57" s="188"/>
      <c r="FI57" s="188"/>
      <c r="FJ57" s="188"/>
      <c r="FK57" s="188"/>
      <c r="FL57" s="316">
        <f t="shared" si="200"/>
        <v>0</v>
      </c>
      <c r="FM57" s="316">
        <f t="shared" si="201"/>
        <v>0</v>
      </c>
      <c r="FN57" s="316">
        <f t="shared" si="202"/>
        <v>0</v>
      </c>
      <c r="FO57" s="316">
        <f t="shared" si="203"/>
        <v>0</v>
      </c>
      <c r="FP57" s="316">
        <f t="shared" si="204"/>
        <v>0</v>
      </c>
      <c r="FQ57" s="316">
        <f t="shared" si="205"/>
        <v>0</v>
      </c>
      <c r="FR57" s="188"/>
      <c r="FS57" s="307">
        <f t="shared" si="97"/>
        <v>0</v>
      </c>
      <c r="FT57" s="307">
        <f t="shared" si="98"/>
        <v>0</v>
      </c>
      <c r="FU57" s="188"/>
      <c r="FV57" s="188"/>
      <c r="FW57" s="188"/>
      <c r="FX57" s="188"/>
      <c r="FY57" s="188"/>
      <c r="FZ57" s="188"/>
      <c r="GA57" s="316">
        <f t="shared" si="206"/>
        <v>0</v>
      </c>
      <c r="GB57" s="316">
        <f t="shared" si="207"/>
        <v>0</v>
      </c>
      <c r="GC57" s="316">
        <f t="shared" si="208"/>
        <v>0</v>
      </c>
      <c r="GD57" s="316">
        <f t="shared" si="209"/>
        <v>0</v>
      </c>
      <c r="GE57" s="316">
        <f t="shared" si="210"/>
        <v>0</v>
      </c>
      <c r="GF57" s="316">
        <f t="shared" si="211"/>
        <v>0</v>
      </c>
      <c r="GG57" s="188"/>
      <c r="GH57" s="307">
        <f t="shared" si="105"/>
        <v>0</v>
      </c>
      <c r="GI57" s="307">
        <f t="shared" si="106"/>
        <v>0</v>
      </c>
    </row>
    <row r="58" spans="1:191" ht="16.5" x14ac:dyDescent="0.25">
      <c r="A58" s="404">
        <v>38504</v>
      </c>
      <c r="B58" s="410">
        <f t="shared" si="107"/>
        <v>0</v>
      </c>
      <c r="C58" s="208">
        <f t="shared" si="125"/>
        <v>-0.49673921217796169</v>
      </c>
      <c r="D58" s="417"/>
      <c r="E58" s="410">
        <f t="shared" si="108"/>
        <v>13.04</v>
      </c>
      <c r="F58" s="208">
        <f t="shared" si="126"/>
        <v>0.12</v>
      </c>
      <c r="G58" s="417"/>
      <c r="H58" s="410">
        <f t="shared" si="109"/>
        <v>0</v>
      </c>
      <c r="I58" s="208">
        <f t="shared" si="127"/>
        <v>0.67</v>
      </c>
      <c r="J58" s="417"/>
      <c r="K58" s="410">
        <f t="shared" si="110"/>
        <v>0</v>
      </c>
      <c r="L58" s="208">
        <f t="shared" si="128"/>
        <v>-0.35499999999999998</v>
      </c>
      <c r="M58" s="417"/>
      <c r="N58" s="410">
        <f t="shared" si="111"/>
        <v>0</v>
      </c>
      <c r="O58" s="208">
        <f t="shared" si="129"/>
        <v>-0.28999999999999998</v>
      </c>
      <c r="P58" s="417"/>
      <c r="Q58" s="208">
        <f t="shared" si="130"/>
        <v>3.5760000000000001</v>
      </c>
      <c r="R58" s="417"/>
      <c r="S58" s="410">
        <f t="shared" si="112"/>
        <v>0</v>
      </c>
      <c r="T58" s="208">
        <f t="shared" si="131"/>
        <v>-0.44</v>
      </c>
      <c r="U58" s="417"/>
      <c r="V58" s="208">
        <f t="shared" si="113"/>
        <v>4.8305217763749564</v>
      </c>
      <c r="W58" s="417"/>
      <c r="X58" s="410">
        <f t="shared" si="114"/>
        <v>0</v>
      </c>
      <c r="Y58" s="208">
        <f t="shared" si="132"/>
        <v>3.8660000000000001</v>
      </c>
      <c r="Z58" s="417"/>
      <c r="AB58" s="415">
        <f t="shared" si="133"/>
        <v>13.04</v>
      </c>
      <c r="AC58" s="122"/>
      <c r="AD58" s="122"/>
      <c r="AI58" s="407">
        <v>38504</v>
      </c>
      <c r="AJ58" s="293">
        <f t="shared" si="115"/>
        <v>0</v>
      </c>
      <c r="AK58" s="294">
        <f t="shared" si="121"/>
        <v>0</v>
      </c>
      <c r="AL58" s="294">
        <f t="shared" si="18"/>
        <v>0</v>
      </c>
      <c r="AM58" s="313">
        <f t="shared" si="116"/>
        <v>0.79021528073902847</v>
      </c>
      <c r="AN58" s="314">
        <f t="shared" si="19"/>
        <v>0</v>
      </c>
      <c r="AO58" s="294">
        <f t="shared" si="20"/>
        <v>0</v>
      </c>
      <c r="AP58" s="408"/>
      <c r="AQ58" s="237"/>
      <c r="AR58" s="307">
        <f t="shared" si="134"/>
        <v>0</v>
      </c>
      <c r="AS58" s="237"/>
      <c r="AT58" s="188"/>
      <c r="AU58" s="188"/>
      <c r="AV58" s="239">
        <v>38504</v>
      </c>
      <c r="AW58" s="188"/>
      <c r="AX58" s="315">
        <f t="shared" si="135"/>
        <v>0</v>
      </c>
      <c r="AY58" s="316">
        <f t="shared" si="136"/>
        <v>0</v>
      </c>
      <c r="AZ58" s="316">
        <f t="shared" si="137"/>
        <v>0</v>
      </c>
      <c r="BA58" s="316">
        <f t="shared" si="138"/>
        <v>0</v>
      </c>
      <c r="BB58" s="316">
        <f t="shared" si="139"/>
        <v>0</v>
      </c>
      <c r="BC58" s="316">
        <f t="shared" si="140"/>
        <v>0</v>
      </c>
      <c r="BD58" s="316">
        <f t="shared" si="141"/>
        <v>0</v>
      </c>
      <c r="BE58" s="316">
        <f t="shared" si="117"/>
        <v>0</v>
      </c>
      <c r="BF58" s="316"/>
      <c r="BG58" s="248"/>
      <c r="BH58" s="248"/>
      <c r="BI58" s="317">
        <f t="shared" si="142"/>
        <v>0</v>
      </c>
      <c r="BJ58" s="317">
        <f t="shared" si="143"/>
        <v>0</v>
      </c>
      <c r="BK58" s="317">
        <f t="shared" si="144"/>
        <v>0</v>
      </c>
      <c r="BL58" s="317">
        <f t="shared" si="145"/>
        <v>0</v>
      </c>
      <c r="BM58" s="317">
        <f t="shared" si="146"/>
        <v>0</v>
      </c>
      <c r="BN58" s="317">
        <f t="shared" si="147"/>
        <v>0</v>
      </c>
      <c r="BO58" s="317">
        <f t="shared" si="148"/>
        <v>0</v>
      </c>
      <c r="BP58" s="317">
        <f t="shared" si="149"/>
        <v>0</v>
      </c>
      <c r="BQ58" s="248"/>
      <c r="BR58" s="249">
        <f t="shared" si="122"/>
        <v>0</v>
      </c>
      <c r="BS58" s="249">
        <f t="shared" si="37"/>
        <v>0</v>
      </c>
      <c r="BT58" s="249"/>
      <c r="BU58" s="188"/>
      <c r="BV58" s="188"/>
      <c r="BW58" s="318">
        <f t="shared" si="150"/>
        <v>0</v>
      </c>
      <c r="BX58" s="318">
        <f t="shared" si="151"/>
        <v>0</v>
      </c>
      <c r="BY58" s="318">
        <f t="shared" si="152"/>
        <v>0</v>
      </c>
      <c r="BZ58" s="318">
        <f t="shared" si="153"/>
        <v>0</v>
      </c>
      <c r="CA58" s="318">
        <f t="shared" si="154"/>
        <v>0</v>
      </c>
      <c r="CB58" s="316">
        <f t="shared" si="155"/>
        <v>0</v>
      </c>
      <c r="CC58" s="316">
        <f t="shared" si="156"/>
        <v>0</v>
      </c>
      <c r="CD58" s="316">
        <f t="shared" si="157"/>
        <v>0</v>
      </c>
      <c r="CE58" s="316">
        <f t="shared" si="158"/>
        <v>0</v>
      </c>
      <c r="CF58" s="316">
        <f t="shared" si="159"/>
        <v>0</v>
      </c>
      <c r="CG58" s="316">
        <f t="shared" si="160"/>
        <v>0</v>
      </c>
      <c r="CH58" s="316">
        <f t="shared" si="161"/>
        <v>0</v>
      </c>
      <c r="CI58" s="316">
        <f t="shared" si="162"/>
        <v>0</v>
      </c>
      <c r="CJ58" s="188"/>
      <c r="CK58" s="307">
        <f t="shared" si="118"/>
        <v>0</v>
      </c>
      <c r="CL58" s="307"/>
      <c r="CM58" s="307"/>
      <c r="CN58" s="318">
        <f t="shared" si="163"/>
        <v>0</v>
      </c>
      <c r="CO58" s="318">
        <f t="shared" si="164"/>
        <v>0</v>
      </c>
      <c r="CP58" s="318">
        <f t="shared" si="165"/>
        <v>0</v>
      </c>
      <c r="CQ58" s="318">
        <f t="shared" si="166"/>
        <v>0</v>
      </c>
      <c r="CR58" s="307"/>
      <c r="CS58" s="307">
        <f t="shared" si="119"/>
        <v>0</v>
      </c>
      <c r="CT58" s="307"/>
      <c r="CU58" s="188"/>
      <c r="CV58" s="188"/>
      <c r="CW58" s="188"/>
      <c r="CX58" s="316">
        <f t="shared" si="167"/>
        <v>0</v>
      </c>
      <c r="CY58" s="316">
        <f t="shared" si="168"/>
        <v>0</v>
      </c>
      <c r="CZ58" s="316">
        <f t="shared" si="169"/>
        <v>0</v>
      </c>
      <c r="DA58" s="316">
        <f t="shared" si="170"/>
        <v>0</v>
      </c>
      <c r="DB58" s="316">
        <f t="shared" si="171"/>
        <v>0</v>
      </c>
      <c r="DC58" s="316">
        <f t="shared" si="172"/>
        <v>0</v>
      </c>
      <c r="DD58" s="316">
        <f t="shared" si="173"/>
        <v>0</v>
      </c>
      <c r="DE58" s="188"/>
      <c r="DF58" s="307">
        <f t="shared" si="62"/>
        <v>0</v>
      </c>
      <c r="DG58" s="188"/>
      <c r="DH58" s="188"/>
      <c r="DI58" s="188"/>
      <c r="DJ58" s="188"/>
      <c r="DK58" s="188"/>
      <c r="DL58" s="316">
        <f t="shared" si="174"/>
        <v>0</v>
      </c>
      <c r="DM58" s="316">
        <f t="shared" si="175"/>
        <v>0</v>
      </c>
      <c r="DN58" s="316">
        <f t="shared" si="176"/>
        <v>0</v>
      </c>
      <c r="DO58" s="316">
        <f t="shared" si="177"/>
        <v>0</v>
      </c>
      <c r="DP58" s="316"/>
      <c r="DQ58" s="316">
        <f t="shared" si="120"/>
        <v>0</v>
      </c>
      <c r="DR58" s="316"/>
      <c r="DS58" s="316">
        <f t="shared" si="178"/>
        <v>0</v>
      </c>
      <c r="DT58" s="316">
        <f t="shared" si="179"/>
        <v>0</v>
      </c>
      <c r="DU58" s="316">
        <f t="shared" si="180"/>
        <v>0</v>
      </c>
      <c r="DV58" s="316">
        <f t="shared" si="181"/>
        <v>0</v>
      </c>
      <c r="DW58" s="316">
        <f t="shared" si="182"/>
        <v>0</v>
      </c>
      <c r="DX58" s="316">
        <f t="shared" si="183"/>
        <v>0</v>
      </c>
      <c r="DY58" s="316">
        <f t="shared" si="184"/>
        <v>0</v>
      </c>
      <c r="DZ58" s="316">
        <f t="shared" si="185"/>
        <v>0</v>
      </c>
      <c r="EA58" s="316">
        <f t="shared" si="186"/>
        <v>0</v>
      </c>
      <c r="EB58" s="307">
        <f t="shared" si="187"/>
        <v>0</v>
      </c>
      <c r="EC58" s="307"/>
      <c r="ED58" s="188"/>
      <c r="EE58" s="188"/>
      <c r="EF58" s="188"/>
      <c r="EG58" s="188"/>
      <c r="EH58" s="188"/>
      <c r="EI58" s="316">
        <f t="shared" si="188"/>
        <v>0</v>
      </c>
      <c r="EJ58" s="316">
        <f t="shared" si="189"/>
        <v>0</v>
      </c>
      <c r="EK58" s="316">
        <f t="shared" si="190"/>
        <v>0</v>
      </c>
      <c r="EL58" s="316">
        <f t="shared" si="191"/>
        <v>0</v>
      </c>
      <c r="EM58" s="316">
        <f t="shared" si="192"/>
        <v>0</v>
      </c>
      <c r="EN58" s="316">
        <f t="shared" si="193"/>
        <v>0</v>
      </c>
      <c r="EO58" s="188"/>
      <c r="EP58" s="307">
        <f t="shared" si="123"/>
        <v>0</v>
      </c>
      <c r="EQ58" s="307">
        <f t="shared" si="83"/>
        <v>0</v>
      </c>
      <c r="ER58" s="188"/>
      <c r="ES58" s="188"/>
      <c r="ET58" s="188"/>
      <c r="EU58" s="188"/>
      <c r="EV58" s="188"/>
      <c r="EW58" s="316">
        <f t="shared" si="194"/>
        <v>0</v>
      </c>
      <c r="EX58" s="316">
        <f t="shared" si="195"/>
        <v>0</v>
      </c>
      <c r="EY58" s="316">
        <f t="shared" si="196"/>
        <v>0</v>
      </c>
      <c r="EZ58" s="316">
        <f t="shared" si="197"/>
        <v>0</v>
      </c>
      <c r="FA58" s="316">
        <f t="shared" si="198"/>
        <v>0</v>
      </c>
      <c r="FB58" s="316">
        <f t="shared" si="199"/>
        <v>0</v>
      </c>
      <c r="FC58" s="188"/>
      <c r="FD58" s="307">
        <f t="shared" si="124"/>
        <v>0</v>
      </c>
      <c r="FE58" s="307">
        <f t="shared" si="90"/>
        <v>0</v>
      </c>
      <c r="FF58" s="188"/>
      <c r="FG58" s="188"/>
      <c r="FH58" s="188"/>
      <c r="FI58" s="188"/>
      <c r="FJ58" s="188"/>
      <c r="FK58" s="188"/>
      <c r="FL58" s="316">
        <f t="shared" si="200"/>
        <v>0</v>
      </c>
      <c r="FM58" s="316">
        <f t="shared" si="201"/>
        <v>0</v>
      </c>
      <c r="FN58" s="316">
        <f t="shared" si="202"/>
        <v>0</v>
      </c>
      <c r="FO58" s="316">
        <f t="shared" si="203"/>
        <v>0</v>
      </c>
      <c r="FP58" s="316">
        <f t="shared" si="204"/>
        <v>0</v>
      </c>
      <c r="FQ58" s="316">
        <f t="shared" si="205"/>
        <v>0</v>
      </c>
      <c r="FR58" s="188"/>
      <c r="FS58" s="307">
        <f t="shared" si="97"/>
        <v>0</v>
      </c>
      <c r="FT58" s="307">
        <f t="shared" si="98"/>
        <v>0</v>
      </c>
      <c r="FU58" s="188"/>
      <c r="FV58" s="188"/>
      <c r="FW58" s="188"/>
      <c r="FX58" s="188"/>
      <c r="FY58" s="188"/>
      <c r="FZ58" s="188"/>
      <c r="GA58" s="316">
        <f t="shared" si="206"/>
        <v>0</v>
      </c>
      <c r="GB58" s="316">
        <f t="shared" si="207"/>
        <v>0</v>
      </c>
      <c r="GC58" s="316">
        <f t="shared" si="208"/>
        <v>0</v>
      </c>
      <c r="GD58" s="316">
        <f t="shared" si="209"/>
        <v>0</v>
      </c>
      <c r="GE58" s="316">
        <f t="shared" si="210"/>
        <v>0</v>
      </c>
      <c r="GF58" s="316">
        <f t="shared" si="211"/>
        <v>0</v>
      </c>
      <c r="GG58" s="188"/>
      <c r="GH58" s="307">
        <f t="shared" si="105"/>
        <v>0</v>
      </c>
      <c r="GI58" s="307">
        <f t="shared" si="106"/>
        <v>0</v>
      </c>
    </row>
    <row r="59" spans="1:191" ht="16.5" x14ac:dyDescent="0.25">
      <c r="A59" s="404">
        <v>38534</v>
      </c>
      <c r="B59" s="410">
        <f t="shared" si="107"/>
        <v>0</v>
      </c>
      <c r="C59" s="208">
        <f t="shared" si="125"/>
        <v>-0.49675309159721026</v>
      </c>
      <c r="D59" s="411">
        <f>AVERAGE(C56:C62)</f>
        <v>-0.49675315999504271</v>
      </c>
      <c r="E59" s="410">
        <f t="shared" si="108"/>
        <v>13.41</v>
      </c>
      <c r="F59" s="208">
        <f t="shared" si="126"/>
        <v>0.12</v>
      </c>
      <c r="G59" s="411">
        <f>AVERAGE(F56:F62)</f>
        <v>0.12</v>
      </c>
      <c r="H59" s="410">
        <f t="shared" si="109"/>
        <v>0</v>
      </c>
      <c r="I59" s="208">
        <f t="shared" si="127"/>
        <v>0.67</v>
      </c>
      <c r="J59" s="411">
        <f>AVERAGE(I56:I62)</f>
        <v>0.67</v>
      </c>
      <c r="K59" s="410">
        <f t="shared" si="110"/>
        <v>0</v>
      </c>
      <c r="L59" s="208">
        <f t="shared" si="128"/>
        <v>-0.35499999999999998</v>
      </c>
      <c r="M59" s="411">
        <f>AVERAGE(L56:L62)</f>
        <v>-0.35499999999999998</v>
      </c>
      <c r="N59" s="410">
        <f t="shared" si="111"/>
        <v>0</v>
      </c>
      <c r="O59" s="208">
        <f t="shared" si="129"/>
        <v>-0.28999999999999998</v>
      </c>
      <c r="P59" s="411">
        <f>AVERAGE(O56:O62)</f>
        <v>-0.28999999999999998</v>
      </c>
      <c r="Q59" s="208">
        <f t="shared" si="130"/>
        <v>3.6060000000000003</v>
      </c>
      <c r="R59" s="411">
        <f>AVERAGE(Q56:Q62)</f>
        <v>3.6101428571428578</v>
      </c>
      <c r="S59" s="410">
        <f t="shared" si="112"/>
        <v>0</v>
      </c>
      <c r="T59" s="208">
        <f t="shared" si="131"/>
        <v>-0.44</v>
      </c>
      <c r="U59" s="411">
        <f>AVERAGE(T56:T62)</f>
        <v>-0.44</v>
      </c>
      <c r="V59" s="208">
        <f t="shared" si="113"/>
        <v>4.8716288790439952</v>
      </c>
      <c r="W59" s="411">
        <f>AVERAGE(V56:V62)</f>
        <v>4.8774336659744746</v>
      </c>
      <c r="X59" s="410">
        <f t="shared" si="114"/>
        <v>0</v>
      </c>
      <c r="Y59" s="208">
        <f t="shared" si="132"/>
        <v>3.8960000000000004</v>
      </c>
      <c r="Z59" s="411">
        <f>AVERAGE(Y56:Y62)</f>
        <v>3.9001428571428574</v>
      </c>
      <c r="AB59" s="415">
        <f t="shared" si="133"/>
        <v>13.41</v>
      </c>
      <c r="AC59" s="122"/>
      <c r="AD59" s="122"/>
      <c r="AI59" s="407">
        <v>38534</v>
      </c>
      <c r="AJ59" s="293">
        <f t="shared" si="115"/>
        <v>0</v>
      </c>
      <c r="AK59" s="294">
        <f t="shared" si="121"/>
        <v>0</v>
      </c>
      <c r="AL59" s="294">
        <f t="shared" si="18"/>
        <v>0</v>
      </c>
      <c r="AM59" s="313">
        <f t="shared" si="116"/>
        <v>0.78640059595649636</v>
      </c>
      <c r="AN59" s="314">
        <f t="shared" si="19"/>
        <v>0</v>
      </c>
      <c r="AO59" s="294">
        <f t="shared" si="20"/>
        <v>0</v>
      </c>
      <c r="AP59" s="408"/>
      <c r="AQ59" s="237"/>
      <c r="AR59" s="307">
        <f t="shared" si="134"/>
        <v>0</v>
      </c>
      <c r="AS59" s="237"/>
      <c r="AT59" s="188"/>
      <c r="AU59" s="188"/>
      <c r="AV59" s="239">
        <v>38534</v>
      </c>
      <c r="AW59" s="188"/>
      <c r="AX59" s="315">
        <f t="shared" si="135"/>
        <v>0</v>
      </c>
      <c r="AY59" s="316">
        <f t="shared" si="136"/>
        <v>0</v>
      </c>
      <c r="AZ59" s="316">
        <f t="shared" si="137"/>
        <v>0</v>
      </c>
      <c r="BA59" s="316">
        <f t="shared" si="138"/>
        <v>0</v>
      </c>
      <c r="BB59" s="316">
        <f t="shared" si="139"/>
        <v>0</v>
      </c>
      <c r="BC59" s="316">
        <f t="shared" si="140"/>
        <v>0</v>
      </c>
      <c r="BD59" s="316">
        <f t="shared" si="141"/>
        <v>0</v>
      </c>
      <c r="BE59" s="316">
        <f t="shared" si="117"/>
        <v>0</v>
      </c>
      <c r="BF59" s="316"/>
      <c r="BG59" s="248"/>
      <c r="BH59" s="248"/>
      <c r="BI59" s="317">
        <f t="shared" si="142"/>
        <v>0</v>
      </c>
      <c r="BJ59" s="317">
        <f t="shared" si="143"/>
        <v>0</v>
      </c>
      <c r="BK59" s="317">
        <f t="shared" si="144"/>
        <v>0</v>
      </c>
      <c r="BL59" s="317">
        <f t="shared" si="145"/>
        <v>0</v>
      </c>
      <c r="BM59" s="317">
        <f t="shared" si="146"/>
        <v>0</v>
      </c>
      <c r="BN59" s="317">
        <f t="shared" si="147"/>
        <v>0</v>
      </c>
      <c r="BO59" s="317">
        <f t="shared" si="148"/>
        <v>0</v>
      </c>
      <c r="BP59" s="317">
        <f t="shared" si="149"/>
        <v>0</v>
      </c>
      <c r="BQ59" s="248"/>
      <c r="BR59" s="249">
        <f t="shared" si="122"/>
        <v>0</v>
      </c>
      <c r="BS59" s="249">
        <f t="shared" si="37"/>
        <v>0</v>
      </c>
      <c r="BT59" s="249"/>
      <c r="BU59" s="188"/>
      <c r="BV59" s="188"/>
      <c r="BW59" s="318">
        <f t="shared" si="150"/>
        <v>0</v>
      </c>
      <c r="BX59" s="318">
        <f t="shared" si="151"/>
        <v>0</v>
      </c>
      <c r="BY59" s="318">
        <f t="shared" si="152"/>
        <v>0</v>
      </c>
      <c r="BZ59" s="318">
        <f t="shared" si="153"/>
        <v>0</v>
      </c>
      <c r="CA59" s="318">
        <f t="shared" si="154"/>
        <v>0</v>
      </c>
      <c r="CB59" s="316">
        <f t="shared" si="155"/>
        <v>0</v>
      </c>
      <c r="CC59" s="316">
        <f t="shared" si="156"/>
        <v>0</v>
      </c>
      <c r="CD59" s="316">
        <f t="shared" si="157"/>
        <v>0</v>
      </c>
      <c r="CE59" s="316">
        <f t="shared" si="158"/>
        <v>0</v>
      </c>
      <c r="CF59" s="316">
        <f t="shared" si="159"/>
        <v>0</v>
      </c>
      <c r="CG59" s="316">
        <f t="shared" si="160"/>
        <v>0</v>
      </c>
      <c r="CH59" s="316">
        <f t="shared" si="161"/>
        <v>0</v>
      </c>
      <c r="CI59" s="316">
        <f t="shared" si="162"/>
        <v>0</v>
      </c>
      <c r="CJ59" s="188"/>
      <c r="CK59" s="307">
        <f t="shared" si="118"/>
        <v>0</v>
      </c>
      <c r="CL59" s="307"/>
      <c r="CM59" s="307"/>
      <c r="CN59" s="318">
        <f t="shared" si="163"/>
        <v>0</v>
      </c>
      <c r="CO59" s="318">
        <f t="shared" si="164"/>
        <v>0</v>
      </c>
      <c r="CP59" s="318">
        <f t="shared" si="165"/>
        <v>0</v>
      </c>
      <c r="CQ59" s="318">
        <f t="shared" si="166"/>
        <v>0</v>
      </c>
      <c r="CR59" s="307"/>
      <c r="CS59" s="307">
        <f t="shared" si="119"/>
        <v>0</v>
      </c>
      <c r="CT59" s="307"/>
      <c r="CU59" s="188"/>
      <c r="CV59" s="188"/>
      <c r="CW59" s="188"/>
      <c r="CX59" s="316">
        <f t="shared" si="167"/>
        <v>0</v>
      </c>
      <c r="CY59" s="316">
        <f t="shared" si="168"/>
        <v>0</v>
      </c>
      <c r="CZ59" s="316">
        <f t="shared" si="169"/>
        <v>0</v>
      </c>
      <c r="DA59" s="316">
        <f t="shared" si="170"/>
        <v>0</v>
      </c>
      <c r="DB59" s="316">
        <f t="shared" si="171"/>
        <v>0</v>
      </c>
      <c r="DC59" s="316">
        <f t="shared" si="172"/>
        <v>0</v>
      </c>
      <c r="DD59" s="316">
        <f t="shared" si="173"/>
        <v>0</v>
      </c>
      <c r="DE59" s="188"/>
      <c r="DF59" s="307">
        <f t="shared" si="62"/>
        <v>0</v>
      </c>
      <c r="DG59" s="188"/>
      <c r="DH59" s="188"/>
      <c r="DI59" s="188"/>
      <c r="DJ59" s="188"/>
      <c r="DK59" s="188"/>
      <c r="DL59" s="316">
        <f t="shared" si="174"/>
        <v>0</v>
      </c>
      <c r="DM59" s="316">
        <f t="shared" si="175"/>
        <v>0</v>
      </c>
      <c r="DN59" s="316">
        <f t="shared" si="176"/>
        <v>0</v>
      </c>
      <c r="DO59" s="316">
        <f t="shared" si="177"/>
        <v>0</v>
      </c>
      <c r="DP59" s="316"/>
      <c r="DQ59" s="316">
        <f t="shared" si="120"/>
        <v>0</v>
      </c>
      <c r="DR59" s="316"/>
      <c r="DS59" s="316">
        <f t="shared" si="178"/>
        <v>0</v>
      </c>
      <c r="DT59" s="316">
        <f t="shared" si="179"/>
        <v>0</v>
      </c>
      <c r="DU59" s="316">
        <f t="shared" si="180"/>
        <v>0</v>
      </c>
      <c r="DV59" s="316">
        <f t="shared" si="181"/>
        <v>0</v>
      </c>
      <c r="DW59" s="316">
        <f t="shared" si="182"/>
        <v>0</v>
      </c>
      <c r="DX59" s="316">
        <f t="shared" si="183"/>
        <v>0</v>
      </c>
      <c r="DY59" s="316">
        <f t="shared" si="184"/>
        <v>0</v>
      </c>
      <c r="DZ59" s="316">
        <f t="shared" si="185"/>
        <v>0</v>
      </c>
      <c r="EA59" s="316">
        <f t="shared" si="186"/>
        <v>0</v>
      </c>
      <c r="EB59" s="307">
        <f t="shared" si="187"/>
        <v>0</v>
      </c>
      <c r="EC59" s="307"/>
      <c r="ED59" s="188"/>
      <c r="EE59" s="188"/>
      <c r="EF59" s="188"/>
      <c r="EG59" s="188"/>
      <c r="EH59" s="188"/>
      <c r="EI59" s="316">
        <f t="shared" si="188"/>
        <v>0</v>
      </c>
      <c r="EJ59" s="316">
        <f t="shared" si="189"/>
        <v>0</v>
      </c>
      <c r="EK59" s="316">
        <f t="shared" si="190"/>
        <v>0</v>
      </c>
      <c r="EL59" s="316">
        <f t="shared" si="191"/>
        <v>0</v>
      </c>
      <c r="EM59" s="316">
        <f t="shared" si="192"/>
        <v>0</v>
      </c>
      <c r="EN59" s="316">
        <f t="shared" si="193"/>
        <v>0</v>
      </c>
      <c r="EO59" s="188"/>
      <c r="EP59" s="307">
        <f t="shared" si="123"/>
        <v>0</v>
      </c>
      <c r="EQ59" s="307">
        <f t="shared" si="83"/>
        <v>0</v>
      </c>
      <c r="ER59" s="188"/>
      <c r="ES59" s="188"/>
      <c r="ET59" s="188"/>
      <c r="EU59" s="188"/>
      <c r="EV59" s="188"/>
      <c r="EW59" s="316">
        <f t="shared" si="194"/>
        <v>0</v>
      </c>
      <c r="EX59" s="316">
        <f t="shared" si="195"/>
        <v>0</v>
      </c>
      <c r="EY59" s="316">
        <f t="shared" si="196"/>
        <v>0</v>
      </c>
      <c r="EZ59" s="316">
        <f t="shared" si="197"/>
        <v>0</v>
      </c>
      <c r="FA59" s="316">
        <f t="shared" si="198"/>
        <v>0</v>
      </c>
      <c r="FB59" s="316">
        <f t="shared" si="199"/>
        <v>0</v>
      </c>
      <c r="FC59" s="188"/>
      <c r="FD59" s="307">
        <f t="shared" si="124"/>
        <v>0</v>
      </c>
      <c r="FE59" s="307">
        <f t="shared" si="90"/>
        <v>0</v>
      </c>
      <c r="FF59" s="188"/>
      <c r="FG59" s="188"/>
      <c r="FH59" s="188"/>
      <c r="FI59" s="188"/>
      <c r="FJ59" s="188"/>
      <c r="FK59" s="188"/>
      <c r="FL59" s="316">
        <f t="shared" si="200"/>
        <v>0</v>
      </c>
      <c r="FM59" s="316">
        <f t="shared" si="201"/>
        <v>0</v>
      </c>
      <c r="FN59" s="316">
        <f t="shared" si="202"/>
        <v>0</v>
      </c>
      <c r="FO59" s="316">
        <f t="shared" si="203"/>
        <v>0</v>
      </c>
      <c r="FP59" s="316">
        <f t="shared" si="204"/>
        <v>0</v>
      </c>
      <c r="FQ59" s="316">
        <f t="shared" si="205"/>
        <v>0</v>
      </c>
      <c r="FR59" s="188"/>
      <c r="FS59" s="307">
        <f t="shared" si="97"/>
        <v>0</v>
      </c>
      <c r="FT59" s="307">
        <f t="shared" si="98"/>
        <v>0</v>
      </c>
      <c r="FU59" s="188"/>
      <c r="FV59" s="188"/>
      <c r="FW59" s="188"/>
      <c r="FX59" s="188"/>
      <c r="FY59" s="188"/>
      <c r="FZ59" s="188"/>
      <c r="GA59" s="316">
        <f t="shared" si="206"/>
        <v>0</v>
      </c>
      <c r="GB59" s="316">
        <f t="shared" si="207"/>
        <v>0</v>
      </c>
      <c r="GC59" s="316">
        <f t="shared" si="208"/>
        <v>0</v>
      </c>
      <c r="GD59" s="316">
        <f t="shared" si="209"/>
        <v>0</v>
      </c>
      <c r="GE59" s="316">
        <f t="shared" si="210"/>
        <v>0</v>
      </c>
      <c r="GF59" s="316">
        <f t="shared" si="211"/>
        <v>0</v>
      </c>
      <c r="GG59" s="188"/>
      <c r="GH59" s="307">
        <f t="shared" si="105"/>
        <v>0</v>
      </c>
      <c r="GI59" s="307">
        <f t="shared" si="106"/>
        <v>0</v>
      </c>
    </row>
    <row r="60" spans="1:191" ht="16.5" x14ac:dyDescent="0.25">
      <c r="A60" s="404">
        <v>38565</v>
      </c>
      <c r="B60" s="410">
        <f t="shared" si="107"/>
        <v>0</v>
      </c>
      <c r="C60" s="208">
        <f t="shared" si="125"/>
        <v>-0.49676736819735368</v>
      </c>
      <c r="D60" s="417"/>
      <c r="E60" s="410">
        <f t="shared" si="108"/>
        <v>13.34</v>
      </c>
      <c r="F60" s="208">
        <f t="shared" si="126"/>
        <v>0.12</v>
      </c>
      <c r="G60" s="417"/>
      <c r="H60" s="410">
        <f t="shared" si="109"/>
        <v>0</v>
      </c>
      <c r="I60" s="208">
        <f t="shared" si="127"/>
        <v>0.67</v>
      </c>
      <c r="J60" s="417"/>
      <c r="K60" s="410">
        <f t="shared" si="110"/>
        <v>0</v>
      </c>
      <c r="L60" s="208">
        <f t="shared" si="128"/>
        <v>-0.35499999999999998</v>
      </c>
      <c r="M60" s="417"/>
      <c r="N60" s="410">
        <f t="shared" si="111"/>
        <v>0</v>
      </c>
      <c r="O60" s="208">
        <f t="shared" si="129"/>
        <v>-0.28999999999999998</v>
      </c>
      <c r="P60" s="417"/>
      <c r="Q60" s="208">
        <f t="shared" si="130"/>
        <v>3.6260000000000003</v>
      </c>
      <c r="R60" s="417"/>
      <c r="S60" s="410">
        <f t="shared" si="112"/>
        <v>0</v>
      </c>
      <c r="T60" s="208">
        <f t="shared" si="131"/>
        <v>-0.44</v>
      </c>
      <c r="U60" s="417"/>
      <c r="V60" s="208">
        <f t="shared" si="113"/>
        <v>4.8985889046898263</v>
      </c>
      <c r="W60" s="417"/>
      <c r="X60" s="410">
        <f t="shared" si="114"/>
        <v>0</v>
      </c>
      <c r="Y60" s="208">
        <f t="shared" si="132"/>
        <v>3.9160000000000004</v>
      </c>
      <c r="Z60" s="417"/>
      <c r="AB60" s="415">
        <f t="shared" si="133"/>
        <v>13.34</v>
      </c>
      <c r="AC60" s="122"/>
      <c r="AD60" s="122"/>
      <c r="AI60" s="407">
        <v>38565</v>
      </c>
      <c r="AJ60" s="293">
        <f t="shared" si="115"/>
        <v>0</v>
      </c>
      <c r="AK60" s="294">
        <f t="shared" si="121"/>
        <v>0</v>
      </c>
      <c r="AL60" s="294">
        <f t="shared" si="18"/>
        <v>0</v>
      </c>
      <c r="AM60" s="313">
        <f t="shared" si="116"/>
        <v>0.78246603891982736</v>
      </c>
      <c r="AN60" s="314">
        <f t="shared" si="19"/>
        <v>0</v>
      </c>
      <c r="AO60" s="294">
        <f t="shared" si="20"/>
        <v>0</v>
      </c>
      <c r="AP60" s="408"/>
      <c r="AQ60" s="237"/>
      <c r="AR60" s="307">
        <f t="shared" si="134"/>
        <v>0</v>
      </c>
      <c r="AS60" s="237"/>
      <c r="AT60" s="188"/>
      <c r="AU60" s="188"/>
      <c r="AV60" s="239">
        <v>38565</v>
      </c>
      <c r="AW60" s="188"/>
      <c r="AX60" s="315">
        <f t="shared" si="135"/>
        <v>0</v>
      </c>
      <c r="AY60" s="316">
        <f t="shared" si="136"/>
        <v>0</v>
      </c>
      <c r="AZ60" s="316">
        <f t="shared" si="137"/>
        <v>0</v>
      </c>
      <c r="BA60" s="316">
        <f t="shared" si="138"/>
        <v>0</v>
      </c>
      <c r="BB60" s="316">
        <f t="shared" si="139"/>
        <v>0</v>
      </c>
      <c r="BC60" s="316">
        <f t="shared" si="140"/>
        <v>0</v>
      </c>
      <c r="BD60" s="316">
        <f t="shared" si="141"/>
        <v>0</v>
      </c>
      <c r="BE60" s="316">
        <f t="shared" si="117"/>
        <v>0</v>
      </c>
      <c r="BF60" s="316"/>
      <c r="BG60" s="248"/>
      <c r="BH60" s="248"/>
      <c r="BI60" s="317">
        <f t="shared" si="142"/>
        <v>0</v>
      </c>
      <c r="BJ60" s="317">
        <f t="shared" si="143"/>
        <v>0</v>
      </c>
      <c r="BK60" s="317">
        <f t="shared" si="144"/>
        <v>0</v>
      </c>
      <c r="BL60" s="317">
        <f t="shared" si="145"/>
        <v>0</v>
      </c>
      <c r="BM60" s="317">
        <f t="shared" si="146"/>
        <v>0</v>
      </c>
      <c r="BN60" s="317">
        <f t="shared" si="147"/>
        <v>0</v>
      </c>
      <c r="BO60" s="317">
        <f t="shared" si="148"/>
        <v>0</v>
      </c>
      <c r="BP60" s="317">
        <f t="shared" si="149"/>
        <v>0</v>
      </c>
      <c r="BQ60" s="248"/>
      <c r="BR60" s="249">
        <f t="shared" si="122"/>
        <v>0</v>
      </c>
      <c r="BS60" s="249">
        <f t="shared" si="37"/>
        <v>0</v>
      </c>
      <c r="BT60" s="249"/>
      <c r="BU60" s="188"/>
      <c r="BV60" s="188"/>
      <c r="BW60" s="318">
        <f t="shared" si="150"/>
        <v>0</v>
      </c>
      <c r="BX60" s="318">
        <f t="shared" si="151"/>
        <v>0</v>
      </c>
      <c r="BY60" s="318">
        <f t="shared" si="152"/>
        <v>0</v>
      </c>
      <c r="BZ60" s="318">
        <f t="shared" si="153"/>
        <v>0</v>
      </c>
      <c r="CA60" s="318">
        <f t="shared" si="154"/>
        <v>0</v>
      </c>
      <c r="CB60" s="316">
        <f t="shared" si="155"/>
        <v>0</v>
      </c>
      <c r="CC60" s="316">
        <f t="shared" si="156"/>
        <v>0</v>
      </c>
      <c r="CD60" s="316">
        <f t="shared" si="157"/>
        <v>0</v>
      </c>
      <c r="CE60" s="316">
        <f t="shared" si="158"/>
        <v>0</v>
      </c>
      <c r="CF60" s="316">
        <f t="shared" si="159"/>
        <v>0</v>
      </c>
      <c r="CG60" s="316">
        <f t="shared" si="160"/>
        <v>0</v>
      </c>
      <c r="CH60" s="316">
        <f t="shared" si="161"/>
        <v>0</v>
      </c>
      <c r="CI60" s="316">
        <f t="shared" si="162"/>
        <v>0</v>
      </c>
      <c r="CJ60" s="188"/>
      <c r="CK60" s="307">
        <f t="shared" si="118"/>
        <v>0</v>
      </c>
      <c r="CL60" s="307"/>
      <c r="CM60" s="307"/>
      <c r="CN60" s="318">
        <f t="shared" si="163"/>
        <v>0</v>
      </c>
      <c r="CO60" s="318">
        <f t="shared" si="164"/>
        <v>0</v>
      </c>
      <c r="CP60" s="318">
        <f t="shared" si="165"/>
        <v>0</v>
      </c>
      <c r="CQ60" s="318">
        <f t="shared" si="166"/>
        <v>0</v>
      </c>
      <c r="CR60" s="307"/>
      <c r="CS60" s="307">
        <f t="shared" si="119"/>
        <v>0</v>
      </c>
      <c r="CT60" s="307"/>
      <c r="CU60" s="188"/>
      <c r="CV60" s="188"/>
      <c r="CW60" s="188"/>
      <c r="CX60" s="316">
        <f t="shared" si="167"/>
        <v>0</v>
      </c>
      <c r="CY60" s="316">
        <f t="shared" si="168"/>
        <v>0</v>
      </c>
      <c r="CZ60" s="316">
        <f t="shared" si="169"/>
        <v>0</v>
      </c>
      <c r="DA60" s="316">
        <f t="shared" si="170"/>
        <v>0</v>
      </c>
      <c r="DB60" s="316">
        <f t="shared" si="171"/>
        <v>0</v>
      </c>
      <c r="DC60" s="316">
        <f t="shared" si="172"/>
        <v>0</v>
      </c>
      <c r="DD60" s="316">
        <f t="shared" si="173"/>
        <v>0</v>
      </c>
      <c r="DE60" s="188"/>
      <c r="DF60" s="307">
        <f t="shared" si="62"/>
        <v>0</v>
      </c>
      <c r="DG60" s="188"/>
      <c r="DH60" s="188"/>
      <c r="DI60" s="188"/>
      <c r="DJ60" s="188"/>
      <c r="DK60" s="188"/>
      <c r="DL60" s="316">
        <f t="shared" si="174"/>
        <v>0</v>
      </c>
      <c r="DM60" s="316">
        <f t="shared" si="175"/>
        <v>0</v>
      </c>
      <c r="DN60" s="316">
        <f t="shared" si="176"/>
        <v>0</v>
      </c>
      <c r="DO60" s="316">
        <f t="shared" si="177"/>
        <v>0</v>
      </c>
      <c r="DP60" s="316"/>
      <c r="DQ60" s="316">
        <f t="shared" si="120"/>
        <v>0</v>
      </c>
      <c r="DR60" s="316"/>
      <c r="DS60" s="316">
        <f t="shared" si="178"/>
        <v>0</v>
      </c>
      <c r="DT60" s="316">
        <f t="shared" si="179"/>
        <v>0</v>
      </c>
      <c r="DU60" s="316">
        <f t="shared" si="180"/>
        <v>0</v>
      </c>
      <c r="DV60" s="316">
        <f t="shared" si="181"/>
        <v>0</v>
      </c>
      <c r="DW60" s="316">
        <f t="shared" si="182"/>
        <v>0</v>
      </c>
      <c r="DX60" s="316">
        <f t="shared" si="183"/>
        <v>0</v>
      </c>
      <c r="DY60" s="316">
        <f t="shared" si="184"/>
        <v>0</v>
      </c>
      <c r="DZ60" s="316">
        <f t="shared" si="185"/>
        <v>0</v>
      </c>
      <c r="EA60" s="316">
        <f t="shared" si="186"/>
        <v>0</v>
      </c>
      <c r="EB60" s="307">
        <f t="shared" si="187"/>
        <v>0</v>
      </c>
      <c r="EC60" s="307"/>
      <c r="ED60" s="188"/>
      <c r="EE60" s="188"/>
      <c r="EF60" s="188"/>
      <c r="EG60" s="188"/>
      <c r="EH60" s="188"/>
      <c r="EI60" s="316">
        <f t="shared" si="188"/>
        <v>0</v>
      </c>
      <c r="EJ60" s="316">
        <f t="shared" si="189"/>
        <v>0</v>
      </c>
      <c r="EK60" s="316">
        <f t="shared" si="190"/>
        <v>0</v>
      </c>
      <c r="EL60" s="316">
        <f t="shared" si="191"/>
        <v>0</v>
      </c>
      <c r="EM60" s="316">
        <f t="shared" si="192"/>
        <v>0</v>
      </c>
      <c r="EN60" s="316">
        <f t="shared" si="193"/>
        <v>0</v>
      </c>
      <c r="EO60" s="188"/>
      <c r="EP60" s="307">
        <f t="shared" si="123"/>
        <v>0</v>
      </c>
      <c r="EQ60" s="307">
        <f t="shared" si="83"/>
        <v>0</v>
      </c>
      <c r="ER60" s="188"/>
      <c r="ES60" s="188"/>
      <c r="ET60" s="188"/>
      <c r="EU60" s="188"/>
      <c r="EV60" s="188"/>
      <c r="EW60" s="316">
        <f t="shared" si="194"/>
        <v>0</v>
      </c>
      <c r="EX60" s="316">
        <f t="shared" si="195"/>
        <v>0</v>
      </c>
      <c r="EY60" s="316">
        <f t="shared" si="196"/>
        <v>0</v>
      </c>
      <c r="EZ60" s="316">
        <f t="shared" si="197"/>
        <v>0</v>
      </c>
      <c r="FA60" s="316">
        <f t="shared" si="198"/>
        <v>0</v>
      </c>
      <c r="FB60" s="316">
        <f t="shared" si="199"/>
        <v>0</v>
      </c>
      <c r="FC60" s="188"/>
      <c r="FD60" s="307">
        <f t="shared" si="124"/>
        <v>0</v>
      </c>
      <c r="FE60" s="307">
        <f t="shared" si="90"/>
        <v>0</v>
      </c>
      <c r="FF60" s="188"/>
      <c r="FG60" s="188"/>
      <c r="FH60" s="188"/>
      <c r="FI60" s="188"/>
      <c r="FJ60" s="188"/>
      <c r="FK60" s="188"/>
      <c r="FL60" s="316">
        <f t="shared" si="200"/>
        <v>0</v>
      </c>
      <c r="FM60" s="316">
        <f t="shared" si="201"/>
        <v>0</v>
      </c>
      <c r="FN60" s="316">
        <f t="shared" si="202"/>
        <v>0</v>
      </c>
      <c r="FO60" s="316">
        <f t="shared" si="203"/>
        <v>0</v>
      </c>
      <c r="FP60" s="316">
        <f t="shared" si="204"/>
        <v>0</v>
      </c>
      <c r="FQ60" s="316">
        <f t="shared" si="205"/>
        <v>0</v>
      </c>
      <c r="FR60" s="188"/>
      <c r="FS60" s="307">
        <f t="shared" si="97"/>
        <v>0</v>
      </c>
      <c r="FT60" s="307">
        <f t="shared" si="98"/>
        <v>0</v>
      </c>
      <c r="FU60" s="188"/>
      <c r="FV60" s="188"/>
      <c r="FW60" s="188"/>
      <c r="FX60" s="188"/>
      <c r="FY60" s="188"/>
      <c r="FZ60" s="188"/>
      <c r="GA60" s="316">
        <f t="shared" si="206"/>
        <v>0</v>
      </c>
      <c r="GB60" s="316">
        <f t="shared" si="207"/>
        <v>0</v>
      </c>
      <c r="GC60" s="316">
        <f t="shared" si="208"/>
        <v>0</v>
      </c>
      <c r="GD60" s="316">
        <f t="shared" si="209"/>
        <v>0</v>
      </c>
      <c r="GE60" s="316">
        <f t="shared" si="210"/>
        <v>0</v>
      </c>
      <c r="GF60" s="316">
        <f t="shared" si="211"/>
        <v>0</v>
      </c>
      <c r="GG60" s="188"/>
      <c r="GH60" s="307">
        <f t="shared" si="105"/>
        <v>0</v>
      </c>
      <c r="GI60" s="307">
        <f t="shared" si="106"/>
        <v>0</v>
      </c>
    </row>
    <row r="61" spans="1:191" ht="16.5" x14ac:dyDescent="0.25">
      <c r="A61" s="404">
        <v>38596</v>
      </c>
      <c r="B61" s="410">
        <f t="shared" si="107"/>
        <v>0</v>
      </c>
      <c r="C61" s="208">
        <f t="shared" si="125"/>
        <v>-0.49678157821553182</v>
      </c>
      <c r="D61" s="417"/>
      <c r="E61" s="410">
        <f t="shared" si="108"/>
        <v>12.85</v>
      </c>
      <c r="F61" s="208">
        <f t="shared" si="126"/>
        <v>0.12</v>
      </c>
      <c r="G61" s="417"/>
      <c r="H61" s="410">
        <f t="shared" si="109"/>
        <v>0</v>
      </c>
      <c r="I61" s="208">
        <f t="shared" si="127"/>
        <v>0.67</v>
      </c>
      <c r="J61" s="417"/>
      <c r="K61" s="410">
        <f t="shared" si="110"/>
        <v>0</v>
      </c>
      <c r="L61" s="208">
        <f t="shared" si="128"/>
        <v>-0.35499999999999998</v>
      </c>
      <c r="M61" s="417"/>
      <c r="N61" s="410">
        <f t="shared" si="111"/>
        <v>0</v>
      </c>
      <c r="O61" s="208">
        <f t="shared" si="129"/>
        <v>-0.28999999999999998</v>
      </c>
      <c r="P61" s="417"/>
      <c r="Q61" s="208">
        <f t="shared" si="130"/>
        <v>3.6520000000000001</v>
      </c>
      <c r="R61" s="417"/>
      <c r="S61" s="410">
        <f t="shared" si="112"/>
        <v>0</v>
      </c>
      <c r="T61" s="208">
        <f t="shared" si="131"/>
        <v>-0.44</v>
      </c>
      <c r="U61" s="417"/>
      <c r="V61" s="208">
        <f t="shared" si="113"/>
        <v>4.9339945948062214</v>
      </c>
      <c r="W61" s="417"/>
      <c r="X61" s="410">
        <f t="shared" si="114"/>
        <v>0</v>
      </c>
      <c r="Y61" s="208">
        <f t="shared" si="132"/>
        <v>3.9420000000000002</v>
      </c>
      <c r="Z61" s="417"/>
      <c r="AB61" s="415">
        <f t="shared" si="133"/>
        <v>12.85</v>
      </c>
      <c r="AC61" s="122"/>
      <c r="AD61" s="122"/>
      <c r="AI61" s="407">
        <v>38596</v>
      </c>
      <c r="AJ61" s="293">
        <f t="shared" si="115"/>
        <v>0</v>
      </c>
      <c r="AK61" s="294">
        <f t="shared" si="121"/>
        <v>0</v>
      </c>
      <c r="AL61" s="294">
        <f t="shared" si="18"/>
        <v>0</v>
      </c>
      <c r="AM61" s="313">
        <f t="shared" si="116"/>
        <v>0.77853897103953262</v>
      </c>
      <c r="AN61" s="314">
        <f t="shared" si="19"/>
        <v>0</v>
      </c>
      <c r="AO61" s="294">
        <f t="shared" si="20"/>
        <v>0</v>
      </c>
      <c r="AP61" s="408"/>
      <c r="AQ61" s="237"/>
      <c r="AR61" s="307">
        <f t="shared" si="134"/>
        <v>0</v>
      </c>
      <c r="AS61" s="237"/>
      <c r="AT61" s="188"/>
      <c r="AU61" s="188"/>
      <c r="AV61" s="239">
        <v>38596</v>
      </c>
      <c r="AW61" s="188"/>
      <c r="AX61" s="315">
        <f t="shared" si="135"/>
        <v>0</v>
      </c>
      <c r="AY61" s="316">
        <f t="shared" si="136"/>
        <v>0</v>
      </c>
      <c r="AZ61" s="316">
        <f t="shared" si="137"/>
        <v>0</v>
      </c>
      <c r="BA61" s="316">
        <f t="shared" si="138"/>
        <v>0</v>
      </c>
      <c r="BB61" s="316">
        <f t="shared" si="139"/>
        <v>0</v>
      </c>
      <c r="BC61" s="316">
        <f t="shared" si="140"/>
        <v>0</v>
      </c>
      <c r="BD61" s="316">
        <f t="shared" si="141"/>
        <v>0</v>
      </c>
      <c r="BE61" s="316">
        <f t="shared" si="117"/>
        <v>0</v>
      </c>
      <c r="BF61" s="316"/>
      <c r="BG61" s="248"/>
      <c r="BH61" s="248"/>
      <c r="BI61" s="317">
        <f t="shared" si="142"/>
        <v>0</v>
      </c>
      <c r="BJ61" s="317">
        <f t="shared" si="143"/>
        <v>0</v>
      </c>
      <c r="BK61" s="317">
        <f t="shared" si="144"/>
        <v>0</v>
      </c>
      <c r="BL61" s="317">
        <f t="shared" si="145"/>
        <v>0</v>
      </c>
      <c r="BM61" s="317">
        <f t="shared" si="146"/>
        <v>0</v>
      </c>
      <c r="BN61" s="317">
        <f t="shared" si="147"/>
        <v>0</v>
      </c>
      <c r="BO61" s="317">
        <f t="shared" si="148"/>
        <v>0</v>
      </c>
      <c r="BP61" s="317">
        <f t="shared" si="149"/>
        <v>0</v>
      </c>
      <c r="BQ61" s="248"/>
      <c r="BR61" s="249">
        <f t="shared" si="122"/>
        <v>0</v>
      </c>
      <c r="BS61" s="249">
        <f t="shared" si="37"/>
        <v>0</v>
      </c>
      <c r="BT61" s="249"/>
      <c r="BU61" s="188"/>
      <c r="BV61" s="188"/>
      <c r="BW61" s="318">
        <f t="shared" si="150"/>
        <v>0</v>
      </c>
      <c r="BX61" s="318">
        <f t="shared" si="151"/>
        <v>0</v>
      </c>
      <c r="BY61" s="318">
        <f t="shared" si="152"/>
        <v>0</v>
      </c>
      <c r="BZ61" s="318">
        <f t="shared" si="153"/>
        <v>0</v>
      </c>
      <c r="CA61" s="318">
        <f t="shared" si="154"/>
        <v>0</v>
      </c>
      <c r="CB61" s="316">
        <f t="shared" si="155"/>
        <v>0</v>
      </c>
      <c r="CC61" s="316">
        <f t="shared" si="156"/>
        <v>0</v>
      </c>
      <c r="CD61" s="316">
        <f t="shared" si="157"/>
        <v>0</v>
      </c>
      <c r="CE61" s="316">
        <f t="shared" si="158"/>
        <v>0</v>
      </c>
      <c r="CF61" s="316">
        <f t="shared" si="159"/>
        <v>0</v>
      </c>
      <c r="CG61" s="316">
        <f t="shared" si="160"/>
        <v>0</v>
      </c>
      <c r="CH61" s="316">
        <f t="shared" si="161"/>
        <v>0</v>
      </c>
      <c r="CI61" s="316">
        <f t="shared" si="162"/>
        <v>0</v>
      </c>
      <c r="CJ61" s="188"/>
      <c r="CK61" s="307">
        <f t="shared" si="118"/>
        <v>0</v>
      </c>
      <c r="CL61" s="307"/>
      <c r="CM61" s="307"/>
      <c r="CN61" s="318">
        <f t="shared" si="163"/>
        <v>0</v>
      </c>
      <c r="CO61" s="318">
        <f t="shared" si="164"/>
        <v>0</v>
      </c>
      <c r="CP61" s="318">
        <f t="shared" si="165"/>
        <v>0</v>
      </c>
      <c r="CQ61" s="318">
        <f t="shared" si="166"/>
        <v>0</v>
      </c>
      <c r="CR61" s="307"/>
      <c r="CS61" s="307">
        <f t="shared" si="119"/>
        <v>0</v>
      </c>
      <c r="CT61" s="307"/>
      <c r="CU61" s="188"/>
      <c r="CV61" s="188"/>
      <c r="CW61" s="188"/>
      <c r="CX61" s="316">
        <f t="shared" si="167"/>
        <v>0</v>
      </c>
      <c r="CY61" s="316">
        <f t="shared" si="168"/>
        <v>0</v>
      </c>
      <c r="CZ61" s="316">
        <f t="shared" si="169"/>
        <v>0</v>
      </c>
      <c r="DA61" s="316">
        <f t="shared" si="170"/>
        <v>0</v>
      </c>
      <c r="DB61" s="316">
        <f t="shared" si="171"/>
        <v>0</v>
      </c>
      <c r="DC61" s="316">
        <f t="shared" si="172"/>
        <v>0</v>
      </c>
      <c r="DD61" s="316">
        <f t="shared" si="173"/>
        <v>0</v>
      </c>
      <c r="DE61" s="188"/>
      <c r="DF61" s="307">
        <f t="shared" si="62"/>
        <v>0</v>
      </c>
      <c r="DG61" s="188"/>
      <c r="DH61" s="188"/>
      <c r="DI61" s="188"/>
      <c r="DJ61" s="188"/>
      <c r="DK61" s="188"/>
      <c r="DL61" s="316">
        <f t="shared" si="174"/>
        <v>0</v>
      </c>
      <c r="DM61" s="316">
        <f t="shared" si="175"/>
        <v>0</v>
      </c>
      <c r="DN61" s="316">
        <f t="shared" si="176"/>
        <v>0</v>
      </c>
      <c r="DO61" s="316">
        <f t="shared" si="177"/>
        <v>0</v>
      </c>
      <c r="DP61" s="316"/>
      <c r="DQ61" s="316">
        <f t="shared" si="120"/>
        <v>0</v>
      </c>
      <c r="DR61" s="316"/>
      <c r="DS61" s="316">
        <f t="shared" si="178"/>
        <v>0</v>
      </c>
      <c r="DT61" s="316">
        <f t="shared" si="179"/>
        <v>0</v>
      </c>
      <c r="DU61" s="316">
        <f t="shared" si="180"/>
        <v>0</v>
      </c>
      <c r="DV61" s="316">
        <f t="shared" si="181"/>
        <v>0</v>
      </c>
      <c r="DW61" s="316">
        <f t="shared" si="182"/>
        <v>0</v>
      </c>
      <c r="DX61" s="316">
        <f t="shared" si="183"/>
        <v>0</v>
      </c>
      <c r="DY61" s="316">
        <f t="shared" si="184"/>
        <v>0</v>
      </c>
      <c r="DZ61" s="316">
        <f t="shared" si="185"/>
        <v>0</v>
      </c>
      <c r="EA61" s="316">
        <f t="shared" si="186"/>
        <v>0</v>
      </c>
      <c r="EB61" s="307">
        <f t="shared" si="187"/>
        <v>0</v>
      </c>
      <c r="EC61" s="307"/>
      <c r="ED61" s="188"/>
      <c r="EE61" s="188"/>
      <c r="EF61" s="188"/>
      <c r="EG61" s="188"/>
      <c r="EH61" s="188"/>
      <c r="EI61" s="316">
        <f t="shared" si="188"/>
        <v>0</v>
      </c>
      <c r="EJ61" s="316">
        <f t="shared" si="189"/>
        <v>0</v>
      </c>
      <c r="EK61" s="316">
        <f t="shared" si="190"/>
        <v>0</v>
      </c>
      <c r="EL61" s="316">
        <f t="shared" si="191"/>
        <v>0</v>
      </c>
      <c r="EM61" s="316">
        <f t="shared" si="192"/>
        <v>0</v>
      </c>
      <c r="EN61" s="316">
        <f t="shared" si="193"/>
        <v>0</v>
      </c>
      <c r="EO61" s="188"/>
      <c r="EP61" s="307">
        <f t="shared" si="123"/>
        <v>0</v>
      </c>
      <c r="EQ61" s="307">
        <f t="shared" si="83"/>
        <v>0</v>
      </c>
      <c r="ER61" s="188"/>
      <c r="ES61" s="188"/>
      <c r="ET61" s="188"/>
      <c r="EU61" s="188"/>
      <c r="EV61" s="188"/>
      <c r="EW61" s="316">
        <f t="shared" si="194"/>
        <v>0</v>
      </c>
      <c r="EX61" s="316">
        <f t="shared" si="195"/>
        <v>0</v>
      </c>
      <c r="EY61" s="316">
        <f t="shared" si="196"/>
        <v>0</v>
      </c>
      <c r="EZ61" s="316">
        <f t="shared" si="197"/>
        <v>0</v>
      </c>
      <c r="FA61" s="316">
        <f t="shared" si="198"/>
        <v>0</v>
      </c>
      <c r="FB61" s="316">
        <f t="shared" si="199"/>
        <v>0</v>
      </c>
      <c r="FC61" s="188"/>
      <c r="FD61" s="307">
        <f t="shared" si="124"/>
        <v>0</v>
      </c>
      <c r="FE61" s="307">
        <f t="shared" si="90"/>
        <v>0</v>
      </c>
      <c r="FF61" s="188"/>
      <c r="FG61" s="188"/>
      <c r="FH61" s="188"/>
      <c r="FI61" s="188"/>
      <c r="FJ61" s="188"/>
      <c r="FK61" s="188"/>
      <c r="FL61" s="316">
        <f t="shared" si="200"/>
        <v>0</v>
      </c>
      <c r="FM61" s="316">
        <f t="shared" si="201"/>
        <v>0</v>
      </c>
      <c r="FN61" s="316">
        <f t="shared" si="202"/>
        <v>0</v>
      </c>
      <c r="FO61" s="316">
        <f t="shared" si="203"/>
        <v>0</v>
      </c>
      <c r="FP61" s="316">
        <f t="shared" si="204"/>
        <v>0</v>
      </c>
      <c r="FQ61" s="316">
        <f t="shared" si="205"/>
        <v>0</v>
      </c>
      <c r="FR61" s="188"/>
      <c r="FS61" s="307">
        <f t="shared" si="97"/>
        <v>0</v>
      </c>
      <c r="FT61" s="307">
        <f t="shared" si="98"/>
        <v>0</v>
      </c>
      <c r="FU61" s="188"/>
      <c r="FV61" s="188"/>
      <c r="FW61" s="188"/>
      <c r="FX61" s="188"/>
      <c r="FY61" s="188"/>
      <c r="FZ61" s="188"/>
      <c r="GA61" s="316">
        <f t="shared" si="206"/>
        <v>0</v>
      </c>
      <c r="GB61" s="316">
        <f t="shared" si="207"/>
        <v>0</v>
      </c>
      <c r="GC61" s="316">
        <f t="shared" si="208"/>
        <v>0</v>
      </c>
      <c r="GD61" s="316">
        <f t="shared" si="209"/>
        <v>0</v>
      </c>
      <c r="GE61" s="316">
        <f t="shared" si="210"/>
        <v>0</v>
      </c>
      <c r="GF61" s="316">
        <f t="shared" si="211"/>
        <v>0</v>
      </c>
      <c r="GG61" s="188"/>
      <c r="GH61" s="307">
        <f t="shared" si="105"/>
        <v>0</v>
      </c>
      <c r="GI61" s="307">
        <f t="shared" si="106"/>
        <v>0</v>
      </c>
    </row>
    <row r="62" spans="1:191" ht="16.5" x14ac:dyDescent="0.25">
      <c r="A62" s="409">
        <v>38626</v>
      </c>
      <c r="B62" s="418">
        <f t="shared" si="107"/>
        <v>0</v>
      </c>
      <c r="C62" s="209">
        <f t="shared" si="125"/>
        <v>-0.4967952664112345</v>
      </c>
      <c r="D62" s="419"/>
      <c r="E62" s="418">
        <f t="shared" si="108"/>
        <v>13.21</v>
      </c>
      <c r="F62" s="209">
        <f t="shared" si="126"/>
        <v>0.12</v>
      </c>
      <c r="G62" s="419"/>
      <c r="H62" s="418">
        <f t="shared" si="109"/>
        <v>0</v>
      </c>
      <c r="I62" s="209">
        <f t="shared" si="127"/>
        <v>0.67</v>
      </c>
      <c r="J62" s="419"/>
      <c r="K62" s="418">
        <f t="shared" si="110"/>
        <v>0</v>
      </c>
      <c r="L62" s="209">
        <f t="shared" si="128"/>
        <v>-0.35499999999999998</v>
      </c>
      <c r="M62" s="419"/>
      <c r="N62" s="418">
        <f t="shared" si="111"/>
        <v>0</v>
      </c>
      <c r="O62" s="209">
        <f t="shared" si="129"/>
        <v>-0.28999999999999998</v>
      </c>
      <c r="P62" s="419"/>
      <c r="Q62" s="209">
        <f t="shared" si="130"/>
        <v>3.69</v>
      </c>
      <c r="R62" s="419"/>
      <c r="S62" s="418">
        <f t="shared" si="112"/>
        <v>0</v>
      </c>
      <c r="T62" s="209">
        <f t="shared" si="131"/>
        <v>-0.44</v>
      </c>
      <c r="U62" s="419"/>
      <c r="V62" s="209">
        <f t="shared" si="113"/>
        <v>4.9863310429684313</v>
      </c>
      <c r="W62" s="419"/>
      <c r="X62" s="418">
        <f t="shared" si="114"/>
        <v>0</v>
      </c>
      <c r="Y62" s="209">
        <f t="shared" si="132"/>
        <v>3.98</v>
      </c>
      <c r="Z62" s="419"/>
      <c r="AB62" s="412">
        <f t="shared" si="133"/>
        <v>13.21</v>
      </c>
      <c r="AC62" s="122"/>
      <c r="AD62" s="122"/>
      <c r="AI62" s="407">
        <v>38626</v>
      </c>
      <c r="AJ62" s="293">
        <f t="shared" si="115"/>
        <v>0</v>
      </c>
      <c r="AK62" s="294">
        <f t="shared" si="121"/>
        <v>0</v>
      </c>
      <c r="AL62" s="294">
        <f t="shared" si="18"/>
        <v>0</v>
      </c>
      <c r="AM62" s="313">
        <f t="shared" si="116"/>
        <v>0.77474579443618685</v>
      </c>
      <c r="AN62" s="314">
        <f t="shared" si="19"/>
        <v>0</v>
      </c>
      <c r="AO62" s="294">
        <f t="shared" si="20"/>
        <v>0</v>
      </c>
      <c r="AP62" s="408"/>
      <c r="AQ62" s="237"/>
      <c r="AR62" s="307">
        <f t="shared" si="134"/>
        <v>0</v>
      </c>
      <c r="AS62" s="237"/>
      <c r="AT62" s="188"/>
      <c r="AU62" s="188"/>
      <c r="AV62" s="239">
        <v>38626</v>
      </c>
      <c r="AW62" s="188"/>
      <c r="AX62" s="315">
        <f t="shared" si="135"/>
        <v>0</v>
      </c>
      <c r="AY62" s="316">
        <f t="shared" si="136"/>
        <v>0</v>
      </c>
      <c r="AZ62" s="316">
        <f t="shared" si="137"/>
        <v>0</v>
      </c>
      <c r="BA62" s="316">
        <f t="shared" si="138"/>
        <v>0</v>
      </c>
      <c r="BB62" s="316">
        <f t="shared" si="139"/>
        <v>0</v>
      </c>
      <c r="BC62" s="316">
        <f t="shared" si="140"/>
        <v>0</v>
      </c>
      <c r="BD62" s="316">
        <f t="shared" si="141"/>
        <v>0</v>
      </c>
      <c r="BE62" s="316">
        <f t="shared" si="117"/>
        <v>0</v>
      </c>
      <c r="BF62" s="316"/>
      <c r="BG62" s="248"/>
      <c r="BH62" s="248"/>
      <c r="BI62" s="317">
        <f t="shared" si="142"/>
        <v>0</v>
      </c>
      <c r="BJ62" s="317">
        <f t="shared" si="143"/>
        <v>0</v>
      </c>
      <c r="BK62" s="317">
        <f t="shared" si="144"/>
        <v>0</v>
      </c>
      <c r="BL62" s="317">
        <f t="shared" si="145"/>
        <v>0</v>
      </c>
      <c r="BM62" s="317">
        <f t="shared" si="146"/>
        <v>0</v>
      </c>
      <c r="BN62" s="317">
        <f t="shared" si="147"/>
        <v>0</v>
      </c>
      <c r="BO62" s="317">
        <f t="shared" si="148"/>
        <v>0</v>
      </c>
      <c r="BP62" s="317">
        <f t="shared" si="149"/>
        <v>0</v>
      </c>
      <c r="BQ62" s="248"/>
      <c r="BR62" s="249">
        <f t="shared" si="122"/>
        <v>0</v>
      </c>
      <c r="BS62" s="249">
        <f t="shared" si="37"/>
        <v>0</v>
      </c>
      <c r="BT62" s="249"/>
      <c r="BU62" s="188"/>
      <c r="BV62" s="188"/>
      <c r="BW62" s="318">
        <f t="shared" si="150"/>
        <v>0</v>
      </c>
      <c r="BX62" s="318">
        <f t="shared" si="151"/>
        <v>0</v>
      </c>
      <c r="BY62" s="318">
        <f t="shared" si="152"/>
        <v>0</v>
      </c>
      <c r="BZ62" s="318">
        <f t="shared" si="153"/>
        <v>0</v>
      </c>
      <c r="CA62" s="318">
        <f t="shared" si="154"/>
        <v>0</v>
      </c>
      <c r="CB62" s="316">
        <f t="shared" si="155"/>
        <v>0</v>
      </c>
      <c r="CC62" s="316">
        <f t="shared" si="156"/>
        <v>0</v>
      </c>
      <c r="CD62" s="316">
        <f t="shared" si="157"/>
        <v>0</v>
      </c>
      <c r="CE62" s="316">
        <f t="shared" si="158"/>
        <v>0</v>
      </c>
      <c r="CF62" s="316">
        <f t="shared" si="159"/>
        <v>0</v>
      </c>
      <c r="CG62" s="316">
        <f t="shared" si="160"/>
        <v>0</v>
      </c>
      <c r="CH62" s="316">
        <f t="shared" si="161"/>
        <v>0</v>
      </c>
      <c r="CI62" s="316">
        <f t="shared" si="162"/>
        <v>0</v>
      </c>
      <c r="CJ62" s="188"/>
      <c r="CK62" s="307">
        <f t="shared" si="118"/>
        <v>0</v>
      </c>
      <c r="CL62" s="307"/>
      <c r="CM62" s="307"/>
      <c r="CN62" s="318">
        <f t="shared" si="163"/>
        <v>0</v>
      </c>
      <c r="CO62" s="318">
        <f t="shared" si="164"/>
        <v>0</v>
      </c>
      <c r="CP62" s="318">
        <f t="shared" si="165"/>
        <v>0</v>
      </c>
      <c r="CQ62" s="318">
        <f t="shared" si="166"/>
        <v>0</v>
      </c>
      <c r="CR62" s="307"/>
      <c r="CS62" s="307">
        <f t="shared" si="119"/>
        <v>0</v>
      </c>
      <c r="CT62" s="307"/>
      <c r="CU62" s="188"/>
      <c r="CV62" s="188"/>
      <c r="CW62" s="188"/>
      <c r="CX62" s="316">
        <f t="shared" si="167"/>
        <v>0</v>
      </c>
      <c r="CY62" s="316">
        <f t="shared" si="168"/>
        <v>0</v>
      </c>
      <c r="CZ62" s="316">
        <f t="shared" si="169"/>
        <v>0</v>
      </c>
      <c r="DA62" s="316">
        <f t="shared" si="170"/>
        <v>0</v>
      </c>
      <c r="DB62" s="316">
        <f t="shared" si="171"/>
        <v>0</v>
      </c>
      <c r="DC62" s="316">
        <f t="shared" si="172"/>
        <v>0</v>
      </c>
      <c r="DD62" s="316">
        <f t="shared" si="173"/>
        <v>0</v>
      </c>
      <c r="DE62" s="188"/>
      <c r="DF62" s="307">
        <f t="shared" si="62"/>
        <v>0</v>
      </c>
      <c r="DG62" s="188"/>
      <c r="DH62" s="188"/>
      <c r="DI62" s="188"/>
      <c r="DJ62" s="188"/>
      <c r="DK62" s="188"/>
      <c r="DL62" s="316">
        <f t="shared" si="174"/>
        <v>0</v>
      </c>
      <c r="DM62" s="316">
        <f t="shared" si="175"/>
        <v>0</v>
      </c>
      <c r="DN62" s="316">
        <f t="shared" si="176"/>
        <v>0</v>
      </c>
      <c r="DO62" s="316">
        <f t="shared" si="177"/>
        <v>0</v>
      </c>
      <c r="DP62" s="316"/>
      <c r="DQ62" s="316">
        <f t="shared" si="120"/>
        <v>0</v>
      </c>
      <c r="DR62" s="316"/>
      <c r="DS62" s="316">
        <f t="shared" si="178"/>
        <v>0</v>
      </c>
      <c r="DT62" s="316">
        <f t="shared" si="179"/>
        <v>0</v>
      </c>
      <c r="DU62" s="316">
        <f t="shared" si="180"/>
        <v>0</v>
      </c>
      <c r="DV62" s="316">
        <f t="shared" si="181"/>
        <v>0</v>
      </c>
      <c r="DW62" s="316">
        <f t="shared" si="182"/>
        <v>0</v>
      </c>
      <c r="DX62" s="316">
        <f t="shared" si="183"/>
        <v>0</v>
      </c>
      <c r="DY62" s="316">
        <f t="shared" si="184"/>
        <v>0</v>
      </c>
      <c r="DZ62" s="316">
        <f t="shared" si="185"/>
        <v>0</v>
      </c>
      <c r="EA62" s="316">
        <f t="shared" si="186"/>
        <v>0</v>
      </c>
      <c r="EB62" s="307">
        <f t="shared" si="187"/>
        <v>0</v>
      </c>
      <c r="EC62" s="307"/>
      <c r="ED62" s="188"/>
      <c r="EE62" s="188"/>
      <c r="EF62" s="188"/>
      <c r="EG62" s="188"/>
      <c r="EH62" s="188"/>
      <c r="EI62" s="316">
        <f t="shared" si="188"/>
        <v>0</v>
      </c>
      <c r="EJ62" s="316">
        <f t="shared" si="189"/>
        <v>0</v>
      </c>
      <c r="EK62" s="316">
        <f t="shared" si="190"/>
        <v>0</v>
      </c>
      <c r="EL62" s="316">
        <f t="shared" si="191"/>
        <v>0</v>
      </c>
      <c r="EM62" s="316">
        <f t="shared" si="192"/>
        <v>0</v>
      </c>
      <c r="EN62" s="316">
        <f t="shared" si="193"/>
        <v>0</v>
      </c>
      <c r="EO62" s="188"/>
      <c r="EP62" s="307">
        <f t="shared" si="123"/>
        <v>0</v>
      </c>
      <c r="EQ62" s="307">
        <f t="shared" si="83"/>
        <v>0</v>
      </c>
      <c r="ER62" s="188"/>
      <c r="ES62" s="188"/>
      <c r="ET62" s="188"/>
      <c r="EU62" s="188"/>
      <c r="EV62" s="188"/>
      <c r="EW62" s="316">
        <f t="shared" si="194"/>
        <v>0</v>
      </c>
      <c r="EX62" s="316">
        <f t="shared" si="195"/>
        <v>0</v>
      </c>
      <c r="EY62" s="316">
        <f t="shared" si="196"/>
        <v>0</v>
      </c>
      <c r="EZ62" s="316">
        <f t="shared" si="197"/>
        <v>0</v>
      </c>
      <c r="FA62" s="316">
        <f t="shared" si="198"/>
        <v>0</v>
      </c>
      <c r="FB62" s="316">
        <f t="shared" si="199"/>
        <v>0</v>
      </c>
      <c r="FC62" s="188"/>
      <c r="FD62" s="307">
        <f t="shared" si="124"/>
        <v>0</v>
      </c>
      <c r="FE62" s="307">
        <f t="shared" si="90"/>
        <v>0</v>
      </c>
      <c r="FF62" s="188"/>
      <c r="FG62" s="188"/>
      <c r="FH62" s="188"/>
      <c r="FI62" s="188"/>
      <c r="FJ62" s="188"/>
      <c r="FK62" s="188"/>
      <c r="FL62" s="316">
        <f t="shared" si="200"/>
        <v>0</v>
      </c>
      <c r="FM62" s="316">
        <f t="shared" si="201"/>
        <v>0</v>
      </c>
      <c r="FN62" s="316">
        <f t="shared" si="202"/>
        <v>0</v>
      </c>
      <c r="FO62" s="316">
        <f t="shared" si="203"/>
        <v>0</v>
      </c>
      <c r="FP62" s="316">
        <f t="shared" si="204"/>
        <v>0</v>
      </c>
      <c r="FQ62" s="316">
        <f t="shared" si="205"/>
        <v>0</v>
      </c>
      <c r="FR62" s="188"/>
      <c r="FS62" s="307">
        <f t="shared" si="97"/>
        <v>0</v>
      </c>
      <c r="FT62" s="307">
        <f t="shared" si="98"/>
        <v>0</v>
      </c>
      <c r="FU62" s="188"/>
      <c r="FV62" s="188"/>
      <c r="FW62" s="188"/>
      <c r="FX62" s="188"/>
      <c r="FY62" s="188"/>
      <c r="FZ62" s="188"/>
      <c r="GA62" s="316">
        <f t="shared" si="206"/>
        <v>0</v>
      </c>
      <c r="GB62" s="316">
        <f t="shared" si="207"/>
        <v>0</v>
      </c>
      <c r="GC62" s="316">
        <f t="shared" si="208"/>
        <v>0</v>
      </c>
      <c r="GD62" s="316">
        <f t="shared" si="209"/>
        <v>0</v>
      </c>
      <c r="GE62" s="316">
        <f t="shared" si="210"/>
        <v>0</v>
      </c>
      <c r="GF62" s="316">
        <f t="shared" si="211"/>
        <v>0</v>
      </c>
      <c r="GG62" s="188"/>
      <c r="GH62" s="307">
        <f t="shared" si="105"/>
        <v>0</v>
      </c>
      <c r="GI62" s="307">
        <f t="shared" si="106"/>
        <v>0</v>
      </c>
    </row>
    <row r="63" spans="1:191" ht="17.25" thickBot="1" x14ac:dyDescent="0.3">
      <c r="A63" s="404">
        <v>38657</v>
      </c>
      <c r="B63" s="410">
        <f t="shared" si="107"/>
        <v>0</v>
      </c>
      <c r="C63" s="208">
        <f t="shared" si="125"/>
        <v>-0.39000000000000057</v>
      </c>
      <c r="D63" s="210">
        <f>AVERAGE(C63:C74)</f>
        <v>-0.5165329580617235</v>
      </c>
      <c r="E63" s="410">
        <f t="shared" si="108"/>
        <v>-5.78</v>
      </c>
      <c r="F63" s="208">
        <f t="shared" si="126"/>
        <v>0.52</v>
      </c>
      <c r="G63" s="210">
        <f>AVERAGE(F63:F74)</f>
        <v>0.28666666666666674</v>
      </c>
      <c r="H63" s="410">
        <f t="shared" si="109"/>
        <v>0</v>
      </c>
      <c r="I63" s="208">
        <f t="shared" si="127"/>
        <v>0.57999999999999996</v>
      </c>
      <c r="J63" s="210">
        <f>AVERAGE(I63:I74)</f>
        <v>0.63249999999999995</v>
      </c>
      <c r="K63" s="410">
        <f t="shared" si="110"/>
        <v>0</v>
      </c>
      <c r="L63" s="208">
        <f t="shared" si="128"/>
        <v>-0.28999999999999998</v>
      </c>
      <c r="M63" s="210">
        <f>AVERAGE(L63:L74)</f>
        <v>-0.32791666666666669</v>
      </c>
      <c r="N63" s="410">
        <f t="shared" si="111"/>
        <v>0</v>
      </c>
      <c r="O63" s="208">
        <f t="shared" si="129"/>
        <v>0</v>
      </c>
      <c r="P63" s="210">
        <f>AVERAGE(O63:O74)</f>
        <v>-0.16833333333333333</v>
      </c>
      <c r="Q63" s="208">
        <f t="shared" si="130"/>
        <v>4.12</v>
      </c>
      <c r="R63" s="210">
        <f>AVERAGE(Q63:Q74)</f>
        <v>3.8626666666666671</v>
      </c>
      <c r="S63" s="410">
        <f t="shared" si="112"/>
        <v>0</v>
      </c>
      <c r="T63" s="208">
        <f t="shared" si="131"/>
        <v>-0.39</v>
      </c>
      <c r="U63" s="210">
        <f>AVERAGE(T63:T74)</f>
        <v>-0.48333333333333323</v>
      </c>
      <c r="V63" s="208">
        <f t="shared" si="113"/>
        <v>5.2526569084470118</v>
      </c>
      <c r="W63" s="210">
        <f>AVERAGE(V63:V74)</f>
        <v>4.9897338539724965</v>
      </c>
      <c r="X63" s="410">
        <f t="shared" si="114"/>
        <v>0</v>
      </c>
      <c r="Y63" s="208">
        <f t="shared" si="132"/>
        <v>4.12</v>
      </c>
      <c r="Z63" s="210">
        <f>AVERAGE(Y63:Y74)</f>
        <v>4.0309999999999997</v>
      </c>
      <c r="AB63" s="415">
        <f t="shared" si="133"/>
        <v>-5.78</v>
      </c>
      <c r="AC63" s="122"/>
      <c r="AD63" s="122"/>
      <c r="AI63" s="407">
        <v>38657</v>
      </c>
      <c r="AJ63" s="293">
        <f t="shared" si="115"/>
        <v>0</v>
      </c>
      <c r="AK63" s="294">
        <f t="shared" si="121"/>
        <v>0</v>
      </c>
      <c r="AL63" s="294">
        <f t="shared" si="18"/>
        <v>0</v>
      </c>
      <c r="AM63" s="313">
        <f t="shared" si="116"/>
        <v>0.77083371359042352</v>
      </c>
      <c r="AN63" s="314">
        <f t="shared" si="19"/>
        <v>0</v>
      </c>
      <c r="AO63" s="294">
        <f t="shared" si="20"/>
        <v>0</v>
      </c>
      <c r="AP63" s="408"/>
      <c r="AQ63" s="237"/>
      <c r="AR63" s="307">
        <f t="shared" si="134"/>
        <v>0</v>
      </c>
      <c r="AS63" s="237"/>
      <c r="AT63" s="188"/>
      <c r="AU63" s="188"/>
      <c r="AV63" s="239">
        <v>38657</v>
      </c>
      <c r="AW63" s="188"/>
      <c r="AX63" s="315">
        <f t="shared" si="135"/>
        <v>0</v>
      </c>
      <c r="AY63" s="316">
        <f t="shared" si="136"/>
        <v>0</v>
      </c>
      <c r="AZ63" s="316">
        <f t="shared" si="137"/>
        <v>0</v>
      </c>
      <c r="BA63" s="316">
        <f t="shared" si="138"/>
        <v>0</v>
      </c>
      <c r="BB63" s="316">
        <f t="shared" si="139"/>
        <v>0</v>
      </c>
      <c r="BC63" s="316">
        <f t="shared" si="140"/>
        <v>0</v>
      </c>
      <c r="BD63" s="316">
        <f t="shared" si="141"/>
        <v>0</v>
      </c>
      <c r="BE63" s="316">
        <f t="shared" si="117"/>
        <v>0</v>
      </c>
      <c r="BF63" s="316"/>
      <c r="BG63" s="248"/>
      <c r="BH63" s="248"/>
      <c r="BI63" s="317">
        <f t="shared" si="142"/>
        <v>0</v>
      </c>
      <c r="BJ63" s="317">
        <f t="shared" si="143"/>
        <v>0</v>
      </c>
      <c r="BK63" s="317">
        <f t="shared" si="144"/>
        <v>0</v>
      </c>
      <c r="BL63" s="317">
        <f t="shared" si="145"/>
        <v>0</v>
      </c>
      <c r="BM63" s="317">
        <f t="shared" si="146"/>
        <v>0</v>
      </c>
      <c r="BN63" s="317">
        <f t="shared" si="147"/>
        <v>0</v>
      </c>
      <c r="BO63" s="317">
        <f t="shared" si="148"/>
        <v>0</v>
      </c>
      <c r="BP63" s="317">
        <f t="shared" si="149"/>
        <v>0</v>
      </c>
      <c r="BQ63" s="248"/>
      <c r="BR63" s="249">
        <f t="shared" si="122"/>
        <v>0</v>
      </c>
      <c r="BS63" s="249">
        <f t="shared" si="37"/>
        <v>0</v>
      </c>
      <c r="BT63" s="249"/>
      <c r="BU63" s="188"/>
      <c r="BV63" s="188"/>
      <c r="BW63" s="318">
        <f t="shared" si="150"/>
        <v>0</v>
      </c>
      <c r="BX63" s="318">
        <f t="shared" si="151"/>
        <v>0</v>
      </c>
      <c r="BY63" s="318">
        <f t="shared" si="152"/>
        <v>0</v>
      </c>
      <c r="BZ63" s="318">
        <f t="shared" si="153"/>
        <v>0</v>
      </c>
      <c r="CA63" s="318">
        <f t="shared" si="154"/>
        <v>0</v>
      </c>
      <c r="CB63" s="316">
        <f t="shared" si="155"/>
        <v>0</v>
      </c>
      <c r="CC63" s="316">
        <f t="shared" si="156"/>
        <v>0</v>
      </c>
      <c r="CD63" s="316">
        <f t="shared" si="157"/>
        <v>0</v>
      </c>
      <c r="CE63" s="316">
        <f t="shared" si="158"/>
        <v>0</v>
      </c>
      <c r="CF63" s="316">
        <f t="shared" si="159"/>
        <v>0</v>
      </c>
      <c r="CG63" s="316">
        <f t="shared" si="160"/>
        <v>0</v>
      </c>
      <c r="CH63" s="316">
        <f t="shared" si="161"/>
        <v>0</v>
      </c>
      <c r="CI63" s="316">
        <f t="shared" si="162"/>
        <v>0</v>
      </c>
      <c r="CJ63" s="188"/>
      <c r="CK63" s="307">
        <f t="shared" si="118"/>
        <v>0</v>
      </c>
      <c r="CL63" s="307"/>
      <c r="CM63" s="307"/>
      <c r="CN63" s="318">
        <f t="shared" si="163"/>
        <v>0</v>
      </c>
      <c r="CO63" s="318">
        <f t="shared" si="164"/>
        <v>0</v>
      </c>
      <c r="CP63" s="318">
        <f t="shared" si="165"/>
        <v>0</v>
      </c>
      <c r="CQ63" s="318">
        <f t="shared" si="166"/>
        <v>0</v>
      </c>
      <c r="CR63" s="307"/>
      <c r="CS63" s="307">
        <f t="shared" si="119"/>
        <v>0</v>
      </c>
      <c r="CT63" s="307"/>
      <c r="CU63" s="188"/>
      <c r="CV63" s="188"/>
      <c r="CW63" s="188"/>
      <c r="CX63" s="316">
        <f t="shared" si="167"/>
        <v>0</v>
      </c>
      <c r="CY63" s="316">
        <f t="shared" si="168"/>
        <v>0</v>
      </c>
      <c r="CZ63" s="316">
        <f t="shared" si="169"/>
        <v>0</v>
      </c>
      <c r="DA63" s="316">
        <f t="shared" si="170"/>
        <v>0</v>
      </c>
      <c r="DB63" s="316">
        <f t="shared" si="171"/>
        <v>0</v>
      </c>
      <c r="DC63" s="316">
        <f t="shared" si="172"/>
        <v>0</v>
      </c>
      <c r="DD63" s="316">
        <f t="shared" si="173"/>
        <v>0</v>
      </c>
      <c r="DE63" s="188"/>
      <c r="DF63" s="307">
        <f t="shared" si="62"/>
        <v>0</v>
      </c>
      <c r="DG63" s="188"/>
      <c r="DH63" s="188"/>
      <c r="DI63" s="188"/>
      <c r="DJ63" s="188"/>
      <c r="DK63" s="188"/>
      <c r="DL63" s="316">
        <f t="shared" si="174"/>
        <v>0</v>
      </c>
      <c r="DM63" s="316">
        <f t="shared" si="175"/>
        <v>0</v>
      </c>
      <c r="DN63" s="316">
        <f t="shared" si="176"/>
        <v>0</v>
      </c>
      <c r="DO63" s="316">
        <f t="shared" si="177"/>
        <v>0</v>
      </c>
      <c r="DP63" s="316"/>
      <c r="DQ63" s="316">
        <f t="shared" si="120"/>
        <v>0</v>
      </c>
      <c r="DR63" s="316"/>
      <c r="DS63" s="316">
        <f t="shared" si="178"/>
        <v>0</v>
      </c>
      <c r="DT63" s="316">
        <f t="shared" si="179"/>
        <v>0</v>
      </c>
      <c r="DU63" s="316">
        <f t="shared" si="180"/>
        <v>0</v>
      </c>
      <c r="DV63" s="316">
        <f t="shared" si="181"/>
        <v>0</v>
      </c>
      <c r="DW63" s="316">
        <f t="shared" si="182"/>
        <v>0</v>
      </c>
      <c r="DX63" s="316">
        <f t="shared" si="183"/>
        <v>0</v>
      </c>
      <c r="DY63" s="316">
        <f t="shared" si="184"/>
        <v>0</v>
      </c>
      <c r="DZ63" s="316">
        <f t="shared" si="185"/>
        <v>0</v>
      </c>
      <c r="EA63" s="316">
        <f t="shared" si="186"/>
        <v>0</v>
      </c>
      <c r="EB63" s="307">
        <f t="shared" si="187"/>
        <v>0</v>
      </c>
      <c r="EC63" s="307"/>
      <c r="ED63" s="188"/>
      <c r="EE63" s="188"/>
      <c r="EF63" s="188"/>
      <c r="EG63" s="188"/>
      <c r="EH63" s="188"/>
      <c r="EI63" s="316">
        <f t="shared" si="188"/>
        <v>0</v>
      </c>
      <c r="EJ63" s="316">
        <f t="shared" si="189"/>
        <v>0</v>
      </c>
      <c r="EK63" s="316">
        <f t="shared" si="190"/>
        <v>0</v>
      </c>
      <c r="EL63" s="316">
        <f t="shared" si="191"/>
        <v>0</v>
      </c>
      <c r="EM63" s="316">
        <f t="shared" si="192"/>
        <v>0</v>
      </c>
      <c r="EN63" s="316">
        <f t="shared" si="193"/>
        <v>0</v>
      </c>
      <c r="EO63" s="188"/>
      <c r="EP63" s="307">
        <f t="shared" si="123"/>
        <v>0</v>
      </c>
      <c r="EQ63" s="307">
        <f t="shared" si="83"/>
        <v>0</v>
      </c>
      <c r="ER63" s="188"/>
      <c r="ES63" s="188"/>
      <c r="ET63" s="188"/>
      <c r="EU63" s="188"/>
      <c r="EV63" s="188"/>
      <c r="EW63" s="316">
        <f t="shared" si="194"/>
        <v>0</v>
      </c>
      <c r="EX63" s="316">
        <f t="shared" si="195"/>
        <v>0</v>
      </c>
      <c r="EY63" s="316">
        <f t="shared" si="196"/>
        <v>0</v>
      </c>
      <c r="EZ63" s="316">
        <f t="shared" si="197"/>
        <v>0</v>
      </c>
      <c r="FA63" s="316">
        <f t="shared" si="198"/>
        <v>0</v>
      </c>
      <c r="FB63" s="316">
        <f t="shared" si="199"/>
        <v>0</v>
      </c>
      <c r="FC63" s="188"/>
      <c r="FD63" s="307">
        <f t="shared" si="124"/>
        <v>0</v>
      </c>
      <c r="FE63" s="307">
        <f t="shared" si="90"/>
        <v>0</v>
      </c>
      <c r="FF63" s="188"/>
      <c r="FG63" s="188"/>
      <c r="FH63" s="188"/>
      <c r="FI63" s="188"/>
      <c r="FJ63" s="188"/>
      <c r="FK63" s="188"/>
      <c r="FL63" s="316">
        <f t="shared" si="200"/>
        <v>0</v>
      </c>
      <c r="FM63" s="316">
        <f t="shared" si="201"/>
        <v>0</v>
      </c>
      <c r="FN63" s="316">
        <f t="shared" si="202"/>
        <v>0</v>
      </c>
      <c r="FO63" s="316">
        <f t="shared" si="203"/>
        <v>0</v>
      </c>
      <c r="FP63" s="316">
        <f t="shared" si="204"/>
        <v>0</v>
      </c>
      <c r="FQ63" s="316">
        <f t="shared" si="205"/>
        <v>0</v>
      </c>
      <c r="FR63" s="188"/>
      <c r="FS63" s="307">
        <f t="shared" si="97"/>
        <v>0</v>
      </c>
      <c r="FT63" s="307">
        <f t="shared" si="98"/>
        <v>0</v>
      </c>
      <c r="FU63" s="188"/>
      <c r="FV63" s="188"/>
      <c r="FW63" s="188"/>
      <c r="FX63" s="188"/>
      <c r="FY63" s="188"/>
      <c r="FZ63" s="188"/>
      <c r="GA63" s="316">
        <f t="shared" si="206"/>
        <v>0</v>
      </c>
      <c r="GB63" s="316">
        <f t="shared" si="207"/>
        <v>0</v>
      </c>
      <c r="GC63" s="316">
        <f t="shared" si="208"/>
        <v>0</v>
      </c>
      <c r="GD63" s="316">
        <f t="shared" si="209"/>
        <v>0</v>
      </c>
      <c r="GE63" s="316">
        <f t="shared" si="210"/>
        <v>0</v>
      </c>
      <c r="GF63" s="316">
        <f t="shared" si="211"/>
        <v>0</v>
      </c>
      <c r="GG63" s="188"/>
      <c r="GH63" s="307">
        <f t="shared" si="105"/>
        <v>0</v>
      </c>
      <c r="GI63" s="307">
        <f t="shared" si="106"/>
        <v>0</v>
      </c>
    </row>
    <row r="64" spans="1:191" ht="16.5" x14ac:dyDescent="0.25">
      <c r="A64" s="404">
        <v>38687</v>
      </c>
      <c r="B64" s="410">
        <f t="shared" si="107"/>
        <v>0</v>
      </c>
      <c r="C64" s="208">
        <f t="shared" si="125"/>
        <v>-0.39000000000000012</v>
      </c>
      <c r="D64" s="417"/>
      <c r="E64" s="410">
        <f t="shared" si="108"/>
        <v>-5.94</v>
      </c>
      <c r="F64" s="208">
        <f t="shared" si="126"/>
        <v>0.52</v>
      </c>
      <c r="G64" s="417"/>
      <c r="H64" s="410">
        <f t="shared" si="109"/>
        <v>0</v>
      </c>
      <c r="I64" s="208">
        <f t="shared" si="127"/>
        <v>0.57999999999999996</v>
      </c>
      <c r="J64" s="417"/>
      <c r="K64" s="410">
        <f t="shared" si="110"/>
        <v>0</v>
      </c>
      <c r="L64" s="208">
        <f t="shared" si="128"/>
        <v>-0.28999999999999998</v>
      </c>
      <c r="M64" s="417"/>
      <c r="N64" s="410">
        <f t="shared" si="111"/>
        <v>0</v>
      </c>
      <c r="O64" s="208">
        <f t="shared" si="129"/>
        <v>0.06</v>
      </c>
      <c r="P64" s="417"/>
      <c r="Q64" s="208">
        <f t="shared" si="130"/>
        <v>4.3049999999999997</v>
      </c>
      <c r="R64" s="417"/>
      <c r="S64" s="410">
        <f t="shared" si="112"/>
        <v>0</v>
      </c>
      <c r="T64" s="208">
        <f t="shared" si="131"/>
        <v>-0.39</v>
      </c>
      <c r="U64" s="417"/>
      <c r="V64" s="208">
        <f t="shared" si="113"/>
        <v>5.4273886890368441</v>
      </c>
      <c r="W64" s="417"/>
      <c r="X64" s="410">
        <f t="shared" si="114"/>
        <v>0</v>
      </c>
      <c r="Y64" s="208">
        <f t="shared" si="132"/>
        <v>4.2450000000000001</v>
      </c>
      <c r="Z64" s="417"/>
      <c r="AB64" s="415">
        <f t="shared" si="133"/>
        <v>-5.94</v>
      </c>
      <c r="AC64" s="122"/>
      <c r="AD64" s="122"/>
      <c r="AI64" s="407">
        <v>38687</v>
      </c>
      <c r="AJ64" s="293">
        <f t="shared" si="115"/>
        <v>0</v>
      </c>
      <c r="AK64" s="294">
        <f t="shared" si="121"/>
        <v>0</v>
      </c>
      <c r="AL64" s="294">
        <f t="shared" si="18"/>
        <v>0</v>
      </c>
      <c r="AM64" s="313">
        <f t="shared" si="116"/>
        <v>0.76705519945408585</v>
      </c>
      <c r="AN64" s="314">
        <f t="shared" si="19"/>
        <v>0</v>
      </c>
      <c r="AO64" s="294">
        <f t="shared" si="20"/>
        <v>0</v>
      </c>
      <c r="AP64" s="408"/>
      <c r="AQ64" s="237"/>
      <c r="AR64" s="307">
        <f t="shared" si="134"/>
        <v>0</v>
      </c>
      <c r="AS64" s="237"/>
      <c r="AT64" s="188"/>
      <c r="AU64" s="188"/>
      <c r="AV64" s="239">
        <v>38687</v>
      </c>
      <c r="AW64" s="188"/>
      <c r="AX64" s="315">
        <f t="shared" si="135"/>
        <v>0</v>
      </c>
      <c r="AY64" s="316">
        <f t="shared" si="136"/>
        <v>0</v>
      </c>
      <c r="AZ64" s="316">
        <f t="shared" si="137"/>
        <v>0</v>
      </c>
      <c r="BA64" s="316">
        <f t="shared" si="138"/>
        <v>0</v>
      </c>
      <c r="BB64" s="316">
        <f t="shared" si="139"/>
        <v>0</v>
      </c>
      <c r="BC64" s="316">
        <f t="shared" si="140"/>
        <v>0</v>
      </c>
      <c r="BD64" s="316">
        <f t="shared" si="141"/>
        <v>0</v>
      </c>
      <c r="BE64" s="316">
        <f t="shared" si="117"/>
        <v>0</v>
      </c>
      <c r="BF64" s="316"/>
      <c r="BG64" s="248"/>
      <c r="BH64" s="248"/>
      <c r="BI64" s="317">
        <f t="shared" si="142"/>
        <v>0</v>
      </c>
      <c r="BJ64" s="317">
        <f t="shared" si="143"/>
        <v>0</v>
      </c>
      <c r="BK64" s="317">
        <f t="shared" si="144"/>
        <v>0</v>
      </c>
      <c r="BL64" s="317">
        <f t="shared" si="145"/>
        <v>0</v>
      </c>
      <c r="BM64" s="317">
        <f t="shared" si="146"/>
        <v>0</v>
      </c>
      <c r="BN64" s="317">
        <f t="shared" si="147"/>
        <v>0</v>
      </c>
      <c r="BO64" s="317">
        <f t="shared" si="148"/>
        <v>0</v>
      </c>
      <c r="BP64" s="317">
        <f t="shared" si="149"/>
        <v>0</v>
      </c>
      <c r="BQ64" s="248"/>
      <c r="BR64" s="249">
        <f t="shared" si="122"/>
        <v>0</v>
      </c>
      <c r="BS64" s="249">
        <f t="shared" si="37"/>
        <v>0</v>
      </c>
      <c r="BT64" s="249"/>
      <c r="BU64" s="188"/>
      <c r="BV64" s="188"/>
      <c r="BW64" s="318">
        <f t="shared" si="150"/>
        <v>0</v>
      </c>
      <c r="BX64" s="318">
        <f t="shared" si="151"/>
        <v>0</v>
      </c>
      <c r="BY64" s="318">
        <f t="shared" si="152"/>
        <v>0</v>
      </c>
      <c r="BZ64" s="318">
        <f t="shared" si="153"/>
        <v>0</v>
      </c>
      <c r="CA64" s="318">
        <f t="shared" si="154"/>
        <v>0</v>
      </c>
      <c r="CB64" s="316">
        <f t="shared" si="155"/>
        <v>0</v>
      </c>
      <c r="CC64" s="316">
        <f t="shared" si="156"/>
        <v>0</v>
      </c>
      <c r="CD64" s="316">
        <f t="shared" si="157"/>
        <v>0</v>
      </c>
      <c r="CE64" s="316">
        <f t="shared" si="158"/>
        <v>0</v>
      </c>
      <c r="CF64" s="316">
        <f t="shared" si="159"/>
        <v>0</v>
      </c>
      <c r="CG64" s="316">
        <f t="shared" si="160"/>
        <v>0</v>
      </c>
      <c r="CH64" s="316">
        <f t="shared" si="161"/>
        <v>0</v>
      </c>
      <c r="CI64" s="316">
        <f t="shared" si="162"/>
        <v>0</v>
      </c>
      <c r="CJ64" s="188"/>
      <c r="CK64" s="307">
        <f t="shared" si="118"/>
        <v>0</v>
      </c>
      <c r="CL64" s="307"/>
      <c r="CM64" s="307"/>
      <c r="CN64" s="318">
        <f t="shared" si="163"/>
        <v>0</v>
      </c>
      <c r="CO64" s="318">
        <f t="shared" si="164"/>
        <v>0</v>
      </c>
      <c r="CP64" s="318">
        <f t="shared" si="165"/>
        <v>0</v>
      </c>
      <c r="CQ64" s="318">
        <f t="shared" si="166"/>
        <v>0</v>
      </c>
      <c r="CR64" s="307"/>
      <c r="CS64" s="307">
        <f t="shared" si="119"/>
        <v>0</v>
      </c>
      <c r="CT64" s="307"/>
      <c r="CU64" s="188"/>
      <c r="CV64" s="188"/>
      <c r="CW64" s="188"/>
      <c r="CX64" s="316">
        <f t="shared" si="167"/>
        <v>0</v>
      </c>
      <c r="CY64" s="316">
        <f t="shared" si="168"/>
        <v>0</v>
      </c>
      <c r="CZ64" s="316">
        <f t="shared" si="169"/>
        <v>0</v>
      </c>
      <c r="DA64" s="316">
        <f t="shared" si="170"/>
        <v>0</v>
      </c>
      <c r="DB64" s="316">
        <f t="shared" si="171"/>
        <v>0</v>
      </c>
      <c r="DC64" s="316">
        <f t="shared" si="172"/>
        <v>0</v>
      </c>
      <c r="DD64" s="316">
        <f t="shared" si="173"/>
        <v>0</v>
      </c>
      <c r="DE64" s="188"/>
      <c r="DF64" s="307">
        <f t="shared" si="62"/>
        <v>0</v>
      </c>
      <c r="DG64" s="188"/>
      <c r="DH64" s="188"/>
      <c r="DI64" s="188"/>
      <c r="DJ64" s="188"/>
      <c r="DK64" s="188"/>
      <c r="DL64" s="316">
        <f t="shared" si="174"/>
        <v>0</v>
      </c>
      <c r="DM64" s="316">
        <f t="shared" si="175"/>
        <v>0</v>
      </c>
      <c r="DN64" s="316">
        <f t="shared" si="176"/>
        <v>0</v>
      </c>
      <c r="DO64" s="316">
        <f t="shared" si="177"/>
        <v>0</v>
      </c>
      <c r="DP64" s="316"/>
      <c r="DQ64" s="316">
        <f t="shared" si="120"/>
        <v>0</v>
      </c>
      <c r="DR64" s="316"/>
      <c r="DS64" s="316">
        <f t="shared" si="178"/>
        <v>0</v>
      </c>
      <c r="DT64" s="316">
        <f t="shared" si="179"/>
        <v>0</v>
      </c>
      <c r="DU64" s="316">
        <f t="shared" si="180"/>
        <v>0</v>
      </c>
      <c r="DV64" s="316">
        <f t="shared" si="181"/>
        <v>0</v>
      </c>
      <c r="DW64" s="316">
        <f t="shared" si="182"/>
        <v>0</v>
      </c>
      <c r="DX64" s="316">
        <f t="shared" si="183"/>
        <v>0</v>
      </c>
      <c r="DY64" s="316">
        <f t="shared" si="184"/>
        <v>0</v>
      </c>
      <c r="DZ64" s="316">
        <f t="shared" si="185"/>
        <v>0</v>
      </c>
      <c r="EA64" s="316">
        <f t="shared" si="186"/>
        <v>0</v>
      </c>
      <c r="EB64" s="307">
        <f t="shared" si="187"/>
        <v>0</v>
      </c>
      <c r="EC64" s="307"/>
      <c r="ED64" s="188"/>
      <c r="EE64" s="188"/>
      <c r="EF64" s="188"/>
      <c r="EG64" s="188"/>
      <c r="EH64" s="188"/>
      <c r="EI64" s="316">
        <f t="shared" si="188"/>
        <v>0</v>
      </c>
      <c r="EJ64" s="316">
        <f t="shared" si="189"/>
        <v>0</v>
      </c>
      <c r="EK64" s="316">
        <f t="shared" si="190"/>
        <v>0</v>
      </c>
      <c r="EL64" s="316">
        <f t="shared" si="191"/>
        <v>0</v>
      </c>
      <c r="EM64" s="316">
        <f t="shared" si="192"/>
        <v>0</v>
      </c>
      <c r="EN64" s="316">
        <f t="shared" si="193"/>
        <v>0</v>
      </c>
      <c r="EO64" s="188"/>
      <c r="EP64" s="307">
        <f t="shared" si="123"/>
        <v>0</v>
      </c>
      <c r="EQ64" s="307">
        <f t="shared" si="83"/>
        <v>0</v>
      </c>
      <c r="ER64" s="188"/>
      <c r="ES64" s="188"/>
      <c r="ET64" s="188"/>
      <c r="EU64" s="188"/>
      <c r="EV64" s="188"/>
      <c r="EW64" s="316">
        <f t="shared" si="194"/>
        <v>0</v>
      </c>
      <c r="EX64" s="316">
        <f t="shared" si="195"/>
        <v>0</v>
      </c>
      <c r="EY64" s="316">
        <f t="shared" si="196"/>
        <v>0</v>
      </c>
      <c r="EZ64" s="316">
        <f t="shared" si="197"/>
        <v>0</v>
      </c>
      <c r="FA64" s="316">
        <f t="shared" si="198"/>
        <v>0</v>
      </c>
      <c r="FB64" s="316">
        <f t="shared" si="199"/>
        <v>0</v>
      </c>
      <c r="FC64" s="188"/>
      <c r="FD64" s="307">
        <f t="shared" si="124"/>
        <v>0</v>
      </c>
      <c r="FE64" s="307">
        <f t="shared" si="90"/>
        <v>0</v>
      </c>
      <c r="FF64" s="188"/>
      <c r="FG64" s="188"/>
      <c r="FH64" s="188"/>
      <c r="FI64" s="188"/>
      <c r="FJ64" s="188"/>
      <c r="FK64" s="188"/>
      <c r="FL64" s="316">
        <f t="shared" si="200"/>
        <v>0</v>
      </c>
      <c r="FM64" s="316">
        <f t="shared" si="201"/>
        <v>0</v>
      </c>
      <c r="FN64" s="316">
        <f t="shared" si="202"/>
        <v>0</v>
      </c>
      <c r="FO64" s="316">
        <f t="shared" si="203"/>
        <v>0</v>
      </c>
      <c r="FP64" s="316">
        <f t="shared" si="204"/>
        <v>0</v>
      </c>
      <c r="FQ64" s="316">
        <f t="shared" si="205"/>
        <v>0</v>
      </c>
      <c r="FR64" s="188"/>
      <c r="FS64" s="307">
        <f t="shared" si="97"/>
        <v>0</v>
      </c>
      <c r="FT64" s="307">
        <f t="shared" si="98"/>
        <v>0</v>
      </c>
      <c r="FU64" s="188"/>
      <c r="FV64" s="188"/>
      <c r="FW64" s="188"/>
      <c r="FX64" s="188"/>
      <c r="FY64" s="188"/>
      <c r="FZ64" s="188"/>
      <c r="GA64" s="316">
        <f t="shared" si="206"/>
        <v>0</v>
      </c>
      <c r="GB64" s="316">
        <f t="shared" si="207"/>
        <v>0</v>
      </c>
      <c r="GC64" s="316">
        <f t="shared" si="208"/>
        <v>0</v>
      </c>
      <c r="GD64" s="316">
        <f t="shared" si="209"/>
        <v>0</v>
      </c>
      <c r="GE64" s="316">
        <f t="shared" si="210"/>
        <v>0</v>
      </c>
      <c r="GF64" s="316">
        <f t="shared" si="211"/>
        <v>0</v>
      </c>
      <c r="GG64" s="188"/>
      <c r="GH64" s="307">
        <f t="shared" si="105"/>
        <v>0</v>
      </c>
      <c r="GI64" s="307">
        <f t="shared" si="106"/>
        <v>0</v>
      </c>
    </row>
    <row r="65" spans="1:191" ht="16.5" x14ac:dyDescent="0.25">
      <c r="A65" s="404">
        <v>38718</v>
      </c>
      <c r="B65" s="410">
        <f t="shared" si="107"/>
        <v>0</v>
      </c>
      <c r="C65" s="208">
        <f t="shared" si="125"/>
        <v>-0.39000000000000012</v>
      </c>
      <c r="D65" s="411">
        <f>AVERAGE(C63:C67)</f>
        <v>-0.39000000000000024</v>
      </c>
      <c r="E65" s="410">
        <f t="shared" si="108"/>
        <v>-5.91</v>
      </c>
      <c r="F65" s="208">
        <f t="shared" si="126"/>
        <v>0.52</v>
      </c>
      <c r="G65" s="411">
        <f>AVERAGE(F63:F67)</f>
        <v>0.52</v>
      </c>
      <c r="H65" s="410">
        <f t="shared" si="109"/>
        <v>0</v>
      </c>
      <c r="I65" s="208">
        <f t="shared" si="127"/>
        <v>0.57999999999999996</v>
      </c>
      <c r="J65" s="411">
        <f>AVERAGE(I63:I67)</f>
        <v>0.57999999999999996</v>
      </c>
      <c r="K65" s="410">
        <f t="shared" si="110"/>
        <v>0</v>
      </c>
      <c r="L65" s="208">
        <f t="shared" si="128"/>
        <v>-0.28999999999999998</v>
      </c>
      <c r="M65" s="411">
        <f>AVERAGE(L63:L67)</f>
        <v>-0.28999999999999998</v>
      </c>
      <c r="N65" s="410">
        <f t="shared" si="111"/>
        <v>0</v>
      </c>
      <c r="O65" s="208">
        <f t="shared" si="129"/>
        <v>0.13</v>
      </c>
      <c r="P65" s="411">
        <f>AVERAGE(O63:O67)</f>
        <v>2.0000000000000018E-3</v>
      </c>
      <c r="Q65" s="208">
        <f t="shared" si="130"/>
        <v>4.4240000000000004</v>
      </c>
      <c r="R65" s="411">
        <f>AVERAGE(Q63:Q67)</f>
        <v>4.1742000000000008</v>
      </c>
      <c r="S65" s="410">
        <f t="shared" si="112"/>
        <v>0</v>
      </c>
      <c r="T65" s="208">
        <f t="shared" si="131"/>
        <v>-0.39</v>
      </c>
      <c r="U65" s="411">
        <f>AVERAGE(T63:T67)</f>
        <v>-0.39</v>
      </c>
      <c r="V65" s="208">
        <f t="shared" si="113"/>
        <v>5.4950261602849224</v>
      </c>
      <c r="W65" s="411">
        <f>AVERAGE(V63:V67)</f>
        <v>5.3236357255581002</v>
      </c>
      <c r="X65" s="410">
        <f t="shared" si="114"/>
        <v>0</v>
      </c>
      <c r="Y65" s="208">
        <f t="shared" si="132"/>
        <v>4.2940000000000005</v>
      </c>
      <c r="Z65" s="411">
        <f>AVERAGE(Y63:Y67)</f>
        <v>4.172200000000001</v>
      </c>
      <c r="AB65" s="415">
        <f t="shared" si="133"/>
        <v>-5.91</v>
      </c>
      <c r="AC65" s="122"/>
      <c r="AD65" s="122"/>
      <c r="AI65" s="407">
        <v>38718</v>
      </c>
      <c r="AJ65" s="293">
        <f t="shared" si="115"/>
        <v>0</v>
      </c>
      <c r="AK65" s="294">
        <f t="shared" si="121"/>
        <v>0</v>
      </c>
      <c r="AL65" s="294">
        <f t="shared" si="18"/>
        <v>0</v>
      </c>
      <c r="AM65" s="313">
        <f t="shared" si="116"/>
        <v>0.7631584324697771</v>
      </c>
      <c r="AN65" s="314">
        <f t="shared" si="19"/>
        <v>0</v>
      </c>
      <c r="AO65" s="294">
        <f t="shared" si="20"/>
        <v>0</v>
      </c>
      <c r="AP65" s="408"/>
      <c r="AQ65" s="237"/>
      <c r="AR65" s="307">
        <f t="shared" si="134"/>
        <v>0</v>
      </c>
      <c r="AS65" s="237"/>
      <c r="AT65" s="188"/>
      <c r="AU65" s="188"/>
      <c r="AV65" s="239">
        <v>38718</v>
      </c>
      <c r="AW65" s="188"/>
      <c r="AX65" s="315">
        <f t="shared" si="135"/>
        <v>0</v>
      </c>
      <c r="AY65" s="316">
        <f t="shared" si="136"/>
        <v>0</v>
      </c>
      <c r="AZ65" s="316">
        <f t="shared" si="137"/>
        <v>0</v>
      </c>
      <c r="BA65" s="316">
        <f t="shared" si="138"/>
        <v>0</v>
      </c>
      <c r="BB65" s="316">
        <f t="shared" si="139"/>
        <v>0</v>
      </c>
      <c r="BC65" s="316">
        <f t="shared" si="140"/>
        <v>0</v>
      </c>
      <c r="BD65" s="316">
        <f t="shared" si="141"/>
        <v>0</v>
      </c>
      <c r="BE65" s="316">
        <f t="shared" si="117"/>
        <v>0</v>
      </c>
      <c r="BF65" s="316"/>
      <c r="BG65" s="248"/>
      <c r="BH65" s="248"/>
      <c r="BI65" s="317">
        <f t="shared" si="142"/>
        <v>0</v>
      </c>
      <c r="BJ65" s="317">
        <f t="shared" si="143"/>
        <v>0</v>
      </c>
      <c r="BK65" s="317">
        <f t="shared" si="144"/>
        <v>0</v>
      </c>
      <c r="BL65" s="317">
        <f t="shared" si="145"/>
        <v>0</v>
      </c>
      <c r="BM65" s="317">
        <f t="shared" si="146"/>
        <v>0</v>
      </c>
      <c r="BN65" s="317">
        <f t="shared" si="147"/>
        <v>0</v>
      </c>
      <c r="BO65" s="317">
        <f t="shared" si="148"/>
        <v>0</v>
      </c>
      <c r="BP65" s="317">
        <f t="shared" si="149"/>
        <v>0</v>
      </c>
      <c r="BQ65" s="248"/>
      <c r="BR65" s="249">
        <f t="shared" si="122"/>
        <v>0</v>
      </c>
      <c r="BS65" s="249">
        <f t="shared" si="37"/>
        <v>0</v>
      </c>
      <c r="BT65" s="249"/>
      <c r="BU65" s="188"/>
      <c r="BV65" s="188"/>
      <c r="BW65" s="318">
        <f t="shared" si="150"/>
        <v>0</v>
      </c>
      <c r="BX65" s="318">
        <f t="shared" si="151"/>
        <v>0</v>
      </c>
      <c r="BY65" s="318">
        <f t="shared" si="152"/>
        <v>0</v>
      </c>
      <c r="BZ65" s="318">
        <f t="shared" si="153"/>
        <v>0</v>
      </c>
      <c r="CA65" s="318">
        <f t="shared" si="154"/>
        <v>0</v>
      </c>
      <c r="CB65" s="316">
        <f t="shared" si="155"/>
        <v>0</v>
      </c>
      <c r="CC65" s="316">
        <f t="shared" si="156"/>
        <v>0</v>
      </c>
      <c r="CD65" s="316">
        <f t="shared" si="157"/>
        <v>0</v>
      </c>
      <c r="CE65" s="316">
        <f t="shared" si="158"/>
        <v>0</v>
      </c>
      <c r="CF65" s="316">
        <f t="shared" si="159"/>
        <v>0</v>
      </c>
      <c r="CG65" s="316">
        <f t="shared" si="160"/>
        <v>0</v>
      </c>
      <c r="CH65" s="316">
        <f t="shared" si="161"/>
        <v>0</v>
      </c>
      <c r="CI65" s="316">
        <f t="shared" si="162"/>
        <v>0</v>
      </c>
      <c r="CJ65" s="188"/>
      <c r="CK65" s="307">
        <f t="shared" si="118"/>
        <v>0</v>
      </c>
      <c r="CL65" s="307"/>
      <c r="CM65" s="307"/>
      <c r="CN65" s="318">
        <f t="shared" si="163"/>
        <v>0</v>
      </c>
      <c r="CO65" s="318">
        <f t="shared" si="164"/>
        <v>0</v>
      </c>
      <c r="CP65" s="318">
        <f t="shared" si="165"/>
        <v>0</v>
      </c>
      <c r="CQ65" s="318">
        <f t="shared" si="166"/>
        <v>0</v>
      </c>
      <c r="CR65" s="307"/>
      <c r="CS65" s="307">
        <f t="shared" si="119"/>
        <v>0</v>
      </c>
      <c r="CT65" s="307"/>
      <c r="CU65" s="188"/>
      <c r="CV65" s="188"/>
      <c r="CW65" s="188"/>
      <c r="CX65" s="316">
        <f t="shared" si="167"/>
        <v>0</v>
      </c>
      <c r="CY65" s="316">
        <f t="shared" si="168"/>
        <v>0</v>
      </c>
      <c r="CZ65" s="316">
        <f t="shared" si="169"/>
        <v>0</v>
      </c>
      <c r="DA65" s="316">
        <f t="shared" si="170"/>
        <v>0</v>
      </c>
      <c r="DB65" s="316">
        <f t="shared" si="171"/>
        <v>0</v>
      </c>
      <c r="DC65" s="316">
        <f t="shared" si="172"/>
        <v>0</v>
      </c>
      <c r="DD65" s="316">
        <f t="shared" si="173"/>
        <v>0</v>
      </c>
      <c r="DE65" s="188"/>
      <c r="DF65" s="307">
        <f t="shared" si="62"/>
        <v>0</v>
      </c>
      <c r="DG65" s="188"/>
      <c r="DH65" s="188"/>
      <c r="DI65" s="188"/>
      <c r="DJ65" s="188"/>
      <c r="DK65" s="188"/>
      <c r="DL65" s="316">
        <f t="shared" si="174"/>
        <v>0</v>
      </c>
      <c r="DM65" s="316">
        <f t="shared" si="175"/>
        <v>0</v>
      </c>
      <c r="DN65" s="316">
        <f t="shared" si="176"/>
        <v>0</v>
      </c>
      <c r="DO65" s="316">
        <f t="shared" si="177"/>
        <v>0</v>
      </c>
      <c r="DP65" s="316"/>
      <c r="DQ65" s="316">
        <f t="shared" si="120"/>
        <v>0</v>
      </c>
      <c r="DR65" s="316"/>
      <c r="DS65" s="316">
        <f t="shared" si="178"/>
        <v>0</v>
      </c>
      <c r="DT65" s="316">
        <f t="shared" si="179"/>
        <v>0</v>
      </c>
      <c r="DU65" s="316">
        <f t="shared" si="180"/>
        <v>0</v>
      </c>
      <c r="DV65" s="316">
        <f t="shared" si="181"/>
        <v>0</v>
      </c>
      <c r="DW65" s="316">
        <f t="shared" si="182"/>
        <v>0</v>
      </c>
      <c r="DX65" s="316">
        <f t="shared" si="183"/>
        <v>0</v>
      </c>
      <c r="DY65" s="316">
        <f t="shared" si="184"/>
        <v>0</v>
      </c>
      <c r="DZ65" s="316">
        <f t="shared" si="185"/>
        <v>0</v>
      </c>
      <c r="EA65" s="316">
        <f t="shared" si="186"/>
        <v>0</v>
      </c>
      <c r="EB65" s="307">
        <f t="shared" si="187"/>
        <v>0</v>
      </c>
      <c r="EC65" s="307"/>
      <c r="ED65" s="188"/>
      <c r="EE65" s="188"/>
      <c r="EF65" s="188"/>
      <c r="EG65" s="188"/>
      <c r="EH65" s="188"/>
      <c r="EI65" s="316">
        <f t="shared" si="188"/>
        <v>0</v>
      </c>
      <c r="EJ65" s="316">
        <f t="shared" si="189"/>
        <v>0</v>
      </c>
      <c r="EK65" s="316">
        <f t="shared" si="190"/>
        <v>0</v>
      </c>
      <c r="EL65" s="316">
        <f t="shared" si="191"/>
        <v>0</v>
      </c>
      <c r="EM65" s="316">
        <f t="shared" si="192"/>
        <v>0</v>
      </c>
      <c r="EN65" s="316">
        <f t="shared" si="193"/>
        <v>0</v>
      </c>
      <c r="EO65" s="188"/>
      <c r="EP65" s="307">
        <f t="shared" si="123"/>
        <v>0</v>
      </c>
      <c r="EQ65" s="307">
        <f t="shared" si="83"/>
        <v>0</v>
      </c>
      <c r="ER65" s="188"/>
      <c r="ES65" s="188"/>
      <c r="ET65" s="188"/>
      <c r="EU65" s="188"/>
      <c r="EV65" s="188"/>
      <c r="EW65" s="316">
        <f t="shared" si="194"/>
        <v>0</v>
      </c>
      <c r="EX65" s="316">
        <f t="shared" si="195"/>
        <v>0</v>
      </c>
      <c r="EY65" s="316">
        <f t="shared" si="196"/>
        <v>0</v>
      </c>
      <c r="EZ65" s="316">
        <f t="shared" si="197"/>
        <v>0</v>
      </c>
      <c r="FA65" s="316">
        <f t="shared" si="198"/>
        <v>0</v>
      </c>
      <c r="FB65" s="316">
        <f t="shared" si="199"/>
        <v>0</v>
      </c>
      <c r="FC65" s="188"/>
      <c r="FD65" s="307">
        <f t="shared" si="124"/>
        <v>0</v>
      </c>
      <c r="FE65" s="307">
        <f t="shared" si="90"/>
        <v>0</v>
      </c>
      <c r="FF65" s="188"/>
      <c r="FG65" s="188"/>
      <c r="FH65" s="188"/>
      <c r="FI65" s="188"/>
      <c r="FJ65" s="188"/>
      <c r="FK65" s="188"/>
      <c r="FL65" s="316">
        <f t="shared" si="200"/>
        <v>0</v>
      </c>
      <c r="FM65" s="316">
        <f t="shared" si="201"/>
        <v>0</v>
      </c>
      <c r="FN65" s="316">
        <f t="shared" si="202"/>
        <v>0</v>
      </c>
      <c r="FO65" s="316">
        <f t="shared" si="203"/>
        <v>0</v>
      </c>
      <c r="FP65" s="316">
        <f t="shared" si="204"/>
        <v>0</v>
      </c>
      <c r="FQ65" s="316">
        <f t="shared" si="205"/>
        <v>0</v>
      </c>
      <c r="FR65" s="188"/>
      <c r="FS65" s="307">
        <f t="shared" si="97"/>
        <v>0</v>
      </c>
      <c r="FT65" s="307">
        <f t="shared" si="98"/>
        <v>0</v>
      </c>
      <c r="FU65" s="188"/>
      <c r="FV65" s="188"/>
      <c r="FW65" s="188"/>
      <c r="FX65" s="188"/>
      <c r="FY65" s="188"/>
      <c r="FZ65" s="188"/>
      <c r="GA65" s="316">
        <f t="shared" si="206"/>
        <v>0</v>
      </c>
      <c r="GB65" s="316">
        <f t="shared" si="207"/>
        <v>0</v>
      </c>
      <c r="GC65" s="316">
        <f t="shared" si="208"/>
        <v>0</v>
      </c>
      <c r="GD65" s="316">
        <f t="shared" si="209"/>
        <v>0</v>
      </c>
      <c r="GE65" s="316">
        <f t="shared" si="210"/>
        <v>0</v>
      </c>
      <c r="GF65" s="316">
        <f t="shared" si="211"/>
        <v>0</v>
      </c>
      <c r="GG65" s="188"/>
      <c r="GH65" s="307">
        <f t="shared" si="105"/>
        <v>0</v>
      </c>
      <c r="GI65" s="307">
        <f t="shared" si="106"/>
        <v>0</v>
      </c>
    </row>
    <row r="66" spans="1:191" ht="16.5" x14ac:dyDescent="0.25">
      <c r="A66" s="404">
        <v>38749</v>
      </c>
      <c r="B66" s="410">
        <f t="shared" si="107"/>
        <v>0</v>
      </c>
      <c r="C66" s="208">
        <f t="shared" si="125"/>
        <v>-0.39000000000000012</v>
      </c>
      <c r="D66" s="417"/>
      <c r="E66" s="410">
        <f t="shared" si="108"/>
        <v>-5.31</v>
      </c>
      <c r="F66" s="208">
        <f t="shared" si="126"/>
        <v>0.52</v>
      </c>
      <c r="G66" s="417"/>
      <c r="H66" s="410">
        <f t="shared" si="109"/>
        <v>0</v>
      </c>
      <c r="I66" s="208">
        <f t="shared" si="127"/>
        <v>0.57999999999999996</v>
      </c>
      <c r="J66" s="417"/>
      <c r="K66" s="410">
        <f t="shared" si="110"/>
        <v>0</v>
      </c>
      <c r="L66" s="208">
        <f t="shared" si="128"/>
        <v>-0.28999999999999998</v>
      </c>
      <c r="M66" s="417"/>
      <c r="N66" s="410">
        <f t="shared" si="111"/>
        <v>0</v>
      </c>
      <c r="O66" s="208">
        <f t="shared" si="129"/>
        <v>0</v>
      </c>
      <c r="P66" s="417"/>
      <c r="Q66" s="208">
        <f t="shared" si="130"/>
        <v>4.1660000000000004</v>
      </c>
      <c r="R66" s="417"/>
      <c r="S66" s="410">
        <f t="shared" si="112"/>
        <v>0</v>
      </c>
      <c r="T66" s="208">
        <f t="shared" si="131"/>
        <v>-0.39</v>
      </c>
      <c r="U66" s="417"/>
      <c r="V66" s="208">
        <f t="shared" si="113"/>
        <v>5.3135572175816579</v>
      </c>
      <c r="W66" s="417"/>
      <c r="X66" s="410">
        <f t="shared" si="114"/>
        <v>0</v>
      </c>
      <c r="Y66" s="208">
        <f t="shared" si="132"/>
        <v>4.1660000000000004</v>
      </c>
      <c r="Z66" s="417"/>
      <c r="AB66" s="415">
        <f t="shared" si="133"/>
        <v>-5.31</v>
      </c>
      <c r="AC66" s="122"/>
      <c r="AD66" s="122"/>
      <c r="AI66" s="407">
        <v>38749</v>
      </c>
      <c r="AJ66" s="293">
        <f t="shared" si="115"/>
        <v>0</v>
      </c>
      <c r="AK66" s="294">
        <f t="shared" si="121"/>
        <v>0</v>
      </c>
      <c r="AL66" s="294">
        <f t="shared" si="18"/>
        <v>0</v>
      </c>
      <c r="AM66" s="313">
        <f t="shared" si="116"/>
        <v>0.75928250920956053</v>
      </c>
      <c r="AN66" s="314">
        <f t="shared" si="19"/>
        <v>0</v>
      </c>
      <c r="AO66" s="294">
        <f t="shared" si="20"/>
        <v>0</v>
      </c>
      <c r="AP66" s="408"/>
      <c r="AQ66" s="237"/>
      <c r="AR66" s="307">
        <f t="shared" si="134"/>
        <v>0</v>
      </c>
      <c r="AS66" s="237"/>
      <c r="AT66" s="188"/>
      <c r="AU66" s="188"/>
      <c r="AV66" s="239">
        <v>38749</v>
      </c>
      <c r="AW66" s="188"/>
      <c r="AX66" s="315">
        <f t="shared" si="135"/>
        <v>0</v>
      </c>
      <c r="AY66" s="316">
        <f t="shared" si="136"/>
        <v>0</v>
      </c>
      <c r="AZ66" s="316">
        <f t="shared" si="137"/>
        <v>0</v>
      </c>
      <c r="BA66" s="316">
        <f t="shared" si="138"/>
        <v>0</v>
      </c>
      <c r="BB66" s="316">
        <f t="shared" si="139"/>
        <v>0</v>
      </c>
      <c r="BC66" s="316">
        <f t="shared" si="140"/>
        <v>0</v>
      </c>
      <c r="BD66" s="316">
        <f t="shared" si="141"/>
        <v>0</v>
      </c>
      <c r="BE66" s="316">
        <f t="shared" si="117"/>
        <v>0</v>
      </c>
      <c r="BF66" s="316"/>
      <c r="BG66" s="248"/>
      <c r="BH66" s="248"/>
      <c r="BI66" s="317">
        <f t="shared" si="142"/>
        <v>0</v>
      </c>
      <c r="BJ66" s="317">
        <f t="shared" si="143"/>
        <v>0</v>
      </c>
      <c r="BK66" s="317">
        <f t="shared" si="144"/>
        <v>0</v>
      </c>
      <c r="BL66" s="317">
        <f t="shared" si="145"/>
        <v>0</v>
      </c>
      <c r="BM66" s="317">
        <f t="shared" si="146"/>
        <v>0</v>
      </c>
      <c r="BN66" s="317">
        <f t="shared" si="147"/>
        <v>0</v>
      </c>
      <c r="BO66" s="317">
        <f t="shared" si="148"/>
        <v>0</v>
      </c>
      <c r="BP66" s="317">
        <f t="shared" si="149"/>
        <v>0</v>
      </c>
      <c r="BQ66" s="248"/>
      <c r="BR66" s="249">
        <f t="shared" si="122"/>
        <v>0</v>
      </c>
      <c r="BS66" s="249">
        <f t="shared" si="37"/>
        <v>0</v>
      </c>
      <c r="BT66" s="249"/>
      <c r="BU66" s="188"/>
      <c r="BV66" s="188"/>
      <c r="BW66" s="318">
        <f t="shared" si="150"/>
        <v>0</v>
      </c>
      <c r="BX66" s="318">
        <f t="shared" si="151"/>
        <v>0</v>
      </c>
      <c r="BY66" s="318">
        <f t="shared" si="152"/>
        <v>0</v>
      </c>
      <c r="BZ66" s="318">
        <f t="shared" si="153"/>
        <v>0</v>
      </c>
      <c r="CA66" s="318">
        <f t="shared" si="154"/>
        <v>0</v>
      </c>
      <c r="CB66" s="316">
        <f t="shared" si="155"/>
        <v>0</v>
      </c>
      <c r="CC66" s="316">
        <f t="shared" si="156"/>
        <v>0</v>
      </c>
      <c r="CD66" s="316">
        <f t="shared" si="157"/>
        <v>0</v>
      </c>
      <c r="CE66" s="316">
        <f t="shared" si="158"/>
        <v>0</v>
      </c>
      <c r="CF66" s="316">
        <f t="shared" si="159"/>
        <v>0</v>
      </c>
      <c r="CG66" s="316">
        <f t="shared" si="160"/>
        <v>0</v>
      </c>
      <c r="CH66" s="316">
        <f t="shared" si="161"/>
        <v>0</v>
      </c>
      <c r="CI66" s="316">
        <f t="shared" si="162"/>
        <v>0</v>
      </c>
      <c r="CJ66" s="188"/>
      <c r="CK66" s="307">
        <f t="shared" si="118"/>
        <v>0</v>
      </c>
      <c r="CL66" s="307"/>
      <c r="CM66" s="307"/>
      <c r="CN66" s="318">
        <f t="shared" si="163"/>
        <v>0</v>
      </c>
      <c r="CO66" s="318">
        <f t="shared" si="164"/>
        <v>0</v>
      </c>
      <c r="CP66" s="318">
        <f t="shared" si="165"/>
        <v>0</v>
      </c>
      <c r="CQ66" s="318">
        <f t="shared" si="166"/>
        <v>0</v>
      </c>
      <c r="CR66" s="307"/>
      <c r="CS66" s="307">
        <f t="shared" si="119"/>
        <v>0</v>
      </c>
      <c r="CT66" s="307"/>
      <c r="CU66" s="188"/>
      <c r="CV66" s="188"/>
      <c r="CW66" s="188"/>
      <c r="CX66" s="316">
        <f t="shared" si="167"/>
        <v>0</v>
      </c>
      <c r="CY66" s="316">
        <f t="shared" si="168"/>
        <v>0</v>
      </c>
      <c r="CZ66" s="316">
        <f t="shared" si="169"/>
        <v>0</v>
      </c>
      <c r="DA66" s="316">
        <f t="shared" si="170"/>
        <v>0</v>
      </c>
      <c r="DB66" s="316">
        <f t="shared" si="171"/>
        <v>0</v>
      </c>
      <c r="DC66" s="316">
        <f t="shared" si="172"/>
        <v>0</v>
      </c>
      <c r="DD66" s="316">
        <f t="shared" si="173"/>
        <v>0</v>
      </c>
      <c r="DE66" s="188"/>
      <c r="DF66" s="307">
        <f t="shared" si="62"/>
        <v>0</v>
      </c>
      <c r="DG66" s="188"/>
      <c r="DH66" s="188"/>
      <c r="DI66" s="188"/>
      <c r="DJ66" s="188"/>
      <c r="DK66" s="188"/>
      <c r="DL66" s="316">
        <f t="shared" si="174"/>
        <v>0</v>
      </c>
      <c r="DM66" s="316">
        <f t="shared" si="175"/>
        <v>0</v>
      </c>
      <c r="DN66" s="316">
        <f t="shared" si="176"/>
        <v>0</v>
      </c>
      <c r="DO66" s="316">
        <f t="shared" si="177"/>
        <v>0</v>
      </c>
      <c r="DP66" s="316"/>
      <c r="DQ66" s="316">
        <f t="shared" si="120"/>
        <v>0</v>
      </c>
      <c r="DR66" s="316"/>
      <c r="DS66" s="316">
        <f t="shared" si="178"/>
        <v>0</v>
      </c>
      <c r="DT66" s="316">
        <f t="shared" si="179"/>
        <v>0</v>
      </c>
      <c r="DU66" s="316">
        <f t="shared" si="180"/>
        <v>0</v>
      </c>
      <c r="DV66" s="316">
        <f t="shared" si="181"/>
        <v>0</v>
      </c>
      <c r="DW66" s="316">
        <f t="shared" si="182"/>
        <v>0</v>
      </c>
      <c r="DX66" s="316">
        <f t="shared" si="183"/>
        <v>0</v>
      </c>
      <c r="DY66" s="316">
        <f t="shared" si="184"/>
        <v>0</v>
      </c>
      <c r="DZ66" s="316">
        <f t="shared" si="185"/>
        <v>0</v>
      </c>
      <c r="EA66" s="316">
        <f t="shared" si="186"/>
        <v>0</v>
      </c>
      <c r="EB66" s="307">
        <f t="shared" si="187"/>
        <v>0</v>
      </c>
      <c r="EC66" s="307"/>
      <c r="ED66" s="188"/>
      <c r="EE66" s="188"/>
      <c r="EF66" s="188"/>
      <c r="EG66" s="188"/>
      <c r="EH66" s="188"/>
      <c r="EI66" s="316">
        <f t="shared" si="188"/>
        <v>0</v>
      </c>
      <c r="EJ66" s="316">
        <f t="shared" si="189"/>
        <v>0</v>
      </c>
      <c r="EK66" s="316">
        <f t="shared" si="190"/>
        <v>0</v>
      </c>
      <c r="EL66" s="316">
        <f t="shared" si="191"/>
        <v>0</v>
      </c>
      <c r="EM66" s="316">
        <f t="shared" si="192"/>
        <v>0</v>
      </c>
      <c r="EN66" s="316">
        <f t="shared" si="193"/>
        <v>0</v>
      </c>
      <c r="EO66" s="188"/>
      <c r="EP66" s="307">
        <f t="shared" si="123"/>
        <v>0</v>
      </c>
      <c r="EQ66" s="307">
        <f t="shared" si="83"/>
        <v>0</v>
      </c>
      <c r="ER66" s="188"/>
      <c r="ES66" s="188"/>
      <c r="ET66" s="188"/>
      <c r="EU66" s="188"/>
      <c r="EV66" s="188"/>
      <c r="EW66" s="316">
        <f t="shared" si="194"/>
        <v>0</v>
      </c>
      <c r="EX66" s="316">
        <f t="shared" si="195"/>
        <v>0</v>
      </c>
      <c r="EY66" s="316">
        <f t="shared" si="196"/>
        <v>0</v>
      </c>
      <c r="EZ66" s="316">
        <f t="shared" si="197"/>
        <v>0</v>
      </c>
      <c r="FA66" s="316">
        <f t="shared" si="198"/>
        <v>0</v>
      </c>
      <c r="FB66" s="316">
        <f t="shared" si="199"/>
        <v>0</v>
      </c>
      <c r="FC66" s="188"/>
      <c r="FD66" s="307">
        <f t="shared" si="124"/>
        <v>0</v>
      </c>
      <c r="FE66" s="307">
        <f t="shared" si="90"/>
        <v>0</v>
      </c>
      <c r="FF66" s="188"/>
      <c r="FG66" s="188"/>
      <c r="FH66" s="188"/>
      <c r="FI66" s="188"/>
      <c r="FJ66" s="188"/>
      <c r="FK66" s="188"/>
      <c r="FL66" s="316">
        <f t="shared" si="200"/>
        <v>0</v>
      </c>
      <c r="FM66" s="316">
        <f t="shared" si="201"/>
        <v>0</v>
      </c>
      <c r="FN66" s="316">
        <f t="shared" si="202"/>
        <v>0</v>
      </c>
      <c r="FO66" s="316">
        <f t="shared" si="203"/>
        <v>0</v>
      </c>
      <c r="FP66" s="316">
        <f t="shared" si="204"/>
        <v>0</v>
      </c>
      <c r="FQ66" s="316">
        <f t="shared" si="205"/>
        <v>0</v>
      </c>
      <c r="FR66" s="188"/>
      <c r="FS66" s="307">
        <f t="shared" si="97"/>
        <v>0</v>
      </c>
      <c r="FT66" s="307">
        <f t="shared" si="98"/>
        <v>0</v>
      </c>
      <c r="FU66" s="188"/>
      <c r="FV66" s="188"/>
      <c r="FW66" s="188"/>
      <c r="FX66" s="188"/>
      <c r="FY66" s="188"/>
      <c r="FZ66" s="188"/>
      <c r="GA66" s="316">
        <f t="shared" si="206"/>
        <v>0</v>
      </c>
      <c r="GB66" s="316">
        <f t="shared" si="207"/>
        <v>0</v>
      </c>
      <c r="GC66" s="316">
        <f t="shared" si="208"/>
        <v>0</v>
      </c>
      <c r="GD66" s="316">
        <f t="shared" si="209"/>
        <v>0</v>
      </c>
      <c r="GE66" s="316">
        <f t="shared" si="210"/>
        <v>0</v>
      </c>
      <c r="GF66" s="316">
        <f t="shared" si="211"/>
        <v>0</v>
      </c>
      <c r="GG66" s="188"/>
      <c r="GH66" s="307">
        <f t="shared" si="105"/>
        <v>0</v>
      </c>
      <c r="GI66" s="307">
        <f t="shared" si="106"/>
        <v>0</v>
      </c>
    </row>
    <row r="67" spans="1:191" ht="16.5" x14ac:dyDescent="0.25">
      <c r="A67" s="409">
        <v>38777</v>
      </c>
      <c r="B67" s="410">
        <f t="shared" si="107"/>
        <v>0</v>
      </c>
      <c r="C67" s="208">
        <f t="shared" si="125"/>
        <v>-0.39000000000000012</v>
      </c>
      <c r="D67" s="417"/>
      <c r="E67" s="410">
        <f t="shared" si="108"/>
        <v>-5.86</v>
      </c>
      <c r="F67" s="208">
        <f t="shared" si="126"/>
        <v>0.52</v>
      </c>
      <c r="G67" s="417"/>
      <c r="H67" s="410">
        <f t="shared" si="109"/>
        <v>0</v>
      </c>
      <c r="I67" s="208">
        <f t="shared" si="127"/>
        <v>0.57999999999999996</v>
      </c>
      <c r="J67" s="417"/>
      <c r="K67" s="410">
        <f t="shared" si="110"/>
        <v>0</v>
      </c>
      <c r="L67" s="208">
        <f t="shared" si="128"/>
        <v>-0.28999999999999998</v>
      </c>
      <c r="M67" s="417"/>
      <c r="N67" s="410">
        <f t="shared" si="111"/>
        <v>0</v>
      </c>
      <c r="O67" s="208">
        <f t="shared" si="129"/>
        <v>-0.18</v>
      </c>
      <c r="P67" s="417"/>
      <c r="Q67" s="208">
        <f t="shared" si="130"/>
        <v>3.8560000000000003</v>
      </c>
      <c r="R67" s="417"/>
      <c r="S67" s="410">
        <f t="shared" si="112"/>
        <v>0</v>
      </c>
      <c r="T67" s="208">
        <f t="shared" si="131"/>
        <v>-0.39</v>
      </c>
      <c r="U67" s="417"/>
      <c r="V67" s="208">
        <f t="shared" si="113"/>
        <v>5.1295496524400663</v>
      </c>
      <c r="W67" s="417"/>
      <c r="X67" s="410">
        <f t="shared" si="114"/>
        <v>0</v>
      </c>
      <c r="Y67" s="208">
        <f t="shared" si="132"/>
        <v>4.0360000000000005</v>
      </c>
      <c r="Z67" s="417"/>
      <c r="AB67" s="412">
        <f t="shared" si="133"/>
        <v>-5.86</v>
      </c>
      <c r="AC67" s="122"/>
      <c r="AD67" s="122"/>
      <c r="AI67" s="407">
        <v>38777</v>
      </c>
      <c r="AJ67" s="293">
        <f t="shared" si="115"/>
        <v>0</v>
      </c>
      <c r="AK67" s="294">
        <f t="shared" si="121"/>
        <v>0</v>
      </c>
      <c r="AL67" s="294">
        <f t="shared" si="18"/>
        <v>0</v>
      </c>
      <c r="AM67" s="313">
        <f t="shared" si="116"/>
        <v>0.75581766590480548</v>
      </c>
      <c r="AN67" s="314">
        <f t="shared" si="19"/>
        <v>0</v>
      </c>
      <c r="AO67" s="294">
        <f t="shared" si="20"/>
        <v>0</v>
      </c>
      <c r="AP67" s="408"/>
      <c r="AQ67" s="237"/>
      <c r="AR67" s="307">
        <f t="shared" si="134"/>
        <v>0</v>
      </c>
      <c r="AS67" s="237"/>
      <c r="AT67" s="188"/>
      <c r="AU67" s="188"/>
      <c r="AV67" s="239">
        <v>38777</v>
      </c>
      <c r="AW67" s="188"/>
      <c r="AX67" s="315">
        <f t="shared" si="135"/>
        <v>0</v>
      </c>
      <c r="AY67" s="316">
        <f t="shared" si="136"/>
        <v>0</v>
      </c>
      <c r="AZ67" s="316">
        <f t="shared" si="137"/>
        <v>0</v>
      </c>
      <c r="BA67" s="316">
        <f t="shared" si="138"/>
        <v>0</v>
      </c>
      <c r="BB67" s="316">
        <f t="shared" si="139"/>
        <v>0</v>
      </c>
      <c r="BC67" s="316">
        <f t="shared" si="140"/>
        <v>0</v>
      </c>
      <c r="BD67" s="316">
        <f t="shared" si="141"/>
        <v>0</v>
      </c>
      <c r="BE67" s="316">
        <f t="shared" si="117"/>
        <v>0</v>
      </c>
      <c r="BF67" s="316"/>
      <c r="BG67" s="248"/>
      <c r="BH67" s="248"/>
      <c r="BI67" s="317">
        <f t="shared" si="142"/>
        <v>0</v>
      </c>
      <c r="BJ67" s="317">
        <f t="shared" si="143"/>
        <v>0</v>
      </c>
      <c r="BK67" s="317">
        <f t="shared" si="144"/>
        <v>0</v>
      </c>
      <c r="BL67" s="317">
        <f t="shared" si="145"/>
        <v>0</v>
      </c>
      <c r="BM67" s="317">
        <f t="shared" si="146"/>
        <v>0</v>
      </c>
      <c r="BN67" s="317">
        <f t="shared" si="147"/>
        <v>0</v>
      </c>
      <c r="BO67" s="317">
        <f t="shared" si="148"/>
        <v>0</v>
      </c>
      <c r="BP67" s="317">
        <f t="shared" si="149"/>
        <v>0</v>
      </c>
      <c r="BQ67" s="248"/>
      <c r="BR67" s="249">
        <f t="shared" si="122"/>
        <v>0</v>
      </c>
      <c r="BS67" s="249">
        <f t="shared" si="37"/>
        <v>0</v>
      </c>
      <c r="BT67" s="249"/>
      <c r="BU67" s="188"/>
      <c r="BV67" s="188"/>
      <c r="BW67" s="318">
        <f t="shared" si="150"/>
        <v>0</v>
      </c>
      <c r="BX67" s="318">
        <f t="shared" si="151"/>
        <v>0</v>
      </c>
      <c r="BY67" s="318">
        <f t="shared" si="152"/>
        <v>0</v>
      </c>
      <c r="BZ67" s="318">
        <f t="shared" si="153"/>
        <v>0</v>
      </c>
      <c r="CA67" s="318">
        <f t="shared" si="154"/>
        <v>0</v>
      </c>
      <c r="CB67" s="316">
        <f t="shared" si="155"/>
        <v>0</v>
      </c>
      <c r="CC67" s="316">
        <f t="shared" si="156"/>
        <v>0</v>
      </c>
      <c r="CD67" s="316">
        <f t="shared" si="157"/>
        <v>0</v>
      </c>
      <c r="CE67" s="316">
        <f t="shared" si="158"/>
        <v>0</v>
      </c>
      <c r="CF67" s="316">
        <f t="shared" si="159"/>
        <v>0</v>
      </c>
      <c r="CG67" s="316">
        <f t="shared" si="160"/>
        <v>0</v>
      </c>
      <c r="CH67" s="316">
        <f t="shared" si="161"/>
        <v>0</v>
      </c>
      <c r="CI67" s="316">
        <f t="shared" si="162"/>
        <v>0</v>
      </c>
      <c r="CJ67" s="188"/>
      <c r="CK67" s="307">
        <f t="shared" si="118"/>
        <v>0</v>
      </c>
      <c r="CL67" s="307"/>
      <c r="CM67" s="307"/>
      <c r="CN67" s="318">
        <f t="shared" si="163"/>
        <v>0</v>
      </c>
      <c r="CO67" s="318">
        <f t="shared" si="164"/>
        <v>0</v>
      </c>
      <c r="CP67" s="318">
        <f t="shared" si="165"/>
        <v>0</v>
      </c>
      <c r="CQ67" s="318">
        <f t="shared" si="166"/>
        <v>0</v>
      </c>
      <c r="CR67" s="307"/>
      <c r="CS67" s="307">
        <f t="shared" si="119"/>
        <v>0</v>
      </c>
      <c r="CT67" s="307"/>
      <c r="CU67" s="188"/>
      <c r="CV67" s="188"/>
      <c r="CW67" s="188"/>
      <c r="CX67" s="316">
        <f t="shared" si="167"/>
        <v>0</v>
      </c>
      <c r="CY67" s="316">
        <f t="shared" si="168"/>
        <v>0</v>
      </c>
      <c r="CZ67" s="316">
        <f t="shared" si="169"/>
        <v>0</v>
      </c>
      <c r="DA67" s="316">
        <f t="shared" si="170"/>
        <v>0</v>
      </c>
      <c r="DB67" s="316">
        <f t="shared" si="171"/>
        <v>0</v>
      </c>
      <c r="DC67" s="316">
        <f t="shared" si="172"/>
        <v>0</v>
      </c>
      <c r="DD67" s="316">
        <f t="shared" si="173"/>
        <v>0</v>
      </c>
      <c r="DE67" s="188"/>
      <c r="DF67" s="307">
        <f t="shared" si="62"/>
        <v>0</v>
      </c>
      <c r="DG67" s="188"/>
      <c r="DH67" s="188"/>
      <c r="DI67" s="188"/>
      <c r="DJ67" s="188"/>
      <c r="DK67" s="188"/>
      <c r="DL67" s="316">
        <f t="shared" si="174"/>
        <v>0</v>
      </c>
      <c r="DM67" s="316">
        <f t="shared" si="175"/>
        <v>0</v>
      </c>
      <c r="DN67" s="316">
        <f t="shared" si="176"/>
        <v>0</v>
      </c>
      <c r="DO67" s="316">
        <f t="shared" si="177"/>
        <v>0</v>
      </c>
      <c r="DP67" s="316"/>
      <c r="DQ67" s="316">
        <f t="shared" si="120"/>
        <v>0</v>
      </c>
      <c r="DR67" s="316"/>
      <c r="DS67" s="316">
        <f t="shared" si="178"/>
        <v>0</v>
      </c>
      <c r="DT67" s="316">
        <f t="shared" si="179"/>
        <v>0</v>
      </c>
      <c r="DU67" s="316">
        <f t="shared" si="180"/>
        <v>0</v>
      </c>
      <c r="DV67" s="316">
        <f t="shared" si="181"/>
        <v>0</v>
      </c>
      <c r="DW67" s="316">
        <f t="shared" si="182"/>
        <v>0</v>
      </c>
      <c r="DX67" s="316">
        <f t="shared" si="183"/>
        <v>0</v>
      </c>
      <c r="DY67" s="316">
        <f t="shared" si="184"/>
        <v>0</v>
      </c>
      <c r="DZ67" s="316">
        <f t="shared" si="185"/>
        <v>0</v>
      </c>
      <c r="EA67" s="316">
        <f t="shared" si="186"/>
        <v>0</v>
      </c>
      <c r="EB67" s="307">
        <f t="shared" si="187"/>
        <v>0</v>
      </c>
      <c r="EC67" s="307"/>
      <c r="ED67" s="188"/>
      <c r="EE67" s="188"/>
      <c r="EF67" s="188"/>
      <c r="EG67" s="188"/>
      <c r="EH67" s="188"/>
      <c r="EI67" s="316">
        <f t="shared" si="188"/>
        <v>0</v>
      </c>
      <c r="EJ67" s="316">
        <f t="shared" si="189"/>
        <v>0</v>
      </c>
      <c r="EK67" s="316">
        <f t="shared" si="190"/>
        <v>0</v>
      </c>
      <c r="EL67" s="316">
        <f t="shared" si="191"/>
        <v>0</v>
      </c>
      <c r="EM67" s="316">
        <f t="shared" si="192"/>
        <v>0</v>
      </c>
      <c r="EN67" s="316">
        <f t="shared" si="193"/>
        <v>0</v>
      </c>
      <c r="EO67" s="188"/>
      <c r="EP67" s="307">
        <f t="shared" si="123"/>
        <v>0</v>
      </c>
      <c r="EQ67" s="307">
        <f t="shared" si="83"/>
        <v>0</v>
      </c>
      <c r="ER67" s="188"/>
      <c r="ES67" s="188"/>
      <c r="ET67" s="188"/>
      <c r="EU67" s="188"/>
      <c r="EV67" s="188"/>
      <c r="EW67" s="316">
        <f t="shared" si="194"/>
        <v>0</v>
      </c>
      <c r="EX67" s="316">
        <f t="shared" si="195"/>
        <v>0</v>
      </c>
      <c r="EY67" s="316">
        <f t="shared" si="196"/>
        <v>0</v>
      </c>
      <c r="EZ67" s="316">
        <f t="shared" si="197"/>
        <v>0</v>
      </c>
      <c r="FA67" s="316">
        <f t="shared" si="198"/>
        <v>0</v>
      </c>
      <c r="FB67" s="316">
        <f t="shared" si="199"/>
        <v>0</v>
      </c>
      <c r="FC67" s="188"/>
      <c r="FD67" s="307">
        <f t="shared" si="124"/>
        <v>0</v>
      </c>
      <c r="FE67" s="307">
        <f t="shared" si="90"/>
        <v>0</v>
      </c>
      <c r="FF67" s="188"/>
      <c r="FG67" s="188"/>
      <c r="FH67" s="188"/>
      <c r="FI67" s="188"/>
      <c r="FJ67" s="188"/>
      <c r="FK67" s="188"/>
      <c r="FL67" s="316">
        <f t="shared" si="200"/>
        <v>0</v>
      </c>
      <c r="FM67" s="316">
        <f t="shared" si="201"/>
        <v>0</v>
      </c>
      <c r="FN67" s="316">
        <f t="shared" si="202"/>
        <v>0</v>
      </c>
      <c r="FO67" s="316">
        <f t="shared" si="203"/>
        <v>0</v>
      </c>
      <c r="FP67" s="316">
        <f t="shared" si="204"/>
        <v>0</v>
      </c>
      <c r="FQ67" s="316">
        <f t="shared" si="205"/>
        <v>0</v>
      </c>
      <c r="FR67" s="188"/>
      <c r="FS67" s="307">
        <f t="shared" si="97"/>
        <v>0</v>
      </c>
      <c r="FT67" s="307">
        <f t="shared" si="98"/>
        <v>0</v>
      </c>
      <c r="FU67" s="188"/>
      <c r="FV67" s="188"/>
      <c r="FW67" s="188"/>
      <c r="FX67" s="188"/>
      <c r="FY67" s="188"/>
      <c r="FZ67" s="188"/>
      <c r="GA67" s="316">
        <f t="shared" si="206"/>
        <v>0</v>
      </c>
      <c r="GB67" s="316">
        <f t="shared" si="207"/>
        <v>0</v>
      </c>
      <c r="GC67" s="316">
        <f t="shared" si="208"/>
        <v>0</v>
      </c>
      <c r="GD67" s="316">
        <f t="shared" si="209"/>
        <v>0</v>
      </c>
      <c r="GE67" s="316">
        <f t="shared" si="210"/>
        <v>0</v>
      </c>
      <c r="GF67" s="316">
        <f t="shared" si="211"/>
        <v>0</v>
      </c>
      <c r="GG67" s="188"/>
      <c r="GH67" s="307">
        <f t="shared" si="105"/>
        <v>0</v>
      </c>
      <c r="GI67" s="307">
        <f t="shared" si="106"/>
        <v>0</v>
      </c>
    </row>
    <row r="68" spans="1:191" ht="16.5" x14ac:dyDescent="0.25">
      <c r="A68" s="404">
        <v>38808</v>
      </c>
      <c r="B68" s="405">
        <f t="shared" si="107"/>
        <v>0</v>
      </c>
      <c r="C68" s="414">
        <f t="shared" si="125"/>
        <v>-0.60687576816115918</v>
      </c>
      <c r="D68" s="217"/>
      <c r="E68" s="405">
        <f t="shared" si="108"/>
        <v>-5.64</v>
      </c>
      <c r="F68" s="414">
        <f t="shared" si="126"/>
        <v>0.12</v>
      </c>
      <c r="G68" s="217"/>
      <c r="H68" s="405">
        <f t="shared" si="109"/>
        <v>0</v>
      </c>
      <c r="I68" s="414">
        <f t="shared" si="127"/>
        <v>0.67</v>
      </c>
      <c r="J68" s="217"/>
      <c r="K68" s="405">
        <f t="shared" si="110"/>
        <v>0</v>
      </c>
      <c r="L68" s="414">
        <f t="shared" si="128"/>
        <v>-0.35499999999999998</v>
      </c>
      <c r="M68" s="217"/>
      <c r="N68" s="405">
        <f t="shared" si="111"/>
        <v>0</v>
      </c>
      <c r="O68" s="414">
        <f t="shared" si="129"/>
        <v>-0.28999999999999998</v>
      </c>
      <c r="P68" s="217"/>
      <c r="Q68" s="414">
        <f t="shared" si="130"/>
        <v>3.605</v>
      </c>
      <c r="R68" s="217"/>
      <c r="S68" s="405">
        <f t="shared" si="112"/>
        <v>0</v>
      </c>
      <c r="T68" s="414">
        <f t="shared" si="131"/>
        <v>-0.55000000000000004</v>
      </c>
      <c r="U68" s="217"/>
      <c r="V68" s="414">
        <f t="shared" si="113"/>
        <v>4.7049913988281657</v>
      </c>
      <c r="W68" s="217"/>
      <c r="X68" s="405">
        <f t="shared" si="114"/>
        <v>0</v>
      </c>
      <c r="Y68" s="414">
        <f t="shared" si="132"/>
        <v>3.895</v>
      </c>
      <c r="Z68" s="217"/>
      <c r="AB68" s="415">
        <f t="shared" si="133"/>
        <v>-5.64</v>
      </c>
      <c r="AC68" s="122"/>
      <c r="AD68" s="122"/>
      <c r="AI68" s="407">
        <v>38808</v>
      </c>
      <c r="AJ68" s="293">
        <f t="shared" si="115"/>
        <v>0</v>
      </c>
      <c r="AK68" s="294">
        <f t="shared" si="121"/>
        <v>0</v>
      </c>
      <c r="AL68" s="294">
        <f t="shared" si="18"/>
        <v>0</v>
      </c>
      <c r="AM68" s="313">
        <f t="shared" si="116"/>
        <v>0.75199023953405786</v>
      </c>
      <c r="AN68" s="314">
        <f t="shared" si="19"/>
        <v>0</v>
      </c>
      <c r="AO68" s="294">
        <f t="shared" si="20"/>
        <v>0</v>
      </c>
      <c r="AP68" s="408"/>
      <c r="AQ68" s="237"/>
      <c r="AR68" s="307">
        <f t="shared" si="134"/>
        <v>0</v>
      </c>
      <c r="AS68" s="237"/>
      <c r="AT68" s="188"/>
      <c r="AU68" s="188"/>
      <c r="AV68" s="239">
        <v>38808</v>
      </c>
      <c r="AW68" s="188"/>
      <c r="AX68" s="315">
        <f t="shared" si="135"/>
        <v>0</v>
      </c>
      <c r="AY68" s="316">
        <f t="shared" si="136"/>
        <v>0</v>
      </c>
      <c r="AZ68" s="316">
        <f t="shared" si="137"/>
        <v>0</v>
      </c>
      <c r="BA68" s="316">
        <f t="shared" si="138"/>
        <v>0</v>
      </c>
      <c r="BB68" s="316">
        <f t="shared" si="139"/>
        <v>0</v>
      </c>
      <c r="BC68" s="316">
        <f t="shared" si="140"/>
        <v>0</v>
      </c>
      <c r="BD68" s="316">
        <f t="shared" si="141"/>
        <v>0</v>
      </c>
      <c r="BE68" s="316">
        <f t="shared" si="117"/>
        <v>0</v>
      </c>
      <c r="BF68" s="316"/>
      <c r="BG68" s="248"/>
      <c r="BH68" s="248"/>
      <c r="BI68" s="317">
        <f t="shared" si="142"/>
        <v>0</v>
      </c>
      <c r="BJ68" s="317">
        <f t="shared" si="143"/>
        <v>0</v>
      </c>
      <c r="BK68" s="317">
        <f t="shared" si="144"/>
        <v>0</v>
      </c>
      <c r="BL68" s="317">
        <f t="shared" si="145"/>
        <v>0</v>
      </c>
      <c r="BM68" s="317">
        <f t="shared" si="146"/>
        <v>0</v>
      </c>
      <c r="BN68" s="317">
        <f t="shared" si="147"/>
        <v>0</v>
      </c>
      <c r="BO68" s="317">
        <f t="shared" si="148"/>
        <v>0</v>
      </c>
      <c r="BP68" s="317">
        <f t="shared" si="149"/>
        <v>0</v>
      </c>
      <c r="BQ68" s="248"/>
      <c r="BR68" s="249">
        <f t="shared" si="122"/>
        <v>0</v>
      </c>
      <c r="BS68" s="249">
        <f t="shared" si="37"/>
        <v>0</v>
      </c>
      <c r="BT68" s="249"/>
      <c r="BU68" s="188"/>
      <c r="BV68" s="188"/>
      <c r="BW68" s="318">
        <f t="shared" si="150"/>
        <v>0</v>
      </c>
      <c r="BX68" s="318">
        <f t="shared" si="151"/>
        <v>0</v>
      </c>
      <c r="BY68" s="318">
        <f t="shared" si="152"/>
        <v>0</v>
      </c>
      <c r="BZ68" s="318">
        <f t="shared" si="153"/>
        <v>0</v>
      </c>
      <c r="CA68" s="318">
        <f t="shared" si="154"/>
        <v>0</v>
      </c>
      <c r="CB68" s="316">
        <f t="shared" si="155"/>
        <v>0</v>
      </c>
      <c r="CC68" s="316">
        <f t="shared" si="156"/>
        <v>0</v>
      </c>
      <c r="CD68" s="316">
        <f t="shared" si="157"/>
        <v>0</v>
      </c>
      <c r="CE68" s="316">
        <f t="shared" si="158"/>
        <v>0</v>
      </c>
      <c r="CF68" s="316">
        <f t="shared" si="159"/>
        <v>0</v>
      </c>
      <c r="CG68" s="316">
        <f t="shared" si="160"/>
        <v>0</v>
      </c>
      <c r="CH68" s="316">
        <f t="shared" si="161"/>
        <v>0</v>
      </c>
      <c r="CI68" s="316">
        <f t="shared" si="162"/>
        <v>0</v>
      </c>
      <c r="CJ68" s="188"/>
      <c r="CK68" s="307">
        <f t="shared" si="118"/>
        <v>0</v>
      </c>
      <c r="CL68" s="307"/>
      <c r="CM68" s="307"/>
      <c r="CN68" s="318">
        <f t="shared" si="163"/>
        <v>0</v>
      </c>
      <c r="CO68" s="318">
        <f t="shared" si="164"/>
        <v>0</v>
      </c>
      <c r="CP68" s="318">
        <f t="shared" si="165"/>
        <v>0</v>
      </c>
      <c r="CQ68" s="318">
        <f t="shared" si="166"/>
        <v>0</v>
      </c>
      <c r="CR68" s="307"/>
      <c r="CS68" s="307">
        <f t="shared" si="119"/>
        <v>0</v>
      </c>
      <c r="CT68" s="307"/>
      <c r="CU68" s="188"/>
      <c r="CV68" s="188"/>
      <c r="CW68" s="188"/>
      <c r="CX68" s="316">
        <f t="shared" si="167"/>
        <v>0</v>
      </c>
      <c r="CY68" s="316">
        <f t="shared" si="168"/>
        <v>0</v>
      </c>
      <c r="CZ68" s="316">
        <f t="shared" si="169"/>
        <v>0</v>
      </c>
      <c r="DA68" s="316">
        <f t="shared" si="170"/>
        <v>0</v>
      </c>
      <c r="DB68" s="316">
        <f t="shared" si="171"/>
        <v>0</v>
      </c>
      <c r="DC68" s="316">
        <f t="shared" si="172"/>
        <v>0</v>
      </c>
      <c r="DD68" s="316">
        <f t="shared" si="173"/>
        <v>0</v>
      </c>
      <c r="DE68" s="188"/>
      <c r="DF68" s="307">
        <f t="shared" si="62"/>
        <v>0</v>
      </c>
      <c r="DG68" s="188"/>
      <c r="DH68" s="188"/>
      <c r="DI68" s="188"/>
      <c r="DJ68" s="188"/>
      <c r="DK68" s="188"/>
      <c r="DL68" s="316">
        <f t="shared" si="174"/>
        <v>0</v>
      </c>
      <c r="DM68" s="316">
        <f t="shared" si="175"/>
        <v>0</v>
      </c>
      <c r="DN68" s="316">
        <f t="shared" si="176"/>
        <v>0</v>
      </c>
      <c r="DO68" s="316">
        <f t="shared" si="177"/>
        <v>0</v>
      </c>
      <c r="DP68" s="316"/>
      <c r="DQ68" s="316">
        <f t="shared" si="120"/>
        <v>0</v>
      </c>
      <c r="DR68" s="316"/>
      <c r="DS68" s="316">
        <f t="shared" si="178"/>
        <v>0</v>
      </c>
      <c r="DT68" s="316">
        <f t="shared" si="179"/>
        <v>0</v>
      </c>
      <c r="DU68" s="316">
        <f t="shared" si="180"/>
        <v>0</v>
      </c>
      <c r="DV68" s="316">
        <f t="shared" si="181"/>
        <v>0</v>
      </c>
      <c r="DW68" s="316">
        <f t="shared" si="182"/>
        <v>0</v>
      </c>
      <c r="DX68" s="316">
        <f t="shared" si="183"/>
        <v>0</v>
      </c>
      <c r="DY68" s="316">
        <f t="shared" si="184"/>
        <v>0</v>
      </c>
      <c r="DZ68" s="316">
        <f t="shared" si="185"/>
        <v>0</v>
      </c>
      <c r="EA68" s="316">
        <f t="shared" si="186"/>
        <v>0</v>
      </c>
      <c r="EB68" s="307">
        <f t="shared" si="187"/>
        <v>0</v>
      </c>
      <c r="EC68" s="307"/>
      <c r="ED68" s="188"/>
      <c r="EE68" s="188"/>
      <c r="EF68" s="188"/>
      <c r="EG68" s="188"/>
      <c r="EH68" s="188"/>
      <c r="EI68" s="316">
        <f t="shared" si="188"/>
        <v>0</v>
      </c>
      <c r="EJ68" s="316">
        <f t="shared" si="189"/>
        <v>0</v>
      </c>
      <c r="EK68" s="316">
        <f t="shared" si="190"/>
        <v>0</v>
      </c>
      <c r="EL68" s="316">
        <f t="shared" si="191"/>
        <v>0</v>
      </c>
      <c r="EM68" s="316">
        <f t="shared" si="192"/>
        <v>0</v>
      </c>
      <c r="EN68" s="316">
        <f t="shared" si="193"/>
        <v>0</v>
      </c>
      <c r="EO68" s="188"/>
      <c r="EP68" s="307">
        <f t="shared" si="123"/>
        <v>0</v>
      </c>
      <c r="EQ68" s="307">
        <f t="shared" si="83"/>
        <v>0</v>
      </c>
      <c r="ER68" s="188"/>
      <c r="ES68" s="188"/>
      <c r="ET68" s="188"/>
      <c r="EU68" s="188"/>
      <c r="EV68" s="188"/>
      <c r="EW68" s="316">
        <f t="shared" si="194"/>
        <v>0</v>
      </c>
      <c r="EX68" s="316">
        <f t="shared" si="195"/>
        <v>0</v>
      </c>
      <c r="EY68" s="316">
        <f t="shared" si="196"/>
        <v>0</v>
      </c>
      <c r="EZ68" s="316">
        <f t="shared" si="197"/>
        <v>0</v>
      </c>
      <c r="FA68" s="316">
        <f t="shared" si="198"/>
        <v>0</v>
      </c>
      <c r="FB68" s="316">
        <f t="shared" si="199"/>
        <v>0</v>
      </c>
      <c r="FC68" s="188"/>
      <c r="FD68" s="307">
        <f t="shared" si="124"/>
        <v>0</v>
      </c>
      <c r="FE68" s="307">
        <f t="shared" si="90"/>
        <v>0</v>
      </c>
      <c r="FF68" s="188"/>
      <c r="FG68" s="188"/>
      <c r="FH68" s="188"/>
      <c r="FI68" s="188"/>
      <c r="FJ68" s="188"/>
      <c r="FK68" s="188"/>
      <c r="FL68" s="316">
        <f t="shared" si="200"/>
        <v>0</v>
      </c>
      <c r="FM68" s="316">
        <f t="shared" si="201"/>
        <v>0</v>
      </c>
      <c r="FN68" s="316">
        <f t="shared" si="202"/>
        <v>0</v>
      </c>
      <c r="FO68" s="316">
        <f t="shared" si="203"/>
        <v>0</v>
      </c>
      <c r="FP68" s="316">
        <f t="shared" si="204"/>
        <v>0</v>
      </c>
      <c r="FQ68" s="316">
        <f t="shared" si="205"/>
        <v>0</v>
      </c>
      <c r="FR68" s="188"/>
      <c r="FS68" s="307">
        <f t="shared" si="97"/>
        <v>0</v>
      </c>
      <c r="FT68" s="307">
        <f t="shared" si="98"/>
        <v>0</v>
      </c>
      <c r="FU68" s="188"/>
      <c r="FV68" s="188"/>
      <c r="FW68" s="188"/>
      <c r="FX68" s="188"/>
      <c r="FY68" s="188"/>
      <c r="FZ68" s="188"/>
      <c r="GA68" s="316">
        <f t="shared" si="206"/>
        <v>0</v>
      </c>
      <c r="GB68" s="316">
        <f t="shared" si="207"/>
        <v>0</v>
      </c>
      <c r="GC68" s="316">
        <f t="shared" si="208"/>
        <v>0</v>
      </c>
      <c r="GD68" s="316">
        <f t="shared" si="209"/>
        <v>0</v>
      </c>
      <c r="GE68" s="316">
        <f t="shared" si="210"/>
        <v>0</v>
      </c>
      <c r="GF68" s="316">
        <f t="shared" si="211"/>
        <v>0</v>
      </c>
      <c r="GG68" s="188"/>
      <c r="GH68" s="307">
        <f t="shared" si="105"/>
        <v>0</v>
      </c>
      <c r="GI68" s="307">
        <f t="shared" si="106"/>
        <v>0</v>
      </c>
    </row>
    <row r="69" spans="1:191" ht="16.5" x14ac:dyDescent="0.25">
      <c r="A69" s="404">
        <v>38838</v>
      </c>
      <c r="B69" s="410">
        <f t="shared" si="107"/>
        <v>0</v>
      </c>
      <c r="C69" s="208">
        <f t="shared" si="125"/>
        <v>-0.60688833807035403</v>
      </c>
      <c r="D69" s="417"/>
      <c r="E69" s="410">
        <f t="shared" si="108"/>
        <v>-5.8</v>
      </c>
      <c r="F69" s="208">
        <f t="shared" si="126"/>
        <v>0.12</v>
      </c>
      <c r="G69" s="417"/>
      <c r="H69" s="410">
        <f t="shared" si="109"/>
        <v>0</v>
      </c>
      <c r="I69" s="208">
        <f t="shared" si="127"/>
        <v>0.67</v>
      </c>
      <c r="J69" s="417"/>
      <c r="K69" s="410">
        <f t="shared" si="110"/>
        <v>0</v>
      </c>
      <c r="L69" s="208">
        <f t="shared" si="128"/>
        <v>-0.35499999999999998</v>
      </c>
      <c r="M69" s="417"/>
      <c r="N69" s="410">
        <f t="shared" si="111"/>
        <v>0</v>
      </c>
      <c r="O69" s="208">
        <f t="shared" si="129"/>
        <v>-0.28999999999999998</v>
      </c>
      <c r="P69" s="417"/>
      <c r="Q69" s="208">
        <f t="shared" si="130"/>
        <v>3.5760000000000001</v>
      </c>
      <c r="R69" s="417"/>
      <c r="S69" s="410">
        <f t="shared" si="112"/>
        <v>0</v>
      </c>
      <c r="T69" s="208">
        <f t="shared" si="131"/>
        <v>-0.55000000000000004</v>
      </c>
      <c r="U69" s="417"/>
      <c r="V69" s="208">
        <f t="shared" si="113"/>
        <v>4.663170150478436</v>
      </c>
      <c r="W69" s="417"/>
      <c r="X69" s="410">
        <f t="shared" si="114"/>
        <v>0</v>
      </c>
      <c r="Y69" s="208">
        <f t="shared" si="132"/>
        <v>3.8660000000000001</v>
      </c>
      <c r="Z69" s="417"/>
      <c r="AB69" s="415">
        <f t="shared" si="133"/>
        <v>-5.8</v>
      </c>
      <c r="AC69" s="122"/>
      <c r="AD69" s="122"/>
      <c r="AI69" s="407">
        <v>38838</v>
      </c>
      <c r="AJ69" s="293">
        <f t="shared" si="115"/>
        <v>0</v>
      </c>
      <c r="AK69" s="294">
        <f t="shared" si="121"/>
        <v>0</v>
      </c>
      <c r="AL69" s="294">
        <f t="shared" si="18"/>
        <v>0</v>
      </c>
      <c r="AM69" s="313">
        <f t="shared" si="116"/>
        <v>0.74829498720301413</v>
      </c>
      <c r="AN69" s="314">
        <f t="shared" si="19"/>
        <v>0</v>
      </c>
      <c r="AO69" s="294">
        <f t="shared" si="20"/>
        <v>0</v>
      </c>
      <c r="AP69" s="408"/>
      <c r="AQ69" s="237"/>
      <c r="AR69" s="307">
        <f t="shared" si="134"/>
        <v>0</v>
      </c>
      <c r="AS69" s="237"/>
      <c r="AT69" s="188"/>
      <c r="AU69" s="188"/>
      <c r="AV69" s="239">
        <v>38838</v>
      </c>
      <c r="AW69" s="188"/>
      <c r="AX69" s="315">
        <f t="shared" si="135"/>
        <v>0</v>
      </c>
      <c r="AY69" s="316">
        <f t="shared" si="136"/>
        <v>0</v>
      </c>
      <c r="AZ69" s="316">
        <f t="shared" si="137"/>
        <v>0</v>
      </c>
      <c r="BA69" s="316">
        <f t="shared" si="138"/>
        <v>0</v>
      </c>
      <c r="BB69" s="316">
        <f t="shared" si="139"/>
        <v>0</v>
      </c>
      <c r="BC69" s="316">
        <f t="shared" si="140"/>
        <v>0</v>
      </c>
      <c r="BD69" s="316">
        <f t="shared" si="141"/>
        <v>0</v>
      </c>
      <c r="BE69" s="316">
        <f t="shared" si="117"/>
        <v>0</v>
      </c>
      <c r="BF69" s="316"/>
      <c r="BG69" s="248"/>
      <c r="BH69" s="248"/>
      <c r="BI69" s="317">
        <f t="shared" si="142"/>
        <v>0</v>
      </c>
      <c r="BJ69" s="317">
        <f t="shared" si="143"/>
        <v>0</v>
      </c>
      <c r="BK69" s="317">
        <f t="shared" si="144"/>
        <v>0</v>
      </c>
      <c r="BL69" s="317">
        <f t="shared" si="145"/>
        <v>0</v>
      </c>
      <c r="BM69" s="317">
        <f t="shared" si="146"/>
        <v>0</v>
      </c>
      <c r="BN69" s="317">
        <f t="shared" si="147"/>
        <v>0</v>
      </c>
      <c r="BO69" s="317">
        <f t="shared" si="148"/>
        <v>0</v>
      </c>
      <c r="BP69" s="317">
        <f t="shared" si="149"/>
        <v>0</v>
      </c>
      <c r="BQ69" s="248"/>
      <c r="BR69" s="249">
        <f t="shared" si="122"/>
        <v>0</v>
      </c>
      <c r="BS69" s="249">
        <f t="shared" si="37"/>
        <v>0</v>
      </c>
      <c r="BT69" s="249"/>
      <c r="BU69" s="188"/>
      <c r="BV69" s="188"/>
      <c r="BW69" s="318">
        <f t="shared" si="150"/>
        <v>0</v>
      </c>
      <c r="BX69" s="318">
        <f t="shared" si="151"/>
        <v>0</v>
      </c>
      <c r="BY69" s="318">
        <f t="shared" si="152"/>
        <v>0</v>
      </c>
      <c r="BZ69" s="318">
        <f t="shared" si="153"/>
        <v>0</v>
      </c>
      <c r="CA69" s="318">
        <f t="shared" si="154"/>
        <v>0</v>
      </c>
      <c r="CB69" s="316">
        <f t="shared" si="155"/>
        <v>0</v>
      </c>
      <c r="CC69" s="316">
        <f t="shared" si="156"/>
        <v>0</v>
      </c>
      <c r="CD69" s="316">
        <f t="shared" si="157"/>
        <v>0</v>
      </c>
      <c r="CE69" s="316">
        <f t="shared" si="158"/>
        <v>0</v>
      </c>
      <c r="CF69" s="316">
        <f t="shared" si="159"/>
        <v>0</v>
      </c>
      <c r="CG69" s="316">
        <f t="shared" si="160"/>
        <v>0</v>
      </c>
      <c r="CH69" s="316">
        <f t="shared" si="161"/>
        <v>0</v>
      </c>
      <c r="CI69" s="316">
        <f t="shared" si="162"/>
        <v>0</v>
      </c>
      <c r="CJ69" s="188"/>
      <c r="CK69" s="307">
        <f t="shared" si="118"/>
        <v>0</v>
      </c>
      <c r="CL69" s="307"/>
      <c r="CM69" s="307"/>
      <c r="CN69" s="318">
        <f t="shared" si="163"/>
        <v>0</v>
      </c>
      <c r="CO69" s="318">
        <f t="shared" si="164"/>
        <v>0</v>
      </c>
      <c r="CP69" s="318">
        <f t="shared" si="165"/>
        <v>0</v>
      </c>
      <c r="CQ69" s="318">
        <f t="shared" si="166"/>
        <v>0</v>
      </c>
      <c r="CR69" s="307"/>
      <c r="CS69" s="307">
        <f t="shared" si="119"/>
        <v>0</v>
      </c>
      <c r="CT69" s="307"/>
      <c r="CU69" s="188"/>
      <c r="CV69" s="188"/>
      <c r="CW69" s="188"/>
      <c r="CX69" s="316">
        <f t="shared" si="167"/>
        <v>0</v>
      </c>
      <c r="CY69" s="316">
        <f t="shared" si="168"/>
        <v>0</v>
      </c>
      <c r="CZ69" s="316">
        <f t="shared" si="169"/>
        <v>0</v>
      </c>
      <c r="DA69" s="316">
        <f t="shared" si="170"/>
        <v>0</v>
      </c>
      <c r="DB69" s="316">
        <f t="shared" si="171"/>
        <v>0</v>
      </c>
      <c r="DC69" s="316">
        <f t="shared" si="172"/>
        <v>0</v>
      </c>
      <c r="DD69" s="316">
        <f t="shared" si="173"/>
        <v>0</v>
      </c>
      <c r="DE69" s="188"/>
      <c r="DF69" s="307">
        <f t="shared" si="62"/>
        <v>0</v>
      </c>
      <c r="DG69" s="188"/>
      <c r="DH69" s="188"/>
      <c r="DI69" s="188"/>
      <c r="DJ69" s="188"/>
      <c r="DK69" s="188"/>
      <c r="DL69" s="316">
        <f t="shared" si="174"/>
        <v>0</v>
      </c>
      <c r="DM69" s="316">
        <f t="shared" si="175"/>
        <v>0</v>
      </c>
      <c r="DN69" s="316">
        <f t="shared" si="176"/>
        <v>0</v>
      </c>
      <c r="DO69" s="316">
        <f t="shared" si="177"/>
        <v>0</v>
      </c>
      <c r="DP69" s="316"/>
      <c r="DQ69" s="316">
        <f t="shared" si="120"/>
        <v>0</v>
      </c>
      <c r="DR69" s="316"/>
      <c r="DS69" s="316">
        <f t="shared" si="178"/>
        <v>0</v>
      </c>
      <c r="DT69" s="316">
        <f t="shared" si="179"/>
        <v>0</v>
      </c>
      <c r="DU69" s="316">
        <f t="shared" si="180"/>
        <v>0</v>
      </c>
      <c r="DV69" s="316">
        <f t="shared" si="181"/>
        <v>0</v>
      </c>
      <c r="DW69" s="316">
        <f t="shared" si="182"/>
        <v>0</v>
      </c>
      <c r="DX69" s="316">
        <f t="shared" si="183"/>
        <v>0</v>
      </c>
      <c r="DY69" s="316">
        <f t="shared" si="184"/>
        <v>0</v>
      </c>
      <c r="DZ69" s="316">
        <f t="shared" si="185"/>
        <v>0</v>
      </c>
      <c r="EA69" s="316">
        <f t="shared" si="186"/>
        <v>0</v>
      </c>
      <c r="EB69" s="307">
        <f t="shared" si="187"/>
        <v>0</v>
      </c>
      <c r="EC69" s="307"/>
      <c r="ED69" s="188"/>
      <c r="EE69" s="188"/>
      <c r="EF69" s="188"/>
      <c r="EG69" s="188"/>
      <c r="EH69" s="188"/>
      <c r="EI69" s="316">
        <f t="shared" si="188"/>
        <v>0</v>
      </c>
      <c r="EJ69" s="316">
        <f t="shared" si="189"/>
        <v>0</v>
      </c>
      <c r="EK69" s="316">
        <f t="shared" si="190"/>
        <v>0</v>
      </c>
      <c r="EL69" s="316">
        <f t="shared" si="191"/>
        <v>0</v>
      </c>
      <c r="EM69" s="316">
        <f t="shared" si="192"/>
        <v>0</v>
      </c>
      <c r="EN69" s="316">
        <f t="shared" si="193"/>
        <v>0</v>
      </c>
      <c r="EO69" s="188"/>
      <c r="EP69" s="307">
        <f t="shared" si="123"/>
        <v>0</v>
      </c>
      <c r="EQ69" s="307">
        <f t="shared" si="83"/>
        <v>0</v>
      </c>
      <c r="ER69" s="188"/>
      <c r="ES69" s="188"/>
      <c r="ET69" s="188"/>
      <c r="EU69" s="188"/>
      <c r="EV69" s="188"/>
      <c r="EW69" s="316">
        <f t="shared" si="194"/>
        <v>0</v>
      </c>
      <c r="EX69" s="316">
        <f t="shared" si="195"/>
        <v>0</v>
      </c>
      <c r="EY69" s="316">
        <f t="shared" si="196"/>
        <v>0</v>
      </c>
      <c r="EZ69" s="316">
        <f t="shared" si="197"/>
        <v>0</v>
      </c>
      <c r="FA69" s="316">
        <f t="shared" si="198"/>
        <v>0</v>
      </c>
      <c r="FB69" s="316">
        <f t="shared" si="199"/>
        <v>0</v>
      </c>
      <c r="FC69" s="188"/>
      <c r="FD69" s="307">
        <f t="shared" si="124"/>
        <v>0</v>
      </c>
      <c r="FE69" s="307">
        <f t="shared" si="90"/>
        <v>0</v>
      </c>
      <c r="FF69" s="188"/>
      <c r="FG69" s="188"/>
      <c r="FH69" s="188"/>
      <c r="FI69" s="188"/>
      <c r="FJ69" s="188"/>
      <c r="FK69" s="188"/>
      <c r="FL69" s="316">
        <f t="shared" si="200"/>
        <v>0</v>
      </c>
      <c r="FM69" s="316">
        <f t="shared" si="201"/>
        <v>0</v>
      </c>
      <c r="FN69" s="316">
        <f t="shared" si="202"/>
        <v>0</v>
      </c>
      <c r="FO69" s="316">
        <f t="shared" si="203"/>
        <v>0</v>
      </c>
      <c r="FP69" s="316">
        <f t="shared" si="204"/>
        <v>0</v>
      </c>
      <c r="FQ69" s="316">
        <f t="shared" si="205"/>
        <v>0</v>
      </c>
      <c r="FR69" s="188"/>
      <c r="FS69" s="307">
        <f t="shared" si="97"/>
        <v>0</v>
      </c>
      <c r="FT69" s="307">
        <f t="shared" si="98"/>
        <v>0</v>
      </c>
      <c r="FU69" s="188"/>
      <c r="FV69" s="188"/>
      <c r="FW69" s="188"/>
      <c r="FX69" s="188"/>
      <c r="FY69" s="188"/>
      <c r="FZ69" s="188"/>
      <c r="GA69" s="316">
        <f t="shared" si="206"/>
        <v>0</v>
      </c>
      <c r="GB69" s="316">
        <f t="shared" si="207"/>
        <v>0</v>
      </c>
      <c r="GC69" s="316">
        <f t="shared" si="208"/>
        <v>0</v>
      </c>
      <c r="GD69" s="316">
        <f t="shared" si="209"/>
        <v>0</v>
      </c>
      <c r="GE69" s="316">
        <f t="shared" si="210"/>
        <v>0</v>
      </c>
      <c r="GF69" s="316">
        <f t="shared" si="211"/>
        <v>0</v>
      </c>
      <c r="GG69" s="188"/>
      <c r="GH69" s="307">
        <f t="shared" si="105"/>
        <v>0</v>
      </c>
      <c r="GI69" s="307">
        <f t="shared" si="106"/>
        <v>0</v>
      </c>
    </row>
    <row r="70" spans="1:191" ht="16.5" x14ac:dyDescent="0.25">
      <c r="A70" s="404">
        <v>38869</v>
      </c>
      <c r="B70" s="410">
        <f t="shared" si="107"/>
        <v>0</v>
      </c>
      <c r="C70" s="208">
        <f t="shared" ref="C70:C101" si="212">INDEX(M1SHEET,MATCH($A70,M1COLUMN,0),MATCH($AG$5,M1ROW,0))</f>
        <v>-0.60690123928400164</v>
      </c>
      <c r="D70" s="417"/>
      <c r="E70" s="410">
        <f t="shared" si="108"/>
        <v>-5.58</v>
      </c>
      <c r="F70" s="208">
        <f t="shared" ref="F70:F101" si="213">INDEX(M1SHEET,MATCH($A70,M1COLUMN,0),MATCH($AG$14,M1ROW,0))</f>
        <v>0.12</v>
      </c>
      <c r="G70" s="417"/>
      <c r="H70" s="410">
        <f t="shared" si="109"/>
        <v>0</v>
      </c>
      <c r="I70" s="208">
        <f t="shared" ref="I70:I101" si="214">INDEX(M1SHEET,MATCH($A70,M1COLUMN,0),MATCH($AG$17,M1ROW,0))</f>
        <v>0.67</v>
      </c>
      <c r="J70" s="417"/>
      <c r="K70" s="410">
        <f t="shared" si="110"/>
        <v>0</v>
      </c>
      <c r="L70" s="208">
        <f t="shared" ref="L70:L101" si="215">INDEX(M1SHEET,MATCH($A70,M1COLUMN,0),MATCH($AG$13,M1ROW,0))</f>
        <v>-0.35499999999999998</v>
      </c>
      <c r="M70" s="417"/>
      <c r="N70" s="410">
        <f t="shared" si="111"/>
        <v>0</v>
      </c>
      <c r="O70" s="208">
        <f t="shared" ref="O70:O101" si="216">INDEX(M1SHEET,MATCH($A70,M1COLUMN,0),MATCH($AG$15,M1ROW,0))</f>
        <v>-0.28999999999999998</v>
      </c>
      <c r="P70" s="417"/>
      <c r="Q70" s="208">
        <f t="shared" ref="Q70:Q101" si="217">INDEX(M1SHEET,MATCH($A70,M1COLUMN,0),MATCH($AG$31,M1ROW,0))</f>
        <v>3.6060000000000003</v>
      </c>
      <c r="R70" s="417"/>
      <c r="S70" s="410">
        <f t="shared" si="112"/>
        <v>0</v>
      </c>
      <c r="T70" s="208">
        <f t="shared" ref="T70:T101" si="218">INDEX(M1SHEET,MATCH($A70,M1COLUMN,0),MATCH($AG$3,M1ROW,0))</f>
        <v>-0.55000000000000004</v>
      </c>
      <c r="U70" s="417"/>
      <c r="V70" s="208">
        <f t="shared" si="113"/>
        <v>4.7042912134825992</v>
      </c>
      <c r="W70" s="417"/>
      <c r="X70" s="410">
        <f t="shared" si="114"/>
        <v>0</v>
      </c>
      <c r="Y70" s="208">
        <f t="shared" ref="Y70:Y101" si="219">INDEX(M1SHEET,MATCH($A70,M1COLUMN,0),MATCH($AG$2,M1ROW,0))</f>
        <v>3.8960000000000004</v>
      </c>
      <c r="Z70" s="417"/>
      <c r="AB70" s="415">
        <f t="shared" ref="AB70:AB101" si="220">B70+E70+H70+K70+N70+S70</f>
        <v>-5.58</v>
      </c>
      <c r="AC70" s="122"/>
      <c r="AD70" s="122"/>
      <c r="AI70" s="407">
        <v>38869</v>
      </c>
      <c r="AJ70" s="293">
        <f t="shared" si="115"/>
        <v>0</v>
      </c>
      <c r="AK70" s="294">
        <f t="shared" si="121"/>
        <v>0</v>
      </c>
      <c r="AL70" s="294">
        <f t="shared" ref="AL70:AL133" si="221">(AN70+AO70)*(AM70)</f>
        <v>0</v>
      </c>
      <c r="AM70" s="313">
        <f t="shared" si="116"/>
        <v>0.74448561557795845</v>
      </c>
      <c r="AN70" s="314">
        <f t="shared" ref="AN70:AN133" si="222">BS70</f>
        <v>0</v>
      </c>
      <c r="AO70" s="294">
        <f t="shared" ref="AO70:AO133" si="223">BR70</f>
        <v>0</v>
      </c>
      <c r="AP70" s="408"/>
      <c r="AQ70" s="237"/>
      <c r="AR70" s="307">
        <f t="shared" ref="AR70:AR101" si="224">SUM(AX70:BE70)+SUM(BI70:BP70)+SUM(DU70:DZ70)+SUM(BW70:CI70)</f>
        <v>0</v>
      </c>
      <c r="AS70" s="237"/>
      <c r="AT70" s="188"/>
      <c r="AU70" s="188"/>
      <c r="AV70" s="239">
        <v>38869</v>
      </c>
      <c r="AW70" s="188"/>
      <c r="AX70" s="315">
        <f t="shared" ref="AX70:AX101" si="225">IF(AX$2&lt;=$A70,IF(AX$3&gt;=$A70,(AX$4/1.055056),0),0)*($AI71-$AI70)/10000</f>
        <v>0</v>
      </c>
      <c r="AY70" s="316">
        <f t="shared" ref="AY70:AY101" si="226">IF(AY$2&lt;=$A70,IF(AY$3&gt;=$A70,(AY$4/1.055056),0),0)*($AI71-$AI70)/10000</f>
        <v>0</v>
      </c>
      <c r="AZ70" s="316">
        <f t="shared" ref="AZ70:AZ101" si="227">IF(AZ$2&lt;=$A70,IF(AZ$3&gt;=$A70,(AZ$4/1.055056),0),0)*($AI71-$AI70)/10000</f>
        <v>0</v>
      </c>
      <c r="BA70" s="316">
        <f t="shared" ref="BA70:BA101" si="228">IF(BA$2&lt;=$A70,IF(BA$3&gt;=$A70,(BA$4/1.055056),0),0)*($AI71-$AI70)/10000</f>
        <v>0</v>
      </c>
      <c r="BB70" s="316">
        <f t="shared" ref="BB70:BB101" si="229">IF(BB$2&lt;=$A70,IF(BB$3&gt;=$A70,(BB$4/1.055056),0),0)*($AI71-$AI70)/10000</f>
        <v>0</v>
      </c>
      <c r="BC70" s="316">
        <f t="shared" ref="BC70:BC101" si="230">IF(BC$2&lt;=$A70,IF(BC$3&gt;=$A70,(BC$4/1.055056),0),0)*($AI71-$AI70)/10000</f>
        <v>0</v>
      </c>
      <c r="BD70" s="316">
        <f t="shared" ref="BD70:BD101" si="231">IF(BD$2&lt;=$A70,IF(BD$3&gt;=$A70,(BD$4/1.055056),0),0)*($AI71-$AI70)/10000</f>
        <v>0</v>
      </c>
      <c r="BE70" s="316">
        <f t="shared" si="117"/>
        <v>0</v>
      </c>
      <c r="BF70" s="316"/>
      <c r="BG70" s="248"/>
      <c r="BH70" s="248"/>
      <c r="BI70" s="317">
        <f t="shared" ref="BI70:BI101" si="232">IF(BI$2&lt;=$A70,IF(BI$3&gt;=$A70,(BI$4/1.055056),0),0)*($AI71-$AI70)/10000</f>
        <v>0</v>
      </c>
      <c r="BJ70" s="317">
        <f t="shared" ref="BJ70:BJ101" si="233">IF(BJ$2&lt;=$A70,IF(BJ$3&gt;=$A70,(BJ$4/1.055056),0),0)*($AI71-$AI70)/10000</f>
        <v>0</v>
      </c>
      <c r="BK70" s="317">
        <f t="shared" ref="BK70:BK101" si="234">IF(BK$2&lt;=$A70,IF(BK$3&gt;=$A70,(BK$4/1.055056),0),0)*($AI71-$AI70)/10000</f>
        <v>0</v>
      </c>
      <c r="BL70" s="317">
        <f t="shared" ref="BL70:BL101" si="235">IF(BL$2&lt;=$A70,IF(BL$3&gt;=$A70,(BL$4/1.055056),0),0)*($AI71-$AI70)/10000</f>
        <v>0</v>
      </c>
      <c r="BM70" s="317">
        <f t="shared" ref="BM70:BM101" si="236">IF(BM$2&lt;=$A70,IF(BM$3&gt;=$A70,(BM$4/1.055056),0),0)*($AI71-$AI70)/10000</f>
        <v>0</v>
      </c>
      <c r="BN70" s="317">
        <f t="shared" ref="BN70:BN101" si="237">IF(BN$2&lt;=$A70,IF(BN$3&gt;=$A70,(BN$4/1.055056),0),0)*($AI71-$AI70)/10000</f>
        <v>0</v>
      </c>
      <c r="BO70" s="317">
        <f t="shared" ref="BO70:BO101" si="238">IF(BO$2&lt;=$A70,IF(BO$3&gt;=$A70,(BO$4/1.055056),0),0)*($AI71-$AI70)/10000</f>
        <v>0</v>
      </c>
      <c r="BP70" s="317">
        <f t="shared" ref="BP70:BP101" si="239">IF(BP$2&lt;=$A70,IF(BP$3&gt;=$A70,(BP$4/1.055056),0),0)*($AI71-$AI70)/10000</f>
        <v>0</v>
      </c>
      <c r="BQ70" s="248"/>
      <c r="BR70" s="249">
        <f t="shared" si="122"/>
        <v>0</v>
      </c>
      <c r="BS70" s="249">
        <f t="shared" ref="BS70:BS133" si="240">SUM(AX70:BF70)+DF70</f>
        <v>0</v>
      </c>
      <c r="BT70" s="249"/>
      <c r="BU70" s="188"/>
      <c r="BV70" s="188"/>
      <c r="BW70" s="318">
        <f t="shared" ref="BW70:BW101" si="241">IF(BW$2&lt;=$A70,IF(BW$3&gt;=$A70,(BW$4),0),0)*($AI71-$AI70)/10000</f>
        <v>0</v>
      </c>
      <c r="BX70" s="318">
        <f t="shared" ref="BX70:BX101" si="242">IF(BX$2&lt;=$A70,IF(BX$3&gt;=$A70,(BX$4),0),0)*($AI71-$AI70)/10000</f>
        <v>0</v>
      </c>
      <c r="BY70" s="318">
        <f t="shared" ref="BY70:BY101" si="243">IF(BY$2&lt;=$A70,IF(BY$3&gt;=$A70,(BY$4),0),0)*($AI71-$AI70)/10000</f>
        <v>0</v>
      </c>
      <c r="BZ70" s="318">
        <f t="shared" ref="BZ70:BZ101" si="244">IF(BZ$2&lt;=$A70,IF(BZ$3&gt;=$A70,(BZ$4),0),0)*($AI71-$AI70)/10000</f>
        <v>0</v>
      </c>
      <c r="CA70" s="318">
        <f t="shared" ref="CA70:CA101" si="245">IF(CA$2&lt;=$A70,IF(CA$3&gt;=$A70,(CA$4),0),0)*($AI71-$AI70)/10000</f>
        <v>0</v>
      </c>
      <c r="CB70" s="316">
        <f t="shared" ref="CB70:CB101" si="246">IF(CB$2&lt;=$A70,IF(CB$3&gt;=$A70,(CB$4),0),0)*($AI71-$AI70)/10000</f>
        <v>0</v>
      </c>
      <c r="CC70" s="316">
        <f t="shared" ref="CC70:CC101" si="247">IF(CC$2&lt;=$A70,IF(CC$3&gt;=$A70,(CC$4),0),0)*($AI71-$AI70)/10000</f>
        <v>0</v>
      </c>
      <c r="CD70" s="316">
        <f t="shared" ref="CD70:CD101" si="248">IF(CD$2&lt;=$A70,IF(CD$3&gt;=$A70,(CD$4),0),0)*($AI71-$AI70)/10000</f>
        <v>0</v>
      </c>
      <c r="CE70" s="316">
        <f t="shared" ref="CE70:CE101" si="249">IF(CE$2&lt;=$A70,IF(CE$3&gt;=$A70,(CE$4),0),0)*($AI71-$AI70)/10000</f>
        <v>0</v>
      </c>
      <c r="CF70" s="316">
        <f t="shared" ref="CF70:CF101" si="250">IF(CF$2&lt;=$A70,IF(CF$3&gt;=$A70,(CF$4),0),0)*($AI71-$AI70)/10000</f>
        <v>0</v>
      </c>
      <c r="CG70" s="316">
        <f t="shared" ref="CG70:CG101" si="251">IF(CG$2&lt;=$A70,IF(CG$3&gt;=$A70,(CG$4),0),0)*($AI71-$AI70)/10000</f>
        <v>0</v>
      </c>
      <c r="CH70" s="316">
        <f t="shared" ref="CH70:CH101" si="252">IF(CH$2&lt;=$A70,IF(CH$3&gt;=$A70,(CH$4),0),0)*($AI71-$AI70)/10000</f>
        <v>0</v>
      </c>
      <c r="CI70" s="316">
        <f t="shared" ref="CI70:CI101" si="253">IF(CI$2&lt;=$A70,IF(CI$3&gt;=$A70,(CI$4),0),0)*($AI71-$AI70)/10000</f>
        <v>0</v>
      </c>
      <c r="CJ70" s="188"/>
      <c r="CK70" s="307">
        <f t="shared" si="118"/>
        <v>0</v>
      </c>
      <c r="CL70" s="307"/>
      <c r="CM70" s="307"/>
      <c r="CN70" s="318">
        <f t="shared" ref="CN70:CN101" si="254">IF(CN$2&lt;=$A70,IF(CN$3&gt;=$A70,(CN$4),0),0)*($AI71-$AI70)/10000</f>
        <v>0</v>
      </c>
      <c r="CO70" s="318">
        <f t="shared" ref="CO70:CO101" si="255">IF(CO$2&lt;=$A70,IF(CO$3&gt;=$A70,(CO$4),0),0)*($AI71-$AI70)/10000</f>
        <v>0</v>
      </c>
      <c r="CP70" s="318">
        <f t="shared" ref="CP70:CP101" si="256">IF(CP$2&lt;=$A70,IF(CP$3&gt;=$A70,(CP$4),0),0)*($AI71-$AI70)/10000</f>
        <v>0</v>
      </c>
      <c r="CQ70" s="318">
        <f t="shared" ref="CQ70:CQ101" si="257">IF(CQ$2&lt;=$A70,IF(CQ$3&gt;=$A70,(CQ$4),0),0)*($AI71-$AI70)/10000</f>
        <v>0</v>
      </c>
      <c r="CR70" s="307"/>
      <c r="CS70" s="307">
        <f t="shared" si="119"/>
        <v>0</v>
      </c>
      <c r="CT70" s="307"/>
      <c r="CU70" s="188"/>
      <c r="CV70" s="188"/>
      <c r="CW70" s="188"/>
      <c r="CX70" s="316">
        <f t="shared" ref="CX70:CX101" si="258">IF(CX$2&lt;=$A70,IF(CX$3&gt;=$A70,(CX$4),0),0)*($AI71-$AI70)/10000</f>
        <v>0</v>
      </c>
      <c r="CY70" s="316">
        <f t="shared" ref="CY70:CY101" si="259">IF(CY$2&lt;=$A70,IF(CY$3&gt;=$A70,(CY$4),0),0)*($AI71-$AI70)/10000</f>
        <v>0</v>
      </c>
      <c r="CZ70" s="316">
        <f t="shared" ref="CZ70:CZ101" si="260">IF(CZ$2&lt;=$A70,IF(CZ$3&gt;=$A70,(CZ$4),0),0)*($AI71-$AI70)/10000</f>
        <v>0</v>
      </c>
      <c r="DA70" s="316">
        <f t="shared" ref="DA70:DA101" si="261">IF(DA$2&lt;=$A70,IF(DA$3&gt;=$A70,(DA$4),0),0)*($AI71-$AI70)/10000</f>
        <v>0</v>
      </c>
      <c r="DB70" s="316">
        <f t="shared" ref="DB70:DB101" si="262">IF(DB$2&lt;=$A70,IF(DB$3&gt;=$A70,(DB$4),0),0)*($AI71-$AI70)/10000</f>
        <v>0</v>
      </c>
      <c r="DC70" s="316">
        <f t="shared" ref="DC70:DC101" si="263">IF(DC$2&lt;=$A70,IF(DC$3&gt;=$A70,(DC$4),0),0)*($AI71-$AI70)/10000</f>
        <v>0</v>
      </c>
      <c r="DD70" s="316">
        <f t="shared" ref="DD70:DD101" si="264">IF(DD$2&lt;=$A70,IF(DD$3&gt;=$A70,(DD$4),0),0)*($AI71-$AI70)/10000</f>
        <v>0</v>
      </c>
      <c r="DE70" s="188"/>
      <c r="DF70" s="307">
        <f t="shared" ref="DF70:DF133" si="265">SUM(CX70:DD70)</f>
        <v>0</v>
      </c>
      <c r="DG70" s="188"/>
      <c r="DH70" s="188"/>
      <c r="DI70" s="188"/>
      <c r="DJ70" s="188"/>
      <c r="DK70" s="188"/>
      <c r="DL70" s="316">
        <f t="shared" ref="DL70:DL101" si="266">IF(DL$2&lt;=$A70,IF(DL$3&gt;=$A70,(DL$4),0),0)*($AI71-$AI70)/10000</f>
        <v>0</v>
      </c>
      <c r="DM70" s="316">
        <f t="shared" ref="DM70:DM101" si="267">IF(DM$2&lt;=$A70,IF(DM$3&gt;=$A70,(DM$4),0),0)*($AI71-$AI70)/10000</f>
        <v>0</v>
      </c>
      <c r="DN70" s="316">
        <f t="shared" ref="DN70:DN101" si="268">IF(DN$2&lt;=$A70,IF(DN$3&gt;=$A70,(DN$4),0),0)*($AI71-$AI70)/10000</f>
        <v>0</v>
      </c>
      <c r="DO70" s="316">
        <f t="shared" ref="DO70:DO101" si="269">IF(DO$2&lt;=$A70,IF(DO$3&gt;=$A70,(DO$4),0),0)*($AI71-$AI70)/10000</f>
        <v>0</v>
      </c>
      <c r="DP70" s="316"/>
      <c r="DQ70" s="316">
        <f t="shared" si="120"/>
        <v>0</v>
      </c>
      <c r="DR70" s="316"/>
      <c r="DS70" s="316">
        <f t="shared" ref="DS70:DS101" si="270">IF(DS$2&lt;=$A70,IF(DS$3&gt;=$A70,(DS$4),0),0)*($AI71-$AI70)/10000</f>
        <v>0</v>
      </c>
      <c r="DT70" s="316">
        <f t="shared" ref="DT70:DT101" si="271">IF(DT$2&lt;=$A70,IF(DT$3&gt;=$A70,(DT$4),0),0)*($AI71-$AI70)/10000</f>
        <v>0</v>
      </c>
      <c r="DU70" s="316">
        <f t="shared" ref="DU70:DU101" si="272">IF(DU$2&lt;=$A70,IF(DU$3&gt;=$A70,(DU$4),0),0)*($AI71-$AI70)/10000</f>
        <v>0</v>
      </c>
      <c r="DV70" s="316">
        <f t="shared" ref="DV70:DV101" si="273">IF(DV$2&lt;=$A70,IF(DV$3&gt;=$A70,(DV$4),0),0)*($AI71-$AI70)/10000</f>
        <v>0</v>
      </c>
      <c r="DW70" s="316">
        <f t="shared" ref="DW70:DW101" si="274">IF(DW$2&lt;=$A70,IF(DW$3&gt;=$A70,(DW$4),0),0)*($AI71-$AI70)/10000</f>
        <v>0</v>
      </c>
      <c r="DX70" s="316">
        <f t="shared" ref="DX70:DX101" si="275">IF(DX$2&lt;=$A70,IF(DX$3&gt;=$A70,(DX$4),0),0)*($AI71-$AI70)/10000</f>
        <v>0</v>
      </c>
      <c r="DY70" s="316">
        <f t="shared" ref="DY70:DY101" si="276">IF(DY$2&lt;=$A70,IF(DY$3&gt;=$A70,(DY$4),0),0)*($AI71-$AI70)/10000</f>
        <v>0</v>
      </c>
      <c r="DZ70" s="316">
        <f t="shared" ref="DZ70:DZ101" si="277">IF(DZ$2&lt;=$A70,IF(DZ$3&gt;=$A70,(DZ$4),0),0)*($AI71-$AI70)/10000</f>
        <v>0</v>
      </c>
      <c r="EA70" s="316">
        <f t="shared" ref="EA70:EA101" si="278">IF(EA$2&lt;=$A70,IF(EA$3&gt;=$A70,(EA$4),0),0)*($AI71-$AI70)/10000</f>
        <v>0</v>
      </c>
      <c r="EB70" s="307">
        <f t="shared" ref="EB70:EB101" si="279">SUM(DS70:DZ70)*AM70</f>
        <v>0</v>
      </c>
      <c r="EC70" s="307"/>
      <c r="ED70" s="188"/>
      <c r="EE70" s="188"/>
      <c r="EF70" s="188"/>
      <c r="EG70" s="188"/>
      <c r="EH70" s="188"/>
      <c r="EI70" s="316">
        <f t="shared" ref="EI70:EI101" si="280">IF(EI$2&lt;=$A70,IF(EI$3&gt;=$A70,(EI$4),0),0)*($AI71-$AI70)/10000</f>
        <v>0</v>
      </c>
      <c r="EJ70" s="316">
        <f t="shared" ref="EJ70:EJ101" si="281">IF(EJ$2&lt;=$A70,IF(EJ$3&gt;=$A70,(EJ$4),0),0)*($AI71-$AI70)/10000</f>
        <v>0</v>
      </c>
      <c r="EK70" s="316">
        <f t="shared" ref="EK70:EK101" si="282">IF(EK$2&lt;=$A70,IF(EK$3&gt;=$A70,(EK$4),0),0)*($AI71-$AI70)/10000</f>
        <v>0</v>
      </c>
      <c r="EL70" s="316">
        <f t="shared" ref="EL70:EL101" si="283">IF(EL$2&lt;=$A70,IF(EL$3&gt;=$A70,(EL$4),0),0)*($AI71-$AI70)/10000</f>
        <v>0</v>
      </c>
      <c r="EM70" s="316">
        <f t="shared" ref="EM70:EM101" si="284">IF(EM$2&lt;=$A70,IF(EM$3&gt;=$A70,(EM$4),0),0)*($AI71-$AI70)/10000</f>
        <v>0</v>
      </c>
      <c r="EN70" s="316">
        <f t="shared" ref="EN70:EN101" si="285">IF(EN$2&lt;=$A70,IF(EN$3&gt;=$A70,(EN$4),0),0)*($AI71-$AI70)/10000</f>
        <v>0</v>
      </c>
      <c r="EO70" s="188"/>
      <c r="EP70" s="307">
        <f t="shared" si="123"/>
        <v>0</v>
      </c>
      <c r="EQ70" s="307">
        <f t="shared" ref="EQ70:EQ133" si="286">EP70*AM70</f>
        <v>0</v>
      </c>
      <c r="ER70" s="188"/>
      <c r="ES70" s="188"/>
      <c r="ET70" s="188"/>
      <c r="EU70" s="188"/>
      <c r="EV70" s="188"/>
      <c r="EW70" s="316">
        <f t="shared" ref="EW70:EW101" si="287">IF(EW$2&lt;=$A70,IF(EW$3&gt;=$A70,(EW$4),0),0)*($AI71-$AI70)/10000</f>
        <v>0</v>
      </c>
      <c r="EX70" s="316">
        <f t="shared" ref="EX70:EX101" si="288">IF(EX$2&lt;=$A70,IF(EX$3&gt;=$A70,(EX$4),0),0)*($AI71-$AI70)/10000</f>
        <v>0</v>
      </c>
      <c r="EY70" s="316">
        <f t="shared" ref="EY70:EY101" si="289">IF(EY$2&lt;=$A70,IF(EY$3&gt;=$A70,(EY$4),0),0)*($AI71-$AI70)/10000</f>
        <v>0</v>
      </c>
      <c r="EZ70" s="316">
        <f t="shared" ref="EZ70:EZ101" si="290">IF(EZ$2&lt;=$A70,IF(EZ$3&gt;=$A70,(EZ$4),0),0)*($AI71-$AI70)/10000</f>
        <v>0</v>
      </c>
      <c r="FA70" s="316">
        <f t="shared" ref="FA70:FA101" si="291">IF(FA$2&lt;=$A70,IF(FA$3&gt;=$A70,(FA$4),0),0)*($AI71-$AI70)/10000</f>
        <v>0</v>
      </c>
      <c r="FB70" s="316">
        <f t="shared" ref="FB70:FB101" si="292">IF(FB$2&lt;=$A70,IF(FB$3&gt;=$A70,(FB$4),0),0)*($AI71-$AI70)/10000</f>
        <v>0</v>
      </c>
      <c r="FC70" s="188"/>
      <c r="FD70" s="307">
        <f t="shared" si="124"/>
        <v>0</v>
      </c>
      <c r="FE70" s="307">
        <f t="shared" ref="FE70:FE133" si="293">FD70*AM70</f>
        <v>0</v>
      </c>
      <c r="FF70" s="188"/>
      <c r="FG70" s="188"/>
      <c r="FH70" s="188"/>
      <c r="FI70" s="188"/>
      <c r="FJ70" s="188"/>
      <c r="FK70" s="188"/>
      <c r="FL70" s="316">
        <f t="shared" ref="FL70:FL101" si="294">IF(FL$2&lt;=$A70,IF(FL$3&gt;=$A70,(FL$4),0),0)*($AI71-$AI70)/10000</f>
        <v>0</v>
      </c>
      <c r="FM70" s="316">
        <f t="shared" ref="FM70:FM101" si="295">IF(FM$2&lt;=$A70,IF(FM$3&gt;=$A70,(FM$4),0),0)*($AI71-$AI70)/10000</f>
        <v>0</v>
      </c>
      <c r="FN70" s="316">
        <f t="shared" ref="FN70:FN101" si="296">IF(FN$2&lt;=$A70,IF(FN$3&gt;=$A70,(FN$4),0),0)*($AI71-$AI70)/10000</f>
        <v>0</v>
      </c>
      <c r="FO70" s="316">
        <f t="shared" ref="FO70:FO101" si="297">IF(FO$2&lt;=$A70,IF(FO$3&gt;=$A70,(FO$4),0),0)*($AI71-$AI70)/10000</f>
        <v>0</v>
      </c>
      <c r="FP70" s="316">
        <f t="shared" ref="FP70:FP101" si="298">IF(FP$2&lt;=$A70,IF(FP$3&gt;=$A70,(FP$4),0),0)*($AI71-$AI70)/10000</f>
        <v>0</v>
      </c>
      <c r="FQ70" s="316">
        <f t="shared" ref="FQ70:FQ101" si="299">IF(FQ$2&lt;=$A70,IF(FQ$3&gt;=$A70,(FQ$4),0),0)*($AI71-$AI70)/10000</f>
        <v>0</v>
      </c>
      <c r="FR70" s="188"/>
      <c r="FS70" s="307">
        <f t="shared" ref="FS70:FS133" si="300">SUM(FL70:FQ70)</f>
        <v>0</v>
      </c>
      <c r="FT70" s="307">
        <f t="shared" ref="FT70:FT133" si="301">FS70*AM70</f>
        <v>0</v>
      </c>
      <c r="FU70" s="188"/>
      <c r="FV70" s="188"/>
      <c r="FW70" s="188"/>
      <c r="FX70" s="188"/>
      <c r="FY70" s="188"/>
      <c r="FZ70" s="188"/>
      <c r="GA70" s="316">
        <f t="shared" ref="GA70:GA101" si="302">IF(GA$2&lt;=$A70,IF(GA$3&gt;=$A70,(GA$4),0),0)*($AI71-$AI70)/10000</f>
        <v>0</v>
      </c>
      <c r="GB70" s="316">
        <f t="shared" ref="GB70:GB101" si="303">IF(GB$2&lt;=$A70,IF(GB$3&gt;=$A70,(GB$4),0),0)*($AI71-$AI70)/10000</f>
        <v>0</v>
      </c>
      <c r="GC70" s="316">
        <f t="shared" ref="GC70:GC101" si="304">IF(GC$2&lt;=$A70,IF(GC$3&gt;=$A70,(GC$4),0),0)*($AI71-$AI70)/10000</f>
        <v>0</v>
      </c>
      <c r="GD70" s="316">
        <f t="shared" ref="GD70:GD101" si="305">IF(GD$2&lt;=$A70,IF(GD$3&gt;=$A70,(GD$4),0),0)*($AI71-$AI70)/10000</f>
        <v>0</v>
      </c>
      <c r="GE70" s="316">
        <f t="shared" ref="GE70:GE101" si="306">IF(GE$2&lt;=$A70,IF(GE$3&gt;=$A70,(GE$4),0),0)*($AI71-$AI70)/10000</f>
        <v>0</v>
      </c>
      <c r="GF70" s="316">
        <f t="shared" ref="GF70:GF101" si="307">IF(GF$2&lt;=$A70,IF(GF$3&gt;=$A70,(GF$4),0),0)*($AI71-$AI70)/10000</f>
        <v>0</v>
      </c>
      <c r="GG70" s="188"/>
      <c r="GH70" s="307">
        <f t="shared" ref="GH70:GH133" si="308">SUM(GA70:GF70)</f>
        <v>0</v>
      </c>
      <c r="GI70" s="307">
        <f t="shared" ref="GI70:GI133" si="309">GH70*AM70</f>
        <v>0</v>
      </c>
    </row>
    <row r="71" spans="1:191" ht="16.5" x14ac:dyDescent="0.25">
      <c r="A71" s="404">
        <v>38899</v>
      </c>
      <c r="B71" s="410">
        <f t="shared" ref="B71:B134" si="310">INDEX(EOLArray,MATCH($A71,EOLColumn,0),MATCH($AF$5,EOLRow,0))+CT71</f>
        <v>0</v>
      </c>
      <c r="C71" s="208">
        <f t="shared" si="212"/>
        <v>-0.60691363941775789</v>
      </c>
      <c r="D71" s="411">
        <f>AVERAGE(C68:C74)</f>
        <v>-0.60691364239152568</v>
      </c>
      <c r="E71" s="410">
        <f t="shared" ref="E71:E134" si="311">INDEX(EOLArray,MATCH($A71,EOLColumn,0),MATCH($AF$19,EOLRow,0))+EQ71</f>
        <v>-5.74</v>
      </c>
      <c r="F71" s="208">
        <f t="shared" si="213"/>
        <v>0.12</v>
      </c>
      <c r="G71" s="411">
        <f>AVERAGE(F68:F74)</f>
        <v>0.12</v>
      </c>
      <c r="H71" s="410">
        <f t="shared" ref="H71:H134" si="312">INDEX(EOLArray,MATCH($A71,EOLColumn,0),MATCH($AF$20,EOLRow,0))+GI71</f>
        <v>0</v>
      </c>
      <c r="I71" s="208">
        <f t="shared" si="214"/>
        <v>0.67</v>
      </c>
      <c r="J71" s="411">
        <f>AVERAGE(I68:I74)</f>
        <v>0.67</v>
      </c>
      <c r="K71" s="410">
        <f t="shared" ref="K71:K134" si="313">INDEX(EOLArray,MATCH($A71,EOLColumn,0),MATCH($AF$13,EOLRow,0))+FE71</f>
        <v>0</v>
      </c>
      <c r="L71" s="208">
        <f t="shared" si="215"/>
        <v>-0.35499999999999998</v>
      </c>
      <c r="M71" s="411">
        <f>AVERAGE(L68:L74)</f>
        <v>-0.35499999999999998</v>
      </c>
      <c r="N71" s="410">
        <f t="shared" ref="N71:N134" si="314">INDEX(EOLArray,MATCH($A71,EOLColumn,0),MATCH($AF$12,EOLRow,0))+EB71+DQ71</f>
        <v>0</v>
      </c>
      <c r="O71" s="208">
        <f t="shared" si="216"/>
        <v>-0.28999999999999998</v>
      </c>
      <c r="P71" s="411">
        <f>AVERAGE(O68:O74)</f>
        <v>-0.28999999999999998</v>
      </c>
      <c r="Q71" s="208">
        <f t="shared" si="217"/>
        <v>3.6360000000000001</v>
      </c>
      <c r="R71" s="411">
        <f>AVERAGE(Q68:Q74)</f>
        <v>3.6401428571428567</v>
      </c>
      <c r="S71" s="410">
        <f t="shared" ref="S71:S134" si="315">INDEX(EOLArray,MATCH($A71,EOLColumn,0),MATCH($AF$2,EOLRow,0))+BE71+DF71</f>
        <v>0</v>
      </c>
      <c r="T71" s="208">
        <f t="shared" si="218"/>
        <v>-0.55000000000000004</v>
      </c>
      <c r="U71" s="411">
        <f>AVERAGE(T68:T74)</f>
        <v>-0.54999999999999993</v>
      </c>
      <c r="V71" s="208">
        <f t="shared" ref="V71:V134" si="316">INDEX(M1SHEET,MATCH($A71,M1COLUMN,0),MATCH($AG$28,M1ROW,0))</f>
        <v>4.7454354134262298</v>
      </c>
      <c r="W71" s="411">
        <f>AVERAGE(V68:V74)</f>
        <v>4.7512325171256364</v>
      </c>
      <c r="X71" s="410">
        <f t="shared" ref="X71:X134" si="317">INDEX(EOLArray,MATCH($A71,EOLColumn,0),MATCH($AF$18,EOLRow,0))+$BE71+$CK71+$CS71+$DQ71</f>
        <v>0</v>
      </c>
      <c r="Y71" s="208">
        <f t="shared" si="219"/>
        <v>3.9260000000000002</v>
      </c>
      <c r="Z71" s="411">
        <f>AVERAGE(Y68:Y74)</f>
        <v>3.9301428571428576</v>
      </c>
      <c r="AB71" s="415">
        <f t="shared" si="220"/>
        <v>-5.74</v>
      </c>
      <c r="AC71" s="122"/>
      <c r="AD71" s="122"/>
      <c r="AI71" s="407">
        <v>38899</v>
      </c>
      <c r="AJ71" s="293">
        <f t="shared" ref="AJ71:AJ134" si="318">(CK71+BE71+BR71+DQ71)*AM71</f>
        <v>0</v>
      </c>
      <c r="AK71" s="294">
        <f t="shared" si="121"/>
        <v>0</v>
      </c>
      <c r="AL71" s="294">
        <f t="shared" si="221"/>
        <v>0</v>
      </c>
      <c r="AM71" s="313">
        <f t="shared" ref="AM71:AM134" si="319">INDEX(M1SHEET,MATCH($AI71,M1COLUMN,0),MATCH($AG$38,M1ROW,0))</f>
        <v>0.74080794433508379</v>
      </c>
      <c r="AN71" s="314">
        <f t="shared" si="222"/>
        <v>0</v>
      </c>
      <c r="AO71" s="294">
        <f t="shared" si="223"/>
        <v>0</v>
      </c>
      <c r="AP71" s="408"/>
      <c r="AQ71" s="237"/>
      <c r="AR71" s="307">
        <f t="shared" si="224"/>
        <v>0</v>
      </c>
      <c r="AS71" s="237"/>
      <c r="AT71" s="188"/>
      <c r="AU71" s="188"/>
      <c r="AV71" s="239">
        <v>38899</v>
      </c>
      <c r="AW71" s="188"/>
      <c r="AX71" s="315">
        <f t="shared" si="225"/>
        <v>0</v>
      </c>
      <c r="AY71" s="316">
        <f t="shared" si="226"/>
        <v>0</v>
      </c>
      <c r="AZ71" s="316">
        <f t="shared" si="227"/>
        <v>0</v>
      </c>
      <c r="BA71" s="316">
        <f t="shared" si="228"/>
        <v>0</v>
      </c>
      <c r="BB71" s="316">
        <f t="shared" si="229"/>
        <v>0</v>
      </c>
      <c r="BC71" s="316">
        <f t="shared" si="230"/>
        <v>0</v>
      </c>
      <c r="BD71" s="316">
        <f t="shared" si="231"/>
        <v>0</v>
      </c>
      <c r="BE71" s="316">
        <f t="shared" ref="BE71:BE134" si="320">SUM(AX71:BD71)*AM71</f>
        <v>0</v>
      </c>
      <c r="BF71" s="316"/>
      <c r="BG71" s="248"/>
      <c r="BH71" s="248"/>
      <c r="BI71" s="317">
        <f t="shared" si="232"/>
        <v>0</v>
      </c>
      <c r="BJ71" s="317">
        <f t="shared" si="233"/>
        <v>0</v>
      </c>
      <c r="BK71" s="317">
        <f t="shared" si="234"/>
        <v>0</v>
      </c>
      <c r="BL71" s="317">
        <f t="shared" si="235"/>
        <v>0</v>
      </c>
      <c r="BM71" s="317">
        <f t="shared" si="236"/>
        <v>0</v>
      </c>
      <c r="BN71" s="317">
        <f t="shared" si="237"/>
        <v>0</v>
      </c>
      <c r="BO71" s="317">
        <f t="shared" si="238"/>
        <v>0</v>
      </c>
      <c r="BP71" s="317">
        <f t="shared" si="239"/>
        <v>0</v>
      </c>
      <c r="BQ71" s="248"/>
      <c r="BR71" s="249">
        <f t="shared" si="122"/>
        <v>0</v>
      </c>
      <c r="BS71" s="249">
        <f t="shared" si="240"/>
        <v>0</v>
      </c>
      <c r="BT71" s="249"/>
      <c r="BU71" s="188"/>
      <c r="BV71" s="188"/>
      <c r="BW71" s="318">
        <f t="shared" si="241"/>
        <v>0</v>
      </c>
      <c r="BX71" s="318">
        <f t="shared" si="242"/>
        <v>0</v>
      </c>
      <c r="BY71" s="318">
        <f t="shared" si="243"/>
        <v>0</v>
      </c>
      <c r="BZ71" s="318">
        <f t="shared" si="244"/>
        <v>0</v>
      </c>
      <c r="CA71" s="318">
        <f t="shared" si="245"/>
        <v>0</v>
      </c>
      <c r="CB71" s="316">
        <f t="shared" si="246"/>
        <v>0</v>
      </c>
      <c r="CC71" s="316">
        <f t="shared" si="247"/>
        <v>0</v>
      </c>
      <c r="CD71" s="316">
        <f t="shared" si="248"/>
        <v>0</v>
      </c>
      <c r="CE71" s="316">
        <f t="shared" si="249"/>
        <v>0</v>
      </c>
      <c r="CF71" s="316">
        <f t="shared" si="250"/>
        <v>0</v>
      </c>
      <c r="CG71" s="316">
        <f t="shared" si="251"/>
        <v>0</v>
      </c>
      <c r="CH71" s="316">
        <f t="shared" si="252"/>
        <v>0</v>
      </c>
      <c r="CI71" s="316">
        <f t="shared" si="253"/>
        <v>0</v>
      </c>
      <c r="CJ71" s="188"/>
      <c r="CK71" s="307">
        <f t="shared" ref="CK71:CK134" si="321">SUM(BW71:CI71)+DQ71</f>
        <v>0</v>
      </c>
      <c r="CL71" s="307"/>
      <c r="CM71" s="307"/>
      <c r="CN71" s="318">
        <f t="shared" si="254"/>
        <v>0</v>
      </c>
      <c r="CO71" s="318">
        <f t="shared" si="255"/>
        <v>0</v>
      </c>
      <c r="CP71" s="318">
        <f t="shared" si="256"/>
        <v>0</v>
      </c>
      <c r="CQ71" s="318">
        <f t="shared" si="257"/>
        <v>0</v>
      </c>
      <c r="CR71" s="307"/>
      <c r="CS71" s="307">
        <f t="shared" ref="CS71:CS134" si="322">SUM(CN71:CQ71)*AL71</f>
        <v>0</v>
      </c>
      <c r="CT71" s="307"/>
      <c r="CU71" s="188"/>
      <c r="CV71" s="188"/>
      <c r="CW71" s="188"/>
      <c r="CX71" s="316">
        <f t="shared" si="258"/>
        <v>0</v>
      </c>
      <c r="CY71" s="316">
        <f t="shared" si="259"/>
        <v>0</v>
      </c>
      <c r="CZ71" s="316">
        <f t="shared" si="260"/>
        <v>0</v>
      </c>
      <c r="DA71" s="316">
        <f t="shared" si="261"/>
        <v>0</v>
      </c>
      <c r="DB71" s="316">
        <f t="shared" si="262"/>
        <v>0</v>
      </c>
      <c r="DC71" s="316">
        <f t="shared" si="263"/>
        <v>0</v>
      </c>
      <c r="DD71" s="316">
        <f t="shared" si="264"/>
        <v>0</v>
      </c>
      <c r="DE71" s="188"/>
      <c r="DF71" s="307">
        <f t="shared" si="265"/>
        <v>0</v>
      </c>
      <c r="DG71" s="188"/>
      <c r="DH71" s="188"/>
      <c r="DI71" s="188"/>
      <c r="DJ71" s="188"/>
      <c r="DK71" s="188"/>
      <c r="DL71" s="316">
        <f t="shared" si="266"/>
        <v>0</v>
      </c>
      <c r="DM71" s="316">
        <f t="shared" si="267"/>
        <v>0</v>
      </c>
      <c r="DN71" s="316">
        <f t="shared" si="268"/>
        <v>0</v>
      </c>
      <c r="DO71" s="316">
        <f t="shared" si="269"/>
        <v>0</v>
      </c>
      <c r="DP71" s="316"/>
      <c r="DQ71" s="316">
        <f t="shared" ref="DQ71:DQ134" si="323">SUM(DL71:DO71)*AL71</f>
        <v>0</v>
      </c>
      <c r="DR71" s="316"/>
      <c r="DS71" s="316">
        <f t="shared" si="270"/>
        <v>0</v>
      </c>
      <c r="DT71" s="316">
        <f t="shared" si="271"/>
        <v>0</v>
      </c>
      <c r="DU71" s="316">
        <f t="shared" si="272"/>
        <v>0</v>
      </c>
      <c r="DV71" s="316">
        <f t="shared" si="273"/>
        <v>0</v>
      </c>
      <c r="DW71" s="316">
        <f t="shared" si="274"/>
        <v>0</v>
      </c>
      <c r="DX71" s="316">
        <f t="shared" si="275"/>
        <v>0</v>
      </c>
      <c r="DY71" s="316">
        <f t="shared" si="276"/>
        <v>0</v>
      </c>
      <c r="DZ71" s="316">
        <f t="shared" si="277"/>
        <v>0</v>
      </c>
      <c r="EA71" s="316">
        <f t="shared" si="278"/>
        <v>0</v>
      </c>
      <c r="EB71" s="307">
        <f t="shared" si="279"/>
        <v>0</v>
      </c>
      <c r="EC71" s="307"/>
      <c r="ED71" s="188"/>
      <c r="EE71" s="188"/>
      <c r="EF71" s="188"/>
      <c r="EG71" s="188"/>
      <c r="EH71" s="188"/>
      <c r="EI71" s="316">
        <f t="shared" si="280"/>
        <v>0</v>
      </c>
      <c r="EJ71" s="316">
        <f t="shared" si="281"/>
        <v>0</v>
      </c>
      <c r="EK71" s="316">
        <f t="shared" si="282"/>
        <v>0</v>
      </c>
      <c r="EL71" s="316">
        <f t="shared" si="283"/>
        <v>0</v>
      </c>
      <c r="EM71" s="316">
        <f t="shared" si="284"/>
        <v>0</v>
      </c>
      <c r="EN71" s="316">
        <f t="shared" si="285"/>
        <v>0</v>
      </c>
      <c r="EO71" s="188"/>
      <c r="EP71" s="307">
        <f t="shared" si="123"/>
        <v>0</v>
      </c>
      <c r="EQ71" s="307">
        <f t="shared" si="286"/>
        <v>0</v>
      </c>
      <c r="ER71" s="188"/>
      <c r="ES71" s="188"/>
      <c r="ET71" s="188"/>
      <c r="EU71" s="188"/>
      <c r="EV71" s="188"/>
      <c r="EW71" s="316">
        <f t="shared" si="287"/>
        <v>0</v>
      </c>
      <c r="EX71" s="316">
        <f t="shared" si="288"/>
        <v>0</v>
      </c>
      <c r="EY71" s="316">
        <f t="shared" si="289"/>
        <v>0</v>
      </c>
      <c r="EZ71" s="316">
        <f t="shared" si="290"/>
        <v>0</v>
      </c>
      <c r="FA71" s="316">
        <f t="shared" si="291"/>
        <v>0</v>
      </c>
      <c r="FB71" s="316">
        <f t="shared" si="292"/>
        <v>0</v>
      </c>
      <c r="FC71" s="188"/>
      <c r="FD71" s="307">
        <f t="shared" si="124"/>
        <v>0</v>
      </c>
      <c r="FE71" s="307">
        <f t="shared" si="293"/>
        <v>0</v>
      </c>
      <c r="FF71" s="188"/>
      <c r="FG71" s="188"/>
      <c r="FH71" s="188"/>
      <c r="FI71" s="188"/>
      <c r="FJ71" s="188"/>
      <c r="FK71" s="188"/>
      <c r="FL71" s="316">
        <f t="shared" si="294"/>
        <v>0</v>
      </c>
      <c r="FM71" s="316">
        <f t="shared" si="295"/>
        <v>0</v>
      </c>
      <c r="FN71" s="316">
        <f t="shared" si="296"/>
        <v>0</v>
      </c>
      <c r="FO71" s="316">
        <f t="shared" si="297"/>
        <v>0</v>
      </c>
      <c r="FP71" s="316">
        <f t="shared" si="298"/>
        <v>0</v>
      </c>
      <c r="FQ71" s="316">
        <f t="shared" si="299"/>
        <v>0</v>
      </c>
      <c r="FR71" s="188"/>
      <c r="FS71" s="307">
        <f t="shared" si="300"/>
        <v>0</v>
      </c>
      <c r="FT71" s="307">
        <f t="shared" si="301"/>
        <v>0</v>
      </c>
      <c r="FU71" s="188"/>
      <c r="FV71" s="188"/>
      <c r="FW71" s="188"/>
      <c r="FX71" s="188"/>
      <c r="FY71" s="188"/>
      <c r="FZ71" s="188"/>
      <c r="GA71" s="316">
        <f t="shared" si="302"/>
        <v>0</v>
      </c>
      <c r="GB71" s="316">
        <f t="shared" si="303"/>
        <v>0</v>
      </c>
      <c r="GC71" s="316">
        <f t="shared" si="304"/>
        <v>0</v>
      </c>
      <c r="GD71" s="316">
        <f t="shared" si="305"/>
        <v>0</v>
      </c>
      <c r="GE71" s="316">
        <f t="shared" si="306"/>
        <v>0</v>
      </c>
      <c r="GF71" s="316">
        <f t="shared" si="307"/>
        <v>0</v>
      </c>
      <c r="GG71" s="188"/>
      <c r="GH71" s="307">
        <f t="shared" si="308"/>
        <v>0</v>
      </c>
      <c r="GI71" s="307">
        <f t="shared" si="309"/>
        <v>0</v>
      </c>
    </row>
    <row r="72" spans="1:191" ht="16.5" x14ac:dyDescent="0.25">
      <c r="A72" s="404">
        <v>38930</v>
      </c>
      <c r="B72" s="410">
        <f t="shared" si="310"/>
        <v>0</v>
      </c>
      <c r="C72" s="208">
        <f t="shared" si="212"/>
        <v>-0.60692636509743814</v>
      </c>
      <c r="D72" s="417"/>
      <c r="E72" s="410">
        <f t="shared" si="311"/>
        <v>-5.71</v>
      </c>
      <c r="F72" s="208">
        <f t="shared" si="213"/>
        <v>0.12</v>
      </c>
      <c r="G72" s="417"/>
      <c r="H72" s="410">
        <f t="shared" si="312"/>
        <v>0</v>
      </c>
      <c r="I72" s="208">
        <f t="shared" si="214"/>
        <v>0.67</v>
      </c>
      <c r="J72" s="417"/>
      <c r="K72" s="410">
        <f t="shared" si="313"/>
        <v>0</v>
      </c>
      <c r="L72" s="208">
        <f t="shared" si="215"/>
        <v>-0.35499999999999998</v>
      </c>
      <c r="M72" s="417"/>
      <c r="N72" s="410">
        <f t="shared" si="314"/>
        <v>0</v>
      </c>
      <c r="O72" s="208">
        <f t="shared" si="216"/>
        <v>-0.28999999999999998</v>
      </c>
      <c r="P72" s="417"/>
      <c r="Q72" s="208">
        <f t="shared" si="217"/>
        <v>3.6560000000000001</v>
      </c>
      <c r="R72" s="417"/>
      <c r="S72" s="410">
        <f t="shared" si="315"/>
        <v>0</v>
      </c>
      <c r="T72" s="208">
        <f t="shared" si="218"/>
        <v>-0.55000000000000004</v>
      </c>
      <c r="U72" s="417"/>
      <c r="V72" s="208">
        <f t="shared" si="316"/>
        <v>4.7724810733125036</v>
      </c>
      <c r="W72" s="417"/>
      <c r="X72" s="410">
        <f t="shared" si="317"/>
        <v>0</v>
      </c>
      <c r="Y72" s="208">
        <f t="shared" si="219"/>
        <v>3.9460000000000002</v>
      </c>
      <c r="Z72" s="417"/>
      <c r="AB72" s="415">
        <f t="shared" si="220"/>
        <v>-5.71</v>
      </c>
      <c r="AC72" s="122"/>
      <c r="AD72" s="122"/>
      <c r="AI72" s="407">
        <v>38930</v>
      </c>
      <c r="AJ72" s="293">
        <f t="shared" si="318"/>
        <v>0</v>
      </c>
      <c r="AK72" s="294">
        <f t="shared" si="121"/>
        <v>0</v>
      </c>
      <c r="AL72" s="294">
        <f t="shared" si="221"/>
        <v>0</v>
      </c>
      <c r="AM72" s="313">
        <f t="shared" si="319"/>
        <v>0.73701685090533753</v>
      </c>
      <c r="AN72" s="314">
        <f t="shared" si="222"/>
        <v>0</v>
      </c>
      <c r="AO72" s="294">
        <f t="shared" si="223"/>
        <v>0</v>
      </c>
      <c r="AP72" s="408"/>
      <c r="AQ72" s="237"/>
      <c r="AR72" s="307">
        <f t="shared" si="224"/>
        <v>0</v>
      </c>
      <c r="AS72" s="237"/>
      <c r="AT72" s="188"/>
      <c r="AU72" s="188"/>
      <c r="AV72" s="239">
        <v>38930</v>
      </c>
      <c r="AW72" s="188"/>
      <c r="AX72" s="315">
        <f t="shared" si="225"/>
        <v>0</v>
      </c>
      <c r="AY72" s="316">
        <f t="shared" si="226"/>
        <v>0</v>
      </c>
      <c r="AZ72" s="316">
        <f t="shared" si="227"/>
        <v>0</v>
      </c>
      <c r="BA72" s="316">
        <f t="shared" si="228"/>
        <v>0</v>
      </c>
      <c r="BB72" s="316">
        <f t="shared" si="229"/>
        <v>0</v>
      </c>
      <c r="BC72" s="316">
        <f t="shared" si="230"/>
        <v>0</v>
      </c>
      <c r="BD72" s="316">
        <f t="shared" si="231"/>
        <v>0</v>
      </c>
      <c r="BE72" s="316">
        <f t="shared" si="320"/>
        <v>0</v>
      </c>
      <c r="BF72" s="316"/>
      <c r="BG72" s="248"/>
      <c r="BH72" s="248"/>
      <c r="BI72" s="317">
        <f t="shared" si="232"/>
        <v>0</v>
      </c>
      <c r="BJ72" s="317">
        <f t="shared" si="233"/>
        <v>0</v>
      </c>
      <c r="BK72" s="317">
        <f t="shared" si="234"/>
        <v>0</v>
      </c>
      <c r="BL72" s="317">
        <f t="shared" si="235"/>
        <v>0</v>
      </c>
      <c r="BM72" s="317">
        <f t="shared" si="236"/>
        <v>0</v>
      </c>
      <c r="BN72" s="317">
        <f t="shared" si="237"/>
        <v>0</v>
      </c>
      <c r="BO72" s="317">
        <f t="shared" si="238"/>
        <v>0</v>
      </c>
      <c r="BP72" s="317">
        <f t="shared" si="239"/>
        <v>0</v>
      </c>
      <c r="BQ72" s="248"/>
      <c r="BR72" s="249">
        <f t="shared" si="122"/>
        <v>0</v>
      </c>
      <c r="BS72" s="249">
        <f t="shared" si="240"/>
        <v>0</v>
      </c>
      <c r="BT72" s="249"/>
      <c r="BU72" s="188"/>
      <c r="BV72" s="188"/>
      <c r="BW72" s="318">
        <f t="shared" si="241"/>
        <v>0</v>
      </c>
      <c r="BX72" s="318">
        <f t="shared" si="242"/>
        <v>0</v>
      </c>
      <c r="BY72" s="318">
        <f t="shared" si="243"/>
        <v>0</v>
      </c>
      <c r="BZ72" s="318">
        <f t="shared" si="244"/>
        <v>0</v>
      </c>
      <c r="CA72" s="318">
        <f t="shared" si="245"/>
        <v>0</v>
      </c>
      <c r="CB72" s="316">
        <f t="shared" si="246"/>
        <v>0</v>
      </c>
      <c r="CC72" s="316">
        <f t="shared" si="247"/>
        <v>0</v>
      </c>
      <c r="CD72" s="316">
        <f t="shared" si="248"/>
        <v>0</v>
      </c>
      <c r="CE72" s="316">
        <f t="shared" si="249"/>
        <v>0</v>
      </c>
      <c r="CF72" s="316">
        <f t="shared" si="250"/>
        <v>0</v>
      </c>
      <c r="CG72" s="316">
        <f t="shared" si="251"/>
        <v>0</v>
      </c>
      <c r="CH72" s="316">
        <f t="shared" si="252"/>
        <v>0</v>
      </c>
      <c r="CI72" s="316">
        <f t="shared" si="253"/>
        <v>0</v>
      </c>
      <c r="CJ72" s="188"/>
      <c r="CK72" s="307">
        <f t="shared" si="321"/>
        <v>0</v>
      </c>
      <c r="CL72" s="307"/>
      <c r="CM72" s="307"/>
      <c r="CN72" s="318">
        <f t="shared" si="254"/>
        <v>0</v>
      </c>
      <c r="CO72" s="318">
        <f t="shared" si="255"/>
        <v>0</v>
      </c>
      <c r="CP72" s="318">
        <f t="shared" si="256"/>
        <v>0</v>
      </c>
      <c r="CQ72" s="318">
        <f t="shared" si="257"/>
        <v>0</v>
      </c>
      <c r="CR72" s="307"/>
      <c r="CS72" s="307">
        <f t="shared" si="322"/>
        <v>0</v>
      </c>
      <c r="CT72" s="307"/>
      <c r="CU72" s="188"/>
      <c r="CV72" s="188"/>
      <c r="CW72" s="188"/>
      <c r="CX72" s="316">
        <f t="shared" si="258"/>
        <v>0</v>
      </c>
      <c r="CY72" s="316">
        <f t="shared" si="259"/>
        <v>0</v>
      </c>
      <c r="CZ72" s="316">
        <f t="shared" si="260"/>
        <v>0</v>
      </c>
      <c r="DA72" s="316">
        <f t="shared" si="261"/>
        <v>0</v>
      </c>
      <c r="DB72" s="316">
        <f t="shared" si="262"/>
        <v>0</v>
      </c>
      <c r="DC72" s="316">
        <f t="shared" si="263"/>
        <v>0</v>
      </c>
      <c r="DD72" s="316">
        <f t="shared" si="264"/>
        <v>0</v>
      </c>
      <c r="DE72" s="188"/>
      <c r="DF72" s="307">
        <f t="shared" si="265"/>
        <v>0</v>
      </c>
      <c r="DG72" s="188"/>
      <c r="DH72" s="188"/>
      <c r="DI72" s="188"/>
      <c r="DJ72" s="188"/>
      <c r="DK72" s="188"/>
      <c r="DL72" s="316">
        <f t="shared" si="266"/>
        <v>0</v>
      </c>
      <c r="DM72" s="316">
        <f t="shared" si="267"/>
        <v>0</v>
      </c>
      <c r="DN72" s="316">
        <f t="shared" si="268"/>
        <v>0</v>
      </c>
      <c r="DO72" s="316">
        <f t="shared" si="269"/>
        <v>0</v>
      </c>
      <c r="DP72" s="316"/>
      <c r="DQ72" s="316">
        <f t="shared" si="323"/>
        <v>0</v>
      </c>
      <c r="DR72" s="316"/>
      <c r="DS72" s="316">
        <f t="shared" si="270"/>
        <v>0</v>
      </c>
      <c r="DT72" s="316">
        <f t="shared" si="271"/>
        <v>0</v>
      </c>
      <c r="DU72" s="316">
        <f t="shared" si="272"/>
        <v>0</v>
      </c>
      <c r="DV72" s="316">
        <f t="shared" si="273"/>
        <v>0</v>
      </c>
      <c r="DW72" s="316">
        <f t="shared" si="274"/>
        <v>0</v>
      </c>
      <c r="DX72" s="316">
        <f t="shared" si="275"/>
        <v>0</v>
      </c>
      <c r="DY72" s="316">
        <f t="shared" si="276"/>
        <v>0</v>
      </c>
      <c r="DZ72" s="316">
        <f t="shared" si="277"/>
        <v>0</v>
      </c>
      <c r="EA72" s="316">
        <f t="shared" si="278"/>
        <v>0</v>
      </c>
      <c r="EB72" s="307">
        <f t="shared" si="279"/>
        <v>0</v>
      </c>
      <c r="EC72" s="307"/>
      <c r="ED72" s="188"/>
      <c r="EE72" s="188"/>
      <c r="EF72" s="188"/>
      <c r="EG72" s="188"/>
      <c r="EH72" s="188"/>
      <c r="EI72" s="316">
        <f t="shared" si="280"/>
        <v>0</v>
      </c>
      <c r="EJ72" s="316">
        <f t="shared" si="281"/>
        <v>0</v>
      </c>
      <c r="EK72" s="316">
        <f t="shared" si="282"/>
        <v>0</v>
      </c>
      <c r="EL72" s="316">
        <f t="shared" si="283"/>
        <v>0</v>
      </c>
      <c r="EM72" s="316">
        <f t="shared" si="284"/>
        <v>0</v>
      </c>
      <c r="EN72" s="316">
        <f t="shared" si="285"/>
        <v>0</v>
      </c>
      <c r="EO72" s="188"/>
      <c r="EP72" s="307">
        <f t="shared" si="123"/>
        <v>0</v>
      </c>
      <c r="EQ72" s="307">
        <f t="shared" si="286"/>
        <v>0</v>
      </c>
      <c r="ER72" s="188"/>
      <c r="ES72" s="188"/>
      <c r="ET72" s="188"/>
      <c r="EU72" s="188"/>
      <c r="EV72" s="188"/>
      <c r="EW72" s="316">
        <f t="shared" si="287"/>
        <v>0</v>
      </c>
      <c r="EX72" s="316">
        <f t="shared" si="288"/>
        <v>0</v>
      </c>
      <c r="EY72" s="316">
        <f t="shared" si="289"/>
        <v>0</v>
      </c>
      <c r="EZ72" s="316">
        <f t="shared" si="290"/>
        <v>0</v>
      </c>
      <c r="FA72" s="316">
        <f t="shared" si="291"/>
        <v>0</v>
      </c>
      <c r="FB72" s="316">
        <f t="shared" si="292"/>
        <v>0</v>
      </c>
      <c r="FC72" s="188"/>
      <c r="FD72" s="307">
        <f t="shared" si="124"/>
        <v>0</v>
      </c>
      <c r="FE72" s="307">
        <f t="shared" si="293"/>
        <v>0</v>
      </c>
      <c r="FF72" s="188"/>
      <c r="FG72" s="188"/>
      <c r="FH72" s="188"/>
      <c r="FI72" s="188"/>
      <c r="FJ72" s="188"/>
      <c r="FK72" s="188"/>
      <c r="FL72" s="316">
        <f t="shared" si="294"/>
        <v>0</v>
      </c>
      <c r="FM72" s="316">
        <f t="shared" si="295"/>
        <v>0</v>
      </c>
      <c r="FN72" s="316">
        <f t="shared" si="296"/>
        <v>0</v>
      </c>
      <c r="FO72" s="316">
        <f t="shared" si="297"/>
        <v>0</v>
      </c>
      <c r="FP72" s="316">
        <f t="shared" si="298"/>
        <v>0</v>
      </c>
      <c r="FQ72" s="316">
        <f t="shared" si="299"/>
        <v>0</v>
      </c>
      <c r="FR72" s="188"/>
      <c r="FS72" s="307">
        <f t="shared" si="300"/>
        <v>0</v>
      </c>
      <c r="FT72" s="307">
        <f t="shared" si="301"/>
        <v>0</v>
      </c>
      <c r="FU72" s="188"/>
      <c r="FV72" s="188"/>
      <c r="FW72" s="188"/>
      <c r="FX72" s="188"/>
      <c r="FY72" s="188"/>
      <c r="FZ72" s="188"/>
      <c r="GA72" s="316">
        <f t="shared" si="302"/>
        <v>0</v>
      </c>
      <c r="GB72" s="316">
        <f t="shared" si="303"/>
        <v>0</v>
      </c>
      <c r="GC72" s="316">
        <f t="shared" si="304"/>
        <v>0</v>
      </c>
      <c r="GD72" s="316">
        <f t="shared" si="305"/>
        <v>0</v>
      </c>
      <c r="GE72" s="316">
        <f t="shared" si="306"/>
        <v>0</v>
      </c>
      <c r="GF72" s="316">
        <f t="shared" si="307"/>
        <v>0</v>
      </c>
      <c r="GG72" s="188"/>
      <c r="GH72" s="307">
        <f t="shared" si="308"/>
        <v>0</v>
      </c>
      <c r="GI72" s="307">
        <f t="shared" si="309"/>
        <v>0</v>
      </c>
    </row>
    <row r="73" spans="1:191" ht="16.5" x14ac:dyDescent="0.25">
      <c r="A73" s="404">
        <v>38961</v>
      </c>
      <c r="B73" s="410">
        <f t="shared" si="310"/>
        <v>0</v>
      </c>
      <c r="C73" s="208">
        <f t="shared" si="212"/>
        <v>-0.60693900149602475</v>
      </c>
      <c r="D73" s="417"/>
      <c r="E73" s="410">
        <f t="shared" si="311"/>
        <v>-5.5</v>
      </c>
      <c r="F73" s="208">
        <f t="shared" si="213"/>
        <v>0.12</v>
      </c>
      <c r="G73" s="417"/>
      <c r="H73" s="410">
        <f t="shared" si="312"/>
        <v>0</v>
      </c>
      <c r="I73" s="208">
        <f t="shared" si="214"/>
        <v>0.67</v>
      </c>
      <c r="J73" s="417"/>
      <c r="K73" s="410">
        <f t="shared" si="313"/>
        <v>0</v>
      </c>
      <c r="L73" s="208">
        <f t="shared" si="215"/>
        <v>-0.35499999999999998</v>
      </c>
      <c r="M73" s="417"/>
      <c r="N73" s="410">
        <f t="shared" si="314"/>
        <v>0</v>
      </c>
      <c r="O73" s="208">
        <f t="shared" si="216"/>
        <v>-0.28999999999999998</v>
      </c>
      <c r="P73" s="417"/>
      <c r="Q73" s="208">
        <f t="shared" si="217"/>
        <v>3.6819999999999999</v>
      </c>
      <c r="R73" s="417"/>
      <c r="S73" s="410">
        <f t="shared" si="315"/>
        <v>0</v>
      </c>
      <c r="T73" s="208">
        <f t="shared" si="218"/>
        <v>-0.55000000000000004</v>
      </c>
      <c r="U73" s="417"/>
      <c r="V73" s="208">
        <f t="shared" si="316"/>
        <v>4.8079522437554001</v>
      </c>
      <c r="W73" s="417"/>
      <c r="X73" s="410">
        <f t="shared" si="317"/>
        <v>0</v>
      </c>
      <c r="Y73" s="208">
        <f t="shared" si="219"/>
        <v>3.972</v>
      </c>
      <c r="Z73" s="417"/>
      <c r="AB73" s="415">
        <f t="shared" si="220"/>
        <v>-5.5</v>
      </c>
      <c r="AC73" s="122"/>
      <c r="AD73" s="122"/>
      <c r="AI73" s="407">
        <v>38961</v>
      </c>
      <c r="AJ73" s="293">
        <f t="shared" si="318"/>
        <v>0</v>
      </c>
      <c r="AK73" s="294">
        <f t="shared" si="121"/>
        <v>0</v>
      </c>
      <c r="AL73" s="294">
        <f t="shared" si="221"/>
        <v>0</v>
      </c>
      <c r="AM73" s="313">
        <f t="shared" si="319"/>
        <v>0.73323513036081689</v>
      </c>
      <c r="AN73" s="314">
        <f t="shared" si="222"/>
        <v>0</v>
      </c>
      <c r="AO73" s="294">
        <f t="shared" si="223"/>
        <v>0</v>
      </c>
      <c r="AP73" s="408"/>
      <c r="AQ73" s="237"/>
      <c r="AR73" s="307">
        <f t="shared" si="224"/>
        <v>0</v>
      </c>
      <c r="AS73" s="237"/>
      <c r="AT73" s="188"/>
      <c r="AU73" s="188"/>
      <c r="AV73" s="239">
        <v>38961</v>
      </c>
      <c r="AW73" s="188"/>
      <c r="AX73" s="315">
        <f t="shared" si="225"/>
        <v>0</v>
      </c>
      <c r="AY73" s="316">
        <f t="shared" si="226"/>
        <v>0</v>
      </c>
      <c r="AZ73" s="316">
        <f t="shared" si="227"/>
        <v>0</v>
      </c>
      <c r="BA73" s="316">
        <f t="shared" si="228"/>
        <v>0</v>
      </c>
      <c r="BB73" s="316">
        <f t="shared" si="229"/>
        <v>0</v>
      </c>
      <c r="BC73" s="316">
        <f t="shared" si="230"/>
        <v>0</v>
      </c>
      <c r="BD73" s="316">
        <f t="shared" si="231"/>
        <v>0</v>
      </c>
      <c r="BE73" s="316">
        <f t="shared" si="320"/>
        <v>0</v>
      </c>
      <c r="BF73" s="316"/>
      <c r="BG73" s="248"/>
      <c r="BH73" s="248"/>
      <c r="BI73" s="317">
        <f t="shared" si="232"/>
        <v>0</v>
      </c>
      <c r="BJ73" s="317">
        <f t="shared" si="233"/>
        <v>0</v>
      </c>
      <c r="BK73" s="317">
        <f t="shared" si="234"/>
        <v>0</v>
      </c>
      <c r="BL73" s="317">
        <f t="shared" si="235"/>
        <v>0</v>
      </c>
      <c r="BM73" s="317">
        <f t="shared" si="236"/>
        <v>0</v>
      </c>
      <c r="BN73" s="317">
        <f t="shared" si="237"/>
        <v>0</v>
      </c>
      <c r="BO73" s="317">
        <f t="shared" si="238"/>
        <v>0</v>
      </c>
      <c r="BP73" s="317">
        <f t="shared" si="239"/>
        <v>0</v>
      </c>
      <c r="BQ73" s="248"/>
      <c r="BR73" s="249">
        <f t="shared" si="122"/>
        <v>0</v>
      </c>
      <c r="BS73" s="249">
        <f t="shared" si="240"/>
        <v>0</v>
      </c>
      <c r="BT73" s="249"/>
      <c r="BU73" s="188"/>
      <c r="BV73" s="188"/>
      <c r="BW73" s="318">
        <f t="shared" si="241"/>
        <v>0</v>
      </c>
      <c r="BX73" s="318">
        <f t="shared" si="242"/>
        <v>0</v>
      </c>
      <c r="BY73" s="318">
        <f t="shared" si="243"/>
        <v>0</v>
      </c>
      <c r="BZ73" s="318">
        <f t="shared" si="244"/>
        <v>0</v>
      </c>
      <c r="CA73" s="318">
        <f t="shared" si="245"/>
        <v>0</v>
      </c>
      <c r="CB73" s="316">
        <f t="shared" si="246"/>
        <v>0</v>
      </c>
      <c r="CC73" s="316">
        <f t="shared" si="247"/>
        <v>0</v>
      </c>
      <c r="CD73" s="316">
        <f t="shared" si="248"/>
        <v>0</v>
      </c>
      <c r="CE73" s="316">
        <f t="shared" si="249"/>
        <v>0</v>
      </c>
      <c r="CF73" s="316">
        <f t="shared" si="250"/>
        <v>0</v>
      </c>
      <c r="CG73" s="316">
        <f t="shared" si="251"/>
        <v>0</v>
      </c>
      <c r="CH73" s="316">
        <f t="shared" si="252"/>
        <v>0</v>
      </c>
      <c r="CI73" s="316">
        <f t="shared" si="253"/>
        <v>0</v>
      </c>
      <c r="CJ73" s="188"/>
      <c r="CK73" s="307">
        <f t="shared" si="321"/>
        <v>0</v>
      </c>
      <c r="CL73" s="307"/>
      <c r="CM73" s="307"/>
      <c r="CN73" s="318">
        <f t="shared" si="254"/>
        <v>0</v>
      </c>
      <c r="CO73" s="318">
        <f t="shared" si="255"/>
        <v>0</v>
      </c>
      <c r="CP73" s="318">
        <f t="shared" si="256"/>
        <v>0</v>
      </c>
      <c r="CQ73" s="318">
        <f t="shared" si="257"/>
        <v>0</v>
      </c>
      <c r="CR73" s="307"/>
      <c r="CS73" s="307">
        <f t="shared" si="322"/>
        <v>0</v>
      </c>
      <c r="CT73" s="307"/>
      <c r="CU73" s="188"/>
      <c r="CV73" s="188"/>
      <c r="CW73" s="188"/>
      <c r="CX73" s="316">
        <f t="shared" si="258"/>
        <v>0</v>
      </c>
      <c r="CY73" s="316">
        <f t="shared" si="259"/>
        <v>0</v>
      </c>
      <c r="CZ73" s="316">
        <f t="shared" si="260"/>
        <v>0</v>
      </c>
      <c r="DA73" s="316">
        <f t="shared" si="261"/>
        <v>0</v>
      </c>
      <c r="DB73" s="316">
        <f t="shared" si="262"/>
        <v>0</v>
      </c>
      <c r="DC73" s="316">
        <f t="shared" si="263"/>
        <v>0</v>
      </c>
      <c r="DD73" s="316">
        <f t="shared" si="264"/>
        <v>0</v>
      </c>
      <c r="DE73" s="188"/>
      <c r="DF73" s="307">
        <f t="shared" si="265"/>
        <v>0</v>
      </c>
      <c r="DG73" s="188"/>
      <c r="DH73" s="188"/>
      <c r="DI73" s="188"/>
      <c r="DJ73" s="188"/>
      <c r="DK73" s="188"/>
      <c r="DL73" s="316">
        <f t="shared" si="266"/>
        <v>0</v>
      </c>
      <c r="DM73" s="316">
        <f t="shared" si="267"/>
        <v>0</v>
      </c>
      <c r="DN73" s="316">
        <f t="shared" si="268"/>
        <v>0</v>
      </c>
      <c r="DO73" s="316">
        <f t="shared" si="269"/>
        <v>0</v>
      </c>
      <c r="DP73" s="316"/>
      <c r="DQ73" s="316">
        <f t="shared" si="323"/>
        <v>0</v>
      </c>
      <c r="DR73" s="316"/>
      <c r="DS73" s="316">
        <f t="shared" si="270"/>
        <v>0</v>
      </c>
      <c r="DT73" s="316">
        <f t="shared" si="271"/>
        <v>0</v>
      </c>
      <c r="DU73" s="316">
        <f t="shared" si="272"/>
        <v>0</v>
      </c>
      <c r="DV73" s="316">
        <f t="shared" si="273"/>
        <v>0</v>
      </c>
      <c r="DW73" s="316">
        <f t="shared" si="274"/>
        <v>0</v>
      </c>
      <c r="DX73" s="316">
        <f t="shared" si="275"/>
        <v>0</v>
      </c>
      <c r="DY73" s="316">
        <f t="shared" si="276"/>
        <v>0</v>
      </c>
      <c r="DZ73" s="316">
        <f t="shared" si="277"/>
        <v>0</v>
      </c>
      <c r="EA73" s="316">
        <f t="shared" si="278"/>
        <v>0</v>
      </c>
      <c r="EB73" s="307">
        <f t="shared" si="279"/>
        <v>0</v>
      </c>
      <c r="EC73" s="307"/>
      <c r="ED73" s="188"/>
      <c r="EE73" s="188"/>
      <c r="EF73" s="188"/>
      <c r="EG73" s="188"/>
      <c r="EH73" s="188"/>
      <c r="EI73" s="316">
        <f t="shared" si="280"/>
        <v>0</v>
      </c>
      <c r="EJ73" s="316">
        <f t="shared" si="281"/>
        <v>0</v>
      </c>
      <c r="EK73" s="316">
        <f t="shared" si="282"/>
        <v>0</v>
      </c>
      <c r="EL73" s="316">
        <f t="shared" si="283"/>
        <v>0</v>
      </c>
      <c r="EM73" s="316">
        <f t="shared" si="284"/>
        <v>0</v>
      </c>
      <c r="EN73" s="316">
        <f t="shared" si="285"/>
        <v>0</v>
      </c>
      <c r="EO73" s="188"/>
      <c r="EP73" s="307">
        <f t="shared" si="123"/>
        <v>0</v>
      </c>
      <c r="EQ73" s="307">
        <f t="shared" si="286"/>
        <v>0</v>
      </c>
      <c r="ER73" s="188"/>
      <c r="ES73" s="188"/>
      <c r="ET73" s="188"/>
      <c r="EU73" s="188"/>
      <c r="EV73" s="188"/>
      <c r="EW73" s="316">
        <f t="shared" si="287"/>
        <v>0</v>
      </c>
      <c r="EX73" s="316">
        <f t="shared" si="288"/>
        <v>0</v>
      </c>
      <c r="EY73" s="316">
        <f t="shared" si="289"/>
        <v>0</v>
      </c>
      <c r="EZ73" s="316">
        <f t="shared" si="290"/>
        <v>0</v>
      </c>
      <c r="FA73" s="316">
        <f t="shared" si="291"/>
        <v>0</v>
      </c>
      <c r="FB73" s="316">
        <f t="shared" si="292"/>
        <v>0</v>
      </c>
      <c r="FC73" s="188"/>
      <c r="FD73" s="307">
        <f t="shared" si="124"/>
        <v>0</v>
      </c>
      <c r="FE73" s="307">
        <f t="shared" si="293"/>
        <v>0</v>
      </c>
      <c r="FF73" s="188"/>
      <c r="FG73" s="188"/>
      <c r="FH73" s="188"/>
      <c r="FI73" s="188"/>
      <c r="FJ73" s="188"/>
      <c r="FK73" s="188"/>
      <c r="FL73" s="316">
        <f t="shared" si="294"/>
        <v>0</v>
      </c>
      <c r="FM73" s="316">
        <f t="shared" si="295"/>
        <v>0</v>
      </c>
      <c r="FN73" s="316">
        <f t="shared" si="296"/>
        <v>0</v>
      </c>
      <c r="FO73" s="316">
        <f t="shared" si="297"/>
        <v>0</v>
      </c>
      <c r="FP73" s="316">
        <f t="shared" si="298"/>
        <v>0</v>
      </c>
      <c r="FQ73" s="316">
        <f t="shared" si="299"/>
        <v>0</v>
      </c>
      <c r="FR73" s="188"/>
      <c r="FS73" s="307">
        <f t="shared" si="300"/>
        <v>0</v>
      </c>
      <c r="FT73" s="307">
        <f t="shared" si="301"/>
        <v>0</v>
      </c>
      <c r="FU73" s="188"/>
      <c r="FV73" s="188"/>
      <c r="FW73" s="188"/>
      <c r="FX73" s="188"/>
      <c r="FY73" s="188"/>
      <c r="FZ73" s="188"/>
      <c r="GA73" s="316">
        <f t="shared" si="302"/>
        <v>0</v>
      </c>
      <c r="GB73" s="316">
        <f t="shared" si="303"/>
        <v>0</v>
      </c>
      <c r="GC73" s="316">
        <f t="shared" si="304"/>
        <v>0</v>
      </c>
      <c r="GD73" s="316">
        <f t="shared" si="305"/>
        <v>0</v>
      </c>
      <c r="GE73" s="316">
        <f t="shared" si="306"/>
        <v>0</v>
      </c>
      <c r="GF73" s="316">
        <f t="shared" si="307"/>
        <v>0</v>
      </c>
      <c r="GG73" s="188"/>
      <c r="GH73" s="307">
        <f t="shared" si="308"/>
        <v>0</v>
      </c>
      <c r="GI73" s="307">
        <f t="shared" si="309"/>
        <v>0</v>
      </c>
    </row>
    <row r="74" spans="1:191" ht="16.5" x14ac:dyDescent="0.25">
      <c r="A74" s="409">
        <v>38991</v>
      </c>
      <c r="B74" s="418">
        <f t="shared" si="310"/>
        <v>0</v>
      </c>
      <c r="C74" s="209">
        <f t="shared" si="212"/>
        <v>-0.60695114521394444</v>
      </c>
      <c r="D74" s="419"/>
      <c r="E74" s="418">
        <f t="shared" si="311"/>
        <v>-5.65</v>
      </c>
      <c r="F74" s="209">
        <f t="shared" si="213"/>
        <v>0.12</v>
      </c>
      <c r="G74" s="419"/>
      <c r="H74" s="418">
        <f t="shared" si="312"/>
        <v>0</v>
      </c>
      <c r="I74" s="209">
        <f t="shared" si="214"/>
        <v>0.67</v>
      </c>
      <c r="J74" s="419"/>
      <c r="K74" s="418">
        <f t="shared" si="313"/>
        <v>0</v>
      </c>
      <c r="L74" s="209">
        <f t="shared" si="215"/>
        <v>-0.35499999999999998</v>
      </c>
      <c r="M74" s="419"/>
      <c r="N74" s="418">
        <f t="shared" si="314"/>
        <v>0</v>
      </c>
      <c r="O74" s="209">
        <f t="shared" si="216"/>
        <v>-0.28999999999999998</v>
      </c>
      <c r="P74" s="419"/>
      <c r="Q74" s="209">
        <f t="shared" si="217"/>
        <v>3.7199999999999998</v>
      </c>
      <c r="R74" s="419"/>
      <c r="S74" s="418">
        <f t="shared" si="315"/>
        <v>0</v>
      </c>
      <c r="T74" s="209">
        <f t="shared" si="218"/>
        <v>-0.55000000000000004</v>
      </c>
      <c r="U74" s="419"/>
      <c r="V74" s="209">
        <f t="shared" si="316"/>
        <v>4.8603061265961243</v>
      </c>
      <c r="W74" s="419"/>
      <c r="X74" s="418">
        <f t="shared" si="317"/>
        <v>0</v>
      </c>
      <c r="Y74" s="209">
        <f t="shared" si="219"/>
        <v>4.01</v>
      </c>
      <c r="Z74" s="419"/>
      <c r="AB74" s="412">
        <f t="shared" si="220"/>
        <v>-5.65</v>
      </c>
      <c r="AC74" s="122"/>
      <c r="AD74" s="122"/>
      <c r="AI74" s="407">
        <v>38991</v>
      </c>
      <c r="AJ74" s="293">
        <f t="shared" si="318"/>
        <v>0</v>
      </c>
      <c r="AK74" s="294">
        <f t="shared" si="121"/>
        <v>0</v>
      </c>
      <c r="AL74" s="294">
        <f t="shared" si="221"/>
        <v>0</v>
      </c>
      <c r="AM74" s="313">
        <f t="shared" si="319"/>
        <v>0.72958437749043481</v>
      </c>
      <c r="AN74" s="314">
        <f t="shared" si="222"/>
        <v>0</v>
      </c>
      <c r="AO74" s="294">
        <f t="shared" si="223"/>
        <v>0</v>
      </c>
      <c r="AP74" s="408"/>
      <c r="AQ74" s="237"/>
      <c r="AR74" s="307">
        <f t="shared" si="224"/>
        <v>0</v>
      </c>
      <c r="AS74" s="237"/>
      <c r="AT74" s="188"/>
      <c r="AU74" s="188"/>
      <c r="AV74" s="239">
        <v>38991</v>
      </c>
      <c r="AW74" s="188"/>
      <c r="AX74" s="315">
        <f t="shared" si="225"/>
        <v>0</v>
      </c>
      <c r="AY74" s="316">
        <f t="shared" si="226"/>
        <v>0</v>
      </c>
      <c r="AZ74" s="316">
        <f t="shared" si="227"/>
        <v>0</v>
      </c>
      <c r="BA74" s="316">
        <f t="shared" si="228"/>
        <v>0</v>
      </c>
      <c r="BB74" s="316">
        <f t="shared" si="229"/>
        <v>0</v>
      </c>
      <c r="BC74" s="316">
        <f t="shared" si="230"/>
        <v>0</v>
      </c>
      <c r="BD74" s="316">
        <f t="shared" si="231"/>
        <v>0</v>
      </c>
      <c r="BE74" s="316">
        <f t="shared" si="320"/>
        <v>0</v>
      </c>
      <c r="BF74" s="316"/>
      <c r="BG74" s="248"/>
      <c r="BH74" s="248"/>
      <c r="BI74" s="317">
        <f t="shared" si="232"/>
        <v>0</v>
      </c>
      <c r="BJ74" s="317">
        <f t="shared" si="233"/>
        <v>0</v>
      </c>
      <c r="BK74" s="317">
        <f t="shared" si="234"/>
        <v>0</v>
      </c>
      <c r="BL74" s="317">
        <f t="shared" si="235"/>
        <v>0</v>
      </c>
      <c r="BM74" s="317">
        <f t="shared" si="236"/>
        <v>0</v>
      </c>
      <c r="BN74" s="317">
        <f t="shared" si="237"/>
        <v>0</v>
      </c>
      <c r="BO74" s="317">
        <f t="shared" si="238"/>
        <v>0</v>
      </c>
      <c r="BP74" s="317">
        <f t="shared" si="239"/>
        <v>0</v>
      </c>
      <c r="BQ74" s="248"/>
      <c r="BR74" s="249">
        <f t="shared" si="122"/>
        <v>0</v>
      </c>
      <c r="BS74" s="249">
        <f t="shared" si="240"/>
        <v>0</v>
      </c>
      <c r="BT74" s="249"/>
      <c r="BU74" s="188"/>
      <c r="BV74" s="188"/>
      <c r="BW74" s="318">
        <f t="shared" si="241"/>
        <v>0</v>
      </c>
      <c r="BX74" s="318">
        <f t="shared" si="242"/>
        <v>0</v>
      </c>
      <c r="BY74" s="318">
        <f t="shared" si="243"/>
        <v>0</v>
      </c>
      <c r="BZ74" s="318">
        <f t="shared" si="244"/>
        <v>0</v>
      </c>
      <c r="CA74" s="318">
        <f t="shared" si="245"/>
        <v>0</v>
      </c>
      <c r="CB74" s="316">
        <f t="shared" si="246"/>
        <v>0</v>
      </c>
      <c r="CC74" s="316">
        <f t="shared" si="247"/>
        <v>0</v>
      </c>
      <c r="CD74" s="316">
        <f t="shared" si="248"/>
        <v>0</v>
      </c>
      <c r="CE74" s="316">
        <f t="shared" si="249"/>
        <v>0</v>
      </c>
      <c r="CF74" s="316">
        <f t="shared" si="250"/>
        <v>0</v>
      </c>
      <c r="CG74" s="316">
        <f t="shared" si="251"/>
        <v>0</v>
      </c>
      <c r="CH74" s="316">
        <f t="shared" si="252"/>
        <v>0</v>
      </c>
      <c r="CI74" s="316">
        <f t="shared" si="253"/>
        <v>0</v>
      </c>
      <c r="CJ74" s="188"/>
      <c r="CK74" s="307">
        <f t="shared" si="321"/>
        <v>0</v>
      </c>
      <c r="CL74" s="307"/>
      <c r="CM74" s="307"/>
      <c r="CN74" s="318">
        <f t="shared" si="254"/>
        <v>0</v>
      </c>
      <c r="CO74" s="318">
        <f t="shared" si="255"/>
        <v>0</v>
      </c>
      <c r="CP74" s="318">
        <f t="shared" si="256"/>
        <v>0</v>
      </c>
      <c r="CQ74" s="318">
        <f t="shared" si="257"/>
        <v>0</v>
      </c>
      <c r="CR74" s="307"/>
      <c r="CS74" s="307">
        <f t="shared" si="322"/>
        <v>0</v>
      </c>
      <c r="CT74" s="307"/>
      <c r="CU74" s="188"/>
      <c r="CV74" s="188"/>
      <c r="CW74" s="188"/>
      <c r="CX74" s="316">
        <f t="shared" si="258"/>
        <v>0</v>
      </c>
      <c r="CY74" s="316">
        <f t="shared" si="259"/>
        <v>0</v>
      </c>
      <c r="CZ74" s="316">
        <f t="shared" si="260"/>
        <v>0</v>
      </c>
      <c r="DA74" s="316">
        <f t="shared" si="261"/>
        <v>0</v>
      </c>
      <c r="DB74" s="316">
        <f t="shared" si="262"/>
        <v>0</v>
      </c>
      <c r="DC74" s="316">
        <f t="shared" si="263"/>
        <v>0</v>
      </c>
      <c r="DD74" s="316">
        <f t="shared" si="264"/>
        <v>0</v>
      </c>
      <c r="DE74" s="188"/>
      <c r="DF74" s="307">
        <f t="shared" si="265"/>
        <v>0</v>
      </c>
      <c r="DG74" s="188"/>
      <c r="DH74" s="188"/>
      <c r="DI74" s="188"/>
      <c r="DJ74" s="188"/>
      <c r="DK74" s="188"/>
      <c r="DL74" s="316">
        <f t="shared" si="266"/>
        <v>0</v>
      </c>
      <c r="DM74" s="316">
        <f t="shared" si="267"/>
        <v>0</v>
      </c>
      <c r="DN74" s="316">
        <f t="shared" si="268"/>
        <v>0</v>
      </c>
      <c r="DO74" s="316">
        <f t="shared" si="269"/>
        <v>0</v>
      </c>
      <c r="DP74" s="316"/>
      <c r="DQ74" s="316">
        <f t="shared" si="323"/>
        <v>0</v>
      </c>
      <c r="DR74" s="316"/>
      <c r="DS74" s="316">
        <f t="shared" si="270"/>
        <v>0</v>
      </c>
      <c r="DT74" s="316">
        <f t="shared" si="271"/>
        <v>0</v>
      </c>
      <c r="DU74" s="316">
        <f t="shared" si="272"/>
        <v>0</v>
      </c>
      <c r="DV74" s="316">
        <f t="shared" si="273"/>
        <v>0</v>
      </c>
      <c r="DW74" s="316">
        <f t="shared" si="274"/>
        <v>0</v>
      </c>
      <c r="DX74" s="316">
        <f t="shared" si="275"/>
        <v>0</v>
      </c>
      <c r="DY74" s="316">
        <f t="shared" si="276"/>
        <v>0</v>
      </c>
      <c r="DZ74" s="316">
        <f t="shared" si="277"/>
        <v>0</v>
      </c>
      <c r="EA74" s="316">
        <f t="shared" si="278"/>
        <v>0</v>
      </c>
      <c r="EB74" s="307">
        <f t="shared" si="279"/>
        <v>0</v>
      </c>
      <c r="EC74" s="307"/>
      <c r="ED74" s="188"/>
      <c r="EE74" s="188"/>
      <c r="EF74" s="188"/>
      <c r="EG74" s="188"/>
      <c r="EH74" s="188"/>
      <c r="EI74" s="316">
        <f t="shared" si="280"/>
        <v>0</v>
      </c>
      <c r="EJ74" s="316">
        <f t="shared" si="281"/>
        <v>0</v>
      </c>
      <c r="EK74" s="316">
        <f t="shared" si="282"/>
        <v>0</v>
      </c>
      <c r="EL74" s="316">
        <f t="shared" si="283"/>
        <v>0</v>
      </c>
      <c r="EM74" s="316">
        <f t="shared" si="284"/>
        <v>0</v>
      </c>
      <c r="EN74" s="316">
        <f t="shared" si="285"/>
        <v>0</v>
      </c>
      <c r="EO74" s="188"/>
      <c r="EP74" s="307">
        <f t="shared" si="123"/>
        <v>0</v>
      </c>
      <c r="EQ74" s="307">
        <f t="shared" si="286"/>
        <v>0</v>
      </c>
      <c r="ER74" s="188"/>
      <c r="ES74" s="188"/>
      <c r="ET74" s="188"/>
      <c r="EU74" s="188"/>
      <c r="EV74" s="188"/>
      <c r="EW74" s="316">
        <f t="shared" si="287"/>
        <v>0</v>
      </c>
      <c r="EX74" s="316">
        <f t="shared" si="288"/>
        <v>0</v>
      </c>
      <c r="EY74" s="316">
        <f t="shared" si="289"/>
        <v>0</v>
      </c>
      <c r="EZ74" s="316">
        <f t="shared" si="290"/>
        <v>0</v>
      </c>
      <c r="FA74" s="316">
        <f t="shared" si="291"/>
        <v>0</v>
      </c>
      <c r="FB74" s="316">
        <f t="shared" si="292"/>
        <v>0</v>
      </c>
      <c r="FC74" s="188"/>
      <c r="FD74" s="307">
        <f t="shared" si="124"/>
        <v>0</v>
      </c>
      <c r="FE74" s="307">
        <f t="shared" si="293"/>
        <v>0</v>
      </c>
      <c r="FF74" s="188"/>
      <c r="FG74" s="188"/>
      <c r="FH74" s="188"/>
      <c r="FI74" s="188"/>
      <c r="FJ74" s="188"/>
      <c r="FK74" s="188"/>
      <c r="FL74" s="316">
        <f t="shared" si="294"/>
        <v>0</v>
      </c>
      <c r="FM74" s="316">
        <f t="shared" si="295"/>
        <v>0</v>
      </c>
      <c r="FN74" s="316">
        <f t="shared" si="296"/>
        <v>0</v>
      </c>
      <c r="FO74" s="316">
        <f t="shared" si="297"/>
        <v>0</v>
      </c>
      <c r="FP74" s="316">
        <f t="shared" si="298"/>
        <v>0</v>
      </c>
      <c r="FQ74" s="316">
        <f t="shared" si="299"/>
        <v>0</v>
      </c>
      <c r="FR74" s="188"/>
      <c r="FS74" s="307">
        <f t="shared" si="300"/>
        <v>0</v>
      </c>
      <c r="FT74" s="307">
        <f t="shared" si="301"/>
        <v>0</v>
      </c>
      <c r="FU74" s="188"/>
      <c r="FV74" s="188"/>
      <c r="FW74" s="188"/>
      <c r="FX74" s="188"/>
      <c r="FY74" s="188"/>
      <c r="FZ74" s="188"/>
      <c r="GA74" s="316">
        <f t="shared" si="302"/>
        <v>0</v>
      </c>
      <c r="GB74" s="316">
        <f t="shared" si="303"/>
        <v>0</v>
      </c>
      <c r="GC74" s="316">
        <f t="shared" si="304"/>
        <v>0</v>
      </c>
      <c r="GD74" s="316">
        <f t="shared" si="305"/>
        <v>0</v>
      </c>
      <c r="GE74" s="316">
        <f t="shared" si="306"/>
        <v>0</v>
      </c>
      <c r="GF74" s="316">
        <f t="shared" si="307"/>
        <v>0</v>
      </c>
      <c r="GG74" s="188"/>
      <c r="GH74" s="307">
        <f t="shared" si="308"/>
        <v>0</v>
      </c>
      <c r="GI74" s="307">
        <f t="shared" si="309"/>
        <v>0</v>
      </c>
    </row>
    <row r="75" spans="1:191" ht="17.25" thickBot="1" x14ac:dyDescent="0.3">
      <c r="A75" s="404">
        <v>39022</v>
      </c>
      <c r="B75" s="410">
        <f t="shared" si="310"/>
        <v>0</v>
      </c>
      <c r="C75" s="208">
        <f t="shared" si="212"/>
        <v>-0.52</v>
      </c>
      <c r="D75" s="210">
        <f>AVERAGE(C75:C86)</f>
        <v>-0.59120037642255452</v>
      </c>
      <c r="E75" s="410">
        <f t="shared" si="311"/>
        <v>-5.44</v>
      </c>
      <c r="F75" s="208">
        <f t="shared" si="213"/>
        <v>0.52</v>
      </c>
      <c r="G75" s="210">
        <f>AVERAGE(F75:F86)</f>
        <v>0.28666666666666674</v>
      </c>
      <c r="H75" s="410">
        <f t="shared" si="312"/>
        <v>0</v>
      </c>
      <c r="I75" s="208">
        <f t="shared" si="214"/>
        <v>0.5</v>
      </c>
      <c r="J75" s="210">
        <f>AVERAGE(I75:I86)</f>
        <v>0.57000000000000006</v>
      </c>
      <c r="K75" s="410">
        <f t="shared" si="313"/>
        <v>0</v>
      </c>
      <c r="L75" s="208">
        <f t="shared" si="215"/>
        <v>-0.28999999999999998</v>
      </c>
      <c r="M75" s="210">
        <f>AVERAGE(L75:L86)</f>
        <v>-0.32791666666666669</v>
      </c>
      <c r="N75" s="410">
        <f t="shared" si="314"/>
        <v>0</v>
      </c>
      <c r="O75" s="208">
        <f t="shared" si="216"/>
        <v>0</v>
      </c>
      <c r="P75" s="210">
        <f>AVERAGE(O75:O86)</f>
        <v>-0.16833333333333333</v>
      </c>
      <c r="Q75" s="208">
        <f t="shared" si="217"/>
        <v>4.1500000000000004</v>
      </c>
      <c r="R75" s="210">
        <f>AVERAGE(Q75:Q86)</f>
        <v>3.9051666666666662</v>
      </c>
      <c r="S75" s="410">
        <f t="shared" si="315"/>
        <v>0</v>
      </c>
      <c r="T75" s="208">
        <f t="shared" si="218"/>
        <v>-0.52</v>
      </c>
      <c r="U75" s="210">
        <f>AVERAGE(T75:T86)</f>
        <v>-0.55791666666666673</v>
      </c>
      <c r="V75" s="208">
        <f t="shared" si="316"/>
        <v>5.0979918845249363</v>
      </c>
      <c r="W75" s="210">
        <f>AVERAGE(V75:V86)</f>
        <v>4.931800911617862</v>
      </c>
      <c r="X75" s="410">
        <f t="shared" si="317"/>
        <v>0</v>
      </c>
      <c r="Y75" s="208">
        <f t="shared" si="219"/>
        <v>4.1500000000000004</v>
      </c>
      <c r="Z75" s="210">
        <f>AVERAGE(Y75:Y86)</f>
        <v>4.073500000000001</v>
      </c>
      <c r="AB75" s="415">
        <f t="shared" si="220"/>
        <v>-5.44</v>
      </c>
      <c r="AC75" s="122"/>
      <c r="AD75" s="122"/>
      <c r="AI75" s="407">
        <v>39022</v>
      </c>
      <c r="AJ75" s="293">
        <f t="shared" si="318"/>
        <v>0</v>
      </c>
      <c r="AK75" s="294">
        <f t="shared" ref="AK75:AK138" si="324">(AO75)*(AM75)</f>
        <v>0</v>
      </c>
      <c r="AL75" s="294">
        <f t="shared" si="221"/>
        <v>0</v>
      </c>
      <c r="AM75" s="313">
        <f t="shared" si="319"/>
        <v>0.72582126231399891</v>
      </c>
      <c r="AN75" s="314">
        <f t="shared" si="222"/>
        <v>0</v>
      </c>
      <c r="AO75" s="294">
        <f t="shared" si="223"/>
        <v>0</v>
      </c>
      <c r="AP75" s="408"/>
      <c r="AQ75" s="237"/>
      <c r="AR75" s="307">
        <f t="shared" si="224"/>
        <v>0</v>
      </c>
      <c r="AS75" s="237"/>
      <c r="AT75" s="188"/>
      <c r="AU75" s="188"/>
      <c r="AV75" s="239">
        <v>39022</v>
      </c>
      <c r="AW75" s="188"/>
      <c r="AX75" s="315">
        <f t="shared" si="225"/>
        <v>0</v>
      </c>
      <c r="AY75" s="316">
        <f t="shared" si="226"/>
        <v>0</v>
      </c>
      <c r="AZ75" s="316">
        <f t="shared" si="227"/>
        <v>0</v>
      </c>
      <c r="BA75" s="316">
        <f t="shared" si="228"/>
        <v>0</v>
      </c>
      <c r="BB75" s="316">
        <f t="shared" si="229"/>
        <v>0</v>
      </c>
      <c r="BC75" s="316">
        <f t="shared" si="230"/>
        <v>0</v>
      </c>
      <c r="BD75" s="316">
        <f t="shared" si="231"/>
        <v>0</v>
      </c>
      <c r="BE75" s="316">
        <f t="shared" si="320"/>
        <v>0</v>
      </c>
      <c r="BF75" s="316"/>
      <c r="BG75" s="248"/>
      <c r="BH75" s="248"/>
      <c r="BI75" s="317">
        <f t="shared" si="232"/>
        <v>0</v>
      </c>
      <c r="BJ75" s="317">
        <f t="shared" si="233"/>
        <v>0</v>
      </c>
      <c r="BK75" s="317">
        <f t="shared" si="234"/>
        <v>0</v>
      </c>
      <c r="BL75" s="317">
        <f t="shared" si="235"/>
        <v>0</v>
      </c>
      <c r="BM75" s="317">
        <f t="shared" si="236"/>
        <v>0</v>
      </c>
      <c r="BN75" s="317">
        <f t="shared" si="237"/>
        <v>0</v>
      </c>
      <c r="BO75" s="317">
        <f t="shared" si="238"/>
        <v>0</v>
      </c>
      <c r="BP75" s="317">
        <f t="shared" si="239"/>
        <v>0</v>
      </c>
      <c r="BQ75" s="248"/>
      <c r="BR75" s="249">
        <f t="shared" ref="BR75:BR138" si="325">SUM(BI75:BP75)</f>
        <v>0</v>
      </c>
      <c r="BS75" s="249">
        <f t="shared" si="240"/>
        <v>0</v>
      </c>
      <c r="BT75" s="249"/>
      <c r="BU75" s="188"/>
      <c r="BV75" s="188"/>
      <c r="BW75" s="318">
        <f t="shared" si="241"/>
        <v>0</v>
      </c>
      <c r="BX75" s="318">
        <f t="shared" si="242"/>
        <v>0</v>
      </c>
      <c r="BY75" s="318">
        <f t="shared" si="243"/>
        <v>0</v>
      </c>
      <c r="BZ75" s="318">
        <f t="shared" si="244"/>
        <v>0</v>
      </c>
      <c r="CA75" s="318">
        <f t="shared" si="245"/>
        <v>0</v>
      </c>
      <c r="CB75" s="316">
        <f t="shared" si="246"/>
        <v>0</v>
      </c>
      <c r="CC75" s="316">
        <f t="shared" si="247"/>
        <v>0</v>
      </c>
      <c r="CD75" s="316">
        <f t="shared" si="248"/>
        <v>0</v>
      </c>
      <c r="CE75" s="316">
        <f t="shared" si="249"/>
        <v>0</v>
      </c>
      <c r="CF75" s="316">
        <f t="shared" si="250"/>
        <v>0</v>
      </c>
      <c r="CG75" s="316">
        <f t="shared" si="251"/>
        <v>0</v>
      </c>
      <c r="CH75" s="316">
        <f t="shared" si="252"/>
        <v>0</v>
      </c>
      <c r="CI75" s="316">
        <f t="shared" si="253"/>
        <v>0</v>
      </c>
      <c r="CJ75" s="188"/>
      <c r="CK75" s="307">
        <f t="shared" si="321"/>
        <v>0</v>
      </c>
      <c r="CL75" s="307"/>
      <c r="CM75" s="307"/>
      <c r="CN75" s="318">
        <f t="shared" si="254"/>
        <v>0</v>
      </c>
      <c r="CO75" s="318">
        <f t="shared" si="255"/>
        <v>0</v>
      </c>
      <c r="CP75" s="318">
        <f t="shared" si="256"/>
        <v>0</v>
      </c>
      <c r="CQ75" s="318">
        <f t="shared" si="257"/>
        <v>0</v>
      </c>
      <c r="CR75" s="307"/>
      <c r="CS75" s="307">
        <f t="shared" si="322"/>
        <v>0</v>
      </c>
      <c r="CT75" s="307"/>
      <c r="CU75" s="188"/>
      <c r="CV75" s="188"/>
      <c r="CW75" s="188"/>
      <c r="CX75" s="316">
        <f t="shared" si="258"/>
        <v>0</v>
      </c>
      <c r="CY75" s="316">
        <f t="shared" si="259"/>
        <v>0</v>
      </c>
      <c r="CZ75" s="316">
        <f t="shared" si="260"/>
        <v>0</v>
      </c>
      <c r="DA75" s="316">
        <f t="shared" si="261"/>
        <v>0</v>
      </c>
      <c r="DB75" s="316">
        <f t="shared" si="262"/>
        <v>0</v>
      </c>
      <c r="DC75" s="316">
        <f t="shared" si="263"/>
        <v>0</v>
      </c>
      <c r="DD75" s="316">
        <f t="shared" si="264"/>
        <v>0</v>
      </c>
      <c r="DE75" s="188"/>
      <c r="DF75" s="307">
        <f t="shared" si="265"/>
        <v>0</v>
      </c>
      <c r="DG75" s="188"/>
      <c r="DH75" s="188"/>
      <c r="DI75" s="188"/>
      <c r="DJ75" s="188"/>
      <c r="DK75" s="188"/>
      <c r="DL75" s="316">
        <f t="shared" si="266"/>
        <v>0</v>
      </c>
      <c r="DM75" s="316">
        <f t="shared" si="267"/>
        <v>0</v>
      </c>
      <c r="DN75" s="316">
        <f t="shared" si="268"/>
        <v>0</v>
      </c>
      <c r="DO75" s="316">
        <f t="shared" si="269"/>
        <v>0</v>
      </c>
      <c r="DP75" s="316"/>
      <c r="DQ75" s="316">
        <f t="shared" si="323"/>
        <v>0</v>
      </c>
      <c r="DR75" s="316"/>
      <c r="DS75" s="316">
        <f t="shared" si="270"/>
        <v>0</v>
      </c>
      <c r="DT75" s="316">
        <f t="shared" si="271"/>
        <v>0</v>
      </c>
      <c r="DU75" s="316">
        <f t="shared" si="272"/>
        <v>0</v>
      </c>
      <c r="DV75" s="316">
        <f t="shared" si="273"/>
        <v>0</v>
      </c>
      <c r="DW75" s="316">
        <f t="shared" si="274"/>
        <v>0</v>
      </c>
      <c r="DX75" s="316">
        <f t="shared" si="275"/>
        <v>0</v>
      </c>
      <c r="DY75" s="316">
        <f t="shared" si="276"/>
        <v>0</v>
      </c>
      <c r="DZ75" s="316">
        <f t="shared" si="277"/>
        <v>0</v>
      </c>
      <c r="EA75" s="316">
        <f t="shared" si="278"/>
        <v>0</v>
      </c>
      <c r="EB75" s="307">
        <f t="shared" si="279"/>
        <v>0</v>
      </c>
      <c r="EC75" s="307"/>
      <c r="ED75" s="188"/>
      <c r="EE75" s="188"/>
      <c r="EF75" s="188"/>
      <c r="EG75" s="188"/>
      <c r="EH75" s="188"/>
      <c r="EI75" s="316">
        <f t="shared" si="280"/>
        <v>0</v>
      </c>
      <c r="EJ75" s="316">
        <f t="shared" si="281"/>
        <v>0</v>
      </c>
      <c r="EK75" s="316">
        <f t="shared" si="282"/>
        <v>0</v>
      </c>
      <c r="EL75" s="316">
        <f t="shared" si="283"/>
        <v>0</v>
      </c>
      <c r="EM75" s="316">
        <f t="shared" si="284"/>
        <v>0</v>
      </c>
      <c r="EN75" s="316">
        <f t="shared" si="285"/>
        <v>0</v>
      </c>
      <c r="EO75" s="188"/>
      <c r="EP75" s="307">
        <f t="shared" ref="EP75:EP138" si="326">SUM(EI75:EN75)</f>
        <v>0</v>
      </c>
      <c r="EQ75" s="307">
        <f t="shared" si="286"/>
        <v>0</v>
      </c>
      <c r="ER75" s="188"/>
      <c r="ES75" s="188"/>
      <c r="ET75" s="188"/>
      <c r="EU75" s="188"/>
      <c r="EV75" s="188"/>
      <c r="EW75" s="316">
        <f t="shared" si="287"/>
        <v>0</v>
      </c>
      <c r="EX75" s="316">
        <f t="shared" si="288"/>
        <v>0</v>
      </c>
      <c r="EY75" s="316">
        <f t="shared" si="289"/>
        <v>0</v>
      </c>
      <c r="EZ75" s="316">
        <f t="shared" si="290"/>
        <v>0</v>
      </c>
      <c r="FA75" s="316">
        <f t="shared" si="291"/>
        <v>0</v>
      </c>
      <c r="FB75" s="316">
        <f t="shared" si="292"/>
        <v>0</v>
      </c>
      <c r="FC75" s="188"/>
      <c r="FD75" s="307">
        <f t="shared" ref="FD75:FD138" si="327">SUM(EW75:FB75)</f>
        <v>0</v>
      </c>
      <c r="FE75" s="307">
        <f t="shared" si="293"/>
        <v>0</v>
      </c>
      <c r="FF75" s="188"/>
      <c r="FG75" s="188"/>
      <c r="FH75" s="188"/>
      <c r="FI75" s="188"/>
      <c r="FJ75" s="188"/>
      <c r="FK75" s="188"/>
      <c r="FL75" s="316">
        <f t="shared" si="294"/>
        <v>0</v>
      </c>
      <c r="FM75" s="316">
        <f t="shared" si="295"/>
        <v>0</v>
      </c>
      <c r="FN75" s="316">
        <f t="shared" si="296"/>
        <v>0</v>
      </c>
      <c r="FO75" s="316">
        <f t="shared" si="297"/>
        <v>0</v>
      </c>
      <c r="FP75" s="316">
        <f t="shared" si="298"/>
        <v>0</v>
      </c>
      <c r="FQ75" s="316">
        <f t="shared" si="299"/>
        <v>0</v>
      </c>
      <c r="FR75" s="188"/>
      <c r="FS75" s="307">
        <f t="shared" si="300"/>
        <v>0</v>
      </c>
      <c r="FT75" s="307">
        <f t="shared" si="301"/>
        <v>0</v>
      </c>
      <c r="FU75" s="188"/>
      <c r="FV75" s="188"/>
      <c r="FW75" s="188"/>
      <c r="FX75" s="188"/>
      <c r="FY75" s="188"/>
      <c r="FZ75" s="188"/>
      <c r="GA75" s="316">
        <f t="shared" si="302"/>
        <v>0</v>
      </c>
      <c r="GB75" s="316">
        <f t="shared" si="303"/>
        <v>0</v>
      </c>
      <c r="GC75" s="316">
        <f t="shared" si="304"/>
        <v>0</v>
      </c>
      <c r="GD75" s="316">
        <f t="shared" si="305"/>
        <v>0</v>
      </c>
      <c r="GE75" s="316">
        <f t="shared" si="306"/>
        <v>0</v>
      </c>
      <c r="GF75" s="316">
        <f t="shared" si="307"/>
        <v>0</v>
      </c>
      <c r="GG75" s="188"/>
      <c r="GH75" s="307">
        <f t="shared" si="308"/>
        <v>0</v>
      </c>
      <c r="GI75" s="307">
        <f t="shared" si="309"/>
        <v>0</v>
      </c>
    </row>
    <row r="76" spans="1:191" ht="16.5" x14ac:dyDescent="0.25">
      <c r="A76" s="404">
        <v>39052</v>
      </c>
      <c r="B76" s="410">
        <f t="shared" si="310"/>
        <v>0</v>
      </c>
      <c r="C76" s="208">
        <f t="shared" si="212"/>
        <v>-0.52</v>
      </c>
      <c r="D76" s="417"/>
      <c r="E76" s="410">
        <f t="shared" si="311"/>
        <v>-5.6</v>
      </c>
      <c r="F76" s="208">
        <f t="shared" si="213"/>
        <v>0.52</v>
      </c>
      <c r="G76" s="417"/>
      <c r="H76" s="410">
        <f t="shared" si="312"/>
        <v>0</v>
      </c>
      <c r="I76" s="208">
        <f t="shared" si="214"/>
        <v>0.5</v>
      </c>
      <c r="J76" s="417"/>
      <c r="K76" s="410">
        <f t="shared" si="313"/>
        <v>0</v>
      </c>
      <c r="L76" s="208">
        <f t="shared" si="215"/>
        <v>-0.28999999999999998</v>
      </c>
      <c r="M76" s="417"/>
      <c r="N76" s="410">
        <f t="shared" si="314"/>
        <v>0</v>
      </c>
      <c r="O76" s="208">
        <f t="shared" si="216"/>
        <v>0.06</v>
      </c>
      <c r="P76" s="417"/>
      <c r="Q76" s="208">
        <f t="shared" si="217"/>
        <v>4.335</v>
      </c>
      <c r="R76" s="417"/>
      <c r="S76" s="410">
        <f t="shared" si="315"/>
        <v>0</v>
      </c>
      <c r="T76" s="208">
        <f t="shared" si="218"/>
        <v>-0.52</v>
      </c>
      <c r="U76" s="417"/>
      <c r="V76" s="208">
        <f t="shared" si="316"/>
        <v>5.2724343296218406</v>
      </c>
      <c r="W76" s="417"/>
      <c r="X76" s="410">
        <f t="shared" si="317"/>
        <v>0</v>
      </c>
      <c r="Y76" s="208">
        <f t="shared" si="219"/>
        <v>4.2750000000000004</v>
      </c>
      <c r="Z76" s="417"/>
      <c r="AB76" s="415">
        <f t="shared" si="220"/>
        <v>-5.6</v>
      </c>
      <c r="AC76" s="122"/>
      <c r="AD76" s="122"/>
      <c r="AI76" s="407">
        <v>39052</v>
      </c>
      <c r="AJ76" s="293">
        <f t="shared" si="318"/>
        <v>0</v>
      </c>
      <c r="AK76" s="294">
        <f t="shared" si="324"/>
        <v>0</v>
      </c>
      <c r="AL76" s="294">
        <f t="shared" si="221"/>
        <v>0</v>
      </c>
      <c r="AM76" s="313">
        <f t="shared" si="319"/>
        <v>0.72218861708555837</v>
      </c>
      <c r="AN76" s="314">
        <f t="shared" si="222"/>
        <v>0</v>
      </c>
      <c r="AO76" s="294">
        <f t="shared" si="223"/>
        <v>0</v>
      </c>
      <c r="AP76" s="408"/>
      <c r="AQ76" s="237"/>
      <c r="AR76" s="307">
        <f t="shared" si="224"/>
        <v>0</v>
      </c>
      <c r="AS76" s="237"/>
      <c r="AT76" s="188"/>
      <c r="AU76" s="188"/>
      <c r="AV76" s="239">
        <v>39052</v>
      </c>
      <c r="AW76" s="188"/>
      <c r="AX76" s="315">
        <f t="shared" si="225"/>
        <v>0</v>
      </c>
      <c r="AY76" s="316">
        <f t="shared" si="226"/>
        <v>0</v>
      </c>
      <c r="AZ76" s="316">
        <f t="shared" si="227"/>
        <v>0</v>
      </c>
      <c r="BA76" s="316">
        <f t="shared" si="228"/>
        <v>0</v>
      </c>
      <c r="BB76" s="316">
        <f t="shared" si="229"/>
        <v>0</v>
      </c>
      <c r="BC76" s="316">
        <f t="shared" si="230"/>
        <v>0</v>
      </c>
      <c r="BD76" s="316">
        <f t="shared" si="231"/>
        <v>0</v>
      </c>
      <c r="BE76" s="316">
        <f t="shared" si="320"/>
        <v>0</v>
      </c>
      <c r="BF76" s="316"/>
      <c r="BG76" s="248"/>
      <c r="BH76" s="248"/>
      <c r="BI76" s="317">
        <f t="shared" si="232"/>
        <v>0</v>
      </c>
      <c r="BJ76" s="317">
        <f t="shared" si="233"/>
        <v>0</v>
      </c>
      <c r="BK76" s="317">
        <f t="shared" si="234"/>
        <v>0</v>
      </c>
      <c r="BL76" s="317">
        <f t="shared" si="235"/>
        <v>0</v>
      </c>
      <c r="BM76" s="317">
        <f t="shared" si="236"/>
        <v>0</v>
      </c>
      <c r="BN76" s="317">
        <f t="shared" si="237"/>
        <v>0</v>
      </c>
      <c r="BO76" s="317">
        <f t="shared" si="238"/>
        <v>0</v>
      </c>
      <c r="BP76" s="317">
        <f t="shared" si="239"/>
        <v>0</v>
      </c>
      <c r="BQ76" s="248"/>
      <c r="BR76" s="249">
        <f t="shared" si="325"/>
        <v>0</v>
      </c>
      <c r="BS76" s="249">
        <f t="shared" si="240"/>
        <v>0</v>
      </c>
      <c r="BT76" s="249"/>
      <c r="BU76" s="188"/>
      <c r="BV76" s="188"/>
      <c r="BW76" s="318">
        <f t="shared" si="241"/>
        <v>0</v>
      </c>
      <c r="BX76" s="318">
        <f t="shared" si="242"/>
        <v>0</v>
      </c>
      <c r="BY76" s="318">
        <f t="shared" si="243"/>
        <v>0</v>
      </c>
      <c r="BZ76" s="318">
        <f t="shared" si="244"/>
        <v>0</v>
      </c>
      <c r="CA76" s="318">
        <f t="shared" si="245"/>
        <v>0</v>
      </c>
      <c r="CB76" s="316">
        <f t="shared" si="246"/>
        <v>0</v>
      </c>
      <c r="CC76" s="316">
        <f t="shared" si="247"/>
        <v>0</v>
      </c>
      <c r="CD76" s="316">
        <f t="shared" si="248"/>
        <v>0</v>
      </c>
      <c r="CE76" s="316">
        <f t="shared" si="249"/>
        <v>0</v>
      </c>
      <c r="CF76" s="316">
        <f t="shared" si="250"/>
        <v>0</v>
      </c>
      <c r="CG76" s="316">
        <f t="shared" si="251"/>
        <v>0</v>
      </c>
      <c r="CH76" s="316">
        <f t="shared" si="252"/>
        <v>0</v>
      </c>
      <c r="CI76" s="316">
        <f t="shared" si="253"/>
        <v>0</v>
      </c>
      <c r="CJ76" s="188"/>
      <c r="CK76" s="307">
        <f t="shared" si="321"/>
        <v>0</v>
      </c>
      <c r="CL76" s="307"/>
      <c r="CM76" s="307"/>
      <c r="CN76" s="318">
        <f t="shared" si="254"/>
        <v>0</v>
      </c>
      <c r="CO76" s="318">
        <f t="shared" si="255"/>
        <v>0</v>
      </c>
      <c r="CP76" s="318">
        <f t="shared" si="256"/>
        <v>0</v>
      </c>
      <c r="CQ76" s="318">
        <f t="shared" si="257"/>
        <v>0</v>
      </c>
      <c r="CR76" s="307"/>
      <c r="CS76" s="307">
        <f t="shared" si="322"/>
        <v>0</v>
      </c>
      <c r="CT76" s="307"/>
      <c r="CU76" s="188"/>
      <c r="CV76" s="188"/>
      <c r="CW76" s="188"/>
      <c r="CX76" s="316">
        <f t="shared" si="258"/>
        <v>0</v>
      </c>
      <c r="CY76" s="316">
        <f t="shared" si="259"/>
        <v>0</v>
      </c>
      <c r="CZ76" s="316">
        <f t="shared" si="260"/>
        <v>0</v>
      </c>
      <c r="DA76" s="316">
        <f t="shared" si="261"/>
        <v>0</v>
      </c>
      <c r="DB76" s="316">
        <f t="shared" si="262"/>
        <v>0</v>
      </c>
      <c r="DC76" s="316">
        <f t="shared" si="263"/>
        <v>0</v>
      </c>
      <c r="DD76" s="316">
        <f t="shared" si="264"/>
        <v>0</v>
      </c>
      <c r="DE76" s="188"/>
      <c r="DF76" s="307">
        <f t="shared" si="265"/>
        <v>0</v>
      </c>
      <c r="DG76" s="188"/>
      <c r="DH76" s="188"/>
      <c r="DI76" s="188"/>
      <c r="DJ76" s="188"/>
      <c r="DK76" s="188"/>
      <c r="DL76" s="316">
        <f t="shared" si="266"/>
        <v>0</v>
      </c>
      <c r="DM76" s="316">
        <f t="shared" si="267"/>
        <v>0</v>
      </c>
      <c r="DN76" s="316">
        <f t="shared" si="268"/>
        <v>0</v>
      </c>
      <c r="DO76" s="316">
        <f t="shared" si="269"/>
        <v>0</v>
      </c>
      <c r="DP76" s="316"/>
      <c r="DQ76" s="316">
        <f t="shared" si="323"/>
        <v>0</v>
      </c>
      <c r="DR76" s="316"/>
      <c r="DS76" s="316">
        <f t="shared" si="270"/>
        <v>0</v>
      </c>
      <c r="DT76" s="316">
        <f t="shared" si="271"/>
        <v>0</v>
      </c>
      <c r="DU76" s="316">
        <f t="shared" si="272"/>
        <v>0</v>
      </c>
      <c r="DV76" s="316">
        <f t="shared" si="273"/>
        <v>0</v>
      </c>
      <c r="DW76" s="316">
        <f t="shared" si="274"/>
        <v>0</v>
      </c>
      <c r="DX76" s="316">
        <f t="shared" si="275"/>
        <v>0</v>
      </c>
      <c r="DY76" s="316">
        <f t="shared" si="276"/>
        <v>0</v>
      </c>
      <c r="DZ76" s="316">
        <f t="shared" si="277"/>
        <v>0</v>
      </c>
      <c r="EA76" s="316">
        <f t="shared" si="278"/>
        <v>0</v>
      </c>
      <c r="EB76" s="307">
        <f t="shared" si="279"/>
        <v>0</v>
      </c>
      <c r="EC76" s="307"/>
      <c r="ED76" s="188"/>
      <c r="EE76" s="188"/>
      <c r="EF76" s="188"/>
      <c r="EG76" s="188"/>
      <c r="EH76" s="188"/>
      <c r="EI76" s="316">
        <f t="shared" si="280"/>
        <v>0</v>
      </c>
      <c r="EJ76" s="316">
        <f t="shared" si="281"/>
        <v>0</v>
      </c>
      <c r="EK76" s="316">
        <f t="shared" si="282"/>
        <v>0</v>
      </c>
      <c r="EL76" s="316">
        <f t="shared" si="283"/>
        <v>0</v>
      </c>
      <c r="EM76" s="316">
        <f t="shared" si="284"/>
        <v>0</v>
      </c>
      <c r="EN76" s="316">
        <f t="shared" si="285"/>
        <v>0</v>
      </c>
      <c r="EO76" s="188"/>
      <c r="EP76" s="307">
        <f t="shared" si="326"/>
        <v>0</v>
      </c>
      <c r="EQ76" s="307">
        <f t="shared" si="286"/>
        <v>0</v>
      </c>
      <c r="ER76" s="188"/>
      <c r="ES76" s="188"/>
      <c r="ET76" s="188"/>
      <c r="EU76" s="188"/>
      <c r="EV76" s="188"/>
      <c r="EW76" s="316">
        <f t="shared" si="287"/>
        <v>0</v>
      </c>
      <c r="EX76" s="316">
        <f t="shared" si="288"/>
        <v>0</v>
      </c>
      <c r="EY76" s="316">
        <f t="shared" si="289"/>
        <v>0</v>
      </c>
      <c r="EZ76" s="316">
        <f t="shared" si="290"/>
        <v>0</v>
      </c>
      <c r="FA76" s="316">
        <f t="shared" si="291"/>
        <v>0</v>
      </c>
      <c r="FB76" s="316">
        <f t="shared" si="292"/>
        <v>0</v>
      </c>
      <c r="FC76" s="188"/>
      <c r="FD76" s="307">
        <f t="shared" si="327"/>
        <v>0</v>
      </c>
      <c r="FE76" s="307">
        <f t="shared" si="293"/>
        <v>0</v>
      </c>
      <c r="FF76" s="188"/>
      <c r="FG76" s="188"/>
      <c r="FH76" s="188"/>
      <c r="FI76" s="188"/>
      <c r="FJ76" s="188"/>
      <c r="FK76" s="188"/>
      <c r="FL76" s="316">
        <f t="shared" si="294"/>
        <v>0</v>
      </c>
      <c r="FM76" s="316">
        <f t="shared" si="295"/>
        <v>0</v>
      </c>
      <c r="FN76" s="316">
        <f t="shared" si="296"/>
        <v>0</v>
      </c>
      <c r="FO76" s="316">
        <f t="shared" si="297"/>
        <v>0</v>
      </c>
      <c r="FP76" s="316">
        <f t="shared" si="298"/>
        <v>0</v>
      </c>
      <c r="FQ76" s="316">
        <f t="shared" si="299"/>
        <v>0</v>
      </c>
      <c r="FR76" s="188"/>
      <c r="FS76" s="307">
        <f t="shared" si="300"/>
        <v>0</v>
      </c>
      <c r="FT76" s="307">
        <f t="shared" si="301"/>
        <v>0</v>
      </c>
      <c r="FU76" s="188"/>
      <c r="FV76" s="188"/>
      <c r="FW76" s="188"/>
      <c r="FX76" s="188"/>
      <c r="FY76" s="188"/>
      <c r="FZ76" s="188"/>
      <c r="GA76" s="316">
        <f t="shared" si="302"/>
        <v>0</v>
      </c>
      <c r="GB76" s="316">
        <f t="shared" si="303"/>
        <v>0</v>
      </c>
      <c r="GC76" s="316">
        <f t="shared" si="304"/>
        <v>0</v>
      </c>
      <c r="GD76" s="316">
        <f t="shared" si="305"/>
        <v>0</v>
      </c>
      <c r="GE76" s="316">
        <f t="shared" si="306"/>
        <v>0</v>
      </c>
      <c r="GF76" s="316">
        <f t="shared" si="307"/>
        <v>0</v>
      </c>
      <c r="GG76" s="188"/>
      <c r="GH76" s="307">
        <f t="shared" si="308"/>
        <v>0</v>
      </c>
      <c r="GI76" s="307">
        <f t="shared" si="309"/>
        <v>0</v>
      </c>
    </row>
    <row r="77" spans="1:191" ht="16.5" x14ac:dyDescent="0.25">
      <c r="A77" s="404">
        <v>39083</v>
      </c>
      <c r="B77" s="410">
        <f t="shared" si="310"/>
        <v>0</v>
      </c>
      <c r="C77" s="208">
        <f t="shared" si="212"/>
        <v>-0.52</v>
      </c>
      <c r="D77" s="411">
        <f>AVERAGE(C75:C79)</f>
        <v>-0.52</v>
      </c>
      <c r="E77" s="410">
        <f t="shared" si="311"/>
        <v>-5.57</v>
      </c>
      <c r="F77" s="208">
        <f t="shared" si="213"/>
        <v>0.52</v>
      </c>
      <c r="G77" s="411">
        <f>AVERAGE(F75:F79)</f>
        <v>0.52</v>
      </c>
      <c r="H77" s="410">
        <f t="shared" si="312"/>
        <v>0</v>
      </c>
      <c r="I77" s="208">
        <f t="shared" si="214"/>
        <v>0.5</v>
      </c>
      <c r="J77" s="411">
        <f>AVERAGE(I75:I79)</f>
        <v>0.5</v>
      </c>
      <c r="K77" s="410">
        <f t="shared" si="313"/>
        <v>0</v>
      </c>
      <c r="L77" s="208">
        <f t="shared" si="215"/>
        <v>-0.28999999999999998</v>
      </c>
      <c r="M77" s="411">
        <f>AVERAGE(L75:L79)</f>
        <v>-0.28999999999999998</v>
      </c>
      <c r="N77" s="410">
        <f t="shared" si="314"/>
        <v>0</v>
      </c>
      <c r="O77" s="208">
        <f t="shared" si="216"/>
        <v>0.13</v>
      </c>
      <c r="P77" s="411">
        <f>AVERAGE(O75:O79)</f>
        <v>2.0000000000000018E-3</v>
      </c>
      <c r="Q77" s="208">
        <f t="shared" si="217"/>
        <v>4.4690000000000003</v>
      </c>
      <c r="R77" s="411">
        <f>AVERAGE(Q75:Q79)</f>
        <v>4.2131999999999996</v>
      </c>
      <c r="S77" s="410">
        <f t="shared" si="315"/>
        <v>0</v>
      </c>
      <c r="T77" s="208">
        <f t="shared" si="218"/>
        <v>-0.52</v>
      </c>
      <c r="U77" s="411">
        <f>AVERAGE(T75:T79)</f>
        <v>-0.52</v>
      </c>
      <c r="V77" s="208">
        <f t="shared" si="316"/>
        <v>5.3611414714251486</v>
      </c>
      <c r="W77" s="411">
        <f>AVERAGE(V75:V79)</f>
        <v>5.1817687844763487</v>
      </c>
      <c r="X77" s="410">
        <f t="shared" si="317"/>
        <v>0</v>
      </c>
      <c r="Y77" s="208">
        <f t="shared" si="219"/>
        <v>4.3390000000000004</v>
      </c>
      <c r="Z77" s="411">
        <f>AVERAGE(Y75:Y79)</f>
        <v>4.2111999999999998</v>
      </c>
      <c r="AB77" s="415">
        <f t="shared" si="220"/>
        <v>-5.57</v>
      </c>
      <c r="AC77" s="122"/>
      <c r="AD77" s="122"/>
      <c r="AI77" s="407">
        <v>39083</v>
      </c>
      <c r="AJ77" s="293">
        <f t="shared" si="318"/>
        <v>0</v>
      </c>
      <c r="AK77" s="294">
        <f t="shared" si="324"/>
        <v>0</v>
      </c>
      <c r="AL77" s="294">
        <f t="shared" si="221"/>
        <v>0</v>
      </c>
      <c r="AM77" s="313">
        <f t="shared" si="319"/>
        <v>0.7184443176976768</v>
      </c>
      <c r="AN77" s="314">
        <f t="shared" si="222"/>
        <v>0</v>
      </c>
      <c r="AO77" s="294">
        <f t="shared" si="223"/>
        <v>0</v>
      </c>
      <c r="AP77" s="408"/>
      <c r="AQ77" s="237"/>
      <c r="AR77" s="307">
        <f t="shared" si="224"/>
        <v>0</v>
      </c>
      <c r="AS77" s="237"/>
      <c r="AT77" s="188"/>
      <c r="AU77" s="188"/>
      <c r="AV77" s="239">
        <v>39083</v>
      </c>
      <c r="AW77" s="188"/>
      <c r="AX77" s="315">
        <f t="shared" si="225"/>
        <v>0</v>
      </c>
      <c r="AY77" s="316">
        <f t="shared" si="226"/>
        <v>0</v>
      </c>
      <c r="AZ77" s="316">
        <f t="shared" si="227"/>
        <v>0</v>
      </c>
      <c r="BA77" s="316">
        <f t="shared" si="228"/>
        <v>0</v>
      </c>
      <c r="BB77" s="316">
        <f t="shared" si="229"/>
        <v>0</v>
      </c>
      <c r="BC77" s="316">
        <f t="shared" si="230"/>
        <v>0</v>
      </c>
      <c r="BD77" s="316">
        <f t="shared" si="231"/>
        <v>0</v>
      </c>
      <c r="BE77" s="316">
        <f t="shared" si="320"/>
        <v>0</v>
      </c>
      <c r="BF77" s="316"/>
      <c r="BG77" s="248"/>
      <c r="BH77" s="248"/>
      <c r="BI77" s="317">
        <f t="shared" si="232"/>
        <v>0</v>
      </c>
      <c r="BJ77" s="317">
        <f t="shared" si="233"/>
        <v>0</v>
      </c>
      <c r="BK77" s="317">
        <f t="shared" si="234"/>
        <v>0</v>
      </c>
      <c r="BL77" s="317">
        <f t="shared" si="235"/>
        <v>0</v>
      </c>
      <c r="BM77" s="317">
        <f t="shared" si="236"/>
        <v>0</v>
      </c>
      <c r="BN77" s="317">
        <f t="shared" si="237"/>
        <v>0</v>
      </c>
      <c r="BO77" s="317">
        <f t="shared" si="238"/>
        <v>0</v>
      </c>
      <c r="BP77" s="317">
        <f t="shared" si="239"/>
        <v>0</v>
      </c>
      <c r="BQ77" s="248"/>
      <c r="BR77" s="249">
        <f t="shared" si="325"/>
        <v>0</v>
      </c>
      <c r="BS77" s="249">
        <f t="shared" si="240"/>
        <v>0</v>
      </c>
      <c r="BT77" s="249"/>
      <c r="BU77" s="188"/>
      <c r="BV77" s="188"/>
      <c r="BW77" s="318">
        <f t="shared" si="241"/>
        <v>0</v>
      </c>
      <c r="BX77" s="318">
        <f t="shared" si="242"/>
        <v>0</v>
      </c>
      <c r="BY77" s="318">
        <f t="shared" si="243"/>
        <v>0</v>
      </c>
      <c r="BZ77" s="318">
        <f t="shared" si="244"/>
        <v>0</v>
      </c>
      <c r="CA77" s="318">
        <f t="shared" si="245"/>
        <v>0</v>
      </c>
      <c r="CB77" s="316">
        <f t="shared" si="246"/>
        <v>0</v>
      </c>
      <c r="CC77" s="316">
        <f t="shared" si="247"/>
        <v>0</v>
      </c>
      <c r="CD77" s="316">
        <f t="shared" si="248"/>
        <v>0</v>
      </c>
      <c r="CE77" s="316">
        <f t="shared" si="249"/>
        <v>0</v>
      </c>
      <c r="CF77" s="316">
        <f t="shared" si="250"/>
        <v>0</v>
      </c>
      <c r="CG77" s="316">
        <f t="shared" si="251"/>
        <v>0</v>
      </c>
      <c r="CH77" s="316">
        <f t="shared" si="252"/>
        <v>0</v>
      </c>
      <c r="CI77" s="316">
        <f t="shared" si="253"/>
        <v>0</v>
      </c>
      <c r="CJ77" s="188"/>
      <c r="CK77" s="307">
        <f t="shared" si="321"/>
        <v>0</v>
      </c>
      <c r="CL77" s="307"/>
      <c r="CM77" s="307"/>
      <c r="CN77" s="318">
        <f t="shared" si="254"/>
        <v>0</v>
      </c>
      <c r="CO77" s="318">
        <f t="shared" si="255"/>
        <v>0</v>
      </c>
      <c r="CP77" s="318">
        <f t="shared" si="256"/>
        <v>0</v>
      </c>
      <c r="CQ77" s="318">
        <f t="shared" si="257"/>
        <v>0</v>
      </c>
      <c r="CR77" s="307"/>
      <c r="CS77" s="307">
        <f t="shared" si="322"/>
        <v>0</v>
      </c>
      <c r="CT77" s="307"/>
      <c r="CU77" s="188"/>
      <c r="CV77" s="188"/>
      <c r="CW77" s="188"/>
      <c r="CX77" s="316">
        <f t="shared" si="258"/>
        <v>0</v>
      </c>
      <c r="CY77" s="316">
        <f t="shared" si="259"/>
        <v>0</v>
      </c>
      <c r="CZ77" s="316">
        <f t="shared" si="260"/>
        <v>0</v>
      </c>
      <c r="DA77" s="316">
        <f t="shared" si="261"/>
        <v>0</v>
      </c>
      <c r="DB77" s="316">
        <f t="shared" si="262"/>
        <v>0</v>
      </c>
      <c r="DC77" s="316">
        <f t="shared" si="263"/>
        <v>0</v>
      </c>
      <c r="DD77" s="316">
        <f t="shared" si="264"/>
        <v>0</v>
      </c>
      <c r="DE77" s="188"/>
      <c r="DF77" s="307">
        <f t="shared" si="265"/>
        <v>0</v>
      </c>
      <c r="DG77" s="188"/>
      <c r="DH77" s="188"/>
      <c r="DI77" s="188"/>
      <c r="DJ77" s="188"/>
      <c r="DK77" s="188"/>
      <c r="DL77" s="316">
        <f t="shared" si="266"/>
        <v>0</v>
      </c>
      <c r="DM77" s="316">
        <f t="shared" si="267"/>
        <v>0</v>
      </c>
      <c r="DN77" s="316">
        <f t="shared" si="268"/>
        <v>0</v>
      </c>
      <c r="DO77" s="316">
        <f t="shared" si="269"/>
        <v>0</v>
      </c>
      <c r="DP77" s="316"/>
      <c r="DQ77" s="316">
        <f t="shared" si="323"/>
        <v>0</v>
      </c>
      <c r="DR77" s="316"/>
      <c r="DS77" s="316">
        <f t="shared" si="270"/>
        <v>0</v>
      </c>
      <c r="DT77" s="316">
        <f t="shared" si="271"/>
        <v>0</v>
      </c>
      <c r="DU77" s="316">
        <f t="shared" si="272"/>
        <v>0</v>
      </c>
      <c r="DV77" s="316">
        <f t="shared" si="273"/>
        <v>0</v>
      </c>
      <c r="DW77" s="316">
        <f t="shared" si="274"/>
        <v>0</v>
      </c>
      <c r="DX77" s="316">
        <f t="shared" si="275"/>
        <v>0</v>
      </c>
      <c r="DY77" s="316">
        <f t="shared" si="276"/>
        <v>0</v>
      </c>
      <c r="DZ77" s="316">
        <f t="shared" si="277"/>
        <v>0</v>
      </c>
      <c r="EA77" s="316">
        <f t="shared" si="278"/>
        <v>0</v>
      </c>
      <c r="EB77" s="307">
        <f t="shared" si="279"/>
        <v>0</v>
      </c>
      <c r="EC77" s="307"/>
      <c r="ED77" s="188"/>
      <c r="EE77" s="188"/>
      <c r="EF77" s="188"/>
      <c r="EG77" s="188"/>
      <c r="EH77" s="188"/>
      <c r="EI77" s="316">
        <f t="shared" si="280"/>
        <v>0</v>
      </c>
      <c r="EJ77" s="316">
        <f t="shared" si="281"/>
        <v>0</v>
      </c>
      <c r="EK77" s="316">
        <f t="shared" si="282"/>
        <v>0</v>
      </c>
      <c r="EL77" s="316">
        <f t="shared" si="283"/>
        <v>0</v>
      </c>
      <c r="EM77" s="316">
        <f t="shared" si="284"/>
        <v>0</v>
      </c>
      <c r="EN77" s="316">
        <f t="shared" si="285"/>
        <v>0</v>
      </c>
      <c r="EO77" s="188"/>
      <c r="EP77" s="307">
        <f t="shared" si="326"/>
        <v>0</v>
      </c>
      <c r="EQ77" s="307">
        <f t="shared" si="286"/>
        <v>0</v>
      </c>
      <c r="ER77" s="188"/>
      <c r="ES77" s="188"/>
      <c r="ET77" s="188"/>
      <c r="EU77" s="188"/>
      <c r="EV77" s="188"/>
      <c r="EW77" s="316">
        <f t="shared" si="287"/>
        <v>0</v>
      </c>
      <c r="EX77" s="316">
        <f t="shared" si="288"/>
        <v>0</v>
      </c>
      <c r="EY77" s="316">
        <f t="shared" si="289"/>
        <v>0</v>
      </c>
      <c r="EZ77" s="316">
        <f t="shared" si="290"/>
        <v>0</v>
      </c>
      <c r="FA77" s="316">
        <f t="shared" si="291"/>
        <v>0</v>
      </c>
      <c r="FB77" s="316">
        <f t="shared" si="292"/>
        <v>0</v>
      </c>
      <c r="FC77" s="188"/>
      <c r="FD77" s="307">
        <f t="shared" si="327"/>
        <v>0</v>
      </c>
      <c r="FE77" s="307">
        <f t="shared" si="293"/>
        <v>0</v>
      </c>
      <c r="FF77" s="188"/>
      <c r="FG77" s="188"/>
      <c r="FH77" s="188"/>
      <c r="FI77" s="188"/>
      <c r="FJ77" s="188"/>
      <c r="FK77" s="188"/>
      <c r="FL77" s="316">
        <f t="shared" si="294"/>
        <v>0</v>
      </c>
      <c r="FM77" s="316">
        <f t="shared" si="295"/>
        <v>0</v>
      </c>
      <c r="FN77" s="316">
        <f t="shared" si="296"/>
        <v>0</v>
      </c>
      <c r="FO77" s="316">
        <f t="shared" si="297"/>
        <v>0</v>
      </c>
      <c r="FP77" s="316">
        <f t="shared" si="298"/>
        <v>0</v>
      </c>
      <c r="FQ77" s="316">
        <f t="shared" si="299"/>
        <v>0</v>
      </c>
      <c r="FR77" s="188"/>
      <c r="FS77" s="307">
        <f t="shared" si="300"/>
        <v>0</v>
      </c>
      <c r="FT77" s="307">
        <f t="shared" si="301"/>
        <v>0</v>
      </c>
      <c r="FU77" s="188"/>
      <c r="FV77" s="188"/>
      <c r="FW77" s="188"/>
      <c r="FX77" s="188"/>
      <c r="FY77" s="188"/>
      <c r="FZ77" s="188"/>
      <c r="GA77" s="316">
        <f t="shared" si="302"/>
        <v>0</v>
      </c>
      <c r="GB77" s="316">
        <f t="shared" si="303"/>
        <v>0</v>
      </c>
      <c r="GC77" s="316">
        <f t="shared" si="304"/>
        <v>0</v>
      </c>
      <c r="GD77" s="316">
        <f t="shared" si="305"/>
        <v>0</v>
      </c>
      <c r="GE77" s="316">
        <f t="shared" si="306"/>
        <v>0</v>
      </c>
      <c r="GF77" s="316">
        <f t="shared" si="307"/>
        <v>0</v>
      </c>
      <c r="GG77" s="188"/>
      <c r="GH77" s="307">
        <f t="shared" si="308"/>
        <v>0</v>
      </c>
      <c r="GI77" s="307">
        <f t="shared" si="309"/>
        <v>0</v>
      </c>
    </row>
    <row r="78" spans="1:191" ht="16.5" x14ac:dyDescent="0.25">
      <c r="A78" s="404">
        <v>39114</v>
      </c>
      <c r="B78" s="410">
        <f t="shared" si="310"/>
        <v>0</v>
      </c>
      <c r="C78" s="208">
        <f t="shared" si="212"/>
        <v>-0.52000000000000046</v>
      </c>
      <c r="D78" s="417"/>
      <c r="E78" s="410">
        <f t="shared" si="311"/>
        <v>-5</v>
      </c>
      <c r="F78" s="208">
        <f t="shared" si="213"/>
        <v>0.52</v>
      </c>
      <c r="G78" s="417"/>
      <c r="H78" s="410">
        <f t="shared" si="312"/>
        <v>0</v>
      </c>
      <c r="I78" s="208">
        <f t="shared" si="214"/>
        <v>0.5</v>
      </c>
      <c r="J78" s="417"/>
      <c r="K78" s="410">
        <f t="shared" si="313"/>
        <v>0</v>
      </c>
      <c r="L78" s="208">
        <f t="shared" si="215"/>
        <v>-0.28999999999999998</v>
      </c>
      <c r="M78" s="417"/>
      <c r="N78" s="410">
        <f t="shared" si="314"/>
        <v>0</v>
      </c>
      <c r="O78" s="208">
        <f t="shared" si="216"/>
        <v>0</v>
      </c>
      <c r="P78" s="417"/>
      <c r="Q78" s="208">
        <f t="shared" si="217"/>
        <v>4.2110000000000003</v>
      </c>
      <c r="R78" s="417"/>
      <c r="S78" s="410">
        <f t="shared" si="315"/>
        <v>0</v>
      </c>
      <c r="T78" s="208">
        <f t="shared" si="218"/>
        <v>-0.52</v>
      </c>
      <c r="U78" s="417"/>
      <c r="V78" s="208">
        <f t="shared" si="316"/>
        <v>5.1803455307179922</v>
      </c>
      <c r="W78" s="417"/>
      <c r="X78" s="410">
        <f t="shared" si="317"/>
        <v>0</v>
      </c>
      <c r="Y78" s="208">
        <f t="shared" si="219"/>
        <v>4.2110000000000003</v>
      </c>
      <c r="Z78" s="417"/>
      <c r="AB78" s="415">
        <f t="shared" si="220"/>
        <v>-5</v>
      </c>
      <c r="AC78" s="122"/>
      <c r="AD78" s="122"/>
      <c r="AI78" s="407">
        <v>39114</v>
      </c>
      <c r="AJ78" s="293">
        <f t="shared" si="318"/>
        <v>0</v>
      </c>
      <c r="AK78" s="294">
        <f t="shared" si="324"/>
        <v>0</v>
      </c>
      <c r="AL78" s="294">
        <f t="shared" si="221"/>
        <v>0</v>
      </c>
      <c r="AM78" s="313">
        <f t="shared" si="319"/>
        <v>0.71470965941129128</v>
      </c>
      <c r="AN78" s="314">
        <f t="shared" si="222"/>
        <v>0</v>
      </c>
      <c r="AO78" s="294">
        <f t="shared" si="223"/>
        <v>0</v>
      </c>
      <c r="AP78" s="408"/>
      <c r="AQ78" s="237"/>
      <c r="AR78" s="307">
        <f t="shared" si="224"/>
        <v>0</v>
      </c>
      <c r="AS78" s="237"/>
      <c r="AT78" s="188"/>
      <c r="AU78" s="188"/>
      <c r="AV78" s="239">
        <v>39114</v>
      </c>
      <c r="AW78" s="188"/>
      <c r="AX78" s="315">
        <f t="shared" si="225"/>
        <v>0</v>
      </c>
      <c r="AY78" s="316">
        <f t="shared" si="226"/>
        <v>0</v>
      </c>
      <c r="AZ78" s="316">
        <f t="shared" si="227"/>
        <v>0</v>
      </c>
      <c r="BA78" s="316">
        <f t="shared" si="228"/>
        <v>0</v>
      </c>
      <c r="BB78" s="316">
        <f t="shared" si="229"/>
        <v>0</v>
      </c>
      <c r="BC78" s="316">
        <f t="shared" si="230"/>
        <v>0</v>
      </c>
      <c r="BD78" s="316">
        <f t="shared" si="231"/>
        <v>0</v>
      </c>
      <c r="BE78" s="316">
        <f t="shared" si="320"/>
        <v>0</v>
      </c>
      <c r="BF78" s="316"/>
      <c r="BG78" s="248"/>
      <c r="BH78" s="248"/>
      <c r="BI78" s="317">
        <f t="shared" si="232"/>
        <v>0</v>
      </c>
      <c r="BJ78" s="317">
        <f t="shared" si="233"/>
        <v>0</v>
      </c>
      <c r="BK78" s="317">
        <f t="shared" si="234"/>
        <v>0</v>
      </c>
      <c r="BL78" s="317">
        <f t="shared" si="235"/>
        <v>0</v>
      </c>
      <c r="BM78" s="317">
        <f t="shared" si="236"/>
        <v>0</v>
      </c>
      <c r="BN78" s="317">
        <f t="shared" si="237"/>
        <v>0</v>
      </c>
      <c r="BO78" s="317">
        <f t="shared" si="238"/>
        <v>0</v>
      </c>
      <c r="BP78" s="317">
        <f t="shared" si="239"/>
        <v>0</v>
      </c>
      <c r="BQ78" s="248"/>
      <c r="BR78" s="249">
        <f t="shared" si="325"/>
        <v>0</v>
      </c>
      <c r="BS78" s="249">
        <f t="shared" si="240"/>
        <v>0</v>
      </c>
      <c r="BT78" s="249"/>
      <c r="BU78" s="188"/>
      <c r="BV78" s="188"/>
      <c r="BW78" s="318">
        <f t="shared" si="241"/>
        <v>0</v>
      </c>
      <c r="BX78" s="318">
        <f t="shared" si="242"/>
        <v>0</v>
      </c>
      <c r="BY78" s="318">
        <f t="shared" si="243"/>
        <v>0</v>
      </c>
      <c r="BZ78" s="318">
        <f t="shared" si="244"/>
        <v>0</v>
      </c>
      <c r="CA78" s="318">
        <f t="shared" si="245"/>
        <v>0</v>
      </c>
      <c r="CB78" s="316">
        <f t="shared" si="246"/>
        <v>0</v>
      </c>
      <c r="CC78" s="316">
        <f t="shared" si="247"/>
        <v>0</v>
      </c>
      <c r="CD78" s="316">
        <f t="shared" si="248"/>
        <v>0</v>
      </c>
      <c r="CE78" s="316">
        <f t="shared" si="249"/>
        <v>0</v>
      </c>
      <c r="CF78" s="316">
        <f t="shared" si="250"/>
        <v>0</v>
      </c>
      <c r="CG78" s="316">
        <f t="shared" si="251"/>
        <v>0</v>
      </c>
      <c r="CH78" s="316">
        <f t="shared" si="252"/>
        <v>0</v>
      </c>
      <c r="CI78" s="316">
        <f t="shared" si="253"/>
        <v>0</v>
      </c>
      <c r="CJ78" s="188"/>
      <c r="CK78" s="307">
        <f t="shared" si="321"/>
        <v>0</v>
      </c>
      <c r="CL78" s="307"/>
      <c r="CM78" s="307"/>
      <c r="CN78" s="318">
        <f t="shared" si="254"/>
        <v>0</v>
      </c>
      <c r="CO78" s="318">
        <f t="shared" si="255"/>
        <v>0</v>
      </c>
      <c r="CP78" s="318">
        <f t="shared" si="256"/>
        <v>0</v>
      </c>
      <c r="CQ78" s="318">
        <f t="shared" si="257"/>
        <v>0</v>
      </c>
      <c r="CR78" s="307"/>
      <c r="CS78" s="307">
        <f t="shared" si="322"/>
        <v>0</v>
      </c>
      <c r="CT78" s="307"/>
      <c r="CU78" s="188"/>
      <c r="CV78" s="188"/>
      <c r="CW78" s="188"/>
      <c r="CX78" s="316">
        <f t="shared" si="258"/>
        <v>0</v>
      </c>
      <c r="CY78" s="316">
        <f t="shared" si="259"/>
        <v>0</v>
      </c>
      <c r="CZ78" s="316">
        <f t="shared" si="260"/>
        <v>0</v>
      </c>
      <c r="DA78" s="316">
        <f t="shared" si="261"/>
        <v>0</v>
      </c>
      <c r="DB78" s="316">
        <f t="shared" si="262"/>
        <v>0</v>
      </c>
      <c r="DC78" s="316">
        <f t="shared" si="263"/>
        <v>0</v>
      </c>
      <c r="DD78" s="316">
        <f t="shared" si="264"/>
        <v>0</v>
      </c>
      <c r="DE78" s="188"/>
      <c r="DF78" s="307">
        <f t="shared" si="265"/>
        <v>0</v>
      </c>
      <c r="DG78" s="188"/>
      <c r="DH78" s="188"/>
      <c r="DI78" s="188"/>
      <c r="DJ78" s="188"/>
      <c r="DK78" s="188"/>
      <c r="DL78" s="316">
        <f t="shared" si="266"/>
        <v>0</v>
      </c>
      <c r="DM78" s="316">
        <f t="shared" si="267"/>
        <v>0</v>
      </c>
      <c r="DN78" s="316">
        <f t="shared" si="268"/>
        <v>0</v>
      </c>
      <c r="DO78" s="316">
        <f t="shared" si="269"/>
        <v>0</v>
      </c>
      <c r="DP78" s="316"/>
      <c r="DQ78" s="316">
        <f t="shared" si="323"/>
        <v>0</v>
      </c>
      <c r="DR78" s="316"/>
      <c r="DS78" s="316">
        <f t="shared" si="270"/>
        <v>0</v>
      </c>
      <c r="DT78" s="316">
        <f t="shared" si="271"/>
        <v>0</v>
      </c>
      <c r="DU78" s="316">
        <f t="shared" si="272"/>
        <v>0</v>
      </c>
      <c r="DV78" s="316">
        <f t="shared" si="273"/>
        <v>0</v>
      </c>
      <c r="DW78" s="316">
        <f t="shared" si="274"/>
        <v>0</v>
      </c>
      <c r="DX78" s="316">
        <f t="shared" si="275"/>
        <v>0</v>
      </c>
      <c r="DY78" s="316">
        <f t="shared" si="276"/>
        <v>0</v>
      </c>
      <c r="DZ78" s="316">
        <f t="shared" si="277"/>
        <v>0</v>
      </c>
      <c r="EA78" s="316">
        <f t="shared" si="278"/>
        <v>0</v>
      </c>
      <c r="EB78" s="307">
        <f t="shared" si="279"/>
        <v>0</v>
      </c>
      <c r="EC78" s="307"/>
      <c r="ED78" s="188"/>
      <c r="EE78" s="188"/>
      <c r="EF78" s="188"/>
      <c r="EG78" s="188"/>
      <c r="EH78" s="188"/>
      <c r="EI78" s="316">
        <f t="shared" si="280"/>
        <v>0</v>
      </c>
      <c r="EJ78" s="316">
        <f t="shared" si="281"/>
        <v>0</v>
      </c>
      <c r="EK78" s="316">
        <f t="shared" si="282"/>
        <v>0</v>
      </c>
      <c r="EL78" s="316">
        <f t="shared" si="283"/>
        <v>0</v>
      </c>
      <c r="EM78" s="316">
        <f t="shared" si="284"/>
        <v>0</v>
      </c>
      <c r="EN78" s="316">
        <f t="shared" si="285"/>
        <v>0</v>
      </c>
      <c r="EO78" s="188"/>
      <c r="EP78" s="307">
        <f t="shared" si="326"/>
        <v>0</v>
      </c>
      <c r="EQ78" s="307">
        <f t="shared" si="286"/>
        <v>0</v>
      </c>
      <c r="ER78" s="188"/>
      <c r="ES78" s="188"/>
      <c r="ET78" s="188"/>
      <c r="EU78" s="188"/>
      <c r="EV78" s="188"/>
      <c r="EW78" s="316">
        <f t="shared" si="287"/>
        <v>0</v>
      </c>
      <c r="EX78" s="316">
        <f t="shared" si="288"/>
        <v>0</v>
      </c>
      <c r="EY78" s="316">
        <f t="shared" si="289"/>
        <v>0</v>
      </c>
      <c r="EZ78" s="316">
        <f t="shared" si="290"/>
        <v>0</v>
      </c>
      <c r="FA78" s="316">
        <f t="shared" si="291"/>
        <v>0</v>
      </c>
      <c r="FB78" s="316">
        <f t="shared" si="292"/>
        <v>0</v>
      </c>
      <c r="FC78" s="188"/>
      <c r="FD78" s="307">
        <f t="shared" si="327"/>
        <v>0</v>
      </c>
      <c r="FE78" s="307">
        <f t="shared" si="293"/>
        <v>0</v>
      </c>
      <c r="FF78" s="188"/>
      <c r="FG78" s="188"/>
      <c r="FH78" s="188"/>
      <c r="FI78" s="188"/>
      <c r="FJ78" s="188"/>
      <c r="FK78" s="188"/>
      <c r="FL78" s="316">
        <f t="shared" si="294"/>
        <v>0</v>
      </c>
      <c r="FM78" s="316">
        <f t="shared" si="295"/>
        <v>0</v>
      </c>
      <c r="FN78" s="316">
        <f t="shared" si="296"/>
        <v>0</v>
      </c>
      <c r="FO78" s="316">
        <f t="shared" si="297"/>
        <v>0</v>
      </c>
      <c r="FP78" s="316">
        <f t="shared" si="298"/>
        <v>0</v>
      </c>
      <c r="FQ78" s="316">
        <f t="shared" si="299"/>
        <v>0</v>
      </c>
      <c r="FR78" s="188"/>
      <c r="FS78" s="307">
        <f t="shared" si="300"/>
        <v>0</v>
      </c>
      <c r="FT78" s="307">
        <f t="shared" si="301"/>
        <v>0</v>
      </c>
      <c r="FU78" s="188"/>
      <c r="FV78" s="188"/>
      <c r="FW78" s="188"/>
      <c r="FX78" s="188"/>
      <c r="FY78" s="188"/>
      <c r="FZ78" s="188"/>
      <c r="GA78" s="316">
        <f t="shared" si="302"/>
        <v>0</v>
      </c>
      <c r="GB78" s="316">
        <f t="shared" si="303"/>
        <v>0</v>
      </c>
      <c r="GC78" s="316">
        <f t="shared" si="304"/>
        <v>0</v>
      </c>
      <c r="GD78" s="316">
        <f t="shared" si="305"/>
        <v>0</v>
      </c>
      <c r="GE78" s="316">
        <f t="shared" si="306"/>
        <v>0</v>
      </c>
      <c r="GF78" s="316">
        <f t="shared" si="307"/>
        <v>0</v>
      </c>
      <c r="GG78" s="188"/>
      <c r="GH78" s="307">
        <f t="shared" si="308"/>
        <v>0</v>
      </c>
      <c r="GI78" s="307">
        <f t="shared" si="309"/>
        <v>0</v>
      </c>
    </row>
    <row r="79" spans="1:191" ht="16.5" x14ac:dyDescent="0.25">
      <c r="A79" s="409">
        <v>39142</v>
      </c>
      <c r="B79" s="410">
        <f t="shared" si="310"/>
        <v>0</v>
      </c>
      <c r="C79" s="208">
        <f t="shared" si="212"/>
        <v>-0.51999999999999957</v>
      </c>
      <c r="D79" s="417"/>
      <c r="E79" s="410">
        <f t="shared" si="311"/>
        <v>-5.51</v>
      </c>
      <c r="F79" s="208">
        <f t="shared" si="213"/>
        <v>0.52</v>
      </c>
      <c r="G79" s="417"/>
      <c r="H79" s="410">
        <f t="shared" si="312"/>
        <v>0</v>
      </c>
      <c r="I79" s="208">
        <f t="shared" si="214"/>
        <v>0.5</v>
      </c>
      <c r="J79" s="417"/>
      <c r="K79" s="410">
        <f t="shared" si="313"/>
        <v>0</v>
      </c>
      <c r="L79" s="208">
        <f t="shared" si="215"/>
        <v>-0.28999999999999998</v>
      </c>
      <c r="M79" s="417"/>
      <c r="N79" s="410">
        <f t="shared" si="314"/>
        <v>0</v>
      </c>
      <c r="O79" s="208">
        <f t="shared" si="216"/>
        <v>-0.18</v>
      </c>
      <c r="P79" s="417"/>
      <c r="Q79" s="208">
        <f t="shared" si="217"/>
        <v>3.9010000000000002</v>
      </c>
      <c r="R79" s="417"/>
      <c r="S79" s="410">
        <f t="shared" si="315"/>
        <v>0</v>
      </c>
      <c r="T79" s="208">
        <f t="shared" si="218"/>
        <v>-0.52</v>
      </c>
      <c r="U79" s="417"/>
      <c r="V79" s="208">
        <f t="shared" si="316"/>
        <v>4.9969307060918258</v>
      </c>
      <c r="W79" s="417"/>
      <c r="X79" s="410">
        <f t="shared" si="317"/>
        <v>0</v>
      </c>
      <c r="Y79" s="208">
        <f t="shared" si="219"/>
        <v>4.0810000000000004</v>
      </c>
      <c r="Z79" s="417"/>
      <c r="AB79" s="412">
        <f t="shared" si="220"/>
        <v>-5.51</v>
      </c>
      <c r="AC79" s="122"/>
      <c r="AD79" s="122"/>
      <c r="AI79" s="407">
        <v>39142</v>
      </c>
      <c r="AJ79" s="293">
        <f t="shared" si="318"/>
        <v>0</v>
      </c>
      <c r="AK79" s="294">
        <f t="shared" si="324"/>
        <v>0</v>
      </c>
      <c r="AL79" s="294">
        <f t="shared" si="221"/>
        <v>0</v>
      </c>
      <c r="AM79" s="313">
        <f t="shared" si="319"/>
        <v>0.71134474994023111</v>
      </c>
      <c r="AN79" s="314">
        <f t="shared" si="222"/>
        <v>0</v>
      </c>
      <c r="AO79" s="294">
        <f t="shared" si="223"/>
        <v>0</v>
      </c>
      <c r="AP79" s="408"/>
      <c r="AQ79" s="237"/>
      <c r="AR79" s="307">
        <f t="shared" si="224"/>
        <v>0</v>
      </c>
      <c r="AS79" s="237"/>
      <c r="AT79" s="188"/>
      <c r="AU79" s="188"/>
      <c r="AV79" s="239">
        <v>39142</v>
      </c>
      <c r="AW79" s="188"/>
      <c r="AX79" s="315">
        <f t="shared" si="225"/>
        <v>0</v>
      </c>
      <c r="AY79" s="316">
        <f t="shared" si="226"/>
        <v>0</v>
      </c>
      <c r="AZ79" s="316">
        <f t="shared" si="227"/>
        <v>0</v>
      </c>
      <c r="BA79" s="316">
        <f t="shared" si="228"/>
        <v>0</v>
      </c>
      <c r="BB79" s="316">
        <f t="shared" si="229"/>
        <v>0</v>
      </c>
      <c r="BC79" s="316">
        <f t="shared" si="230"/>
        <v>0</v>
      </c>
      <c r="BD79" s="316">
        <f t="shared" si="231"/>
        <v>0</v>
      </c>
      <c r="BE79" s="316">
        <f t="shared" si="320"/>
        <v>0</v>
      </c>
      <c r="BF79" s="316"/>
      <c r="BG79" s="248"/>
      <c r="BH79" s="248"/>
      <c r="BI79" s="317">
        <f t="shared" si="232"/>
        <v>0</v>
      </c>
      <c r="BJ79" s="317">
        <f t="shared" si="233"/>
        <v>0</v>
      </c>
      <c r="BK79" s="317">
        <f t="shared" si="234"/>
        <v>0</v>
      </c>
      <c r="BL79" s="317">
        <f t="shared" si="235"/>
        <v>0</v>
      </c>
      <c r="BM79" s="317">
        <f t="shared" si="236"/>
        <v>0</v>
      </c>
      <c r="BN79" s="317">
        <f t="shared" si="237"/>
        <v>0</v>
      </c>
      <c r="BO79" s="317">
        <f t="shared" si="238"/>
        <v>0</v>
      </c>
      <c r="BP79" s="317">
        <f t="shared" si="239"/>
        <v>0</v>
      </c>
      <c r="BQ79" s="248"/>
      <c r="BR79" s="249">
        <f t="shared" si="325"/>
        <v>0</v>
      </c>
      <c r="BS79" s="249">
        <f t="shared" si="240"/>
        <v>0</v>
      </c>
      <c r="BT79" s="249"/>
      <c r="BU79" s="188"/>
      <c r="BV79" s="188"/>
      <c r="BW79" s="318">
        <f t="shared" si="241"/>
        <v>0</v>
      </c>
      <c r="BX79" s="318">
        <f t="shared" si="242"/>
        <v>0</v>
      </c>
      <c r="BY79" s="318">
        <f t="shared" si="243"/>
        <v>0</v>
      </c>
      <c r="BZ79" s="318">
        <f t="shared" si="244"/>
        <v>0</v>
      </c>
      <c r="CA79" s="318">
        <f t="shared" si="245"/>
        <v>0</v>
      </c>
      <c r="CB79" s="316">
        <f t="shared" si="246"/>
        <v>0</v>
      </c>
      <c r="CC79" s="316">
        <f t="shared" si="247"/>
        <v>0</v>
      </c>
      <c r="CD79" s="316">
        <f t="shared" si="248"/>
        <v>0</v>
      </c>
      <c r="CE79" s="316">
        <f t="shared" si="249"/>
        <v>0</v>
      </c>
      <c r="CF79" s="316">
        <f t="shared" si="250"/>
        <v>0</v>
      </c>
      <c r="CG79" s="316">
        <f t="shared" si="251"/>
        <v>0</v>
      </c>
      <c r="CH79" s="316">
        <f t="shared" si="252"/>
        <v>0</v>
      </c>
      <c r="CI79" s="316">
        <f t="shared" si="253"/>
        <v>0</v>
      </c>
      <c r="CJ79" s="188"/>
      <c r="CK79" s="307">
        <f t="shared" si="321"/>
        <v>0</v>
      </c>
      <c r="CL79" s="307"/>
      <c r="CM79" s="307"/>
      <c r="CN79" s="318">
        <f t="shared" si="254"/>
        <v>0</v>
      </c>
      <c r="CO79" s="318">
        <f t="shared" si="255"/>
        <v>0</v>
      </c>
      <c r="CP79" s="318">
        <f t="shared" si="256"/>
        <v>0</v>
      </c>
      <c r="CQ79" s="318">
        <f t="shared" si="257"/>
        <v>0</v>
      </c>
      <c r="CR79" s="307"/>
      <c r="CS79" s="307">
        <f t="shared" si="322"/>
        <v>0</v>
      </c>
      <c r="CT79" s="307"/>
      <c r="CU79" s="188"/>
      <c r="CV79" s="188"/>
      <c r="CW79" s="188"/>
      <c r="CX79" s="316">
        <f t="shared" si="258"/>
        <v>0</v>
      </c>
      <c r="CY79" s="316">
        <f t="shared" si="259"/>
        <v>0</v>
      </c>
      <c r="CZ79" s="316">
        <f t="shared" si="260"/>
        <v>0</v>
      </c>
      <c r="DA79" s="316">
        <f t="shared" si="261"/>
        <v>0</v>
      </c>
      <c r="DB79" s="316">
        <f t="shared" si="262"/>
        <v>0</v>
      </c>
      <c r="DC79" s="316">
        <f t="shared" si="263"/>
        <v>0</v>
      </c>
      <c r="DD79" s="316">
        <f t="shared" si="264"/>
        <v>0</v>
      </c>
      <c r="DE79" s="188"/>
      <c r="DF79" s="307">
        <f t="shared" si="265"/>
        <v>0</v>
      </c>
      <c r="DG79" s="188"/>
      <c r="DH79" s="188"/>
      <c r="DI79" s="188"/>
      <c r="DJ79" s="188"/>
      <c r="DK79" s="188"/>
      <c r="DL79" s="316">
        <f t="shared" si="266"/>
        <v>0</v>
      </c>
      <c r="DM79" s="316">
        <f t="shared" si="267"/>
        <v>0</v>
      </c>
      <c r="DN79" s="316">
        <f t="shared" si="268"/>
        <v>0</v>
      </c>
      <c r="DO79" s="316">
        <f t="shared" si="269"/>
        <v>0</v>
      </c>
      <c r="DP79" s="316"/>
      <c r="DQ79" s="316">
        <f t="shared" si="323"/>
        <v>0</v>
      </c>
      <c r="DR79" s="316"/>
      <c r="DS79" s="316">
        <f t="shared" si="270"/>
        <v>0</v>
      </c>
      <c r="DT79" s="316">
        <f t="shared" si="271"/>
        <v>0</v>
      </c>
      <c r="DU79" s="316">
        <f t="shared" si="272"/>
        <v>0</v>
      </c>
      <c r="DV79" s="316">
        <f t="shared" si="273"/>
        <v>0</v>
      </c>
      <c r="DW79" s="316">
        <f t="shared" si="274"/>
        <v>0</v>
      </c>
      <c r="DX79" s="316">
        <f t="shared" si="275"/>
        <v>0</v>
      </c>
      <c r="DY79" s="316">
        <f t="shared" si="276"/>
        <v>0</v>
      </c>
      <c r="DZ79" s="316">
        <f t="shared" si="277"/>
        <v>0</v>
      </c>
      <c r="EA79" s="316">
        <f t="shared" si="278"/>
        <v>0</v>
      </c>
      <c r="EB79" s="307">
        <f t="shared" si="279"/>
        <v>0</v>
      </c>
      <c r="EC79" s="307"/>
      <c r="ED79" s="188"/>
      <c r="EE79" s="188"/>
      <c r="EF79" s="188"/>
      <c r="EG79" s="188"/>
      <c r="EH79" s="188"/>
      <c r="EI79" s="316">
        <f t="shared" si="280"/>
        <v>0</v>
      </c>
      <c r="EJ79" s="316">
        <f t="shared" si="281"/>
        <v>0</v>
      </c>
      <c r="EK79" s="316">
        <f t="shared" si="282"/>
        <v>0</v>
      </c>
      <c r="EL79" s="316">
        <f t="shared" si="283"/>
        <v>0</v>
      </c>
      <c r="EM79" s="316">
        <f t="shared" si="284"/>
        <v>0</v>
      </c>
      <c r="EN79" s="316">
        <f t="shared" si="285"/>
        <v>0</v>
      </c>
      <c r="EO79" s="188"/>
      <c r="EP79" s="307">
        <f t="shared" si="326"/>
        <v>0</v>
      </c>
      <c r="EQ79" s="307">
        <f t="shared" si="286"/>
        <v>0</v>
      </c>
      <c r="ER79" s="188"/>
      <c r="ES79" s="188"/>
      <c r="ET79" s="188"/>
      <c r="EU79" s="188"/>
      <c r="EV79" s="188"/>
      <c r="EW79" s="316">
        <f t="shared" si="287"/>
        <v>0</v>
      </c>
      <c r="EX79" s="316">
        <f t="shared" si="288"/>
        <v>0</v>
      </c>
      <c r="EY79" s="316">
        <f t="shared" si="289"/>
        <v>0</v>
      </c>
      <c r="EZ79" s="316">
        <f t="shared" si="290"/>
        <v>0</v>
      </c>
      <c r="FA79" s="316">
        <f t="shared" si="291"/>
        <v>0</v>
      </c>
      <c r="FB79" s="316">
        <f t="shared" si="292"/>
        <v>0</v>
      </c>
      <c r="FC79" s="188"/>
      <c r="FD79" s="307">
        <f t="shared" si="327"/>
        <v>0</v>
      </c>
      <c r="FE79" s="307">
        <f t="shared" si="293"/>
        <v>0</v>
      </c>
      <c r="FF79" s="188"/>
      <c r="FG79" s="188"/>
      <c r="FH79" s="188"/>
      <c r="FI79" s="188"/>
      <c r="FJ79" s="188"/>
      <c r="FK79" s="188"/>
      <c r="FL79" s="316">
        <f t="shared" si="294"/>
        <v>0</v>
      </c>
      <c r="FM79" s="316">
        <f t="shared" si="295"/>
        <v>0</v>
      </c>
      <c r="FN79" s="316">
        <f t="shared" si="296"/>
        <v>0</v>
      </c>
      <c r="FO79" s="316">
        <f t="shared" si="297"/>
        <v>0</v>
      </c>
      <c r="FP79" s="316">
        <f t="shared" si="298"/>
        <v>0</v>
      </c>
      <c r="FQ79" s="316">
        <f t="shared" si="299"/>
        <v>0</v>
      </c>
      <c r="FR79" s="188"/>
      <c r="FS79" s="307">
        <f t="shared" si="300"/>
        <v>0</v>
      </c>
      <c r="FT79" s="307">
        <f t="shared" si="301"/>
        <v>0</v>
      </c>
      <c r="FU79" s="188"/>
      <c r="FV79" s="188"/>
      <c r="FW79" s="188"/>
      <c r="FX79" s="188"/>
      <c r="FY79" s="188"/>
      <c r="FZ79" s="188"/>
      <c r="GA79" s="316">
        <f t="shared" si="302"/>
        <v>0</v>
      </c>
      <c r="GB79" s="316">
        <f t="shared" si="303"/>
        <v>0</v>
      </c>
      <c r="GC79" s="316">
        <f t="shared" si="304"/>
        <v>0</v>
      </c>
      <c r="GD79" s="316">
        <f t="shared" si="305"/>
        <v>0</v>
      </c>
      <c r="GE79" s="316">
        <f t="shared" si="306"/>
        <v>0</v>
      </c>
      <c r="GF79" s="316">
        <f t="shared" si="307"/>
        <v>0</v>
      </c>
      <c r="GG79" s="188"/>
      <c r="GH79" s="307">
        <f t="shared" si="308"/>
        <v>0</v>
      </c>
      <c r="GI79" s="307">
        <f t="shared" si="309"/>
        <v>0</v>
      </c>
    </row>
    <row r="80" spans="1:191" ht="16.5" x14ac:dyDescent="0.25">
      <c r="A80" s="404">
        <v>39173</v>
      </c>
      <c r="B80" s="405">
        <f t="shared" si="310"/>
        <v>0</v>
      </c>
      <c r="C80" s="414">
        <f t="shared" si="212"/>
        <v>-0.64202302120761834</v>
      </c>
      <c r="D80" s="217"/>
      <c r="E80" s="405">
        <f t="shared" si="311"/>
        <v>-5.31</v>
      </c>
      <c r="F80" s="414">
        <f t="shared" si="213"/>
        <v>0.12</v>
      </c>
      <c r="G80" s="217"/>
      <c r="H80" s="405">
        <f t="shared" si="312"/>
        <v>0</v>
      </c>
      <c r="I80" s="414">
        <f t="shared" si="214"/>
        <v>0.62</v>
      </c>
      <c r="J80" s="217"/>
      <c r="K80" s="405">
        <f t="shared" si="313"/>
        <v>0</v>
      </c>
      <c r="L80" s="414">
        <f t="shared" si="215"/>
        <v>-0.35499999999999998</v>
      </c>
      <c r="M80" s="217"/>
      <c r="N80" s="405">
        <f t="shared" si="314"/>
        <v>0</v>
      </c>
      <c r="O80" s="414">
        <f t="shared" si="216"/>
        <v>-0.28999999999999998</v>
      </c>
      <c r="P80" s="217"/>
      <c r="Q80" s="414">
        <f t="shared" si="217"/>
        <v>3.65</v>
      </c>
      <c r="R80" s="217"/>
      <c r="S80" s="405">
        <f t="shared" si="315"/>
        <v>0</v>
      </c>
      <c r="T80" s="414">
        <f t="shared" si="218"/>
        <v>-0.58499999999999996</v>
      </c>
      <c r="U80" s="217"/>
      <c r="V80" s="414">
        <f t="shared" si="316"/>
        <v>4.7068709148673102</v>
      </c>
      <c r="W80" s="217"/>
      <c r="X80" s="405">
        <f t="shared" si="317"/>
        <v>0</v>
      </c>
      <c r="Y80" s="414">
        <f t="shared" si="219"/>
        <v>3.94</v>
      </c>
      <c r="Z80" s="217"/>
      <c r="AB80" s="415">
        <f t="shared" si="220"/>
        <v>-5.31</v>
      </c>
      <c r="AC80" s="122"/>
      <c r="AD80" s="122"/>
      <c r="AI80" s="407">
        <v>39173</v>
      </c>
      <c r="AJ80" s="293">
        <f t="shared" si="318"/>
        <v>0</v>
      </c>
      <c r="AK80" s="294">
        <f t="shared" si="324"/>
        <v>0</v>
      </c>
      <c r="AL80" s="294">
        <f t="shared" si="221"/>
        <v>0</v>
      </c>
      <c r="AM80" s="313">
        <f t="shared" si="319"/>
        <v>0.70762858484952906</v>
      </c>
      <c r="AN80" s="314">
        <f t="shared" si="222"/>
        <v>0</v>
      </c>
      <c r="AO80" s="294">
        <f t="shared" si="223"/>
        <v>0</v>
      </c>
      <c r="AP80" s="408"/>
      <c r="AQ80" s="237"/>
      <c r="AR80" s="307">
        <f t="shared" si="224"/>
        <v>0</v>
      </c>
      <c r="AS80" s="237"/>
      <c r="AT80" s="188"/>
      <c r="AU80" s="188"/>
      <c r="AV80" s="239">
        <v>39173</v>
      </c>
      <c r="AW80" s="188"/>
      <c r="AX80" s="315">
        <f t="shared" si="225"/>
        <v>0</v>
      </c>
      <c r="AY80" s="316">
        <f t="shared" si="226"/>
        <v>0</v>
      </c>
      <c r="AZ80" s="316">
        <f t="shared" si="227"/>
        <v>0</v>
      </c>
      <c r="BA80" s="316">
        <f t="shared" si="228"/>
        <v>0</v>
      </c>
      <c r="BB80" s="316">
        <f t="shared" si="229"/>
        <v>0</v>
      </c>
      <c r="BC80" s="316">
        <f t="shared" si="230"/>
        <v>0</v>
      </c>
      <c r="BD80" s="316">
        <f t="shared" si="231"/>
        <v>0</v>
      </c>
      <c r="BE80" s="316">
        <f t="shared" si="320"/>
        <v>0</v>
      </c>
      <c r="BF80" s="316"/>
      <c r="BG80" s="248"/>
      <c r="BH80" s="248"/>
      <c r="BI80" s="317">
        <f t="shared" si="232"/>
        <v>0</v>
      </c>
      <c r="BJ80" s="317">
        <f t="shared" si="233"/>
        <v>0</v>
      </c>
      <c r="BK80" s="317">
        <f t="shared" si="234"/>
        <v>0</v>
      </c>
      <c r="BL80" s="317">
        <f t="shared" si="235"/>
        <v>0</v>
      </c>
      <c r="BM80" s="317">
        <f t="shared" si="236"/>
        <v>0</v>
      </c>
      <c r="BN80" s="317">
        <f t="shared" si="237"/>
        <v>0</v>
      </c>
      <c r="BO80" s="317">
        <f t="shared" si="238"/>
        <v>0</v>
      </c>
      <c r="BP80" s="317">
        <f t="shared" si="239"/>
        <v>0</v>
      </c>
      <c r="BQ80" s="248"/>
      <c r="BR80" s="249">
        <f t="shared" si="325"/>
        <v>0</v>
      </c>
      <c r="BS80" s="249">
        <f t="shared" si="240"/>
        <v>0</v>
      </c>
      <c r="BT80" s="249"/>
      <c r="BU80" s="188"/>
      <c r="BV80" s="188"/>
      <c r="BW80" s="318">
        <f t="shared" si="241"/>
        <v>0</v>
      </c>
      <c r="BX80" s="318">
        <f t="shared" si="242"/>
        <v>0</v>
      </c>
      <c r="BY80" s="318">
        <f t="shared" si="243"/>
        <v>0</v>
      </c>
      <c r="BZ80" s="318">
        <f t="shared" si="244"/>
        <v>0</v>
      </c>
      <c r="CA80" s="318">
        <f t="shared" si="245"/>
        <v>0</v>
      </c>
      <c r="CB80" s="316">
        <f t="shared" si="246"/>
        <v>0</v>
      </c>
      <c r="CC80" s="316">
        <f t="shared" si="247"/>
        <v>0</v>
      </c>
      <c r="CD80" s="316">
        <f t="shared" si="248"/>
        <v>0</v>
      </c>
      <c r="CE80" s="316">
        <f t="shared" si="249"/>
        <v>0</v>
      </c>
      <c r="CF80" s="316">
        <f t="shared" si="250"/>
        <v>0</v>
      </c>
      <c r="CG80" s="316">
        <f t="shared" si="251"/>
        <v>0</v>
      </c>
      <c r="CH80" s="316">
        <f t="shared" si="252"/>
        <v>0</v>
      </c>
      <c r="CI80" s="316">
        <f t="shared" si="253"/>
        <v>0</v>
      </c>
      <c r="CJ80" s="188"/>
      <c r="CK80" s="307">
        <f t="shared" si="321"/>
        <v>0</v>
      </c>
      <c r="CL80" s="307"/>
      <c r="CM80" s="307"/>
      <c r="CN80" s="318">
        <f t="shared" si="254"/>
        <v>0</v>
      </c>
      <c r="CO80" s="318">
        <f t="shared" si="255"/>
        <v>0</v>
      </c>
      <c r="CP80" s="318">
        <f t="shared" si="256"/>
        <v>0</v>
      </c>
      <c r="CQ80" s="318">
        <f t="shared" si="257"/>
        <v>0</v>
      </c>
      <c r="CR80" s="307"/>
      <c r="CS80" s="307">
        <f t="shared" si="322"/>
        <v>0</v>
      </c>
      <c r="CT80" s="307"/>
      <c r="CU80" s="188"/>
      <c r="CV80" s="188"/>
      <c r="CW80" s="188"/>
      <c r="CX80" s="316">
        <f t="shared" si="258"/>
        <v>0</v>
      </c>
      <c r="CY80" s="316">
        <f t="shared" si="259"/>
        <v>0</v>
      </c>
      <c r="CZ80" s="316">
        <f t="shared" si="260"/>
        <v>0</v>
      </c>
      <c r="DA80" s="316">
        <f t="shared" si="261"/>
        <v>0</v>
      </c>
      <c r="DB80" s="316">
        <f t="shared" si="262"/>
        <v>0</v>
      </c>
      <c r="DC80" s="316">
        <f t="shared" si="263"/>
        <v>0</v>
      </c>
      <c r="DD80" s="316">
        <f t="shared" si="264"/>
        <v>0</v>
      </c>
      <c r="DE80" s="188"/>
      <c r="DF80" s="307">
        <f t="shared" si="265"/>
        <v>0</v>
      </c>
      <c r="DG80" s="188"/>
      <c r="DH80" s="188"/>
      <c r="DI80" s="188"/>
      <c r="DJ80" s="188"/>
      <c r="DK80" s="188"/>
      <c r="DL80" s="316">
        <f t="shared" si="266"/>
        <v>0</v>
      </c>
      <c r="DM80" s="316">
        <f t="shared" si="267"/>
        <v>0</v>
      </c>
      <c r="DN80" s="316">
        <f t="shared" si="268"/>
        <v>0</v>
      </c>
      <c r="DO80" s="316">
        <f t="shared" si="269"/>
        <v>0</v>
      </c>
      <c r="DP80" s="316"/>
      <c r="DQ80" s="316">
        <f t="shared" si="323"/>
        <v>0</v>
      </c>
      <c r="DR80" s="316"/>
      <c r="DS80" s="316">
        <f t="shared" si="270"/>
        <v>0</v>
      </c>
      <c r="DT80" s="316">
        <f t="shared" si="271"/>
        <v>0</v>
      </c>
      <c r="DU80" s="316">
        <f t="shared" si="272"/>
        <v>0</v>
      </c>
      <c r="DV80" s="316">
        <f t="shared" si="273"/>
        <v>0</v>
      </c>
      <c r="DW80" s="316">
        <f t="shared" si="274"/>
        <v>0</v>
      </c>
      <c r="DX80" s="316">
        <f t="shared" si="275"/>
        <v>0</v>
      </c>
      <c r="DY80" s="316">
        <f t="shared" si="276"/>
        <v>0</v>
      </c>
      <c r="DZ80" s="316">
        <f t="shared" si="277"/>
        <v>0</v>
      </c>
      <c r="EA80" s="316">
        <f t="shared" si="278"/>
        <v>0</v>
      </c>
      <c r="EB80" s="307">
        <f t="shared" si="279"/>
        <v>0</v>
      </c>
      <c r="EC80" s="307"/>
      <c r="ED80" s="188"/>
      <c r="EE80" s="188"/>
      <c r="EF80" s="188"/>
      <c r="EG80" s="188"/>
      <c r="EH80" s="188"/>
      <c r="EI80" s="316">
        <f t="shared" si="280"/>
        <v>0</v>
      </c>
      <c r="EJ80" s="316">
        <f t="shared" si="281"/>
        <v>0</v>
      </c>
      <c r="EK80" s="316">
        <f t="shared" si="282"/>
        <v>0</v>
      </c>
      <c r="EL80" s="316">
        <f t="shared" si="283"/>
        <v>0</v>
      </c>
      <c r="EM80" s="316">
        <f t="shared" si="284"/>
        <v>0</v>
      </c>
      <c r="EN80" s="316">
        <f t="shared" si="285"/>
        <v>0</v>
      </c>
      <c r="EO80" s="188"/>
      <c r="EP80" s="307">
        <f t="shared" si="326"/>
        <v>0</v>
      </c>
      <c r="EQ80" s="307">
        <f t="shared" si="286"/>
        <v>0</v>
      </c>
      <c r="ER80" s="188"/>
      <c r="ES80" s="188"/>
      <c r="ET80" s="188"/>
      <c r="EU80" s="188"/>
      <c r="EV80" s="188"/>
      <c r="EW80" s="316">
        <f t="shared" si="287"/>
        <v>0</v>
      </c>
      <c r="EX80" s="316">
        <f t="shared" si="288"/>
        <v>0</v>
      </c>
      <c r="EY80" s="316">
        <f t="shared" si="289"/>
        <v>0</v>
      </c>
      <c r="EZ80" s="316">
        <f t="shared" si="290"/>
        <v>0</v>
      </c>
      <c r="FA80" s="316">
        <f t="shared" si="291"/>
        <v>0</v>
      </c>
      <c r="FB80" s="316">
        <f t="shared" si="292"/>
        <v>0</v>
      </c>
      <c r="FC80" s="188"/>
      <c r="FD80" s="307">
        <f t="shared" si="327"/>
        <v>0</v>
      </c>
      <c r="FE80" s="307">
        <f t="shared" si="293"/>
        <v>0</v>
      </c>
      <c r="FF80" s="188"/>
      <c r="FG80" s="188"/>
      <c r="FH80" s="188"/>
      <c r="FI80" s="188"/>
      <c r="FJ80" s="188"/>
      <c r="FK80" s="188"/>
      <c r="FL80" s="316">
        <f t="shared" si="294"/>
        <v>0</v>
      </c>
      <c r="FM80" s="316">
        <f t="shared" si="295"/>
        <v>0</v>
      </c>
      <c r="FN80" s="316">
        <f t="shared" si="296"/>
        <v>0</v>
      </c>
      <c r="FO80" s="316">
        <f t="shared" si="297"/>
        <v>0</v>
      </c>
      <c r="FP80" s="316">
        <f t="shared" si="298"/>
        <v>0</v>
      </c>
      <c r="FQ80" s="316">
        <f t="shared" si="299"/>
        <v>0</v>
      </c>
      <c r="FR80" s="188"/>
      <c r="FS80" s="307">
        <f t="shared" si="300"/>
        <v>0</v>
      </c>
      <c r="FT80" s="307">
        <f t="shared" si="301"/>
        <v>0</v>
      </c>
      <c r="FU80" s="188"/>
      <c r="FV80" s="188"/>
      <c r="FW80" s="188"/>
      <c r="FX80" s="188"/>
      <c r="FY80" s="188"/>
      <c r="FZ80" s="188"/>
      <c r="GA80" s="316">
        <f t="shared" si="302"/>
        <v>0</v>
      </c>
      <c r="GB80" s="316">
        <f t="shared" si="303"/>
        <v>0</v>
      </c>
      <c r="GC80" s="316">
        <f t="shared" si="304"/>
        <v>0</v>
      </c>
      <c r="GD80" s="316">
        <f t="shared" si="305"/>
        <v>0</v>
      </c>
      <c r="GE80" s="316">
        <f t="shared" si="306"/>
        <v>0</v>
      </c>
      <c r="GF80" s="316">
        <f t="shared" si="307"/>
        <v>0</v>
      </c>
      <c r="GG80" s="188"/>
      <c r="GH80" s="307">
        <f t="shared" si="308"/>
        <v>0</v>
      </c>
      <c r="GI80" s="307">
        <f t="shared" si="309"/>
        <v>0</v>
      </c>
    </row>
    <row r="81" spans="1:191" ht="16.5" x14ac:dyDescent="0.25">
      <c r="A81" s="404">
        <v>39203</v>
      </c>
      <c r="B81" s="410">
        <f t="shared" si="310"/>
        <v>0</v>
      </c>
      <c r="C81" s="208">
        <f t="shared" si="212"/>
        <v>-0.64203457245597084</v>
      </c>
      <c r="D81" s="417"/>
      <c r="E81" s="410">
        <f t="shared" si="311"/>
        <v>-5.46</v>
      </c>
      <c r="F81" s="208">
        <f t="shared" si="213"/>
        <v>0.12</v>
      </c>
      <c r="G81" s="417"/>
      <c r="H81" s="410">
        <f t="shared" si="312"/>
        <v>0</v>
      </c>
      <c r="I81" s="208">
        <f t="shared" si="214"/>
        <v>0.62</v>
      </c>
      <c r="J81" s="417"/>
      <c r="K81" s="410">
        <f t="shared" si="313"/>
        <v>0</v>
      </c>
      <c r="L81" s="208">
        <f t="shared" si="215"/>
        <v>-0.35499999999999998</v>
      </c>
      <c r="M81" s="417"/>
      <c r="N81" s="410">
        <f t="shared" si="314"/>
        <v>0</v>
      </c>
      <c r="O81" s="208">
        <f t="shared" si="216"/>
        <v>-0.28999999999999998</v>
      </c>
      <c r="P81" s="417"/>
      <c r="Q81" s="208">
        <f t="shared" si="217"/>
        <v>3.6210000000000004</v>
      </c>
      <c r="R81" s="417"/>
      <c r="S81" s="410">
        <f t="shared" si="315"/>
        <v>0</v>
      </c>
      <c r="T81" s="208">
        <f t="shared" si="218"/>
        <v>-0.58499999999999996</v>
      </c>
      <c r="U81" s="417"/>
      <c r="V81" s="208">
        <f t="shared" si="316"/>
        <v>4.6652405469578468</v>
      </c>
      <c r="W81" s="417"/>
      <c r="X81" s="410">
        <f t="shared" si="317"/>
        <v>0</v>
      </c>
      <c r="Y81" s="208">
        <f t="shared" si="219"/>
        <v>3.9110000000000005</v>
      </c>
      <c r="Z81" s="417"/>
      <c r="AB81" s="415">
        <f t="shared" si="220"/>
        <v>-5.46</v>
      </c>
      <c r="AC81" s="122"/>
      <c r="AD81" s="122"/>
      <c r="AI81" s="407">
        <v>39203</v>
      </c>
      <c r="AJ81" s="293">
        <f t="shared" si="318"/>
        <v>0</v>
      </c>
      <c r="AK81" s="294">
        <f t="shared" si="324"/>
        <v>0</v>
      </c>
      <c r="AL81" s="294">
        <f t="shared" si="221"/>
        <v>0</v>
      </c>
      <c r="AM81" s="313">
        <f t="shared" si="319"/>
        <v>0.70404161800980014</v>
      </c>
      <c r="AN81" s="314">
        <f t="shared" si="222"/>
        <v>0</v>
      </c>
      <c r="AO81" s="294">
        <f t="shared" si="223"/>
        <v>0</v>
      </c>
      <c r="AP81" s="408"/>
      <c r="AQ81" s="237"/>
      <c r="AR81" s="307">
        <f t="shared" si="224"/>
        <v>0</v>
      </c>
      <c r="AS81" s="237"/>
      <c r="AT81" s="188"/>
      <c r="AU81" s="188"/>
      <c r="AV81" s="239">
        <v>39203</v>
      </c>
      <c r="AW81" s="188"/>
      <c r="AX81" s="315">
        <f t="shared" si="225"/>
        <v>0</v>
      </c>
      <c r="AY81" s="316">
        <f t="shared" si="226"/>
        <v>0</v>
      </c>
      <c r="AZ81" s="316">
        <f t="shared" si="227"/>
        <v>0</v>
      </c>
      <c r="BA81" s="316">
        <f t="shared" si="228"/>
        <v>0</v>
      </c>
      <c r="BB81" s="316">
        <f t="shared" si="229"/>
        <v>0</v>
      </c>
      <c r="BC81" s="316">
        <f t="shared" si="230"/>
        <v>0</v>
      </c>
      <c r="BD81" s="316">
        <f t="shared" si="231"/>
        <v>0</v>
      </c>
      <c r="BE81" s="316">
        <f t="shared" si="320"/>
        <v>0</v>
      </c>
      <c r="BF81" s="316"/>
      <c r="BG81" s="248"/>
      <c r="BH81" s="248"/>
      <c r="BI81" s="317">
        <f t="shared" si="232"/>
        <v>0</v>
      </c>
      <c r="BJ81" s="317">
        <f t="shared" si="233"/>
        <v>0</v>
      </c>
      <c r="BK81" s="317">
        <f t="shared" si="234"/>
        <v>0</v>
      </c>
      <c r="BL81" s="317">
        <f t="shared" si="235"/>
        <v>0</v>
      </c>
      <c r="BM81" s="317">
        <f t="shared" si="236"/>
        <v>0</v>
      </c>
      <c r="BN81" s="317">
        <f t="shared" si="237"/>
        <v>0</v>
      </c>
      <c r="BO81" s="317">
        <f t="shared" si="238"/>
        <v>0</v>
      </c>
      <c r="BP81" s="317">
        <f t="shared" si="239"/>
        <v>0</v>
      </c>
      <c r="BQ81" s="248"/>
      <c r="BR81" s="249">
        <f t="shared" si="325"/>
        <v>0</v>
      </c>
      <c r="BS81" s="249">
        <f t="shared" si="240"/>
        <v>0</v>
      </c>
      <c r="BT81" s="249"/>
      <c r="BU81" s="188"/>
      <c r="BV81" s="188"/>
      <c r="BW81" s="318">
        <f t="shared" si="241"/>
        <v>0</v>
      </c>
      <c r="BX81" s="318">
        <f t="shared" si="242"/>
        <v>0</v>
      </c>
      <c r="BY81" s="318">
        <f t="shared" si="243"/>
        <v>0</v>
      </c>
      <c r="BZ81" s="318">
        <f t="shared" si="244"/>
        <v>0</v>
      </c>
      <c r="CA81" s="318">
        <f t="shared" si="245"/>
        <v>0</v>
      </c>
      <c r="CB81" s="316">
        <f t="shared" si="246"/>
        <v>0</v>
      </c>
      <c r="CC81" s="316">
        <f t="shared" si="247"/>
        <v>0</v>
      </c>
      <c r="CD81" s="316">
        <f t="shared" si="248"/>
        <v>0</v>
      </c>
      <c r="CE81" s="316">
        <f t="shared" si="249"/>
        <v>0</v>
      </c>
      <c r="CF81" s="316">
        <f t="shared" si="250"/>
        <v>0</v>
      </c>
      <c r="CG81" s="316">
        <f t="shared" si="251"/>
        <v>0</v>
      </c>
      <c r="CH81" s="316">
        <f t="shared" si="252"/>
        <v>0</v>
      </c>
      <c r="CI81" s="316">
        <f t="shared" si="253"/>
        <v>0</v>
      </c>
      <c r="CJ81" s="188"/>
      <c r="CK81" s="307">
        <f t="shared" si="321"/>
        <v>0</v>
      </c>
      <c r="CL81" s="307"/>
      <c r="CM81" s="307"/>
      <c r="CN81" s="318">
        <f t="shared" si="254"/>
        <v>0</v>
      </c>
      <c r="CO81" s="318">
        <f t="shared" si="255"/>
        <v>0</v>
      </c>
      <c r="CP81" s="318">
        <f t="shared" si="256"/>
        <v>0</v>
      </c>
      <c r="CQ81" s="318">
        <f t="shared" si="257"/>
        <v>0</v>
      </c>
      <c r="CR81" s="307"/>
      <c r="CS81" s="307">
        <f t="shared" si="322"/>
        <v>0</v>
      </c>
      <c r="CT81" s="307"/>
      <c r="CU81" s="188"/>
      <c r="CV81" s="188"/>
      <c r="CW81" s="188"/>
      <c r="CX81" s="316">
        <f t="shared" si="258"/>
        <v>0</v>
      </c>
      <c r="CY81" s="316">
        <f t="shared" si="259"/>
        <v>0</v>
      </c>
      <c r="CZ81" s="316">
        <f t="shared" si="260"/>
        <v>0</v>
      </c>
      <c r="DA81" s="316">
        <f t="shared" si="261"/>
        <v>0</v>
      </c>
      <c r="DB81" s="316">
        <f t="shared" si="262"/>
        <v>0</v>
      </c>
      <c r="DC81" s="316">
        <f t="shared" si="263"/>
        <v>0</v>
      </c>
      <c r="DD81" s="316">
        <f t="shared" si="264"/>
        <v>0</v>
      </c>
      <c r="DE81" s="188"/>
      <c r="DF81" s="307">
        <f t="shared" si="265"/>
        <v>0</v>
      </c>
      <c r="DG81" s="188"/>
      <c r="DH81" s="188"/>
      <c r="DI81" s="188"/>
      <c r="DJ81" s="188"/>
      <c r="DK81" s="188"/>
      <c r="DL81" s="316">
        <f t="shared" si="266"/>
        <v>0</v>
      </c>
      <c r="DM81" s="316">
        <f t="shared" si="267"/>
        <v>0</v>
      </c>
      <c r="DN81" s="316">
        <f t="shared" si="268"/>
        <v>0</v>
      </c>
      <c r="DO81" s="316">
        <f t="shared" si="269"/>
        <v>0</v>
      </c>
      <c r="DP81" s="316"/>
      <c r="DQ81" s="316">
        <f t="shared" si="323"/>
        <v>0</v>
      </c>
      <c r="DR81" s="316"/>
      <c r="DS81" s="316">
        <f t="shared" si="270"/>
        <v>0</v>
      </c>
      <c r="DT81" s="316">
        <f t="shared" si="271"/>
        <v>0</v>
      </c>
      <c r="DU81" s="316">
        <f t="shared" si="272"/>
        <v>0</v>
      </c>
      <c r="DV81" s="316">
        <f t="shared" si="273"/>
        <v>0</v>
      </c>
      <c r="DW81" s="316">
        <f t="shared" si="274"/>
        <v>0</v>
      </c>
      <c r="DX81" s="316">
        <f t="shared" si="275"/>
        <v>0</v>
      </c>
      <c r="DY81" s="316">
        <f t="shared" si="276"/>
        <v>0</v>
      </c>
      <c r="DZ81" s="316">
        <f t="shared" si="277"/>
        <v>0</v>
      </c>
      <c r="EA81" s="316">
        <f t="shared" si="278"/>
        <v>0</v>
      </c>
      <c r="EB81" s="307">
        <f t="shared" si="279"/>
        <v>0</v>
      </c>
      <c r="EC81" s="307"/>
      <c r="ED81" s="188"/>
      <c r="EE81" s="188"/>
      <c r="EF81" s="188"/>
      <c r="EG81" s="188"/>
      <c r="EH81" s="188"/>
      <c r="EI81" s="316">
        <f t="shared" si="280"/>
        <v>0</v>
      </c>
      <c r="EJ81" s="316">
        <f t="shared" si="281"/>
        <v>0</v>
      </c>
      <c r="EK81" s="316">
        <f t="shared" si="282"/>
        <v>0</v>
      </c>
      <c r="EL81" s="316">
        <f t="shared" si="283"/>
        <v>0</v>
      </c>
      <c r="EM81" s="316">
        <f t="shared" si="284"/>
        <v>0</v>
      </c>
      <c r="EN81" s="316">
        <f t="shared" si="285"/>
        <v>0</v>
      </c>
      <c r="EO81" s="188"/>
      <c r="EP81" s="307">
        <f t="shared" si="326"/>
        <v>0</v>
      </c>
      <c r="EQ81" s="307">
        <f t="shared" si="286"/>
        <v>0</v>
      </c>
      <c r="ER81" s="188"/>
      <c r="ES81" s="188"/>
      <c r="ET81" s="188"/>
      <c r="EU81" s="188"/>
      <c r="EV81" s="188"/>
      <c r="EW81" s="316">
        <f t="shared" si="287"/>
        <v>0</v>
      </c>
      <c r="EX81" s="316">
        <f t="shared" si="288"/>
        <v>0</v>
      </c>
      <c r="EY81" s="316">
        <f t="shared" si="289"/>
        <v>0</v>
      </c>
      <c r="EZ81" s="316">
        <f t="shared" si="290"/>
        <v>0</v>
      </c>
      <c r="FA81" s="316">
        <f t="shared" si="291"/>
        <v>0</v>
      </c>
      <c r="FB81" s="316">
        <f t="shared" si="292"/>
        <v>0</v>
      </c>
      <c r="FC81" s="188"/>
      <c r="FD81" s="307">
        <f t="shared" si="327"/>
        <v>0</v>
      </c>
      <c r="FE81" s="307">
        <f t="shared" si="293"/>
        <v>0</v>
      </c>
      <c r="FF81" s="188"/>
      <c r="FG81" s="188"/>
      <c r="FH81" s="188"/>
      <c r="FI81" s="188"/>
      <c r="FJ81" s="188"/>
      <c r="FK81" s="188"/>
      <c r="FL81" s="316">
        <f t="shared" si="294"/>
        <v>0</v>
      </c>
      <c r="FM81" s="316">
        <f t="shared" si="295"/>
        <v>0</v>
      </c>
      <c r="FN81" s="316">
        <f t="shared" si="296"/>
        <v>0</v>
      </c>
      <c r="FO81" s="316">
        <f t="shared" si="297"/>
        <v>0</v>
      </c>
      <c r="FP81" s="316">
        <f t="shared" si="298"/>
        <v>0</v>
      </c>
      <c r="FQ81" s="316">
        <f t="shared" si="299"/>
        <v>0</v>
      </c>
      <c r="FR81" s="188"/>
      <c r="FS81" s="307">
        <f t="shared" si="300"/>
        <v>0</v>
      </c>
      <c r="FT81" s="307">
        <f t="shared" si="301"/>
        <v>0</v>
      </c>
      <c r="FU81" s="188"/>
      <c r="FV81" s="188"/>
      <c r="FW81" s="188"/>
      <c r="FX81" s="188"/>
      <c r="FY81" s="188"/>
      <c r="FZ81" s="188"/>
      <c r="GA81" s="316">
        <f t="shared" si="302"/>
        <v>0</v>
      </c>
      <c r="GB81" s="316">
        <f t="shared" si="303"/>
        <v>0</v>
      </c>
      <c r="GC81" s="316">
        <f t="shared" si="304"/>
        <v>0</v>
      </c>
      <c r="GD81" s="316">
        <f t="shared" si="305"/>
        <v>0</v>
      </c>
      <c r="GE81" s="316">
        <f t="shared" si="306"/>
        <v>0</v>
      </c>
      <c r="GF81" s="316">
        <f t="shared" si="307"/>
        <v>0</v>
      </c>
      <c r="GG81" s="188"/>
      <c r="GH81" s="307">
        <f t="shared" si="308"/>
        <v>0</v>
      </c>
      <c r="GI81" s="307">
        <f t="shared" si="309"/>
        <v>0</v>
      </c>
    </row>
    <row r="82" spans="1:191" ht="16.5" x14ac:dyDescent="0.25">
      <c r="A82" s="404">
        <v>39234</v>
      </c>
      <c r="B82" s="410">
        <f t="shared" si="310"/>
        <v>0</v>
      </c>
      <c r="C82" s="208">
        <f t="shared" si="212"/>
        <v>-0.642046420483529</v>
      </c>
      <c r="D82" s="417"/>
      <c r="E82" s="410">
        <f t="shared" si="311"/>
        <v>-5.25</v>
      </c>
      <c r="F82" s="208">
        <f t="shared" si="213"/>
        <v>0.12</v>
      </c>
      <c r="G82" s="417"/>
      <c r="H82" s="410">
        <f t="shared" si="312"/>
        <v>0</v>
      </c>
      <c r="I82" s="208">
        <f t="shared" si="214"/>
        <v>0.62</v>
      </c>
      <c r="J82" s="417"/>
      <c r="K82" s="410">
        <f t="shared" si="313"/>
        <v>0</v>
      </c>
      <c r="L82" s="208">
        <f t="shared" si="215"/>
        <v>-0.35499999999999998</v>
      </c>
      <c r="M82" s="417"/>
      <c r="N82" s="410">
        <f t="shared" si="314"/>
        <v>0</v>
      </c>
      <c r="O82" s="208">
        <f t="shared" si="216"/>
        <v>-0.28999999999999998</v>
      </c>
      <c r="P82" s="417"/>
      <c r="Q82" s="208">
        <f t="shared" si="217"/>
        <v>3.6510000000000002</v>
      </c>
      <c r="R82" s="417"/>
      <c r="S82" s="410">
        <f t="shared" si="315"/>
        <v>0</v>
      </c>
      <c r="T82" s="208">
        <f t="shared" si="218"/>
        <v>-0.58499999999999996</v>
      </c>
      <c r="U82" s="417"/>
      <c r="V82" s="208">
        <f t="shared" si="316"/>
        <v>4.7063426192975095</v>
      </c>
      <c r="W82" s="417"/>
      <c r="X82" s="410">
        <f t="shared" si="317"/>
        <v>0</v>
      </c>
      <c r="Y82" s="208">
        <f t="shared" si="219"/>
        <v>3.9410000000000003</v>
      </c>
      <c r="Z82" s="417"/>
      <c r="AB82" s="415">
        <f t="shared" si="220"/>
        <v>-5.25</v>
      </c>
      <c r="AC82" s="122"/>
      <c r="AD82" s="122"/>
      <c r="AI82" s="407">
        <v>39234</v>
      </c>
      <c r="AJ82" s="293">
        <f t="shared" si="318"/>
        <v>0</v>
      </c>
      <c r="AK82" s="294">
        <f t="shared" si="324"/>
        <v>0</v>
      </c>
      <c r="AL82" s="294">
        <f t="shared" si="221"/>
        <v>0</v>
      </c>
      <c r="AM82" s="313">
        <f t="shared" si="319"/>
        <v>0.70034476732435524</v>
      </c>
      <c r="AN82" s="314">
        <f t="shared" si="222"/>
        <v>0</v>
      </c>
      <c r="AO82" s="294">
        <f t="shared" si="223"/>
        <v>0</v>
      </c>
      <c r="AP82" s="408"/>
      <c r="AQ82" s="237"/>
      <c r="AR82" s="307">
        <f t="shared" si="224"/>
        <v>0</v>
      </c>
      <c r="AS82" s="237"/>
      <c r="AT82" s="188"/>
      <c r="AU82" s="188"/>
      <c r="AV82" s="239">
        <v>39234</v>
      </c>
      <c r="AW82" s="188"/>
      <c r="AX82" s="315">
        <f t="shared" si="225"/>
        <v>0</v>
      </c>
      <c r="AY82" s="316">
        <f t="shared" si="226"/>
        <v>0</v>
      </c>
      <c r="AZ82" s="316">
        <f t="shared" si="227"/>
        <v>0</v>
      </c>
      <c r="BA82" s="316">
        <f t="shared" si="228"/>
        <v>0</v>
      </c>
      <c r="BB82" s="316">
        <f t="shared" si="229"/>
        <v>0</v>
      </c>
      <c r="BC82" s="316">
        <f t="shared" si="230"/>
        <v>0</v>
      </c>
      <c r="BD82" s="316">
        <f t="shared" si="231"/>
        <v>0</v>
      </c>
      <c r="BE82" s="316">
        <f t="shared" si="320"/>
        <v>0</v>
      </c>
      <c r="BF82" s="316"/>
      <c r="BG82" s="248"/>
      <c r="BH82" s="248"/>
      <c r="BI82" s="317">
        <f t="shared" si="232"/>
        <v>0</v>
      </c>
      <c r="BJ82" s="317">
        <f t="shared" si="233"/>
        <v>0</v>
      </c>
      <c r="BK82" s="317">
        <f t="shared" si="234"/>
        <v>0</v>
      </c>
      <c r="BL82" s="317">
        <f t="shared" si="235"/>
        <v>0</v>
      </c>
      <c r="BM82" s="317">
        <f t="shared" si="236"/>
        <v>0</v>
      </c>
      <c r="BN82" s="317">
        <f t="shared" si="237"/>
        <v>0</v>
      </c>
      <c r="BO82" s="317">
        <f t="shared" si="238"/>
        <v>0</v>
      </c>
      <c r="BP82" s="317">
        <f t="shared" si="239"/>
        <v>0</v>
      </c>
      <c r="BQ82" s="248"/>
      <c r="BR82" s="249">
        <f t="shared" si="325"/>
        <v>0</v>
      </c>
      <c r="BS82" s="249">
        <f t="shared" si="240"/>
        <v>0</v>
      </c>
      <c r="BT82" s="249"/>
      <c r="BU82" s="188"/>
      <c r="BV82" s="188"/>
      <c r="BW82" s="318">
        <f t="shared" si="241"/>
        <v>0</v>
      </c>
      <c r="BX82" s="318">
        <f t="shared" si="242"/>
        <v>0</v>
      </c>
      <c r="BY82" s="318">
        <f t="shared" si="243"/>
        <v>0</v>
      </c>
      <c r="BZ82" s="318">
        <f t="shared" si="244"/>
        <v>0</v>
      </c>
      <c r="CA82" s="318">
        <f t="shared" si="245"/>
        <v>0</v>
      </c>
      <c r="CB82" s="316">
        <f t="shared" si="246"/>
        <v>0</v>
      </c>
      <c r="CC82" s="316">
        <f t="shared" si="247"/>
        <v>0</v>
      </c>
      <c r="CD82" s="316">
        <f t="shared" si="248"/>
        <v>0</v>
      </c>
      <c r="CE82" s="316">
        <f t="shared" si="249"/>
        <v>0</v>
      </c>
      <c r="CF82" s="316">
        <f t="shared" si="250"/>
        <v>0</v>
      </c>
      <c r="CG82" s="316">
        <f t="shared" si="251"/>
        <v>0</v>
      </c>
      <c r="CH82" s="316">
        <f t="shared" si="252"/>
        <v>0</v>
      </c>
      <c r="CI82" s="316">
        <f t="shared" si="253"/>
        <v>0</v>
      </c>
      <c r="CJ82" s="188"/>
      <c r="CK82" s="307">
        <f t="shared" si="321"/>
        <v>0</v>
      </c>
      <c r="CL82" s="307"/>
      <c r="CM82" s="307"/>
      <c r="CN82" s="318">
        <f t="shared" si="254"/>
        <v>0</v>
      </c>
      <c r="CO82" s="318">
        <f t="shared" si="255"/>
        <v>0</v>
      </c>
      <c r="CP82" s="318">
        <f t="shared" si="256"/>
        <v>0</v>
      </c>
      <c r="CQ82" s="318">
        <f t="shared" si="257"/>
        <v>0</v>
      </c>
      <c r="CR82" s="307"/>
      <c r="CS82" s="307">
        <f t="shared" si="322"/>
        <v>0</v>
      </c>
      <c r="CT82" s="307"/>
      <c r="CU82" s="188"/>
      <c r="CV82" s="188"/>
      <c r="CW82" s="188"/>
      <c r="CX82" s="316">
        <f t="shared" si="258"/>
        <v>0</v>
      </c>
      <c r="CY82" s="316">
        <f t="shared" si="259"/>
        <v>0</v>
      </c>
      <c r="CZ82" s="316">
        <f t="shared" si="260"/>
        <v>0</v>
      </c>
      <c r="DA82" s="316">
        <f t="shared" si="261"/>
        <v>0</v>
      </c>
      <c r="DB82" s="316">
        <f t="shared" si="262"/>
        <v>0</v>
      </c>
      <c r="DC82" s="316">
        <f t="shared" si="263"/>
        <v>0</v>
      </c>
      <c r="DD82" s="316">
        <f t="shared" si="264"/>
        <v>0</v>
      </c>
      <c r="DE82" s="188"/>
      <c r="DF82" s="307">
        <f t="shared" si="265"/>
        <v>0</v>
      </c>
      <c r="DG82" s="188"/>
      <c r="DH82" s="188"/>
      <c r="DI82" s="188"/>
      <c r="DJ82" s="188"/>
      <c r="DK82" s="188"/>
      <c r="DL82" s="316">
        <f t="shared" si="266"/>
        <v>0</v>
      </c>
      <c r="DM82" s="316">
        <f t="shared" si="267"/>
        <v>0</v>
      </c>
      <c r="DN82" s="316">
        <f t="shared" si="268"/>
        <v>0</v>
      </c>
      <c r="DO82" s="316">
        <f t="shared" si="269"/>
        <v>0</v>
      </c>
      <c r="DP82" s="316"/>
      <c r="DQ82" s="316">
        <f t="shared" si="323"/>
        <v>0</v>
      </c>
      <c r="DR82" s="316"/>
      <c r="DS82" s="316">
        <f t="shared" si="270"/>
        <v>0</v>
      </c>
      <c r="DT82" s="316">
        <f t="shared" si="271"/>
        <v>0</v>
      </c>
      <c r="DU82" s="316">
        <f t="shared" si="272"/>
        <v>0</v>
      </c>
      <c r="DV82" s="316">
        <f t="shared" si="273"/>
        <v>0</v>
      </c>
      <c r="DW82" s="316">
        <f t="shared" si="274"/>
        <v>0</v>
      </c>
      <c r="DX82" s="316">
        <f t="shared" si="275"/>
        <v>0</v>
      </c>
      <c r="DY82" s="316">
        <f t="shared" si="276"/>
        <v>0</v>
      </c>
      <c r="DZ82" s="316">
        <f t="shared" si="277"/>
        <v>0</v>
      </c>
      <c r="EA82" s="316">
        <f t="shared" si="278"/>
        <v>0</v>
      </c>
      <c r="EB82" s="307">
        <f t="shared" si="279"/>
        <v>0</v>
      </c>
      <c r="EC82" s="307"/>
      <c r="ED82" s="188"/>
      <c r="EE82" s="188"/>
      <c r="EF82" s="188"/>
      <c r="EG82" s="188"/>
      <c r="EH82" s="188"/>
      <c r="EI82" s="316">
        <f t="shared" si="280"/>
        <v>0</v>
      </c>
      <c r="EJ82" s="316">
        <f t="shared" si="281"/>
        <v>0</v>
      </c>
      <c r="EK82" s="316">
        <f t="shared" si="282"/>
        <v>0</v>
      </c>
      <c r="EL82" s="316">
        <f t="shared" si="283"/>
        <v>0</v>
      </c>
      <c r="EM82" s="316">
        <f t="shared" si="284"/>
        <v>0</v>
      </c>
      <c r="EN82" s="316">
        <f t="shared" si="285"/>
        <v>0</v>
      </c>
      <c r="EO82" s="188"/>
      <c r="EP82" s="307">
        <f t="shared" si="326"/>
        <v>0</v>
      </c>
      <c r="EQ82" s="307">
        <f t="shared" si="286"/>
        <v>0</v>
      </c>
      <c r="ER82" s="188"/>
      <c r="ES82" s="188"/>
      <c r="ET82" s="188"/>
      <c r="EU82" s="188"/>
      <c r="EV82" s="188"/>
      <c r="EW82" s="316">
        <f t="shared" si="287"/>
        <v>0</v>
      </c>
      <c r="EX82" s="316">
        <f t="shared" si="288"/>
        <v>0</v>
      </c>
      <c r="EY82" s="316">
        <f t="shared" si="289"/>
        <v>0</v>
      </c>
      <c r="EZ82" s="316">
        <f t="shared" si="290"/>
        <v>0</v>
      </c>
      <c r="FA82" s="316">
        <f t="shared" si="291"/>
        <v>0</v>
      </c>
      <c r="FB82" s="316">
        <f t="shared" si="292"/>
        <v>0</v>
      </c>
      <c r="FC82" s="188"/>
      <c r="FD82" s="307">
        <f t="shared" si="327"/>
        <v>0</v>
      </c>
      <c r="FE82" s="307">
        <f t="shared" si="293"/>
        <v>0</v>
      </c>
      <c r="FF82" s="188"/>
      <c r="FG82" s="188"/>
      <c r="FH82" s="188"/>
      <c r="FI82" s="188"/>
      <c r="FJ82" s="188"/>
      <c r="FK82" s="188"/>
      <c r="FL82" s="316">
        <f t="shared" si="294"/>
        <v>0</v>
      </c>
      <c r="FM82" s="316">
        <f t="shared" si="295"/>
        <v>0</v>
      </c>
      <c r="FN82" s="316">
        <f t="shared" si="296"/>
        <v>0</v>
      </c>
      <c r="FO82" s="316">
        <f t="shared" si="297"/>
        <v>0</v>
      </c>
      <c r="FP82" s="316">
        <f t="shared" si="298"/>
        <v>0</v>
      </c>
      <c r="FQ82" s="316">
        <f t="shared" si="299"/>
        <v>0</v>
      </c>
      <c r="FR82" s="188"/>
      <c r="FS82" s="307">
        <f t="shared" si="300"/>
        <v>0</v>
      </c>
      <c r="FT82" s="307">
        <f t="shared" si="301"/>
        <v>0</v>
      </c>
      <c r="FU82" s="188"/>
      <c r="FV82" s="188"/>
      <c r="FW82" s="188"/>
      <c r="FX82" s="188"/>
      <c r="FY82" s="188"/>
      <c r="FZ82" s="188"/>
      <c r="GA82" s="316">
        <f t="shared" si="302"/>
        <v>0</v>
      </c>
      <c r="GB82" s="316">
        <f t="shared" si="303"/>
        <v>0</v>
      </c>
      <c r="GC82" s="316">
        <f t="shared" si="304"/>
        <v>0</v>
      </c>
      <c r="GD82" s="316">
        <f t="shared" si="305"/>
        <v>0</v>
      </c>
      <c r="GE82" s="316">
        <f t="shared" si="306"/>
        <v>0</v>
      </c>
      <c r="GF82" s="316">
        <f t="shared" si="307"/>
        <v>0</v>
      </c>
      <c r="GG82" s="188"/>
      <c r="GH82" s="307">
        <f t="shared" si="308"/>
        <v>0</v>
      </c>
      <c r="GI82" s="307">
        <f t="shared" si="309"/>
        <v>0</v>
      </c>
    </row>
    <row r="83" spans="1:191" ht="16.5" x14ac:dyDescent="0.25">
      <c r="A83" s="404">
        <v>39264</v>
      </c>
      <c r="B83" s="410">
        <f t="shared" si="310"/>
        <v>0</v>
      </c>
      <c r="C83" s="208">
        <f t="shared" si="212"/>
        <v>-0.64205780085819519</v>
      </c>
      <c r="D83" s="411">
        <f>AVERAGE(C80:C86)</f>
        <v>-0.64205778815295056</v>
      </c>
      <c r="E83" s="410">
        <f t="shared" si="311"/>
        <v>-5.4</v>
      </c>
      <c r="F83" s="208">
        <f t="shared" si="213"/>
        <v>0.12</v>
      </c>
      <c r="G83" s="411">
        <f>AVERAGE(F80:F86)</f>
        <v>0.12</v>
      </c>
      <c r="H83" s="410">
        <f t="shared" si="312"/>
        <v>0</v>
      </c>
      <c r="I83" s="208">
        <f t="shared" si="214"/>
        <v>0.62</v>
      </c>
      <c r="J83" s="411">
        <f>AVERAGE(I80:I86)</f>
        <v>0.62</v>
      </c>
      <c r="K83" s="410">
        <f t="shared" si="313"/>
        <v>0</v>
      </c>
      <c r="L83" s="208">
        <f t="shared" si="215"/>
        <v>-0.35499999999999998</v>
      </c>
      <c r="M83" s="411">
        <f>AVERAGE(L80:L86)</f>
        <v>-0.35499999999999998</v>
      </c>
      <c r="N83" s="410">
        <f t="shared" si="314"/>
        <v>0</v>
      </c>
      <c r="O83" s="208">
        <f t="shared" si="216"/>
        <v>-0.28999999999999998</v>
      </c>
      <c r="P83" s="411">
        <f>AVERAGE(O80:O86)</f>
        <v>-0.28999999999999998</v>
      </c>
      <c r="Q83" s="208">
        <f t="shared" si="217"/>
        <v>3.6810000000000005</v>
      </c>
      <c r="R83" s="411">
        <f>AVERAGE(Q80:Q86)</f>
        <v>3.6851428571428575</v>
      </c>
      <c r="S83" s="410">
        <f t="shared" si="315"/>
        <v>0</v>
      </c>
      <c r="T83" s="208">
        <f t="shared" si="218"/>
        <v>-0.58499999999999996</v>
      </c>
      <c r="U83" s="411">
        <f>AVERAGE(T80:T86)</f>
        <v>-0.58499999999999996</v>
      </c>
      <c r="V83" s="208">
        <f t="shared" si="316"/>
        <v>4.7474665326344203</v>
      </c>
      <c r="W83" s="411">
        <f>AVERAGE(V80:V86)</f>
        <v>4.7532524310046584</v>
      </c>
      <c r="X83" s="410">
        <f t="shared" si="317"/>
        <v>0</v>
      </c>
      <c r="Y83" s="208">
        <f t="shared" si="219"/>
        <v>3.9710000000000005</v>
      </c>
      <c r="Z83" s="411">
        <f>AVERAGE(Y80:Y86)</f>
        <v>3.9751428571428571</v>
      </c>
      <c r="AB83" s="415">
        <f t="shared" si="220"/>
        <v>-5.4</v>
      </c>
      <c r="AC83" s="122"/>
      <c r="AD83" s="122"/>
      <c r="AI83" s="407">
        <v>39264</v>
      </c>
      <c r="AJ83" s="293">
        <f t="shared" si="318"/>
        <v>0</v>
      </c>
      <c r="AK83" s="294">
        <f t="shared" si="324"/>
        <v>0</v>
      </c>
      <c r="AL83" s="294">
        <f t="shared" si="221"/>
        <v>0</v>
      </c>
      <c r="AM83" s="313">
        <f t="shared" si="319"/>
        <v>0.69677658559829903</v>
      </c>
      <c r="AN83" s="314">
        <f t="shared" si="222"/>
        <v>0</v>
      </c>
      <c r="AO83" s="294">
        <f t="shared" si="223"/>
        <v>0</v>
      </c>
      <c r="AP83" s="408"/>
      <c r="AQ83" s="237"/>
      <c r="AR83" s="307">
        <f t="shared" si="224"/>
        <v>0</v>
      </c>
      <c r="AS83" s="237"/>
      <c r="AT83" s="188"/>
      <c r="AU83" s="188"/>
      <c r="AV83" s="239">
        <v>39264</v>
      </c>
      <c r="AW83" s="188"/>
      <c r="AX83" s="315">
        <f t="shared" si="225"/>
        <v>0</v>
      </c>
      <c r="AY83" s="316">
        <f t="shared" si="226"/>
        <v>0</v>
      </c>
      <c r="AZ83" s="316">
        <f t="shared" si="227"/>
        <v>0</v>
      </c>
      <c r="BA83" s="316">
        <f t="shared" si="228"/>
        <v>0</v>
      </c>
      <c r="BB83" s="316">
        <f t="shared" si="229"/>
        <v>0</v>
      </c>
      <c r="BC83" s="316">
        <f t="shared" si="230"/>
        <v>0</v>
      </c>
      <c r="BD83" s="316">
        <f t="shared" si="231"/>
        <v>0</v>
      </c>
      <c r="BE83" s="316">
        <f t="shared" si="320"/>
        <v>0</v>
      </c>
      <c r="BF83" s="316"/>
      <c r="BG83" s="248"/>
      <c r="BH83" s="248"/>
      <c r="BI83" s="317">
        <f t="shared" si="232"/>
        <v>0</v>
      </c>
      <c r="BJ83" s="317">
        <f t="shared" si="233"/>
        <v>0</v>
      </c>
      <c r="BK83" s="317">
        <f t="shared" si="234"/>
        <v>0</v>
      </c>
      <c r="BL83" s="317">
        <f t="shared" si="235"/>
        <v>0</v>
      </c>
      <c r="BM83" s="317">
        <f t="shared" si="236"/>
        <v>0</v>
      </c>
      <c r="BN83" s="317">
        <f t="shared" si="237"/>
        <v>0</v>
      </c>
      <c r="BO83" s="317">
        <f t="shared" si="238"/>
        <v>0</v>
      </c>
      <c r="BP83" s="317">
        <f t="shared" si="239"/>
        <v>0</v>
      </c>
      <c r="BQ83" s="248"/>
      <c r="BR83" s="249">
        <f t="shared" si="325"/>
        <v>0</v>
      </c>
      <c r="BS83" s="249">
        <f t="shared" si="240"/>
        <v>0</v>
      </c>
      <c r="BT83" s="249"/>
      <c r="BU83" s="188"/>
      <c r="BV83" s="188"/>
      <c r="BW83" s="318">
        <f t="shared" si="241"/>
        <v>0</v>
      </c>
      <c r="BX83" s="318">
        <f t="shared" si="242"/>
        <v>0</v>
      </c>
      <c r="BY83" s="318">
        <f t="shared" si="243"/>
        <v>0</v>
      </c>
      <c r="BZ83" s="318">
        <f t="shared" si="244"/>
        <v>0</v>
      </c>
      <c r="CA83" s="318">
        <f t="shared" si="245"/>
        <v>0</v>
      </c>
      <c r="CB83" s="316">
        <f t="shared" si="246"/>
        <v>0</v>
      </c>
      <c r="CC83" s="316">
        <f t="shared" si="247"/>
        <v>0</v>
      </c>
      <c r="CD83" s="316">
        <f t="shared" si="248"/>
        <v>0</v>
      </c>
      <c r="CE83" s="316">
        <f t="shared" si="249"/>
        <v>0</v>
      </c>
      <c r="CF83" s="316">
        <f t="shared" si="250"/>
        <v>0</v>
      </c>
      <c r="CG83" s="316">
        <f t="shared" si="251"/>
        <v>0</v>
      </c>
      <c r="CH83" s="316">
        <f t="shared" si="252"/>
        <v>0</v>
      </c>
      <c r="CI83" s="316">
        <f t="shared" si="253"/>
        <v>0</v>
      </c>
      <c r="CJ83" s="188"/>
      <c r="CK83" s="307">
        <f t="shared" si="321"/>
        <v>0</v>
      </c>
      <c r="CL83" s="307"/>
      <c r="CM83" s="307"/>
      <c r="CN83" s="318">
        <f t="shared" si="254"/>
        <v>0</v>
      </c>
      <c r="CO83" s="318">
        <f t="shared" si="255"/>
        <v>0</v>
      </c>
      <c r="CP83" s="318">
        <f t="shared" si="256"/>
        <v>0</v>
      </c>
      <c r="CQ83" s="318">
        <f t="shared" si="257"/>
        <v>0</v>
      </c>
      <c r="CR83" s="307"/>
      <c r="CS83" s="307">
        <f t="shared" si="322"/>
        <v>0</v>
      </c>
      <c r="CT83" s="307"/>
      <c r="CU83" s="188"/>
      <c r="CV83" s="188"/>
      <c r="CW83" s="188"/>
      <c r="CX83" s="316">
        <f t="shared" si="258"/>
        <v>0</v>
      </c>
      <c r="CY83" s="316">
        <f t="shared" si="259"/>
        <v>0</v>
      </c>
      <c r="CZ83" s="316">
        <f t="shared" si="260"/>
        <v>0</v>
      </c>
      <c r="DA83" s="316">
        <f t="shared" si="261"/>
        <v>0</v>
      </c>
      <c r="DB83" s="316">
        <f t="shared" si="262"/>
        <v>0</v>
      </c>
      <c r="DC83" s="316">
        <f t="shared" si="263"/>
        <v>0</v>
      </c>
      <c r="DD83" s="316">
        <f t="shared" si="264"/>
        <v>0</v>
      </c>
      <c r="DE83" s="188"/>
      <c r="DF83" s="307">
        <f t="shared" si="265"/>
        <v>0</v>
      </c>
      <c r="DG83" s="188"/>
      <c r="DH83" s="188"/>
      <c r="DI83" s="188"/>
      <c r="DJ83" s="188"/>
      <c r="DK83" s="188"/>
      <c r="DL83" s="316">
        <f t="shared" si="266"/>
        <v>0</v>
      </c>
      <c r="DM83" s="316">
        <f t="shared" si="267"/>
        <v>0</v>
      </c>
      <c r="DN83" s="316">
        <f t="shared" si="268"/>
        <v>0</v>
      </c>
      <c r="DO83" s="316">
        <f t="shared" si="269"/>
        <v>0</v>
      </c>
      <c r="DP83" s="316"/>
      <c r="DQ83" s="316">
        <f t="shared" si="323"/>
        <v>0</v>
      </c>
      <c r="DR83" s="316"/>
      <c r="DS83" s="316">
        <f t="shared" si="270"/>
        <v>0</v>
      </c>
      <c r="DT83" s="316">
        <f t="shared" si="271"/>
        <v>0</v>
      </c>
      <c r="DU83" s="316">
        <f t="shared" si="272"/>
        <v>0</v>
      </c>
      <c r="DV83" s="316">
        <f t="shared" si="273"/>
        <v>0</v>
      </c>
      <c r="DW83" s="316">
        <f t="shared" si="274"/>
        <v>0</v>
      </c>
      <c r="DX83" s="316">
        <f t="shared" si="275"/>
        <v>0</v>
      </c>
      <c r="DY83" s="316">
        <f t="shared" si="276"/>
        <v>0</v>
      </c>
      <c r="DZ83" s="316">
        <f t="shared" si="277"/>
        <v>0</v>
      </c>
      <c r="EA83" s="316">
        <f t="shared" si="278"/>
        <v>0</v>
      </c>
      <c r="EB83" s="307">
        <f t="shared" si="279"/>
        <v>0</v>
      </c>
      <c r="EC83" s="307"/>
      <c r="ED83" s="188"/>
      <c r="EE83" s="188"/>
      <c r="EF83" s="188"/>
      <c r="EG83" s="188"/>
      <c r="EH83" s="188"/>
      <c r="EI83" s="316">
        <f t="shared" si="280"/>
        <v>0</v>
      </c>
      <c r="EJ83" s="316">
        <f t="shared" si="281"/>
        <v>0</v>
      </c>
      <c r="EK83" s="316">
        <f t="shared" si="282"/>
        <v>0</v>
      </c>
      <c r="EL83" s="316">
        <f t="shared" si="283"/>
        <v>0</v>
      </c>
      <c r="EM83" s="316">
        <f t="shared" si="284"/>
        <v>0</v>
      </c>
      <c r="EN83" s="316">
        <f t="shared" si="285"/>
        <v>0</v>
      </c>
      <c r="EO83" s="188"/>
      <c r="EP83" s="307">
        <f t="shared" si="326"/>
        <v>0</v>
      </c>
      <c r="EQ83" s="307">
        <f t="shared" si="286"/>
        <v>0</v>
      </c>
      <c r="ER83" s="188"/>
      <c r="ES83" s="188"/>
      <c r="ET83" s="188"/>
      <c r="EU83" s="188"/>
      <c r="EV83" s="188"/>
      <c r="EW83" s="316">
        <f t="shared" si="287"/>
        <v>0</v>
      </c>
      <c r="EX83" s="316">
        <f t="shared" si="288"/>
        <v>0</v>
      </c>
      <c r="EY83" s="316">
        <f t="shared" si="289"/>
        <v>0</v>
      </c>
      <c r="EZ83" s="316">
        <f t="shared" si="290"/>
        <v>0</v>
      </c>
      <c r="FA83" s="316">
        <f t="shared" si="291"/>
        <v>0</v>
      </c>
      <c r="FB83" s="316">
        <f t="shared" si="292"/>
        <v>0</v>
      </c>
      <c r="FC83" s="188"/>
      <c r="FD83" s="307">
        <f t="shared" si="327"/>
        <v>0</v>
      </c>
      <c r="FE83" s="307">
        <f t="shared" si="293"/>
        <v>0</v>
      </c>
      <c r="FF83" s="188"/>
      <c r="FG83" s="188"/>
      <c r="FH83" s="188"/>
      <c r="FI83" s="188"/>
      <c r="FJ83" s="188"/>
      <c r="FK83" s="188"/>
      <c r="FL83" s="316">
        <f t="shared" si="294"/>
        <v>0</v>
      </c>
      <c r="FM83" s="316">
        <f t="shared" si="295"/>
        <v>0</v>
      </c>
      <c r="FN83" s="316">
        <f t="shared" si="296"/>
        <v>0</v>
      </c>
      <c r="FO83" s="316">
        <f t="shared" si="297"/>
        <v>0</v>
      </c>
      <c r="FP83" s="316">
        <f t="shared" si="298"/>
        <v>0</v>
      </c>
      <c r="FQ83" s="316">
        <f t="shared" si="299"/>
        <v>0</v>
      </c>
      <c r="FR83" s="188"/>
      <c r="FS83" s="307">
        <f t="shared" si="300"/>
        <v>0</v>
      </c>
      <c r="FT83" s="307">
        <f t="shared" si="301"/>
        <v>0</v>
      </c>
      <c r="FU83" s="188"/>
      <c r="FV83" s="188"/>
      <c r="FW83" s="188"/>
      <c r="FX83" s="188"/>
      <c r="FY83" s="188"/>
      <c r="FZ83" s="188"/>
      <c r="GA83" s="316">
        <f t="shared" si="302"/>
        <v>0</v>
      </c>
      <c r="GB83" s="316">
        <f t="shared" si="303"/>
        <v>0</v>
      </c>
      <c r="GC83" s="316">
        <f t="shared" si="304"/>
        <v>0</v>
      </c>
      <c r="GD83" s="316">
        <f t="shared" si="305"/>
        <v>0</v>
      </c>
      <c r="GE83" s="316">
        <f t="shared" si="306"/>
        <v>0</v>
      </c>
      <c r="GF83" s="316">
        <f t="shared" si="307"/>
        <v>0</v>
      </c>
      <c r="GG83" s="188"/>
      <c r="GH83" s="307">
        <f t="shared" si="308"/>
        <v>0</v>
      </c>
      <c r="GI83" s="307">
        <f t="shared" si="309"/>
        <v>0</v>
      </c>
    </row>
    <row r="84" spans="1:191" ht="16.5" x14ac:dyDescent="0.25">
      <c r="A84" s="404">
        <v>39295</v>
      </c>
      <c r="B84" s="410">
        <f t="shared" si="310"/>
        <v>0</v>
      </c>
      <c r="C84" s="208">
        <f t="shared" si="212"/>
        <v>-0.64206947222683741</v>
      </c>
      <c r="D84" s="417"/>
      <c r="E84" s="410">
        <f t="shared" si="311"/>
        <v>-5.37</v>
      </c>
      <c r="F84" s="208">
        <f t="shared" si="213"/>
        <v>0.12</v>
      </c>
      <c r="G84" s="417"/>
      <c r="H84" s="410">
        <f t="shared" si="312"/>
        <v>0</v>
      </c>
      <c r="I84" s="208">
        <f t="shared" si="214"/>
        <v>0.62</v>
      </c>
      <c r="J84" s="417"/>
      <c r="K84" s="410">
        <f t="shared" si="313"/>
        <v>0</v>
      </c>
      <c r="L84" s="208">
        <f t="shared" si="215"/>
        <v>-0.35499999999999998</v>
      </c>
      <c r="M84" s="417"/>
      <c r="N84" s="410">
        <f t="shared" si="314"/>
        <v>0</v>
      </c>
      <c r="O84" s="208">
        <f t="shared" si="216"/>
        <v>-0.28999999999999998</v>
      </c>
      <c r="P84" s="417"/>
      <c r="Q84" s="208">
        <f t="shared" si="217"/>
        <v>3.7010000000000001</v>
      </c>
      <c r="R84" s="417"/>
      <c r="S84" s="410">
        <f t="shared" si="315"/>
        <v>0</v>
      </c>
      <c r="T84" s="208">
        <f t="shared" si="218"/>
        <v>-0.58499999999999996</v>
      </c>
      <c r="U84" s="417"/>
      <c r="V84" s="208">
        <f t="shared" si="316"/>
        <v>4.774531625541524</v>
      </c>
      <c r="W84" s="417"/>
      <c r="X84" s="410">
        <f t="shared" si="317"/>
        <v>0</v>
      </c>
      <c r="Y84" s="208">
        <f t="shared" si="219"/>
        <v>3.9910000000000001</v>
      </c>
      <c r="Z84" s="417"/>
      <c r="AB84" s="415">
        <f t="shared" si="220"/>
        <v>-5.37</v>
      </c>
      <c r="AC84" s="122"/>
      <c r="AD84" s="122"/>
      <c r="AI84" s="407">
        <v>39295</v>
      </c>
      <c r="AJ84" s="293">
        <f t="shared" si="318"/>
        <v>0</v>
      </c>
      <c r="AK84" s="294">
        <f t="shared" si="324"/>
        <v>0</v>
      </c>
      <c r="AL84" s="294">
        <f t="shared" si="221"/>
        <v>0</v>
      </c>
      <c r="AM84" s="313">
        <f t="shared" si="319"/>
        <v>0.6930992417822871</v>
      </c>
      <c r="AN84" s="314">
        <f t="shared" si="222"/>
        <v>0</v>
      </c>
      <c r="AO84" s="294">
        <f t="shared" si="223"/>
        <v>0</v>
      </c>
      <c r="AP84" s="408"/>
      <c r="AQ84" s="237"/>
      <c r="AR84" s="307">
        <f t="shared" si="224"/>
        <v>0</v>
      </c>
      <c r="AS84" s="237"/>
      <c r="AT84" s="188"/>
      <c r="AU84" s="188"/>
      <c r="AV84" s="239">
        <v>39295</v>
      </c>
      <c r="AW84" s="188"/>
      <c r="AX84" s="315">
        <f t="shared" si="225"/>
        <v>0</v>
      </c>
      <c r="AY84" s="316">
        <f t="shared" si="226"/>
        <v>0</v>
      </c>
      <c r="AZ84" s="316">
        <f t="shared" si="227"/>
        <v>0</v>
      </c>
      <c r="BA84" s="316">
        <f t="shared" si="228"/>
        <v>0</v>
      </c>
      <c r="BB84" s="316">
        <f t="shared" si="229"/>
        <v>0</v>
      </c>
      <c r="BC84" s="316">
        <f t="shared" si="230"/>
        <v>0</v>
      </c>
      <c r="BD84" s="316">
        <f t="shared" si="231"/>
        <v>0</v>
      </c>
      <c r="BE84" s="316">
        <f t="shared" si="320"/>
        <v>0</v>
      </c>
      <c r="BF84" s="316"/>
      <c r="BG84" s="248"/>
      <c r="BH84" s="248"/>
      <c r="BI84" s="317">
        <f t="shared" si="232"/>
        <v>0</v>
      </c>
      <c r="BJ84" s="317">
        <f t="shared" si="233"/>
        <v>0</v>
      </c>
      <c r="BK84" s="317">
        <f t="shared" si="234"/>
        <v>0</v>
      </c>
      <c r="BL84" s="317">
        <f t="shared" si="235"/>
        <v>0</v>
      </c>
      <c r="BM84" s="317">
        <f t="shared" si="236"/>
        <v>0</v>
      </c>
      <c r="BN84" s="317">
        <f t="shared" si="237"/>
        <v>0</v>
      </c>
      <c r="BO84" s="317">
        <f t="shared" si="238"/>
        <v>0</v>
      </c>
      <c r="BP84" s="317">
        <f t="shared" si="239"/>
        <v>0</v>
      </c>
      <c r="BQ84" s="248"/>
      <c r="BR84" s="249">
        <f t="shared" si="325"/>
        <v>0</v>
      </c>
      <c r="BS84" s="249">
        <f t="shared" si="240"/>
        <v>0</v>
      </c>
      <c r="BT84" s="249"/>
      <c r="BU84" s="188"/>
      <c r="BV84" s="188"/>
      <c r="BW84" s="318">
        <f t="shared" si="241"/>
        <v>0</v>
      </c>
      <c r="BX84" s="318">
        <f t="shared" si="242"/>
        <v>0</v>
      </c>
      <c r="BY84" s="318">
        <f t="shared" si="243"/>
        <v>0</v>
      </c>
      <c r="BZ84" s="318">
        <f t="shared" si="244"/>
        <v>0</v>
      </c>
      <c r="CA84" s="318">
        <f t="shared" si="245"/>
        <v>0</v>
      </c>
      <c r="CB84" s="316">
        <f t="shared" si="246"/>
        <v>0</v>
      </c>
      <c r="CC84" s="316">
        <f t="shared" si="247"/>
        <v>0</v>
      </c>
      <c r="CD84" s="316">
        <f t="shared" si="248"/>
        <v>0</v>
      </c>
      <c r="CE84" s="316">
        <f t="shared" si="249"/>
        <v>0</v>
      </c>
      <c r="CF84" s="316">
        <f t="shared" si="250"/>
        <v>0</v>
      </c>
      <c r="CG84" s="316">
        <f t="shared" si="251"/>
        <v>0</v>
      </c>
      <c r="CH84" s="316">
        <f t="shared" si="252"/>
        <v>0</v>
      </c>
      <c r="CI84" s="316">
        <f t="shared" si="253"/>
        <v>0</v>
      </c>
      <c r="CJ84" s="188"/>
      <c r="CK84" s="307">
        <f t="shared" si="321"/>
        <v>0</v>
      </c>
      <c r="CL84" s="307"/>
      <c r="CM84" s="307"/>
      <c r="CN84" s="318">
        <f t="shared" si="254"/>
        <v>0</v>
      </c>
      <c r="CO84" s="318">
        <f t="shared" si="255"/>
        <v>0</v>
      </c>
      <c r="CP84" s="318">
        <f t="shared" si="256"/>
        <v>0</v>
      </c>
      <c r="CQ84" s="318">
        <f t="shared" si="257"/>
        <v>0</v>
      </c>
      <c r="CR84" s="307"/>
      <c r="CS84" s="307">
        <f t="shared" si="322"/>
        <v>0</v>
      </c>
      <c r="CT84" s="307"/>
      <c r="CU84" s="188"/>
      <c r="CV84" s="188"/>
      <c r="CW84" s="188"/>
      <c r="CX84" s="316">
        <f t="shared" si="258"/>
        <v>0</v>
      </c>
      <c r="CY84" s="316">
        <f t="shared" si="259"/>
        <v>0</v>
      </c>
      <c r="CZ84" s="316">
        <f t="shared" si="260"/>
        <v>0</v>
      </c>
      <c r="DA84" s="316">
        <f t="shared" si="261"/>
        <v>0</v>
      </c>
      <c r="DB84" s="316">
        <f t="shared" si="262"/>
        <v>0</v>
      </c>
      <c r="DC84" s="316">
        <f t="shared" si="263"/>
        <v>0</v>
      </c>
      <c r="DD84" s="316">
        <f t="shared" si="264"/>
        <v>0</v>
      </c>
      <c r="DE84" s="188"/>
      <c r="DF84" s="307">
        <f t="shared" si="265"/>
        <v>0</v>
      </c>
      <c r="DG84" s="188"/>
      <c r="DH84" s="188"/>
      <c r="DI84" s="188"/>
      <c r="DJ84" s="188"/>
      <c r="DK84" s="188"/>
      <c r="DL84" s="316">
        <f t="shared" si="266"/>
        <v>0</v>
      </c>
      <c r="DM84" s="316">
        <f t="shared" si="267"/>
        <v>0</v>
      </c>
      <c r="DN84" s="316">
        <f t="shared" si="268"/>
        <v>0</v>
      </c>
      <c r="DO84" s="316">
        <f t="shared" si="269"/>
        <v>0</v>
      </c>
      <c r="DP84" s="316"/>
      <c r="DQ84" s="316">
        <f t="shared" si="323"/>
        <v>0</v>
      </c>
      <c r="DR84" s="316"/>
      <c r="DS84" s="316">
        <f t="shared" si="270"/>
        <v>0</v>
      </c>
      <c r="DT84" s="316">
        <f t="shared" si="271"/>
        <v>0</v>
      </c>
      <c r="DU84" s="316">
        <f t="shared" si="272"/>
        <v>0</v>
      </c>
      <c r="DV84" s="316">
        <f t="shared" si="273"/>
        <v>0</v>
      </c>
      <c r="DW84" s="316">
        <f t="shared" si="274"/>
        <v>0</v>
      </c>
      <c r="DX84" s="316">
        <f t="shared" si="275"/>
        <v>0</v>
      </c>
      <c r="DY84" s="316">
        <f t="shared" si="276"/>
        <v>0</v>
      </c>
      <c r="DZ84" s="316">
        <f t="shared" si="277"/>
        <v>0</v>
      </c>
      <c r="EA84" s="316">
        <f t="shared" si="278"/>
        <v>0</v>
      </c>
      <c r="EB84" s="307">
        <f t="shared" si="279"/>
        <v>0</v>
      </c>
      <c r="EC84" s="307"/>
      <c r="ED84" s="188"/>
      <c r="EE84" s="188"/>
      <c r="EF84" s="188"/>
      <c r="EG84" s="188"/>
      <c r="EH84" s="188"/>
      <c r="EI84" s="316">
        <f t="shared" si="280"/>
        <v>0</v>
      </c>
      <c r="EJ84" s="316">
        <f t="shared" si="281"/>
        <v>0</v>
      </c>
      <c r="EK84" s="316">
        <f t="shared" si="282"/>
        <v>0</v>
      </c>
      <c r="EL84" s="316">
        <f t="shared" si="283"/>
        <v>0</v>
      </c>
      <c r="EM84" s="316">
        <f t="shared" si="284"/>
        <v>0</v>
      </c>
      <c r="EN84" s="316">
        <f t="shared" si="285"/>
        <v>0</v>
      </c>
      <c r="EO84" s="188"/>
      <c r="EP84" s="307">
        <f t="shared" si="326"/>
        <v>0</v>
      </c>
      <c r="EQ84" s="307">
        <f t="shared" si="286"/>
        <v>0</v>
      </c>
      <c r="ER84" s="188"/>
      <c r="ES84" s="188"/>
      <c r="ET84" s="188"/>
      <c r="EU84" s="188"/>
      <c r="EV84" s="188"/>
      <c r="EW84" s="316">
        <f t="shared" si="287"/>
        <v>0</v>
      </c>
      <c r="EX84" s="316">
        <f t="shared" si="288"/>
        <v>0</v>
      </c>
      <c r="EY84" s="316">
        <f t="shared" si="289"/>
        <v>0</v>
      </c>
      <c r="EZ84" s="316">
        <f t="shared" si="290"/>
        <v>0</v>
      </c>
      <c r="FA84" s="316">
        <f t="shared" si="291"/>
        <v>0</v>
      </c>
      <c r="FB84" s="316">
        <f t="shared" si="292"/>
        <v>0</v>
      </c>
      <c r="FC84" s="188"/>
      <c r="FD84" s="307">
        <f t="shared" si="327"/>
        <v>0</v>
      </c>
      <c r="FE84" s="307">
        <f t="shared" si="293"/>
        <v>0</v>
      </c>
      <c r="FF84" s="188"/>
      <c r="FG84" s="188"/>
      <c r="FH84" s="188"/>
      <c r="FI84" s="188"/>
      <c r="FJ84" s="188"/>
      <c r="FK84" s="188"/>
      <c r="FL84" s="316">
        <f t="shared" si="294"/>
        <v>0</v>
      </c>
      <c r="FM84" s="316">
        <f t="shared" si="295"/>
        <v>0</v>
      </c>
      <c r="FN84" s="316">
        <f t="shared" si="296"/>
        <v>0</v>
      </c>
      <c r="FO84" s="316">
        <f t="shared" si="297"/>
        <v>0</v>
      </c>
      <c r="FP84" s="316">
        <f t="shared" si="298"/>
        <v>0</v>
      </c>
      <c r="FQ84" s="316">
        <f t="shared" si="299"/>
        <v>0</v>
      </c>
      <c r="FR84" s="188"/>
      <c r="FS84" s="307">
        <f t="shared" si="300"/>
        <v>0</v>
      </c>
      <c r="FT84" s="307">
        <f t="shared" si="301"/>
        <v>0</v>
      </c>
      <c r="FU84" s="188"/>
      <c r="FV84" s="188"/>
      <c r="FW84" s="188"/>
      <c r="FX84" s="188"/>
      <c r="FY84" s="188"/>
      <c r="FZ84" s="188"/>
      <c r="GA84" s="316">
        <f t="shared" si="302"/>
        <v>0</v>
      </c>
      <c r="GB84" s="316">
        <f t="shared" si="303"/>
        <v>0</v>
      </c>
      <c r="GC84" s="316">
        <f t="shared" si="304"/>
        <v>0</v>
      </c>
      <c r="GD84" s="316">
        <f t="shared" si="305"/>
        <v>0</v>
      </c>
      <c r="GE84" s="316">
        <f t="shared" si="306"/>
        <v>0</v>
      </c>
      <c r="GF84" s="316">
        <f t="shared" si="307"/>
        <v>0</v>
      </c>
      <c r="GG84" s="188"/>
      <c r="GH84" s="307">
        <f t="shared" si="308"/>
        <v>0</v>
      </c>
      <c r="GI84" s="307">
        <f t="shared" si="309"/>
        <v>0</v>
      </c>
    </row>
    <row r="85" spans="1:191" ht="16.5" x14ac:dyDescent="0.25">
      <c r="A85" s="404">
        <v>39326</v>
      </c>
      <c r="B85" s="410">
        <f t="shared" si="310"/>
        <v>0</v>
      </c>
      <c r="C85" s="208">
        <f t="shared" si="212"/>
        <v>-0.64208105375007429</v>
      </c>
      <c r="D85" s="417"/>
      <c r="E85" s="410">
        <f t="shared" si="311"/>
        <v>-5.17</v>
      </c>
      <c r="F85" s="208">
        <f t="shared" si="213"/>
        <v>0.12</v>
      </c>
      <c r="G85" s="417"/>
      <c r="H85" s="410">
        <f t="shared" si="312"/>
        <v>0</v>
      </c>
      <c r="I85" s="208">
        <f t="shared" si="214"/>
        <v>0.62</v>
      </c>
      <c r="J85" s="417"/>
      <c r="K85" s="410">
        <f t="shared" si="313"/>
        <v>0</v>
      </c>
      <c r="L85" s="208">
        <f t="shared" si="215"/>
        <v>-0.35499999999999998</v>
      </c>
      <c r="M85" s="417"/>
      <c r="N85" s="410">
        <f t="shared" si="314"/>
        <v>0</v>
      </c>
      <c r="O85" s="208">
        <f t="shared" si="216"/>
        <v>-0.28999999999999998</v>
      </c>
      <c r="P85" s="417"/>
      <c r="Q85" s="208">
        <f t="shared" si="217"/>
        <v>3.7270000000000003</v>
      </c>
      <c r="R85" s="417"/>
      <c r="S85" s="410">
        <f t="shared" si="315"/>
        <v>0</v>
      </c>
      <c r="T85" s="208">
        <f t="shared" si="218"/>
        <v>-0.58499999999999996</v>
      </c>
      <c r="U85" s="417"/>
      <c r="V85" s="208">
        <f t="shared" si="316"/>
        <v>4.810002303078412</v>
      </c>
      <c r="W85" s="417"/>
      <c r="X85" s="410">
        <f t="shared" si="317"/>
        <v>0</v>
      </c>
      <c r="Y85" s="208">
        <f t="shared" si="219"/>
        <v>4.0170000000000003</v>
      </c>
      <c r="Z85" s="417"/>
      <c r="AB85" s="415">
        <f t="shared" si="220"/>
        <v>-5.17</v>
      </c>
      <c r="AC85" s="122"/>
      <c r="AD85" s="122"/>
      <c r="AI85" s="407">
        <v>39326</v>
      </c>
      <c r="AJ85" s="293">
        <f t="shared" si="318"/>
        <v>0</v>
      </c>
      <c r="AK85" s="294">
        <f t="shared" si="324"/>
        <v>0</v>
      </c>
      <c r="AL85" s="294">
        <f t="shared" si="221"/>
        <v>0</v>
      </c>
      <c r="AM85" s="313">
        <f t="shared" si="319"/>
        <v>0.68943188340428374</v>
      </c>
      <c r="AN85" s="314">
        <f t="shared" si="222"/>
        <v>0</v>
      </c>
      <c r="AO85" s="294">
        <f t="shared" si="223"/>
        <v>0</v>
      </c>
      <c r="AP85" s="408"/>
      <c r="AQ85" s="237"/>
      <c r="AR85" s="307">
        <f t="shared" si="224"/>
        <v>0</v>
      </c>
      <c r="AS85" s="237"/>
      <c r="AT85" s="188"/>
      <c r="AU85" s="188"/>
      <c r="AV85" s="239">
        <v>39326</v>
      </c>
      <c r="AW85" s="188"/>
      <c r="AX85" s="315">
        <f t="shared" si="225"/>
        <v>0</v>
      </c>
      <c r="AY85" s="316">
        <f t="shared" si="226"/>
        <v>0</v>
      </c>
      <c r="AZ85" s="316">
        <f t="shared" si="227"/>
        <v>0</v>
      </c>
      <c r="BA85" s="316">
        <f t="shared" si="228"/>
        <v>0</v>
      </c>
      <c r="BB85" s="316">
        <f t="shared" si="229"/>
        <v>0</v>
      </c>
      <c r="BC85" s="316">
        <f t="shared" si="230"/>
        <v>0</v>
      </c>
      <c r="BD85" s="316">
        <f t="shared" si="231"/>
        <v>0</v>
      </c>
      <c r="BE85" s="316">
        <f t="shared" si="320"/>
        <v>0</v>
      </c>
      <c r="BF85" s="316"/>
      <c r="BG85" s="248"/>
      <c r="BH85" s="248"/>
      <c r="BI85" s="317">
        <f t="shared" si="232"/>
        <v>0</v>
      </c>
      <c r="BJ85" s="317">
        <f t="shared" si="233"/>
        <v>0</v>
      </c>
      <c r="BK85" s="317">
        <f t="shared" si="234"/>
        <v>0</v>
      </c>
      <c r="BL85" s="317">
        <f t="shared" si="235"/>
        <v>0</v>
      </c>
      <c r="BM85" s="317">
        <f t="shared" si="236"/>
        <v>0</v>
      </c>
      <c r="BN85" s="317">
        <f t="shared" si="237"/>
        <v>0</v>
      </c>
      <c r="BO85" s="317">
        <f t="shared" si="238"/>
        <v>0</v>
      </c>
      <c r="BP85" s="317">
        <f t="shared" si="239"/>
        <v>0</v>
      </c>
      <c r="BQ85" s="248"/>
      <c r="BR85" s="249">
        <f t="shared" si="325"/>
        <v>0</v>
      </c>
      <c r="BS85" s="249">
        <f t="shared" si="240"/>
        <v>0</v>
      </c>
      <c r="BT85" s="249"/>
      <c r="BU85" s="188"/>
      <c r="BV85" s="188"/>
      <c r="BW85" s="318">
        <f t="shared" si="241"/>
        <v>0</v>
      </c>
      <c r="BX85" s="318">
        <f t="shared" si="242"/>
        <v>0</v>
      </c>
      <c r="BY85" s="318">
        <f t="shared" si="243"/>
        <v>0</v>
      </c>
      <c r="BZ85" s="318">
        <f t="shared" si="244"/>
        <v>0</v>
      </c>
      <c r="CA85" s="318">
        <f t="shared" si="245"/>
        <v>0</v>
      </c>
      <c r="CB85" s="316">
        <f t="shared" si="246"/>
        <v>0</v>
      </c>
      <c r="CC85" s="316">
        <f t="shared" si="247"/>
        <v>0</v>
      </c>
      <c r="CD85" s="316">
        <f t="shared" si="248"/>
        <v>0</v>
      </c>
      <c r="CE85" s="316">
        <f t="shared" si="249"/>
        <v>0</v>
      </c>
      <c r="CF85" s="316">
        <f t="shared" si="250"/>
        <v>0</v>
      </c>
      <c r="CG85" s="316">
        <f t="shared" si="251"/>
        <v>0</v>
      </c>
      <c r="CH85" s="316">
        <f t="shared" si="252"/>
        <v>0</v>
      </c>
      <c r="CI85" s="316">
        <f t="shared" si="253"/>
        <v>0</v>
      </c>
      <c r="CJ85" s="188"/>
      <c r="CK85" s="307">
        <f t="shared" si="321"/>
        <v>0</v>
      </c>
      <c r="CL85" s="307"/>
      <c r="CM85" s="307"/>
      <c r="CN85" s="318">
        <f t="shared" si="254"/>
        <v>0</v>
      </c>
      <c r="CO85" s="318">
        <f t="shared" si="255"/>
        <v>0</v>
      </c>
      <c r="CP85" s="318">
        <f t="shared" si="256"/>
        <v>0</v>
      </c>
      <c r="CQ85" s="318">
        <f t="shared" si="257"/>
        <v>0</v>
      </c>
      <c r="CR85" s="307"/>
      <c r="CS85" s="307">
        <f t="shared" si="322"/>
        <v>0</v>
      </c>
      <c r="CT85" s="307"/>
      <c r="CU85" s="188"/>
      <c r="CV85" s="188"/>
      <c r="CW85" s="188"/>
      <c r="CX85" s="316">
        <f t="shared" si="258"/>
        <v>0</v>
      </c>
      <c r="CY85" s="316">
        <f t="shared" si="259"/>
        <v>0</v>
      </c>
      <c r="CZ85" s="316">
        <f t="shared" si="260"/>
        <v>0</v>
      </c>
      <c r="DA85" s="316">
        <f t="shared" si="261"/>
        <v>0</v>
      </c>
      <c r="DB85" s="316">
        <f t="shared" si="262"/>
        <v>0</v>
      </c>
      <c r="DC85" s="316">
        <f t="shared" si="263"/>
        <v>0</v>
      </c>
      <c r="DD85" s="316">
        <f t="shared" si="264"/>
        <v>0</v>
      </c>
      <c r="DE85" s="188"/>
      <c r="DF85" s="307">
        <f t="shared" si="265"/>
        <v>0</v>
      </c>
      <c r="DG85" s="188"/>
      <c r="DH85" s="188"/>
      <c r="DI85" s="188"/>
      <c r="DJ85" s="188"/>
      <c r="DK85" s="188"/>
      <c r="DL85" s="316">
        <f t="shared" si="266"/>
        <v>0</v>
      </c>
      <c r="DM85" s="316">
        <f t="shared" si="267"/>
        <v>0</v>
      </c>
      <c r="DN85" s="316">
        <f t="shared" si="268"/>
        <v>0</v>
      </c>
      <c r="DO85" s="316">
        <f t="shared" si="269"/>
        <v>0</v>
      </c>
      <c r="DP85" s="316"/>
      <c r="DQ85" s="316">
        <f t="shared" si="323"/>
        <v>0</v>
      </c>
      <c r="DR85" s="316"/>
      <c r="DS85" s="316">
        <f t="shared" si="270"/>
        <v>0</v>
      </c>
      <c r="DT85" s="316">
        <f t="shared" si="271"/>
        <v>0</v>
      </c>
      <c r="DU85" s="316">
        <f t="shared" si="272"/>
        <v>0</v>
      </c>
      <c r="DV85" s="316">
        <f t="shared" si="273"/>
        <v>0</v>
      </c>
      <c r="DW85" s="316">
        <f t="shared" si="274"/>
        <v>0</v>
      </c>
      <c r="DX85" s="316">
        <f t="shared" si="275"/>
        <v>0</v>
      </c>
      <c r="DY85" s="316">
        <f t="shared" si="276"/>
        <v>0</v>
      </c>
      <c r="DZ85" s="316">
        <f t="shared" si="277"/>
        <v>0</v>
      </c>
      <c r="EA85" s="316">
        <f t="shared" si="278"/>
        <v>0</v>
      </c>
      <c r="EB85" s="307">
        <f t="shared" si="279"/>
        <v>0</v>
      </c>
      <c r="EC85" s="307"/>
      <c r="ED85" s="188"/>
      <c r="EE85" s="188"/>
      <c r="EF85" s="188"/>
      <c r="EG85" s="188"/>
      <c r="EH85" s="188"/>
      <c r="EI85" s="316">
        <f t="shared" si="280"/>
        <v>0</v>
      </c>
      <c r="EJ85" s="316">
        <f t="shared" si="281"/>
        <v>0</v>
      </c>
      <c r="EK85" s="316">
        <f t="shared" si="282"/>
        <v>0</v>
      </c>
      <c r="EL85" s="316">
        <f t="shared" si="283"/>
        <v>0</v>
      </c>
      <c r="EM85" s="316">
        <f t="shared" si="284"/>
        <v>0</v>
      </c>
      <c r="EN85" s="316">
        <f t="shared" si="285"/>
        <v>0</v>
      </c>
      <c r="EO85" s="188"/>
      <c r="EP85" s="307">
        <f t="shared" si="326"/>
        <v>0</v>
      </c>
      <c r="EQ85" s="307">
        <f t="shared" si="286"/>
        <v>0</v>
      </c>
      <c r="ER85" s="188"/>
      <c r="ES85" s="188"/>
      <c r="ET85" s="188"/>
      <c r="EU85" s="188"/>
      <c r="EV85" s="188"/>
      <c r="EW85" s="316">
        <f t="shared" si="287"/>
        <v>0</v>
      </c>
      <c r="EX85" s="316">
        <f t="shared" si="288"/>
        <v>0</v>
      </c>
      <c r="EY85" s="316">
        <f t="shared" si="289"/>
        <v>0</v>
      </c>
      <c r="EZ85" s="316">
        <f t="shared" si="290"/>
        <v>0</v>
      </c>
      <c r="FA85" s="316">
        <f t="shared" si="291"/>
        <v>0</v>
      </c>
      <c r="FB85" s="316">
        <f t="shared" si="292"/>
        <v>0</v>
      </c>
      <c r="FC85" s="188"/>
      <c r="FD85" s="307">
        <f t="shared" si="327"/>
        <v>0</v>
      </c>
      <c r="FE85" s="307">
        <f t="shared" si="293"/>
        <v>0</v>
      </c>
      <c r="FF85" s="188"/>
      <c r="FG85" s="188"/>
      <c r="FH85" s="188"/>
      <c r="FI85" s="188"/>
      <c r="FJ85" s="188"/>
      <c r="FK85" s="188"/>
      <c r="FL85" s="316">
        <f t="shared" si="294"/>
        <v>0</v>
      </c>
      <c r="FM85" s="316">
        <f t="shared" si="295"/>
        <v>0</v>
      </c>
      <c r="FN85" s="316">
        <f t="shared" si="296"/>
        <v>0</v>
      </c>
      <c r="FO85" s="316">
        <f t="shared" si="297"/>
        <v>0</v>
      </c>
      <c r="FP85" s="316">
        <f t="shared" si="298"/>
        <v>0</v>
      </c>
      <c r="FQ85" s="316">
        <f t="shared" si="299"/>
        <v>0</v>
      </c>
      <c r="FR85" s="188"/>
      <c r="FS85" s="307">
        <f t="shared" si="300"/>
        <v>0</v>
      </c>
      <c r="FT85" s="307">
        <f t="shared" si="301"/>
        <v>0</v>
      </c>
      <c r="FU85" s="188"/>
      <c r="FV85" s="188"/>
      <c r="FW85" s="188"/>
      <c r="FX85" s="188"/>
      <c r="FY85" s="188"/>
      <c r="FZ85" s="188"/>
      <c r="GA85" s="316">
        <f t="shared" si="302"/>
        <v>0</v>
      </c>
      <c r="GB85" s="316">
        <f t="shared" si="303"/>
        <v>0</v>
      </c>
      <c r="GC85" s="316">
        <f t="shared" si="304"/>
        <v>0</v>
      </c>
      <c r="GD85" s="316">
        <f t="shared" si="305"/>
        <v>0</v>
      </c>
      <c r="GE85" s="316">
        <f t="shared" si="306"/>
        <v>0</v>
      </c>
      <c r="GF85" s="316">
        <f t="shared" si="307"/>
        <v>0</v>
      </c>
      <c r="GG85" s="188"/>
      <c r="GH85" s="307">
        <f t="shared" si="308"/>
        <v>0</v>
      </c>
      <c r="GI85" s="307">
        <f t="shared" si="309"/>
        <v>0</v>
      </c>
    </row>
    <row r="86" spans="1:191" ht="16.5" x14ac:dyDescent="0.25">
      <c r="A86" s="409">
        <v>39356</v>
      </c>
      <c r="B86" s="418">
        <f t="shared" si="310"/>
        <v>0</v>
      </c>
      <c r="C86" s="209">
        <f t="shared" si="212"/>
        <v>-0.64209217608842861</v>
      </c>
      <c r="D86" s="419"/>
      <c r="E86" s="418">
        <f t="shared" si="311"/>
        <v>-5.32</v>
      </c>
      <c r="F86" s="209">
        <f t="shared" si="213"/>
        <v>0.12</v>
      </c>
      <c r="G86" s="419"/>
      <c r="H86" s="418">
        <f t="shared" si="312"/>
        <v>0</v>
      </c>
      <c r="I86" s="209">
        <f t="shared" si="214"/>
        <v>0.62</v>
      </c>
      <c r="J86" s="419"/>
      <c r="K86" s="418">
        <f t="shared" si="313"/>
        <v>0</v>
      </c>
      <c r="L86" s="209">
        <f t="shared" si="215"/>
        <v>-0.35499999999999998</v>
      </c>
      <c r="M86" s="419"/>
      <c r="N86" s="418">
        <f t="shared" si="314"/>
        <v>0</v>
      </c>
      <c r="O86" s="209">
        <f t="shared" si="216"/>
        <v>-0.28999999999999998</v>
      </c>
      <c r="P86" s="419"/>
      <c r="Q86" s="209">
        <f t="shared" si="217"/>
        <v>3.7649999999999997</v>
      </c>
      <c r="R86" s="419"/>
      <c r="S86" s="418">
        <f t="shared" si="315"/>
        <v>0</v>
      </c>
      <c r="T86" s="209">
        <f t="shared" si="218"/>
        <v>-0.58499999999999996</v>
      </c>
      <c r="U86" s="419"/>
      <c r="V86" s="209">
        <f t="shared" si="316"/>
        <v>4.8623124746555817</v>
      </c>
      <c r="W86" s="419"/>
      <c r="X86" s="418">
        <f t="shared" si="317"/>
        <v>0</v>
      </c>
      <c r="Y86" s="209">
        <f t="shared" si="219"/>
        <v>4.0549999999999997</v>
      </c>
      <c r="Z86" s="419"/>
      <c r="AB86" s="412">
        <f t="shared" si="220"/>
        <v>-5.32</v>
      </c>
      <c r="AC86" s="122"/>
      <c r="AD86" s="122"/>
      <c r="AI86" s="407">
        <v>39356</v>
      </c>
      <c r="AJ86" s="293">
        <f t="shared" si="318"/>
        <v>0</v>
      </c>
      <c r="AK86" s="294">
        <f t="shared" si="324"/>
        <v>0</v>
      </c>
      <c r="AL86" s="294">
        <f t="shared" si="221"/>
        <v>0</v>
      </c>
      <c r="AM86" s="313">
        <f t="shared" si="319"/>
        <v>0.68589237931553293</v>
      </c>
      <c r="AN86" s="314">
        <f t="shared" si="222"/>
        <v>0</v>
      </c>
      <c r="AO86" s="294">
        <f t="shared" si="223"/>
        <v>0</v>
      </c>
      <c r="AP86" s="408"/>
      <c r="AQ86" s="237"/>
      <c r="AR86" s="307">
        <f t="shared" si="224"/>
        <v>0</v>
      </c>
      <c r="AS86" s="237"/>
      <c r="AT86" s="188"/>
      <c r="AU86" s="188"/>
      <c r="AV86" s="239">
        <v>39356</v>
      </c>
      <c r="AW86" s="188"/>
      <c r="AX86" s="315">
        <f t="shared" si="225"/>
        <v>0</v>
      </c>
      <c r="AY86" s="316">
        <f t="shared" si="226"/>
        <v>0</v>
      </c>
      <c r="AZ86" s="316">
        <f t="shared" si="227"/>
        <v>0</v>
      </c>
      <c r="BA86" s="316">
        <f t="shared" si="228"/>
        <v>0</v>
      </c>
      <c r="BB86" s="316">
        <f t="shared" si="229"/>
        <v>0</v>
      </c>
      <c r="BC86" s="316">
        <f t="shared" si="230"/>
        <v>0</v>
      </c>
      <c r="BD86" s="316">
        <f t="shared" si="231"/>
        <v>0</v>
      </c>
      <c r="BE86" s="316">
        <f t="shared" si="320"/>
        <v>0</v>
      </c>
      <c r="BF86" s="316"/>
      <c r="BG86" s="248"/>
      <c r="BH86" s="248"/>
      <c r="BI86" s="317">
        <f t="shared" si="232"/>
        <v>0</v>
      </c>
      <c r="BJ86" s="317">
        <f t="shared" si="233"/>
        <v>0</v>
      </c>
      <c r="BK86" s="317">
        <f t="shared" si="234"/>
        <v>0</v>
      </c>
      <c r="BL86" s="317">
        <f t="shared" si="235"/>
        <v>0</v>
      </c>
      <c r="BM86" s="317">
        <f t="shared" si="236"/>
        <v>0</v>
      </c>
      <c r="BN86" s="317">
        <f t="shared" si="237"/>
        <v>0</v>
      </c>
      <c r="BO86" s="317">
        <f t="shared" si="238"/>
        <v>0</v>
      </c>
      <c r="BP86" s="317">
        <f t="shared" si="239"/>
        <v>0</v>
      </c>
      <c r="BQ86" s="248"/>
      <c r="BR86" s="249">
        <f t="shared" si="325"/>
        <v>0</v>
      </c>
      <c r="BS86" s="249">
        <f t="shared" si="240"/>
        <v>0</v>
      </c>
      <c r="BT86" s="249"/>
      <c r="BU86" s="188"/>
      <c r="BV86" s="188"/>
      <c r="BW86" s="318">
        <f t="shared" si="241"/>
        <v>0</v>
      </c>
      <c r="BX86" s="318">
        <f t="shared" si="242"/>
        <v>0</v>
      </c>
      <c r="BY86" s="318">
        <f t="shared" si="243"/>
        <v>0</v>
      </c>
      <c r="BZ86" s="318">
        <f t="shared" si="244"/>
        <v>0</v>
      </c>
      <c r="CA86" s="318">
        <f t="shared" si="245"/>
        <v>0</v>
      </c>
      <c r="CB86" s="316">
        <f t="shared" si="246"/>
        <v>0</v>
      </c>
      <c r="CC86" s="316">
        <f t="shared" si="247"/>
        <v>0</v>
      </c>
      <c r="CD86" s="316">
        <f t="shared" si="248"/>
        <v>0</v>
      </c>
      <c r="CE86" s="316">
        <f t="shared" si="249"/>
        <v>0</v>
      </c>
      <c r="CF86" s="316">
        <f t="shared" si="250"/>
        <v>0</v>
      </c>
      <c r="CG86" s="316">
        <f t="shared" si="251"/>
        <v>0</v>
      </c>
      <c r="CH86" s="316">
        <f t="shared" si="252"/>
        <v>0</v>
      </c>
      <c r="CI86" s="316">
        <f t="shared" si="253"/>
        <v>0</v>
      </c>
      <c r="CJ86" s="188"/>
      <c r="CK86" s="307">
        <f t="shared" si="321"/>
        <v>0</v>
      </c>
      <c r="CL86" s="307"/>
      <c r="CM86" s="307"/>
      <c r="CN86" s="318">
        <f t="shared" si="254"/>
        <v>0</v>
      </c>
      <c r="CO86" s="318">
        <f t="shared" si="255"/>
        <v>0</v>
      </c>
      <c r="CP86" s="318">
        <f t="shared" si="256"/>
        <v>0</v>
      </c>
      <c r="CQ86" s="318">
        <f t="shared" si="257"/>
        <v>0</v>
      </c>
      <c r="CR86" s="307"/>
      <c r="CS86" s="307">
        <f t="shared" si="322"/>
        <v>0</v>
      </c>
      <c r="CT86" s="307"/>
      <c r="CU86" s="188"/>
      <c r="CV86" s="188"/>
      <c r="CW86" s="188"/>
      <c r="CX86" s="316">
        <f t="shared" si="258"/>
        <v>0</v>
      </c>
      <c r="CY86" s="316">
        <f t="shared" si="259"/>
        <v>0</v>
      </c>
      <c r="CZ86" s="316">
        <f t="shared" si="260"/>
        <v>0</v>
      </c>
      <c r="DA86" s="316">
        <f t="shared" si="261"/>
        <v>0</v>
      </c>
      <c r="DB86" s="316">
        <f t="shared" si="262"/>
        <v>0</v>
      </c>
      <c r="DC86" s="316">
        <f t="shared" si="263"/>
        <v>0</v>
      </c>
      <c r="DD86" s="316">
        <f t="shared" si="264"/>
        <v>0</v>
      </c>
      <c r="DE86" s="188"/>
      <c r="DF86" s="307">
        <f t="shared" si="265"/>
        <v>0</v>
      </c>
      <c r="DG86" s="188"/>
      <c r="DH86" s="188"/>
      <c r="DI86" s="188"/>
      <c r="DJ86" s="188"/>
      <c r="DK86" s="188"/>
      <c r="DL86" s="316">
        <f t="shared" si="266"/>
        <v>0</v>
      </c>
      <c r="DM86" s="316">
        <f t="shared" si="267"/>
        <v>0</v>
      </c>
      <c r="DN86" s="316">
        <f t="shared" si="268"/>
        <v>0</v>
      </c>
      <c r="DO86" s="316">
        <f t="shared" si="269"/>
        <v>0</v>
      </c>
      <c r="DP86" s="316"/>
      <c r="DQ86" s="316">
        <f t="shared" si="323"/>
        <v>0</v>
      </c>
      <c r="DR86" s="316"/>
      <c r="DS86" s="316">
        <f t="shared" si="270"/>
        <v>0</v>
      </c>
      <c r="DT86" s="316">
        <f t="shared" si="271"/>
        <v>0</v>
      </c>
      <c r="DU86" s="316">
        <f t="shared" si="272"/>
        <v>0</v>
      </c>
      <c r="DV86" s="316">
        <f t="shared" si="273"/>
        <v>0</v>
      </c>
      <c r="DW86" s="316">
        <f t="shared" si="274"/>
        <v>0</v>
      </c>
      <c r="DX86" s="316">
        <f t="shared" si="275"/>
        <v>0</v>
      </c>
      <c r="DY86" s="316">
        <f t="shared" si="276"/>
        <v>0</v>
      </c>
      <c r="DZ86" s="316">
        <f t="shared" si="277"/>
        <v>0</v>
      </c>
      <c r="EA86" s="316">
        <f t="shared" si="278"/>
        <v>0</v>
      </c>
      <c r="EB86" s="307">
        <f t="shared" si="279"/>
        <v>0</v>
      </c>
      <c r="EC86" s="307"/>
      <c r="ED86" s="188"/>
      <c r="EE86" s="188"/>
      <c r="EF86" s="188"/>
      <c r="EG86" s="188"/>
      <c r="EH86" s="188"/>
      <c r="EI86" s="316">
        <f t="shared" si="280"/>
        <v>0</v>
      </c>
      <c r="EJ86" s="316">
        <f t="shared" si="281"/>
        <v>0</v>
      </c>
      <c r="EK86" s="316">
        <f t="shared" si="282"/>
        <v>0</v>
      </c>
      <c r="EL86" s="316">
        <f t="shared" si="283"/>
        <v>0</v>
      </c>
      <c r="EM86" s="316">
        <f t="shared" si="284"/>
        <v>0</v>
      </c>
      <c r="EN86" s="316">
        <f t="shared" si="285"/>
        <v>0</v>
      </c>
      <c r="EO86" s="188"/>
      <c r="EP86" s="307">
        <f t="shared" si="326"/>
        <v>0</v>
      </c>
      <c r="EQ86" s="307">
        <f t="shared" si="286"/>
        <v>0</v>
      </c>
      <c r="ER86" s="188"/>
      <c r="ES86" s="188"/>
      <c r="ET86" s="188"/>
      <c r="EU86" s="188"/>
      <c r="EV86" s="188"/>
      <c r="EW86" s="316">
        <f t="shared" si="287"/>
        <v>0</v>
      </c>
      <c r="EX86" s="316">
        <f t="shared" si="288"/>
        <v>0</v>
      </c>
      <c r="EY86" s="316">
        <f t="shared" si="289"/>
        <v>0</v>
      </c>
      <c r="EZ86" s="316">
        <f t="shared" si="290"/>
        <v>0</v>
      </c>
      <c r="FA86" s="316">
        <f t="shared" si="291"/>
        <v>0</v>
      </c>
      <c r="FB86" s="316">
        <f t="shared" si="292"/>
        <v>0</v>
      </c>
      <c r="FC86" s="188"/>
      <c r="FD86" s="307">
        <f t="shared" si="327"/>
        <v>0</v>
      </c>
      <c r="FE86" s="307">
        <f t="shared" si="293"/>
        <v>0</v>
      </c>
      <c r="FF86" s="188"/>
      <c r="FG86" s="188"/>
      <c r="FH86" s="188"/>
      <c r="FI86" s="188"/>
      <c r="FJ86" s="188"/>
      <c r="FK86" s="188"/>
      <c r="FL86" s="316">
        <f t="shared" si="294"/>
        <v>0</v>
      </c>
      <c r="FM86" s="316">
        <f t="shared" si="295"/>
        <v>0</v>
      </c>
      <c r="FN86" s="316">
        <f t="shared" si="296"/>
        <v>0</v>
      </c>
      <c r="FO86" s="316">
        <f t="shared" si="297"/>
        <v>0</v>
      </c>
      <c r="FP86" s="316">
        <f t="shared" si="298"/>
        <v>0</v>
      </c>
      <c r="FQ86" s="316">
        <f t="shared" si="299"/>
        <v>0</v>
      </c>
      <c r="FR86" s="188"/>
      <c r="FS86" s="307">
        <f t="shared" si="300"/>
        <v>0</v>
      </c>
      <c r="FT86" s="307">
        <f t="shared" si="301"/>
        <v>0</v>
      </c>
      <c r="FU86" s="188"/>
      <c r="FV86" s="188"/>
      <c r="FW86" s="188"/>
      <c r="FX86" s="188"/>
      <c r="FY86" s="188"/>
      <c r="FZ86" s="188"/>
      <c r="GA86" s="316">
        <f t="shared" si="302"/>
        <v>0</v>
      </c>
      <c r="GB86" s="316">
        <f t="shared" si="303"/>
        <v>0</v>
      </c>
      <c r="GC86" s="316">
        <f t="shared" si="304"/>
        <v>0</v>
      </c>
      <c r="GD86" s="316">
        <f t="shared" si="305"/>
        <v>0</v>
      </c>
      <c r="GE86" s="316">
        <f t="shared" si="306"/>
        <v>0</v>
      </c>
      <c r="GF86" s="316">
        <f t="shared" si="307"/>
        <v>0</v>
      </c>
      <c r="GG86" s="188"/>
      <c r="GH86" s="307">
        <f t="shared" si="308"/>
        <v>0</v>
      </c>
      <c r="GI86" s="307">
        <f t="shared" si="309"/>
        <v>0</v>
      </c>
    </row>
    <row r="87" spans="1:191" ht="17.25" thickBot="1" x14ac:dyDescent="0.3">
      <c r="A87" s="404">
        <v>39387</v>
      </c>
      <c r="B87" s="410">
        <f t="shared" si="310"/>
        <v>0</v>
      </c>
      <c r="C87" s="208">
        <f t="shared" si="212"/>
        <v>-0.51999999999999957</v>
      </c>
      <c r="D87" s="210">
        <f>AVERAGE(C87:C98)</f>
        <v>-0.59709360700222869</v>
      </c>
      <c r="E87" s="410">
        <f t="shared" si="311"/>
        <v>-5.12</v>
      </c>
      <c r="F87" s="208">
        <f t="shared" si="213"/>
        <v>0.52</v>
      </c>
      <c r="G87" s="210">
        <f>AVERAGE(F87:F98)</f>
        <v>0.28666666666666674</v>
      </c>
      <c r="H87" s="410">
        <f t="shared" si="312"/>
        <v>0</v>
      </c>
      <c r="I87" s="208">
        <f t="shared" si="214"/>
        <v>0.5</v>
      </c>
      <c r="J87" s="210">
        <f>AVERAGE(I87:I98)</f>
        <v>0.57000000000000006</v>
      </c>
      <c r="K87" s="410">
        <f t="shared" si="313"/>
        <v>0</v>
      </c>
      <c r="L87" s="208">
        <f t="shared" si="215"/>
        <v>-0.28999999999999998</v>
      </c>
      <c r="M87" s="210">
        <f>AVERAGE(L87:L98)</f>
        <v>-0.32791666666666669</v>
      </c>
      <c r="N87" s="410">
        <f t="shared" si="314"/>
        <v>0</v>
      </c>
      <c r="O87" s="208">
        <f t="shared" si="216"/>
        <v>0</v>
      </c>
      <c r="P87" s="210">
        <f>AVERAGE(O87:O98)</f>
        <v>-0.16833333333333333</v>
      </c>
      <c r="Q87" s="208">
        <f t="shared" si="217"/>
        <v>4.1950000000000003</v>
      </c>
      <c r="R87" s="210">
        <f>AVERAGE(Q87:Q98)</f>
        <v>3.9585000000000004</v>
      </c>
      <c r="S87" s="410">
        <f t="shared" si="315"/>
        <v>0</v>
      </c>
      <c r="T87" s="208">
        <f t="shared" si="218"/>
        <v>-0.52</v>
      </c>
      <c r="U87" s="210">
        <f>AVERAGE(T87:T98)</f>
        <v>-0.56374999999999986</v>
      </c>
      <c r="V87" s="208">
        <f t="shared" si="316"/>
        <v>5.1485387861759957</v>
      </c>
      <c r="W87" s="210">
        <f>AVERAGE(V87:V98)</f>
        <v>4.9881659881288352</v>
      </c>
      <c r="X87" s="410">
        <f t="shared" si="317"/>
        <v>0</v>
      </c>
      <c r="Y87" s="208">
        <f t="shared" si="219"/>
        <v>4.1950000000000003</v>
      </c>
      <c r="Z87" s="210">
        <f>AVERAGE(Y87:Y98)</f>
        <v>4.1268333333333338</v>
      </c>
      <c r="AB87" s="415">
        <f t="shared" si="220"/>
        <v>-5.12</v>
      </c>
      <c r="AC87" s="122"/>
      <c r="AD87" s="122"/>
      <c r="AI87" s="407">
        <v>39387</v>
      </c>
      <c r="AJ87" s="293">
        <f t="shared" si="318"/>
        <v>0</v>
      </c>
      <c r="AK87" s="294">
        <f t="shared" si="324"/>
        <v>0</v>
      </c>
      <c r="AL87" s="294">
        <f t="shared" si="221"/>
        <v>0</v>
      </c>
      <c r="AM87" s="313">
        <f t="shared" si="319"/>
        <v>0.68224480836497559</v>
      </c>
      <c r="AN87" s="314">
        <f t="shared" si="222"/>
        <v>0</v>
      </c>
      <c r="AO87" s="294">
        <f t="shared" si="223"/>
        <v>0</v>
      </c>
      <c r="AP87" s="408"/>
      <c r="AQ87" s="237"/>
      <c r="AR87" s="307">
        <f t="shared" si="224"/>
        <v>0</v>
      </c>
      <c r="AS87" s="237"/>
      <c r="AT87" s="188"/>
      <c r="AU87" s="188"/>
      <c r="AV87" s="239">
        <v>39387</v>
      </c>
      <c r="AW87" s="188"/>
      <c r="AX87" s="315">
        <f t="shared" si="225"/>
        <v>0</v>
      </c>
      <c r="AY87" s="316">
        <f t="shared" si="226"/>
        <v>0</v>
      </c>
      <c r="AZ87" s="316">
        <f t="shared" si="227"/>
        <v>0</v>
      </c>
      <c r="BA87" s="316">
        <f t="shared" si="228"/>
        <v>0</v>
      </c>
      <c r="BB87" s="316">
        <f t="shared" si="229"/>
        <v>0</v>
      </c>
      <c r="BC87" s="316">
        <f t="shared" si="230"/>
        <v>0</v>
      </c>
      <c r="BD87" s="316">
        <f t="shared" si="231"/>
        <v>0</v>
      </c>
      <c r="BE87" s="316">
        <f t="shared" si="320"/>
        <v>0</v>
      </c>
      <c r="BF87" s="316"/>
      <c r="BG87" s="248"/>
      <c r="BH87" s="248"/>
      <c r="BI87" s="317">
        <f t="shared" si="232"/>
        <v>0</v>
      </c>
      <c r="BJ87" s="317">
        <f t="shared" si="233"/>
        <v>0</v>
      </c>
      <c r="BK87" s="317">
        <f t="shared" si="234"/>
        <v>0</v>
      </c>
      <c r="BL87" s="317">
        <f t="shared" si="235"/>
        <v>0</v>
      </c>
      <c r="BM87" s="317">
        <f t="shared" si="236"/>
        <v>0</v>
      </c>
      <c r="BN87" s="317">
        <f t="shared" si="237"/>
        <v>0</v>
      </c>
      <c r="BO87" s="317">
        <f t="shared" si="238"/>
        <v>0</v>
      </c>
      <c r="BP87" s="317">
        <f t="shared" si="239"/>
        <v>0</v>
      </c>
      <c r="BQ87" s="248"/>
      <c r="BR87" s="249">
        <f t="shared" si="325"/>
        <v>0</v>
      </c>
      <c r="BS87" s="249">
        <f t="shared" si="240"/>
        <v>0</v>
      </c>
      <c r="BT87" s="249"/>
      <c r="BU87" s="188"/>
      <c r="BV87" s="188"/>
      <c r="BW87" s="318">
        <f t="shared" si="241"/>
        <v>0</v>
      </c>
      <c r="BX87" s="318">
        <f t="shared" si="242"/>
        <v>0</v>
      </c>
      <c r="BY87" s="318">
        <f t="shared" si="243"/>
        <v>0</v>
      </c>
      <c r="BZ87" s="318">
        <f t="shared" si="244"/>
        <v>0</v>
      </c>
      <c r="CA87" s="318">
        <f t="shared" si="245"/>
        <v>0</v>
      </c>
      <c r="CB87" s="316">
        <f t="shared" si="246"/>
        <v>0</v>
      </c>
      <c r="CC87" s="316">
        <f t="shared" si="247"/>
        <v>0</v>
      </c>
      <c r="CD87" s="316">
        <f t="shared" si="248"/>
        <v>0</v>
      </c>
      <c r="CE87" s="316">
        <f t="shared" si="249"/>
        <v>0</v>
      </c>
      <c r="CF87" s="316">
        <f t="shared" si="250"/>
        <v>0</v>
      </c>
      <c r="CG87" s="316">
        <f t="shared" si="251"/>
        <v>0</v>
      </c>
      <c r="CH87" s="316">
        <f t="shared" si="252"/>
        <v>0</v>
      </c>
      <c r="CI87" s="316">
        <f t="shared" si="253"/>
        <v>0</v>
      </c>
      <c r="CJ87" s="188"/>
      <c r="CK87" s="307">
        <f t="shared" si="321"/>
        <v>0</v>
      </c>
      <c r="CL87" s="307"/>
      <c r="CM87" s="307"/>
      <c r="CN87" s="318">
        <f t="shared" si="254"/>
        <v>0</v>
      </c>
      <c r="CO87" s="318">
        <f t="shared" si="255"/>
        <v>0</v>
      </c>
      <c r="CP87" s="318">
        <f t="shared" si="256"/>
        <v>0</v>
      </c>
      <c r="CQ87" s="318">
        <f t="shared" si="257"/>
        <v>0</v>
      </c>
      <c r="CR87" s="307"/>
      <c r="CS87" s="307">
        <f t="shared" si="322"/>
        <v>0</v>
      </c>
      <c r="CT87" s="307"/>
      <c r="CU87" s="188"/>
      <c r="CV87" s="188"/>
      <c r="CW87" s="188"/>
      <c r="CX87" s="316">
        <f t="shared" si="258"/>
        <v>0</v>
      </c>
      <c r="CY87" s="316">
        <f t="shared" si="259"/>
        <v>0</v>
      </c>
      <c r="CZ87" s="316">
        <f t="shared" si="260"/>
        <v>0</v>
      </c>
      <c r="DA87" s="316">
        <f t="shared" si="261"/>
        <v>0</v>
      </c>
      <c r="DB87" s="316">
        <f t="shared" si="262"/>
        <v>0</v>
      </c>
      <c r="DC87" s="316">
        <f t="shared" si="263"/>
        <v>0</v>
      </c>
      <c r="DD87" s="316">
        <f t="shared" si="264"/>
        <v>0</v>
      </c>
      <c r="DE87" s="188"/>
      <c r="DF87" s="307">
        <f t="shared" si="265"/>
        <v>0</v>
      </c>
      <c r="DG87" s="188"/>
      <c r="DH87" s="188"/>
      <c r="DI87" s="188"/>
      <c r="DJ87" s="188"/>
      <c r="DK87" s="188"/>
      <c r="DL87" s="316">
        <f t="shared" si="266"/>
        <v>0</v>
      </c>
      <c r="DM87" s="316">
        <f t="shared" si="267"/>
        <v>0</v>
      </c>
      <c r="DN87" s="316">
        <f t="shared" si="268"/>
        <v>0</v>
      </c>
      <c r="DO87" s="316">
        <f t="shared" si="269"/>
        <v>0</v>
      </c>
      <c r="DP87" s="316"/>
      <c r="DQ87" s="316">
        <f t="shared" si="323"/>
        <v>0</v>
      </c>
      <c r="DR87" s="316"/>
      <c r="DS87" s="316">
        <f t="shared" si="270"/>
        <v>0</v>
      </c>
      <c r="DT87" s="316">
        <f t="shared" si="271"/>
        <v>0</v>
      </c>
      <c r="DU87" s="316">
        <f t="shared" si="272"/>
        <v>0</v>
      </c>
      <c r="DV87" s="316">
        <f t="shared" si="273"/>
        <v>0</v>
      </c>
      <c r="DW87" s="316">
        <f t="shared" si="274"/>
        <v>0</v>
      </c>
      <c r="DX87" s="316">
        <f t="shared" si="275"/>
        <v>0</v>
      </c>
      <c r="DY87" s="316">
        <f t="shared" si="276"/>
        <v>0</v>
      </c>
      <c r="DZ87" s="316">
        <f t="shared" si="277"/>
        <v>0</v>
      </c>
      <c r="EA87" s="316">
        <f t="shared" si="278"/>
        <v>0</v>
      </c>
      <c r="EB87" s="307">
        <f t="shared" si="279"/>
        <v>0</v>
      </c>
      <c r="EC87" s="307"/>
      <c r="ED87" s="188"/>
      <c r="EE87" s="188"/>
      <c r="EF87" s="188"/>
      <c r="EG87" s="188"/>
      <c r="EH87" s="188"/>
      <c r="EI87" s="316">
        <f t="shared" si="280"/>
        <v>0</v>
      </c>
      <c r="EJ87" s="316">
        <f t="shared" si="281"/>
        <v>0</v>
      </c>
      <c r="EK87" s="316">
        <f t="shared" si="282"/>
        <v>0</v>
      </c>
      <c r="EL87" s="316">
        <f t="shared" si="283"/>
        <v>0</v>
      </c>
      <c r="EM87" s="316">
        <f t="shared" si="284"/>
        <v>0</v>
      </c>
      <c r="EN87" s="316">
        <f t="shared" si="285"/>
        <v>0</v>
      </c>
      <c r="EO87" s="188"/>
      <c r="EP87" s="307">
        <f t="shared" si="326"/>
        <v>0</v>
      </c>
      <c r="EQ87" s="307">
        <f t="shared" si="286"/>
        <v>0</v>
      </c>
      <c r="ER87" s="188"/>
      <c r="ES87" s="188"/>
      <c r="ET87" s="188"/>
      <c r="EU87" s="188"/>
      <c r="EV87" s="188"/>
      <c r="EW87" s="316">
        <f t="shared" si="287"/>
        <v>0</v>
      </c>
      <c r="EX87" s="316">
        <f t="shared" si="288"/>
        <v>0</v>
      </c>
      <c r="EY87" s="316">
        <f t="shared" si="289"/>
        <v>0</v>
      </c>
      <c r="EZ87" s="316">
        <f t="shared" si="290"/>
        <v>0</v>
      </c>
      <c r="FA87" s="316">
        <f t="shared" si="291"/>
        <v>0</v>
      </c>
      <c r="FB87" s="316">
        <f t="shared" si="292"/>
        <v>0</v>
      </c>
      <c r="FC87" s="188"/>
      <c r="FD87" s="307">
        <f t="shared" si="327"/>
        <v>0</v>
      </c>
      <c r="FE87" s="307">
        <f t="shared" si="293"/>
        <v>0</v>
      </c>
      <c r="FF87" s="188"/>
      <c r="FG87" s="188"/>
      <c r="FH87" s="188"/>
      <c r="FI87" s="188"/>
      <c r="FJ87" s="188"/>
      <c r="FK87" s="188"/>
      <c r="FL87" s="316">
        <f t="shared" si="294"/>
        <v>0</v>
      </c>
      <c r="FM87" s="316">
        <f t="shared" si="295"/>
        <v>0</v>
      </c>
      <c r="FN87" s="316">
        <f t="shared" si="296"/>
        <v>0</v>
      </c>
      <c r="FO87" s="316">
        <f t="shared" si="297"/>
        <v>0</v>
      </c>
      <c r="FP87" s="316">
        <f t="shared" si="298"/>
        <v>0</v>
      </c>
      <c r="FQ87" s="316">
        <f t="shared" si="299"/>
        <v>0</v>
      </c>
      <c r="FR87" s="188"/>
      <c r="FS87" s="307">
        <f t="shared" si="300"/>
        <v>0</v>
      </c>
      <c r="FT87" s="307">
        <f t="shared" si="301"/>
        <v>0</v>
      </c>
      <c r="FU87" s="188"/>
      <c r="FV87" s="188"/>
      <c r="FW87" s="188"/>
      <c r="FX87" s="188"/>
      <c r="FY87" s="188"/>
      <c r="FZ87" s="188"/>
      <c r="GA87" s="316">
        <f t="shared" si="302"/>
        <v>0</v>
      </c>
      <c r="GB87" s="316">
        <f t="shared" si="303"/>
        <v>0</v>
      </c>
      <c r="GC87" s="316">
        <f t="shared" si="304"/>
        <v>0</v>
      </c>
      <c r="GD87" s="316">
        <f t="shared" si="305"/>
        <v>0</v>
      </c>
      <c r="GE87" s="316">
        <f t="shared" si="306"/>
        <v>0</v>
      </c>
      <c r="GF87" s="316">
        <f t="shared" si="307"/>
        <v>0</v>
      </c>
      <c r="GG87" s="188"/>
      <c r="GH87" s="307">
        <f t="shared" si="308"/>
        <v>0</v>
      </c>
      <c r="GI87" s="307">
        <f t="shared" si="309"/>
        <v>0</v>
      </c>
    </row>
    <row r="88" spans="1:191" ht="16.5" x14ac:dyDescent="0.25">
      <c r="A88" s="404">
        <v>39417</v>
      </c>
      <c r="B88" s="410">
        <f t="shared" si="310"/>
        <v>0</v>
      </c>
      <c r="C88" s="208">
        <f t="shared" si="212"/>
        <v>-0.52</v>
      </c>
      <c r="D88" s="417"/>
      <c r="E88" s="410">
        <f t="shared" si="311"/>
        <v>-5.26</v>
      </c>
      <c r="F88" s="208">
        <f t="shared" si="213"/>
        <v>0.52</v>
      </c>
      <c r="G88" s="417"/>
      <c r="H88" s="410">
        <f t="shared" si="312"/>
        <v>0</v>
      </c>
      <c r="I88" s="208">
        <f t="shared" si="214"/>
        <v>0.5</v>
      </c>
      <c r="J88" s="417"/>
      <c r="K88" s="410">
        <f t="shared" si="313"/>
        <v>0</v>
      </c>
      <c r="L88" s="208">
        <f t="shared" si="215"/>
        <v>-0.28999999999999998</v>
      </c>
      <c r="M88" s="417"/>
      <c r="N88" s="410">
        <f t="shared" si="314"/>
        <v>0</v>
      </c>
      <c r="O88" s="208">
        <f t="shared" si="216"/>
        <v>0.06</v>
      </c>
      <c r="P88" s="417"/>
      <c r="Q88" s="208">
        <f t="shared" si="217"/>
        <v>4.38</v>
      </c>
      <c r="R88" s="417"/>
      <c r="S88" s="410">
        <f t="shared" si="315"/>
        <v>0</v>
      </c>
      <c r="T88" s="208">
        <f t="shared" si="218"/>
        <v>-0.52</v>
      </c>
      <c r="U88" s="417"/>
      <c r="V88" s="208">
        <f t="shared" si="316"/>
        <v>5.3226384041686901</v>
      </c>
      <c r="W88" s="417"/>
      <c r="X88" s="410">
        <f t="shared" si="317"/>
        <v>0</v>
      </c>
      <c r="Y88" s="208">
        <f t="shared" si="219"/>
        <v>4.32</v>
      </c>
      <c r="Z88" s="417"/>
      <c r="AB88" s="415">
        <f t="shared" si="220"/>
        <v>-5.26</v>
      </c>
      <c r="AC88" s="122"/>
      <c r="AD88" s="122"/>
      <c r="AI88" s="407">
        <v>39417</v>
      </c>
      <c r="AJ88" s="293">
        <f t="shared" si="318"/>
        <v>0</v>
      </c>
      <c r="AK88" s="294">
        <f t="shared" si="324"/>
        <v>0</v>
      </c>
      <c r="AL88" s="294">
        <f t="shared" si="221"/>
        <v>0</v>
      </c>
      <c r="AM88" s="313">
        <f t="shared" si="319"/>
        <v>0.67872454092510504</v>
      </c>
      <c r="AN88" s="314">
        <f t="shared" si="222"/>
        <v>0</v>
      </c>
      <c r="AO88" s="294">
        <f t="shared" si="223"/>
        <v>0</v>
      </c>
      <c r="AP88" s="408"/>
      <c r="AQ88" s="237"/>
      <c r="AR88" s="307">
        <f t="shared" si="224"/>
        <v>0</v>
      </c>
      <c r="AS88" s="237"/>
      <c r="AT88" s="188"/>
      <c r="AU88" s="188"/>
      <c r="AV88" s="239">
        <v>39417</v>
      </c>
      <c r="AW88" s="188"/>
      <c r="AX88" s="315">
        <f t="shared" si="225"/>
        <v>0</v>
      </c>
      <c r="AY88" s="316">
        <f t="shared" si="226"/>
        <v>0</v>
      </c>
      <c r="AZ88" s="316">
        <f t="shared" si="227"/>
        <v>0</v>
      </c>
      <c r="BA88" s="316">
        <f t="shared" si="228"/>
        <v>0</v>
      </c>
      <c r="BB88" s="316">
        <f t="shared" si="229"/>
        <v>0</v>
      </c>
      <c r="BC88" s="316">
        <f t="shared" si="230"/>
        <v>0</v>
      </c>
      <c r="BD88" s="316">
        <f t="shared" si="231"/>
        <v>0</v>
      </c>
      <c r="BE88" s="316">
        <f t="shared" si="320"/>
        <v>0</v>
      </c>
      <c r="BF88" s="316"/>
      <c r="BG88" s="248"/>
      <c r="BH88" s="248"/>
      <c r="BI88" s="317">
        <f t="shared" si="232"/>
        <v>0</v>
      </c>
      <c r="BJ88" s="317">
        <f t="shared" si="233"/>
        <v>0</v>
      </c>
      <c r="BK88" s="317">
        <f t="shared" si="234"/>
        <v>0</v>
      </c>
      <c r="BL88" s="317">
        <f t="shared" si="235"/>
        <v>0</v>
      </c>
      <c r="BM88" s="317">
        <f t="shared" si="236"/>
        <v>0</v>
      </c>
      <c r="BN88" s="317">
        <f t="shared" si="237"/>
        <v>0</v>
      </c>
      <c r="BO88" s="317">
        <f t="shared" si="238"/>
        <v>0</v>
      </c>
      <c r="BP88" s="317">
        <f t="shared" si="239"/>
        <v>0</v>
      </c>
      <c r="BQ88" s="248"/>
      <c r="BR88" s="249">
        <f t="shared" si="325"/>
        <v>0</v>
      </c>
      <c r="BS88" s="249">
        <f t="shared" si="240"/>
        <v>0</v>
      </c>
      <c r="BT88" s="249"/>
      <c r="BU88" s="188"/>
      <c r="BV88" s="188"/>
      <c r="BW88" s="318">
        <f t="shared" si="241"/>
        <v>0</v>
      </c>
      <c r="BX88" s="318">
        <f t="shared" si="242"/>
        <v>0</v>
      </c>
      <c r="BY88" s="318">
        <f t="shared" si="243"/>
        <v>0</v>
      </c>
      <c r="BZ88" s="318">
        <f t="shared" si="244"/>
        <v>0</v>
      </c>
      <c r="CA88" s="318">
        <f t="shared" si="245"/>
        <v>0</v>
      </c>
      <c r="CB88" s="316">
        <f t="shared" si="246"/>
        <v>0</v>
      </c>
      <c r="CC88" s="316">
        <f t="shared" si="247"/>
        <v>0</v>
      </c>
      <c r="CD88" s="316">
        <f t="shared" si="248"/>
        <v>0</v>
      </c>
      <c r="CE88" s="316">
        <f t="shared" si="249"/>
        <v>0</v>
      </c>
      <c r="CF88" s="316">
        <f t="shared" si="250"/>
        <v>0</v>
      </c>
      <c r="CG88" s="316">
        <f t="shared" si="251"/>
        <v>0</v>
      </c>
      <c r="CH88" s="316">
        <f t="shared" si="252"/>
        <v>0</v>
      </c>
      <c r="CI88" s="316">
        <f t="shared" si="253"/>
        <v>0</v>
      </c>
      <c r="CJ88" s="188"/>
      <c r="CK88" s="307">
        <f t="shared" si="321"/>
        <v>0</v>
      </c>
      <c r="CL88" s="307"/>
      <c r="CM88" s="307"/>
      <c r="CN88" s="318">
        <f t="shared" si="254"/>
        <v>0</v>
      </c>
      <c r="CO88" s="318">
        <f t="shared" si="255"/>
        <v>0</v>
      </c>
      <c r="CP88" s="318">
        <f t="shared" si="256"/>
        <v>0</v>
      </c>
      <c r="CQ88" s="318">
        <f t="shared" si="257"/>
        <v>0</v>
      </c>
      <c r="CR88" s="307"/>
      <c r="CS88" s="307">
        <f t="shared" si="322"/>
        <v>0</v>
      </c>
      <c r="CT88" s="307"/>
      <c r="CU88" s="188"/>
      <c r="CV88" s="188"/>
      <c r="CW88" s="188"/>
      <c r="CX88" s="316">
        <f t="shared" si="258"/>
        <v>0</v>
      </c>
      <c r="CY88" s="316">
        <f t="shared" si="259"/>
        <v>0</v>
      </c>
      <c r="CZ88" s="316">
        <f t="shared" si="260"/>
        <v>0</v>
      </c>
      <c r="DA88" s="316">
        <f t="shared" si="261"/>
        <v>0</v>
      </c>
      <c r="DB88" s="316">
        <f t="shared" si="262"/>
        <v>0</v>
      </c>
      <c r="DC88" s="316">
        <f t="shared" si="263"/>
        <v>0</v>
      </c>
      <c r="DD88" s="316">
        <f t="shared" si="264"/>
        <v>0</v>
      </c>
      <c r="DE88" s="188"/>
      <c r="DF88" s="307">
        <f t="shared" si="265"/>
        <v>0</v>
      </c>
      <c r="DG88" s="188"/>
      <c r="DH88" s="188"/>
      <c r="DI88" s="188"/>
      <c r="DJ88" s="188"/>
      <c r="DK88" s="188"/>
      <c r="DL88" s="316">
        <f t="shared" si="266"/>
        <v>0</v>
      </c>
      <c r="DM88" s="316">
        <f t="shared" si="267"/>
        <v>0</v>
      </c>
      <c r="DN88" s="316">
        <f t="shared" si="268"/>
        <v>0</v>
      </c>
      <c r="DO88" s="316">
        <f t="shared" si="269"/>
        <v>0</v>
      </c>
      <c r="DP88" s="316"/>
      <c r="DQ88" s="316">
        <f t="shared" si="323"/>
        <v>0</v>
      </c>
      <c r="DR88" s="316"/>
      <c r="DS88" s="316">
        <f t="shared" si="270"/>
        <v>0</v>
      </c>
      <c r="DT88" s="316">
        <f t="shared" si="271"/>
        <v>0</v>
      </c>
      <c r="DU88" s="316">
        <f t="shared" si="272"/>
        <v>0</v>
      </c>
      <c r="DV88" s="316">
        <f t="shared" si="273"/>
        <v>0</v>
      </c>
      <c r="DW88" s="316">
        <f t="shared" si="274"/>
        <v>0</v>
      </c>
      <c r="DX88" s="316">
        <f t="shared" si="275"/>
        <v>0</v>
      </c>
      <c r="DY88" s="316">
        <f t="shared" si="276"/>
        <v>0</v>
      </c>
      <c r="DZ88" s="316">
        <f t="shared" si="277"/>
        <v>0</v>
      </c>
      <c r="EA88" s="316">
        <f t="shared" si="278"/>
        <v>0</v>
      </c>
      <c r="EB88" s="307">
        <f t="shared" si="279"/>
        <v>0</v>
      </c>
      <c r="EC88" s="307"/>
      <c r="ED88" s="188"/>
      <c r="EE88" s="188"/>
      <c r="EF88" s="188"/>
      <c r="EG88" s="188"/>
      <c r="EH88" s="188"/>
      <c r="EI88" s="316">
        <f t="shared" si="280"/>
        <v>0</v>
      </c>
      <c r="EJ88" s="316">
        <f t="shared" si="281"/>
        <v>0</v>
      </c>
      <c r="EK88" s="316">
        <f t="shared" si="282"/>
        <v>0</v>
      </c>
      <c r="EL88" s="316">
        <f t="shared" si="283"/>
        <v>0</v>
      </c>
      <c r="EM88" s="316">
        <f t="shared" si="284"/>
        <v>0</v>
      </c>
      <c r="EN88" s="316">
        <f t="shared" si="285"/>
        <v>0</v>
      </c>
      <c r="EO88" s="188"/>
      <c r="EP88" s="307">
        <f t="shared" si="326"/>
        <v>0</v>
      </c>
      <c r="EQ88" s="307">
        <f t="shared" si="286"/>
        <v>0</v>
      </c>
      <c r="ER88" s="188"/>
      <c r="ES88" s="188"/>
      <c r="ET88" s="188"/>
      <c r="EU88" s="188"/>
      <c r="EV88" s="188"/>
      <c r="EW88" s="316">
        <f t="shared" si="287"/>
        <v>0</v>
      </c>
      <c r="EX88" s="316">
        <f t="shared" si="288"/>
        <v>0</v>
      </c>
      <c r="EY88" s="316">
        <f t="shared" si="289"/>
        <v>0</v>
      </c>
      <c r="EZ88" s="316">
        <f t="shared" si="290"/>
        <v>0</v>
      </c>
      <c r="FA88" s="316">
        <f t="shared" si="291"/>
        <v>0</v>
      </c>
      <c r="FB88" s="316">
        <f t="shared" si="292"/>
        <v>0</v>
      </c>
      <c r="FC88" s="188"/>
      <c r="FD88" s="307">
        <f t="shared" si="327"/>
        <v>0</v>
      </c>
      <c r="FE88" s="307">
        <f t="shared" si="293"/>
        <v>0</v>
      </c>
      <c r="FF88" s="188"/>
      <c r="FG88" s="188"/>
      <c r="FH88" s="188"/>
      <c r="FI88" s="188"/>
      <c r="FJ88" s="188"/>
      <c r="FK88" s="188"/>
      <c r="FL88" s="316">
        <f t="shared" si="294"/>
        <v>0</v>
      </c>
      <c r="FM88" s="316">
        <f t="shared" si="295"/>
        <v>0</v>
      </c>
      <c r="FN88" s="316">
        <f t="shared" si="296"/>
        <v>0</v>
      </c>
      <c r="FO88" s="316">
        <f t="shared" si="297"/>
        <v>0</v>
      </c>
      <c r="FP88" s="316">
        <f t="shared" si="298"/>
        <v>0</v>
      </c>
      <c r="FQ88" s="316">
        <f t="shared" si="299"/>
        <v>0</v>
      </c>
      <c r="FR88" s="188"/>
      <c r="FS88" s="307">
        <f t="shared" si="300"/>
        <v>0</v>
      </c>
      <c r="FT88" s="307">
        <f t="shared" si="301"/>
        <v>0</v>
      </c>
      <c r="FU88" s="188"/>
      <c r="FV88" s="188"/>
      <c r="FW88" s="188"/>
      <c r="FX88" s="188"/>
      <c r="FY88" s="188"/>
      <c r="FZ88" s="188"/>
      <c r="GA88" s="316">
        <f t="shared" si="302"/>
        <v>0</v>
      </c>
      <c r="GB88" s="316">
        <f t="shared" si="303"/>
        <v>0</v>
      </c>
      <c r="GC88" s="316">
        <f t="shared" si="304"/>
        <v>0</v>
      </c>
      <c r="GD88" s="316">
        <f t="shared" si="305"/>
        <v>0</v>
      </c>
      <c r="GE88" s="316">
        <f t="shared" si="306"/>
        <v>0</v>
      </c>
      <c r="GF88" s="316">
        <f t="shared" si="307"/>
        <v>0</v>
      </c>
      <c r="GG88" s="188"/>
      <c r="GH88" s="307">
        <f t="shared" si="308"/>
        <v>0</v>
      </c>
      <c r="GI88" s="307">
        <f t="shared" si="309"/>
        <v>0</v>
      </c>
    </row>
    <row r="89" spans="1:191" ht="16.5" x14ac:dyDescent="0.25">
      <c r="A89" s="404">
        <v>39448</v>
      </c>
      <c r="B89" s="410">
        <f t="shared" si="310"/>
        <v>0</v>
      </c>
      <c r="C89" s="208">
        <f t="shared" si="212"/>
        <v>-0.52</v>
      </c>
      <c r="D89" s="411">
        <f>AVERAGE(C87:C91)</f>
        <v>-0.52</v>
      </c>
      <c r="E89" s="410">
        <f t="shared" si="311"/>
        <v>-5.23</v>
      </c>
      <c r="F89" s="208">
        <f t="shared" si="213"/>
        <v>0.52</v>
      </c>
      <c r="G89" s="411">
        <f>AVERAGE(F87:F91)</f>
        <v>0.52</v>
      </c>
      <c r="H89" s="410">
        <f t="shared" si="312"/>
        <v>0</v>
      </c>
      <c r="I89" s="208">
        <f t="shared" si="214"/>
        <v>0.5</v>
      </c>
      <c r="J89" s="411">
        <f>AVERAGE(I87:I91)</f>
        <v>0.5</v>
      </c>
      <c r="K89" s="410">
        <f t="shared" si="313"/>
        <v>0</v>
      </c>
      <c r="L89" s="208">
        <f t="shared" si="215"/>
        <v>-0.28999999999999998</v>
      </c>
      <c r="M89" s="411">
        <f>AVERAGE(L87:L91)</f>
        <v>-0.28999999999999998</v>
      </c>
      <c r="N89" s="410">
        <f t="shared" si="314"/>
        <v>0</v>
      </c>
      <c r="O89" s="208">
        <f t="shared" si="216"/>
        <v>0.13</v>
      </c>
      <c r="P89" s="411">
        <f>AVERAGE(O87:O91)</f>
        <v>2.0000000000000018E-3</v>
      </c>
      <c r="Q89" s="208">
        <f t="shared" si="217"/>
        <v>4.524</v>
      </c>
      <c r="R89" s="411">
        <f>AVERAGE(Q87:Q91)</f>
        <v>4.2642000000000007</v>
      </c>
      <c r="S89" s="410">
        <f t="shared" si="315"/>
        <v>0</v>
      </c>
      <c r="T89" s="208">
        <f t="shared" si="218"/>
        <v>-0.52</v>
      </c>
      <c r="U89" s="411">
        <f>AVERAGE(T87:T91)</f>
        <v>-0.52</v>
      </c>
      <c r="V89" s="208">
        <f t="shared" si="316"/>
        <v>5.4252232999771515</v>
      </c>
      <c r="W89" s="411">
        <f>AVERAGE(V87:V91)</f>
        <v>5.2408061023024999</v>
      </c>
      <c r="X89" s="410">
        <f t="shared" si="317"/>
        <v>0</v>
      </c>
      <c r="Y89" s="208">
        <f t="shared" si="219"/>
        <v>4.3940000000000001</v>
      </c>
      <c r="Z89" s="411">
        <f>AVERAGE(Y87:Y91)</f>
        <v>4.2622</v>
      </c>
      <c r="AB89" s="415">
        <f t="shared" si="220"/>
        <v>-5.23</v>
      </c>
      <c r="AC89" s="122"/>
      <c r="AD89" s="122"/>
      <c r="AI89" s="407">
        <v>39448</v>
      </c>
      <c r="AJ89" s="293">
        <f t="shared" si="318"/>
        <v>0</v>
      </c>
      <c r="AK89" s="294">
        <f t="shared" si="324"/>
        <v>0</v>
      </c>
      <c r="AL89" s="294">
        <f t="shared" si="221"/>
        <v>0</v>
      </c>
      <c r="AM89" s="313">
        <f t="shared" si="319"/>
        <v>0.67509693700393025</v>
      </c>
      <c r="AN89" s="314">
        <f t="shared" si="222"/>
        <v>0</v>
      </c>
      <c r="AO89" s="294">
        <f t="shared" si="223"/>
        <v>0</v>
      </c>
      <c r="AP89" s="408"/>
      <c r="AQ89" s="237"/>
      <c r="AR89" s="307">
        <f t="shared" si="224"/>
        <v>0</v>
      </c>
      <c r="AS89" s="237"/>
      <c r="AT89" s="188"/>
      <c r="AU89" s="188"/>
      <c r="AV89" s="239">
        <v>39448</v>
      </c>
      <c r="AW89" s="188"/>
      <c r="AX89" s="315">
        <f t="shared" si="225"/>
        <v>0</v>
      </c>
      <c r="AY89" s="316">
        <f t="shared" si="226"/>
        <v>0</v>
      </c>
      <c r="AZ89" s="316">
        <f t="shared" si="227"/>
        <v>0</v>
      </c>
      <c r="BA89" s="316">
        <f t="shared" si="228"/>
        <v>0</v>
      </c>
      <c r="BB89" s="316">
        <f t="shared" si="229"/>
        <v>0</v>
      </c>
      <c r="BC89" s="316">
        <f t="shared" si="230"/>
        <v>0</v>
      </c>
      <c r="BD89" s="316">
        <f t="shared" si="231"/>
        <v>0</v>
      </c>
      <c r="BE89" s="316">
        <f t="shared" si="320"/>
        <v>0</v>
      </c>
      <c r="BF89" s="316"/>
      <c r="BG89" s="248"/>
      <c r="BH89" s="248"/>
      <c r="BI89" s="317">
        <f t="shared" si="232"/>
        <v>0</v>
      </c>
      <c r="BJ89" s="317">
        <f t="shared" si="233"/>
        <v>0</v>
      </c>
      <c r="BK89" s="317">
        <f t="shared" si="234"/>
        <v>0</v>
      </c>
      <c r="BL89" s="317">
        <f t="shared" si="235"/>
        <v>0</v>
      </c>
      <c r="BM89" s="317">
        <f t="shared" si="236"/>
        <v>0</v>
      </c>
      <c r="BN89" s="317">
        <f t="shared" si="237"/>
        <v>0</v>
      </c>
      <c r="BO89" s="317">
        <f t="shared" si="238"/>
        <v>0</v>
      </c>
      <c r="BP89" s="317">
        <f t="shared" si="239"/>
        <v>0</v>
      </c>
      <c r="BQ89" s="248"/>
      <c r="BR89" s="249">
        <f t="shared" si="325"/>
        <v>0</v>
      </c>
      <c r="BS89" s="249">
        <f t="shared" si="240"/>
        <v>0</v>
      </c>
      <c r="BT89" s="249"/>
      <c r="BU89" s="188"/>
      <c r="BV89" s="188"/>
      <c r="BW89" s="318">
        <f t="shared" si="241"/>
        <v>0</v>
      </c>
      <c r="BX89" s="318">
        <f t="shared" si="242"/>
        <v>0</v>
      </c>
      <c r="BY89" s="318">
        <f t="shared" si="243"/>
        <v>0</v>
      </c>
      <c r="BZ89" s="318">
        <f t="shared" si="244"/>
        <v>0</v>
      </c>
      <c r="CA89" s="318">
        <f t="shared" si="245"/>
        <v>0</v>
      </c>
      <c r="CB89" s="316">
        <f t="shared" si="246"/>
        <v>0</v>
      </c>
      <c r="CC89" s="316">
        <f t="shared" si="247"/>
        <v>0</v>
      </c>
      <c r="CD89" s="316">
        <f t="shared" si="248"/>
        <v>0</v>
      </c>
      <c r="CE89" s="316">
        <f t="shared" si="249"/>
        <v>0</v>
      </c>
      <c r="CF89" s="316">
        <f t="shared" si="250"/>
        <v>0</v>
      </c>
      <c r="CG89" s="316">
        <f t="shared" si="251"/>
        <v>0</v>
      </c>
      <c r="CH89" s="316">
        <f t="shared" si="252"/>
        <v>0</v>
      </c>
      <c r="CI89" s="316">
        <f t="shared" si="253"/>
        <v>0</v>
      </c>
      <c r="CJ89" s="188"/>
      <c r="CK89" s="307">
        <f t="shared" si="321"/>
        <v>0</v>
      </c>
      <c r="CL89" s="307"/>
      <c r="CM89" s="307"/>
      <c r="CN89" s="318">
        <f t="shared" si="254"/>
        <v>0</v>
      </c>
      <c r="CO89" s="318">
        <f t="shared" si="255"/>
        <v>0</v>
      </c>
      <c r="CP89" s="318">
        <f t="shared" si="256"/>
        <v>0</v>
      </c>
      <c r="CQ89" s="318">
        <f t="shared" si="257"/>
        <v>0</v>
      </c>
      <c r="CR89" s="307"/>
      <c r="CS89" s="307">
        <f t="shared" si="322"/>
        <v>0</v>
      </c>
      <c r="CT89" s="307"/>
      <c r="CU89" s="188"/>
      <c r="CV89" s="188"/>
      <c r="CW89" s="188"/>
      <c r="CX89" s="316">
        <f t="shared" si="258"/>
        <v>0</v>
      </c>
      <c r="CY89" s="316">
        <f t="shared" si="259"/>
        <v>0</v>
      </c>
      <c r="CZ89" s="316">
        <f t="shared" si="260"/>
        <v>0</v>
      </c>
      <c r="DA89" s="316">
        <f t="shared" si="261"/>
        <v>0</v>
      </c>
      <c r="DB89" s="316">
        <f t="shared" si="262"/>
        <v>0</v>
      </c>
      <c r="DC89" s="316">
        <f t="shared" si="263"/>
        <v>0</v>
      </c>
      <c r="DD89" s="316">
        <f t="shared" si="264"/>
        <v>0</v>
      </c>
      <c r="DE89" s="188"/>
      <c r="DF89" s="307">
        <f t="shared" si="265"/>
        <v>0</v>
      </c>
      <c r="DG89" s="188"/>
      <c r="DH89" s="188"/>
      <c r="DI89" s="188"/>
      <c r="DJ89" s="188"/>
      <c r="DK89" s="188"/>
      <c r="DL89" s="316">
        <f t="shared" si="266"/>
        <v>0</v>
      </c>
      <c r="DM89" s="316">
        <f t="shared" si="267"/>
        <v>0</v>
      </c>
      <c r="DN89" s="316">
        <f t="shared" si="268"/>
        <v>0</v>
      </c>
      <c r="DO89" s="316">
        <f t="shared" si="269"/>
        <v>0</v>
      </c>
      <c r="DP89" s="316"/>
      <c r="DQ89" s="316">
        <f t="shared" si="323"/>
        <v>0</v>
      </c>
      <c r="DR89" s="316"/>
      <c r="DS89" s="316">
        <f t="shared" si="270"/>
        <v>0</v>
      </c>
      <c r="DT89" s="316">
        <f t="shared" si="271"/>
        <v>0</v>
      </c>
      <c r="DU89" s="316">
        <f t="shared" si="272"/>
        <v>0</v>
      </c>
      <c r="DV89" s="316">
        <f t="shared" si="273"/>
        <v>0</v>
      </c>
      <c r="DW89" s="316">
        <f t="shared" si="274"/>
        <v>0</v>
      </c>
      <c r="DX89" s="316">
        <f t="shared" si="275"/>
        <v>0</v>
      </c>
      <c r="DY89" s="316">
        <f t="shared" si="276"/>
        <v>0</v>
      </c>
      <c r="DZ89" s="316">
        <f t="shared" si="277"/>
        <v>0</v>
      </c>
      <c r="EA89" s="316">
        <f t="shared" si="278"/>
        <v>0</v>
      </c>
      <c r="EB89" s="307">
        <f t="shared" si="279"/>
        <v>0</v>
      </c>
      <c r="EC89" s="307"/>
      <c r="ED89" s="188"/>
      <c r="EE89" s="188"/>
      <c r="EF89" s="188"/>
      <c r="EG89" s="188"/>
      <c r="EH89" s="188"/>
      <c r="EI89" s="316">
        <f t="shared" si="280"/>
        <v>0</v>
      </c>
      <c r="EJ89" s="316">
        <f t="shared" si="281"/>
        <v>0</v>
      </c>
      <c r="EK89" s="316">
        <f t="shared" si="282"/>
        <v>0</v>
      </c>
      <c r="EL89" s="316">
        <f t="shared" si="283"/>
        <v>0</v>
      </c>
      <c r="EM89" s="316">
        <f t="shared" si="284"/>
        <v>0</v>
      </c>
      <c r="EN89" s="316">
        <f t="shared" si="285"/>
        <v>0</v>
      </c>
      <c r="EO89" s="188"/>
      <c r="EP89" s="307">
        <f t="shared" si="326"/>
        <v>0</v>
      </c>
      <c r="EQ89" s="307">
        <f t="shared" si="286"/>
        <v>0</v>
      </c>
      <c r="ER89" s="188"/>
      <c r="ES89" s="188"/>
      <c r="ET89" s="188"/>
      <c r="EU89" s="188"/>
      <c r="EV89" s="188"/>
      <c r="EW89" s="316">
        <f t="shared" si="287"/>
        <v>0</v>
      </c>
      <c r="EX89" s="316">
        <f t="shared" si="288"/>
        <v>0</v>
      </c>
      <c r="EY89" s="316">
        <f t="shared" si="289"/>
        <v>0</v>
      </c>
      <c r="EZ89" s="316">
        <f t="shared" si="290"/>
        <v>0</v>
      </c>
      <c r="FA89" s="316">
        <f t="shared" si="291"/>
        <v>0</v>
      </c>
      <c r="FB89" s="316">
        <f t="shared" si="292"/>
        <v>0</v>
      </c>
      <c r="FC89" s="188"/>
      <c r="FD89" s="307">
        <f t="shared" si="327"/>
        <v>0</v>
      </c>
      <c r="FE89" s="307">
        <f t="shared" si="293"/>
        <v>0</v>
      </c>
      <c r="FF89" s="188"/>
      <c r="FG89" s="188"/>
      <c r="FH89" s="188"/>
      <c r="FI89" s="188"/>
      <c r="FJ89" s="188"/>
      <c r="FK89" s="188"/>
      <c r="FL89" s="316">
        <f t="shared" si="294"/>
        <v>0</v>
      </c>
      <c r="FM89" s="316">
        <f t="shared" si="295"/>
        <v>0</v>
      </c>
      <c r="FN89" s="316">
        <f t="shared" si="296"/>
        <v>0</v>
      </c>
      <c r="FO89" s="316">
        <f t="shared" si="297"/>
        <v>0</v>
      </c>
      <c r="FP89" s="316">
        <f t="shared" si="298"/>
        <v>0</v>
      </c>
      <c r="FQ89" s="316">
        <f t="shared" si="299"/>
        <v>0</v>
      </c>
      <c r="FR89" s="188"/>
      <c r="FS89" s="307">
        <f t="shared" si="300"/>
        <v>0</v>
      </c>
      <c r="FT89" s="307">
        <f t="shared" si="301"/>
        <v>0</v>
      </c>
      <c r="FU89" s="188"/>
      <c r="FV89" s="188"/>
      <c r="FW89" s="188"/>
      <c r="FX89" s="188"/>
      <c r="FY89" s="188"/>
      <c r="FZ89" s="188"/>
      <c r="GA89" s="316">
        <f t="shared" si="302"/>
        <v>0</v>
      </c>
      <c r="GB89" s="316">
        <f t="shared" si="303"/>
        <v>0</v>
      </c>
      <c r="GC89" s="316">
        <f t="shared" si="304"/>
        <v>0</v>
      </c>
      <c r="GD89" s="316">
        <f t="shared" si="305"/>
        <v>0</v>
      </c>
      <c r="GE89" s="316">
        <f t="shared" si="306"/>
        <v>0</v>
      </c>
      <c r="GF89" s="316">
        <f t="shared" si="307"/>
        <v>0</v>
      </c>
      <c r="GG89" s="188"/>
      <c r="GH89" s="307">
        <f t="shared" si="308"/>
        <v>0</v>
      </c>
      <c r="GI89" s="307">
        <f t="shared" si="309"/>
        <v>0</v>
      </c>
    </row>
    <row r="90" spans="1:191" ht="16.5" x14ac:dyDescent="0.25">
      <c r="A90" s="404">
        <v>39479</v>
      </c>
      <c r="B90" s="410">
        <f t="shared" si="310"/>
        <v>0</v>
      </c>
      <c r="C90" s="208">
        <f t="shared" si="212"/>
        <v>-0.52000000000000046</v>
      </c>
      <c r="D90" s="417"/>
      <c r="E90" s="410">
        <f t="shared" si="311"/>
        <v>-4.87</v>
      </c>
      <c r="F90" s="208">
        <f t="shared" si="213"/>
        <v>0.52</v>
      </c>
      <c r="G90" s="417"/>
      <c r="H90" s="410">
        <f t="shared" si="312"/>
        <v>0</v>
      </c>
      <c r="I90" s="208">
        <f t="shared" si="214"/>
        <v>0.5</v>
      </c>
      <c r="J90" s="417"/>
      <c r="K90" s="410">
        <f t="shared" si="313"/>
        <v>0</v>
      </c>
      <c r="L90" s="208">
        <f t="shared" si="215"/>
        <v>-0.28999999999999998</v>
      </c>
      <c r="M90" s="417"/>
      <c r="N90" s="410">
        <f t="shared" si="314"/>
        <v>0</v>
      </c>
      <c r="O90" s="208">
        <f t="shared" si="216"/>
        <v>0</v>
      </c>
      <c r="P90" s="417"/>
      <c r="Q90" s="208">
        <f t="shared" si="217"/>
        <v>4.266</v>
      </c>
      <c r="R90" s="417"/>
      <c r="S90" s="410">
        <f t="shared" si="315"/>
        <v>0</v>
      </c>
      <c r="T90" s="208">
        <f t="shared" si="218"/>
        <v>-0.52</v>
      </c>
      <c r="U90" s="417"/>
      <c r="V90" s="208">
        <f t="shared" si="316"/>
        <v>5.2450585017978382</v>
      </c>
      <c r="W90" s="417"/>
      <c r="X90" s="410">
        <f t="shared" si="317"/>
        <v>0</v>
      </c>
      <c r="Y90" s="208">
        <f t="shared" si="219"/>
        <v>4.266</v>
      </c>
      <c r="Z90" s="417"/>
      <c r="AB90" s="415">
        <f t="shared" si="220"/>
        <v>-4.87</v>
      </c>
      <c r="AC90" s="122"/>
      <c r="AD90" s="122"/>
      <c r="AI90" s="407">
        <v>39479</v>
      </c>
      <c r="AJ90" s="293">
        <f t="shared" si="318"/>
        <v>0</v>
      </c>
      <c r="AK90" s="294">
        <f t="shared" si="324"/>
        <v>0</v>
      </c>
      <c r="AL90" s="294">
        <f t="shared" si="221"/>
        <v>0</v>
      </c>
      <c r="AM90" s="313">
        <f t="shared" si="319"/>
        <v>0.67147954745564098</v>
      </c>
      <c r="AN90" s="314">
        <f t="shared" si="222"/>
        <v>0</v>
      </c>
      <c r="AO90" s="294">
        <f t="shared" si="223"/>
        <v>0</v>
      </c>
      <c r="AP90" s="408"/>
      <c r="AQ90" s="237"/>
      <c r="AR90" s="307">
        <f t="shared" si="224"/>
        <v>0</v>
      </c>
      <c r="AS90" s="237"/>
      <c r="AT90" s="188"/>
      <c r="AU90" s="188"/>
      <c r="AV90" s="239">
        <v>39479</v>
      </c>
      <c r="AW90" s="188"/>
      <c r="AX90" s="315">
        <f t="shared" si="225"/>
        <v>0</v>
      </c>
      <c r="AY90" s="316">
        <f t="shared" si="226"/>
        <v>0</v>
      </c>
      <c r="AZ90" s="316">
        <f t="shared" si="227"/>
        <v>0</v>
      </c>
      <c r="BA90" s="316">
        <f t="shared" si="228"/>
        <v>0</v>
      </c>
      <c r="BB90" s="316">
        <f t="shared" si="229"/>
        <v>0</v>
      </c>
      <c r="BC90" s="316">
        <f t="shared" si="230"/>
        <v>0</v>
      </c>
      <c r="BD90" s="316">
        <f t="shared" si="231"/>
        <v>0</v>
      </c>
      <c r="BE90" s="316">
        <f t="shared" si="320"/>
        <v>0</v>
      </c>
      <c r="BF90" s="316"/>
      <c r="BG90" s="248"/>
      <c r="BH90" s="248"/>
      <c r="BI90" s="317">
        <f t="shared" si="232"/>
        <v>0</v>
      </c>
      <c r="BJ90" s="317">
        <f t="shared" si="233"/>
        <v>0</v>
      </c>
      <c r="BK90" s="317">
        <f t="shared" si="234"/>
        <v>0</v>
      </c>
      <c r="BL90" s="317">
        <f t="shared" si="235"/>
        <v>0</v>
      </c>
      <c r="BM90" s="317">
        <f t="shared" si="236"/>
        <v>0</v>
      </c>
      <c r="BN90" s="317">
        <f t="shared" si="237"/>
        <v>0</v>
      </c>
      <c r="BO90" s="317">
        <f t="shared" si="238"/>
        <v>0</v>
      </c>
      <c r="BP90" s="317">
        <f t="shared" si="239"/>
        <v>0</v>
      </c>
      <c r="BQ90" s="248"/>
      <c r="BR90" s="249">
        <f t="shared" si="325"/>
        <v>0</v>
      </c>
      <c r="BS90" s="249">
        <f t="shared" si="240"/>
        <v>0</v>
      </c>
      <c r="BT90" s="249"/>
      <c r="BU90" s="188"/>
      <c r="BV90" s="188"/>
      <c r="BW90" s="318">
        <f t="shared" si="241"/>
        <v>0</v>
      </c>
      <c r="BX90" s="318">
        <f t="shared" si="242"/>
        <v>0</v>
      </c>
      <c r="BY90" s="318">
        <f t="shared" si="243"/>
        <v>0</v>
      </c>
      <c r="BZ90" s="318">
        <f t="shared" si="244"/>
        <v>0</v>
      </c>
      <c r="CA90" s="318">
        <f t="shared" si="245"/>
        <v>0</v>
      </c>
      <c r="CB90" s="316">
        <f t="shared" si="246"/>
        <v>0</v>
      </c>
      <c r="CC90" s="316">
        <f t="shared" si="247"/>
        <v>0</v>
      </c>
      <c r="CD90" s="316">
        <f t="shared" si="248"/>
        <v>0</v>
      </c>
      <c r="CE90" s="316">
        <f t="shared" si="249"/>
        <v>0</v>
      </c>
      <c r="CF90" s="316">
        <f t="shared" si="250"/>
        <v>0</v>
      </c>
      <c r="CG90" s="316">
        <f t="shared" si="251"/>
        <v>0</v>
      </c>
      <c r="CH90" s="316">
        <f t="shared" si="252"/>
        <v>0</v>
      </c>
      <c r="CI90" s="316">
        <f t="shared" si="253"/>
        <v>0</v>
      </c>
      <c r="CJ90" s="188"/>
      <c r="CK90" s="307">
        <f t="shared" si="321"/>
        <v>0</v>
      </c>
      <c r="CL90" s="307"/>
      <c r="CM90" s="307"/>
      <c r="CN90" s="318">
        <f t="shared" si="254"/>
        <v>0</v>
      </c>
      <c r="CO90" s="318">
        <f t="shared" si="255"/>
        <v>0</v>
      </c>
      <c r="CP90" s="318">
        <f t="shared" si="256"/>
        <v>0</v>
      </c>
      <c r="CQ90" s="318">
        <f t="shared" si="257"/>
        <v>0</v>
      </c>
      <c r="CR90" s="307"/>
      <c r="CS90" s="307">
        <f t="shared" si="322"/>
        <v>0</v>
      </c>
      <c r="CT90" s="307"/>
      <c r="CU90" s="188"/>
      <c r="CV90" s="188"/>
      <c r="CW90" s="188"/>
      <c r="CX90" s="316">
        <f t="shared" si="258"/>
        <v>0</v>
      </c>
      <c r="CY90" s="316">
        <f t="shared" si="259"/>
        <v>0</v>
      </c>
      <c r="CZ90" s="316">
        <f t="shared" si="260"/>
        <v>0</v>
      </c>
      <c r="DA90" s="316">
        <f t="shared" si="261"/>
        <v>0</v>
      </c>
      <c r="DB90" s="316">
        <f t="shared" si="262"/>
        <v>0</v>
      </c>
      <c r="DC90" s="316">
        <f t="shared" si="263"/>
        <v>0</v>
      </c>
      <c r="DD90" s="316">
        <f t="shared" si="264"/>
        <v>0</v>
      </c>
      <c r="DE90" s="188"/>
      <c r="DF90" s="307">
        <f t="shared" si="265"/>
        <v>0</v>
      </c>
      <c r="DG90" s="188"/>
      <c r="DH90" s="188"/>
      <c r="DI90" s="188"/>
      <c r="DJ90" s="188"/>
      <c r="DK90" s="188"/>
      <c r="DL90" s="316">
        <f t="shared" si="266"/>
        <v>0</v>
      </c>
      <c r="DM90" s="316">
        <f t="shared" si="267"/>
        <v>0</v>
      </c>
      <c r="DN90" s="316">
        <f t="shared" si="268"/>
        <v>0</v>
      </c>
      <c r="DO90" s="316">
        <f t="shared" si="269"/>
        <v>0</v>
      </c>
      <c r="DP90" s="316"/>
      <c r="DQ90" s="316">
        <f t="shared" si="323"/>
        <v>0</v>
      </c>
      <c r="DR90" s="316"/>
      <c r="DS90" s="316">
        <f t="shared" si="270"/>
        <v>0</v>
      </c>
      <c r="DT90" s="316">
        <f t="shared" si="271"/>
        <v>0</v>
      </c>
      <c r="DU90" s="316">
        <f t="shared" si="272"/>
        <v>0</v>
      </c>
      <c r="DV90" s="316">
        <f t="shared" si="273"/>
        <v>0</v>
      </c>
      <c r="DW90" s="316">
        <f t="shared" si="274"/>
        <v>0</v>
      </c>
      <c r="DX90" s="316">
        <f t="shared" si="275"/>
        <v>0</v>
      </c>
      <c r="DY90" s="316">
        <f t="shared" si="276"/>
        <v>0</v>
      </c>
      <c r="DZ90" s="316">
        <f t="shared" si="277"/>
        <v>0</v>
      </c>
      <c r="EA90" s="316">
        <f t="shared" si="278"/>
        <v>0</v>
      </c>
      <c r="EB90" s="307">
        <f t="shared" si="279"/>
        <v>0</v>
      </c>
      <c r="EC90" s="307"/>
      <c r="ED90" s="188"/>
      <c r="EE90" s="188"/>
      <c r="EF90" s="188"/>
      <c r="EG90" s="188"/>
      <c r="EH90" s="188"/>
      <c r="EI90" s="316">
        <f t="shared" si="280"/>
        <v>0</v>
      </c>
      <c r="EJ90" s="316">
        <f t="shared" si="281"/>
        <v>0</v>
      </c>
      <c r="EK90" s="316">
        <f t="shared" si="282"/>
        <v>0</v>
      </c>
      <c r="EL90" s="316">
        <f t="shared" si="283"/>
        <v>0</v>
      </c>
      <c r="EM90" s="316">
        <f t="shared" si="284"/>
        <v>0</v>
      </c>
      <c r="EN90" s="316">
        <f t="shared" si="285"/>
        <v>0</v>
      </c>
      <c r="EO90" s="188"/>
      <c r="EP90" s="307">
        <f t="shared" si="326"/>
        <v>0</v>
      </c>
      <c r="EQ90" s="307">
        <f t="shared" si="286"/>
        <v>0</v>
      </c>
      <c r="ER90" s="188"/>
      <c r="ES90" s="188"/>
      <c r="ET90" s="188"/>
      <c r="EU90" s="188"/>
      <c r="EV90" s="188"/>
      <c r="EW90" s="316">
        <f t="shared" si="287"/>
        <v>0</v>
      </c>
      <c r="EX90" s="316">
        <f t="shared" si="288"/>
        <v>0</v>
      </c>
      <c r="EY90" s="316">
        <f t="shared" si="289"/>
        <v>0</v>
      </c>
      <c r="EZ90" s="316">
        <f t="shared" si="290"/>
        <v>0</v>
      </c>
      <c r="FA90" s="316">
        <f t="shared" si="291"/>
        <v>0</v>
      </c>
      <c r="FB90" s="316">
        <f t="shared" si="292"/>
        <v>0</v>
      </c>
      <c r="FC90" s="188"/>
      <c r="FD90" s="307">
        <f t="shared" si="327"/>
        <v>0</v>
      </c>
      <c r="FE90" s="307">
        <f t="shared" si="293"/>
        <v>0</v>
      </c>
      <c r="FF90" s="188"/>
      <c r="FG90" s="188"/>
      <c r="FH90" s="188"/>
      <c r="FI90" s="188"/>
      <c r="FJ90" s="188"/>
      <c r="FK90" s="188"/>
      <c r="FL90" s="316">
        <f t="shared" si="294"/>
        <v>0</v>
      </c>
      <c r="FM90" s="316">
        <f t="shared" si="295"/>
        <v>0</v>
      </c>
      <c r="FN90" s="316">
        <f t="shared" si="296"/>
        <v>0</v>
      </c>
      <c r="FO90" s="316">
        <f t="shared" si="297"/>
        <v>0</v>
      </c>
      <c r="FP90" s="316">
        <f t="shared" si="298"/>
        <v>0</v>
      </c>
      <c r="FQ90" s="316">
        <f t="shared" si="299"/>
        <v>0</v>
      </c>
      <c r="FR90" s="188"/>
      <c r="FS90" s="307">
        <f t="shared" si="300"/>
        <v>0</v>
      </c>
      <c r="FT90" s="307">
        <f t="shared" si="301"/>
        <v>0</v>
      </c>
      <c r="FU90" s="188"/>
      <c r="FV90" s="188"/>
      <c r="FW90" s="188"/>
      <c r="FX90" s="188"/>
      <c r="FY90" s="188"/>
      <c r="FZ90" s="188"/>
      <c r="GA90" s="316">
        <f t="shared" si="302"/>
        <v>0</v>
      </c>
      <c r="GB90" s="316">
        <f t="shared" si="303"/>
        <v>0</v>
      </c>
      <c r="GC90" s="316">
        <f t="shared" si="304"/>
        <v>0</v>
      </c>
      <c r="GD90" s="316">
        <f t="shared" si="305"/>
        <v>0</v>
      </c>
      <c r="GE90" s="316">
        <f t="shared" si="306"/>
        <v>0</v>
      </c>
      <c r="GF90" s="316">
        <f t="shared" si="307"/>
        <v>0</v>
      </c>
      <c r="GG90" s="188"/>
      <c r="GH90" s="307">
        <f t="shared" si="308"/>
        <v>0</v>
      </c>
      <c r="GI90" s="307">
        <f t="shared" si="309"/>
        <v>0</v>
      </c>
    </row>
    <row r="91" spans="1:191" ht="16.5" x14ac:dyDescent="0.25">
      <c r="A91" s="409">
        <v>39508</v>
      </c>
      <c r="B91" s="410">
        <f t="shared" si="310"/>
        <v>0</v>
      </c>
      <c r="C91" s="208">
        <f t="shared" si="212"/>
        <v>-0.52</v>
      </c>
      <c r="D91" s="417"/>
      <c r="E91" s="410">
        <f t="shared" si="311"/>
        <v>-5.18</v>
      </c>
      <c r="F91" s="208">
        <f t="shared" si="213"/>
        <v>0.52</v>
      </c>
      <c r="G91" s="417"/>
      <c r="H91" s="410">
        <f t="shared" si="312"/>
        <v>0</v>
      </c>
      <c r="I91" s="208">
        <f t="shared" si="214"/>
        <v>0.5</v>
      </c>
      <c r="J91" s="417"/>
      <c r="K91" s="410">
        <f t="shared" si="313"/>
        <v>0</v>
      </c>
      <c r="L91" s="208">
        <f t="shared" si="215"/>
        <v>-0.28999999999999998</v>
      </c>
      <c r="M91" s="417"/>
      <c r="N91" s="410">
        <f t="shared" si="314"/>
        <v>0</v>
      </c>
      <c r="O91" s="208">
        <f t="shared" si="216"/>
        <v>-0.18</v>
      </c>
      <c r="P91" s="417"/>
      <c r="Q91" s="208">
        <f t="shared" si="217"/>
        <v>3.956</v>
      </c>
      <c r="R91" s="417"/>
      <c r="S91" s="410">
        <f t="shared" si="315"/>
        <v>0</v>
      </c>
      <c r="T91" s="208">
        <f t="shared" si="218"/>
        <v>-0.52</v>
      </c>
      <c r="U91" s="417"/>
      <c r="V91" s="208">
        <f t="shared" si="316"/>
        <v>5.0625715193928205</v>
      </c>
      <c r="W91" s="417"/>
      <c r="X91" s="410">
        <f t="shared" si="317"/>
        <v>0</v>
      </c>
      <c r="Y91" s="208">
        <f t="shared" si="219"/>
        <v>4.1360000000000001</v>
      </c>
      <c r="Z91" s="417"/>
      <c r="AB91" s="412">
        <f t="shared" si="220"/>
        <v>-5.18</v>
      </c>
      <c r="AC91" s="122"/>
      <c r="AD91" s="122"/>
      <c r="AI91" s="407">
        <v>39508</v>
      </c>
      <c r="AJ91" s="293">
        <f t="shared" si="318"/>
        <v>0</v>
      </c>
      <c r="AK91" s="294">
        <f t="shared" si="324"/>
        <v>0</v>
      </c>
      <c r="AL91" s="294">
        <f t="shared" si="221"/>
        <v>0</v>
      </c>
      <c r="AM91" s="313">
        <f t="shared" si="319"/>
        <v>0.66810482436142971</v>
      </c>
      <c r="AN91" s="314">
        <f t="shared" si="222"/>
        <v>0</v>
      </c>
      <c r="AO91" s="294">
        <f t="shared" si="223"/>
        <v>0</v>
      </c>
      <c r="AP91" s="408"/>
      <c r="AQ91" s="237"/>
      <c r="AR91" s="307">
        <f t="shared" si="224"/>
        <v>0</v>
      </c>
      <c r="AS91" s="237"/>
      <c r="AT91" s="188"/>
      <c r="AU91" s="188"/>
      <c r="AV91" s="239">
        <v>39508</v>
      </c>
      <c r="AW91" s="188"/>
      <c r="AX91" s="315">
        <f t="shared" si="225"/>
        <v>0</v>
      </c>
      <c r="AY91" s="316">
        <f t="shared" si="226"/>
        <v>0</v>
      </c>
      <c r="AZ91" s="316">
        <f t="shared" si="227"/>
        <v>0</v>
      </c>
      <c r="BA91" s="316">
        <f t="shared" si="228"/>
        <v>0</v>
      </c>
      <c r="BB91" s="316">
        <f t="shared" si="229"/>
        <v>0</v>
      </c>
      <c r="BC91" s="316">
        <f t="shared" si="230"/>
        <v>0</v>
      </c>
      <c r="BD91" s="316">
        <f t="shared" si="231"/>
        <v>0</v>
      </c>
      <c r="BE91" s="316">
        <f t="shared" si="320"/>
        <v>0</v>
      </c>
      <c r="BF91" s="316"/>
      <c r="BG91" s="248"/>
      <c r="BH91" s="248"/>
      <c r="BI91" s="317">
        <f t="shared" si="232"/>
        <v>0</v>
      </c>
      <c r="BJ91" s="317">
        <f t="shared" si="233"/>
        <v>0</v>
      </c>
      <c r="BK91" s="317">
        <f t="shared" si="234"/>
        <v>0</v>
      </c>
      <c r="BL91" s="317">
        <f t="shared" si="235"/>
        <v>0</v>
      </c>
      <c r="BM91" s="317">
        <f t="shared" si="236"/>
        <v>0</v>
      </c>
      <c r="BN91" s="317">
        <f t="shared" si="237"/>
        <v>0</v>
      </c>
      <c r="BO91" s="317">
        <f t="shared" si="238"/>
        <v>0</v>
      </c>
      <c r="BP91" s="317">
        <f t="shared" si="239"/>
        <v>0</v>
      </c>
      <c r="BQ91" s="248"/>
      <c r="BR91" s="249">
        <f t="shared" si="325"/>
        <v>0</v>
      </c>
      <c r="BS91" s="249">
        <f t="shared" si="240"/>
        <v>0</v>
      </c>
      <c r="BT91" s="249"/>
      <c r="BU91" s="188"/>
      <c r="BV91" s="188"/>
      <c r="BW91" s="318">
        <f t="shared" si="241"/>
        <v>0</v>
      </c>
      <c r="BX91" s="318">
        <f t="shared" si="242"/>
        <v>0</v>
      </c>
      <c r="BY91" s="318">
        <f t="shared" si="243"/>
        <v>0</v>
      </c>
      <c r="BZ91" s="318">
        <f t="shared" si="244"/>
        <v>0</v>
      </c>
      <c r="CA91" s="318">
        <f t="shared" si="245"/>
        <v>0</v>
      </c>
      <c r="CB91" s="316">
        <f t="shared" si="246"/>
        <v>0</v>
      </c>
      <c r="CC91" s="316">
        <f t="shared" si="247"/>
        <v>0</v>
      </c>
      <c r="CD91" s="316">
        <f t="shared" si="248"/>
        <v>0</v>
      </c>
      <c r="CE91" s="316">
        <f t="shared" si="249"/>
        <v>0</v>
      </c>
      <c r="CF91" s="316">
        <f t="shared" si="250"/>
        <v>0</v>
      </c>
      <c r="CG91" s="316">
        <f t="shared" si="251"/>
        <v>0</v>
      </c>
      <c r="CH91" s="316">
        <f t="shared" si="252"/>
        <v>0</v>
      </c>
      <c r="CI91" s="316">
        <f t="shared" si="253"/>
        <v>0</v>
      </c>
      <c r="CJ91" s="188"/>
      <c r="CK91" s="307">
        <f t="shared" si="321"/>
        <v>0</v>
      </c>
      <c r="CL91" s="307"/>
      <c r="CM91" s="307"/>
      <c r="CN91" s="318">
        <f t="shared" si="254"/>
        <v>0</v>
      </c>
      <c r="CO91" s="318">
        <f t="shared" si="255"/>
        <v>0</v>
      </c>
      <c r="CP91" s="318">
        <f t="shared" si="256"/>
        <v>0</v>
      </c>
      <c r="CQ91" s="318">
        <f t="shared" si="257"/>
        <v>0</v>
      </c>
      <c r="CR91" s="307"/>
      <c r="CS91" s="307">
        <f t="shared" si="322"/>
        <v>0</v>
      </c>
      <c r="CT91" s="307"/>
      <c r="CU91" s="188"/>
      <c r="CV91" s="188"/>
      <c r="CW91" s="188"/>
      <c r="CX91" s="316">
        <f t="shared" si="258"/>
        <v>0</v>
      </c>
      <c r="CY91" s="316">
        <f t="shared" si="259"/>
        <v>0</v>
      </c>
      <c r="CZ91" s="316">
        <f t="shared" si="260"/>
        <v>0</v>
      </c>
      <c r="DA91" s="316">
        <f t="shared" si="261"/>
        <v>0</v>
      </c>
      <c r="DB91" s="316">
        <f t="shared" si="262"/>
        <v>0</v>
      </c>
      <c r="DC91" s="316">
        <f t="shared" si="263"/>
        <v>0</v>
      </c>
      <c r="DD91" s="316">
        <f t="shared" si="264"/>
        <v>0</v>
      </c>
      <c r="DE91" s="188"/>
      <c r="DF91" s="307">
        <f t="shared" si="265"/>
        <v>0</v>
      </c>
      <c r="DG91" s="188"/>
      <c r="DH91" s="188"/>
      <c r="DI91" s="188"/>
      <c r="DJ91" s="188"/>
      <c r="DK91" s="188"/>
      <c r="DL91" s="316">
        <f t="shared" si="266"/>
        <v>0</v>
      </c>
      <c r="DM91" s="316">
        <f t="shared" si="267"/>
        <v>0</v>
      </c>
      <c r="DN91" s="316">
        <f t="shared" si="268"/>
        <v>0</v>
      </c>
      <c r="DO91" s="316">
        <f t="shared" si="269"/>
        <v>0</v>
      </c>
      <c r="DP91" s="316"/>
      <c r="DQ91" s="316">
        <f t="shared" si="323"/>
        <v>0</v>
      </c>
      <c r="DR91" s="316"/>
      <c r="DS91" s="316">
        <f t="shared" si="270"/>
        <v>0</v>
      </c>
      <c r="DT91" s="316">
        <f t="shared" si="271"/>
        <v>0</v>
      </c>
      <c r="DU91" s="316">
        <f t="shared" si="272"/>
        <v>0</v>
      </c>
      <c r="DV91" s="316">
        <f t="shared" si="273"/>
        <v>0</v>
      </c>
      <c r="DW91" s="316">
        <f t="shared" si="274"/>
        <v>0</v>
      </c>
      <c r="DX91" s="316">
        <f t="shared" si="275"/>
        <v>0</v>
      </c>
      <c r="DY91" s="316">
        <f t="shared" si="276"/>
        <v>0</v>
      </c>
      <c r="DZ91" s="316">
        <f t="shared" si="277"/>
        <v>0</v>
      </c>
      <c r="EA91" s="316">
        <f t="shared" si="278"/>
        <v>0</v>
      </c>
      <c r="EB91" s="307">
        <f t="shared" si="279"/>
        <v>0</v>
      </c>
      <c r="EC91" s="307"/>
      <c r="ED91" s="188"/>
      <c r="EE91" s="188"/>
      <c r="EF91" s="188"/>
      <c r="EG91" s="188"/>
      <c r="EH91" s="188"/>
      <c r="EI91" s="316">
        <f t="shared" si="280"/>
        <v>0</v>
      </c>
      <c r="EJ91" s="316">
        <f t="shared" si="281"/>
        <v>0</v>
      </c>
      <c r="EK91" s="316">
        <f t="shared" si="282"/>
        <v>0</v>
      </c>
      <c r="EL91" s="316">
        <f t="shared" si="283"/>
        <v>0</v>
      </c>
      <c r="EM91" s="316">
        <f t="shared" si="284"/>
        <v>0</v>
      </c>
      <c r="EN91" s="316">
        <f t="shared" si="285"/>
        <v>0</v>
      </c>
      <c r="EO91" s="188"/>
      <c r="EP91" s="307">
        <f t="shared" si="326"/>
        <v>0</v>
      </c>
      <c r="EQ91" s="307">
        <f t="shared" si="286"/>
        <v>0</v>
      </c>
      <c r="ER91" s="188"/>
      <c r="ES91" s="188"/>
      <c r="ET91" s="188"/>
      <c r="EU91" s="188"/>
      <c r="EV91" s="188"/>
      <c r="EW91" s="316">
        <f t="shared" si="287"/>
        <v>0</v>
      </c>
      <c r="EX91" s="316">
        <f t="shared" si="288"/>
        <v>0</v>
      </c>
      <c r="EY91" s="316">
        <f t="shared" si="289"/>
        <v>0</v>
      </c>
      <c r="EZ91" s="316">
        <f t="shared" si="290"/>
        <v>0</v>
      </c>
      <c r="FA91" s="316">
        <f t="shared" si="291"/>
        <v>0</v>
      </c>
      <c r="FB91" s="316">
        <f t="shared" si="292"/>
        <v>0</v>
      </c>
      <c r="FC91" s="188"/>
      <c r="FD91" s="307">
        <f t="shared" si="327"/>
        <v>0</v>
      </c>
      <c r="FE91" s="307">
        <f t="shared" si="293"/>
        <v>0</v>
      </c>
      <c r="FF91" s="188"/>
      <c r="FG91" s="188"/>
      <c r="FH91" s="188"/>
      <c r="FI91" s="188"/>
      <c r="FJ91" s="188"/>
      <c r="FK91" s="188"/>
      <c r="FL91" s="316">
        <f t="shared" si="294"/>
        <v>0</v>
      </c>
      <c r="FM91" s="316">
        <f t="shared" si="295"/>
        <v>0</v>
      </c>
      <c r="FN91" s="316">
        <f t="shared" si="296"/>
        <v>0</v>
      </c>
      <c r="FO91" s="316">
        <f t="shared" si="297"/>
        <v>0</v>
      </c>
      <c r="FP91" s="316">
        <f t="shared" si="298"/>
        <v>0</v>
      </c>
      <c r="FQ91" s="316">
        <f t="shared" si="299"/>
        <v>0</v>
      </c>
      <c r="FR91" s="188"/>
      <c r="FS91" s="307">
        <f t="shared" si="300"/>
        <v>0</v>
      </c>
      <c r="FT91" s="307">
        <f t="shared" si="301"/>
        <v>0</v>
      </c>
      <c r="FU91" s="188"/>
      <c r="FV91" s="188"/>
      <c r="FW91" s="188"/>
      <c r="FX91" s="188"/>
      <c r="FY91" s="188"/>
      <c r="FZ91" s="188"/>
      <c r="GA91" s="316">
        <f t="shared" si="302"/>
        <v>0</v>
      </c>
      <c r="GB91" s="316">
        <f t="shared" si="303"/>
        <v>0</v>
      </c>
      <c r="GC91" s="316">
        <f t="shared" si="304"/>
        <v>0</v>
      </c>
      <c r="GD91" s="316">
        <f t="shared" si="305"/>
        <v>0</v>
      </c>
      <c r="GE91" s="316">
        <f t="shared" si="306"/>
        <v>0</v>
      </c>
      <c r="GF91" s="316">
        <f t="shared" si="307"/>
        <v>0</v>
      </c>
      <c r="GG91" s="188"/>
      <c r="GH91" s="307">
        <f t="shared" si="308"/>
        <v>0</v>
      </c>
      <c r="GI91" s="307">
        <f t="shared" si="309"/>
        <v>0</v>
      </c>
    </row>
    <row r="92" spans="1:191" ht="16.5" x14ac:dyDescent="0.25">
      <c r="A92" s="404">
        <v>39539</v>
      </c>
      <c r="B92" s="405">
        <f t="shared" si="310"/>
        <v>0</v>
      </c>
      <c r="C92" s="414">
        <f t="shared" si="212"/>
        <v>-0.65214630636587945</v>
      </c>
      <c r="D92" s="217"/>
      <c r="E92" s="405">
        <f t="shared" si="311"/>
        <v>-4.9800000000000004</v>
      </c>
      <c r="F92" s="414">
        <f t="shared" si="213"/>
        <v>0.12</v>
      </c>
      <c r="G92" s="217"/>
      <c r="H92" s="405">
        <f t="shared" si="312"/>
        <v>0</v>
      </c>
      <c r="I92" s="414">
        <f t="shared" si="214"/>
        <v>0.62</v>
      </c>
      <c r="J92" s="217"/>
      <c r="K92" s="405">
        <f t="shared" si="313"/>
        <v>0</v>
      </c>
      <c r="L92" s="414">
        <f t="shared" si="215"/>
        <v>-0.35499999999999998</v>
      </c>
      <c r="M92" s="217"/>
      <c r="N92" s="405">
        <f t="shared" si="314"/>
        <v>0</v>
      </c>
      <c r="O92" s="414">
        <f t="shared" si="216"/>
        <v>-0.28999999999999998</v>
      </c>
      <c r="P92" s="217"/>
      <c r="Q92" s="414">
        <f t="shared" si="217"/>
        <v>3.7050000000000001</v>
      </c>
      <c r="R92" s="217"/>
      <c r="S92" s="405">
        <f t="shared" si="315"/>
        <v>0</v>
      </c>
      <c r="T92" s="414">
        <f t="shared" si="218"/>
        <v>-0.59499999999999997</v>
      </c>
      <c r="U92" s="217"/>
      <c r="V92" s="414">
        <f t="shared" si="316"/>
        <v>4.7597126970642325</v>
      </c>
      <c r="W92" s="217"/>
      <c r="X92" s="405">
        <f t="shared" si="317"/>
        <v>0</v>
      </c>
      <c r="Y92" s="414">
        <f t="shared" si="219"/>
        <v>3.9950000000000001</v>
      </c>
      <c r="Z92" s="217"/>
      <c r="AB92" s="415">
        <f t="shared" si="220"/>
        <v>-4.9800000000000004</v>
      </c>
      <c r="AC92" s="122"/>
      <c r="AD92" s="122"/>
      <c r="AI92" s="407">
        <v>39539</v>
      </c>
      <c r="AJ92" s="293">
        <f t="shared" si="318"/>
        <v>0</v>
      </c>
      <c r="AK92" s="294">
        <f t="shared" si="324"/>
        <v>0</v>
      </c>
      <c r="AL92" s="294">
        <f t="shared" si="221"/>
        <v>0</v>
      </c>
      <c r="AM92" s="313">
        <f t="shared" si="319"/>
        <v>0.66450733010618568</v>
      </c>
      <c r="AN92" s="314">
        <f t="shared" si="222"/>
        <v>0</v>
      </c>
      <c r="AO92" s="294">
        <f t="shared" si="223"/>
        <v>0</v>
      </c>
      <c r="AP92" s="408"/>
      <c r="AQ92" s="237"/>
      <c r="AR92" s="307">
        <f t="shared" si="224"/>
        <v>0</v>
      </c>
      <c r="AS92" s="237"/>
      <c r="AT92" s="188"/>
      <c r="AU92" s="188"/>
      <c r="AV92" s="239">
        <v>39539</v>
      </c>
      <c r="AW92" s="188"/>
      <c r="AX92" s="315">
        <f t="shared" si="225"/>
        <v>0</v>
      </c>
      <c r="AY92" s="316">
        <f t="shared" si="226"/>
        <v>0</v>
      </c>
      <c r="AZ92" s="316">
        <f t="shared" si="227"/>
        <v>0</v>
      </c>
      <c r="BA92" s="316">
        <f t="shared" si="228"/>
        <v>0</v>
      </c>
      <c r="BB92" s="316">
        <f t="shared" si="229"/>
        <v>0</v>
      </c>
      <c r="BC92" s="316">
        <f t="shared" si="230"/>
        <v>0</v>
      </c>
      <c r="BD92" s="316">
        <f t="shared" si="231"/>
        <v>0</v>
      </c>
      <c r="BE92" s="316">
        <f t="shared" si="320"/>
        <v>0</v>
      </c>
      <c r="BF92" s="316"/>
      <c r="BG92" s="248"/>
      <c r="BH92" s="248"/>
      <c r="BI92" s="317">
        <f t="shared" si="232"/>
        <v>0</v>
      </c>
      <c r="BJ92" s="317">
        <f t="shared" si="233"/>
        <v>0</v>
      </c>
      <c r="BK92" s="317">
        <f t="shared" si="234"/>
        <v>0</v>
      </c>
      <c r="BL92" s="317">
        <f t="shared" si="235"/>
        <v>0</v>
      </c>
      <c r="BM92" s="317">
        <f t="shared" si="236"/>
        <v>0</v>
      </c>
      <c r="BN92" s="317">
        <f t="shared" si="237"/>
        <v>0</v>
      </c>
      <c r="BO92" s="317">
        <f t="shared" si="238"/>
        <v>0</v>
      </c>
      <c r="BP92" s="317">
        <f t="shared" si="239"/>
        <v>0</v>
      </c>
      <c r="BQ92" s="248"/>
      <c r="BR92" s="249">
        <f t="shared" si="325"/>
        <v>0</v>
      </c>
      <c r="BS92" s="249">
        <f t="shared" si="240"/>
        <v>0</v>
      </c>
      <c r="BT92" s="249"/>
      <c r="BU92" s="188"/>
      <c r="BV92" s="188"/>
      <c r="BW92" s="318">
        <f t="shared" si="241"/>
        <v>0</v>
      </c>
      <c r="BX92" s="318">
        <f t="shared" si="242"/>
        <v>0</v>
      </c>
      <c r="BY92" s="318">
        <f t="shared" si="243"/>
        <v>0</v>
      </c>
      <c r="BZ92" s="318">
        <f t="shared" si="244"/>
        <v>0</v>
      </c>
      <c r="CA92" s="318">
        <f t="shared" si="245"/>
        <v>0</v>
      </c>
      <c r="CB92" s="316">
        <f t="shared" si="246"/>
        <v>0</v>
      </c>
      <c r="CC92" s="316">
        <f t="shared" si="247"/>
        <v>0</v>
      </c>
      <c r="CD92" s="316">
        <f t="shared" si="248"/>
        <v>0</v>
      </c>
      <c r="CE92" s="316">
        <f t="shared" si="249"/>
        <v>0</v>
      </c>
      <c r="CF92" s="316">
        <f t="shared" si="250"/>
        <v>0</v>
      </c>
      <c r="CG92" s="316">
        <f t="shared" si="251"/>
        <v>0</v>
      </c>
      <c r="CH92" s="316">
        <f t="shared" si="252"/>
        <v>0</v>
      </c>
      <c r="CI92" s="316">
        <f t="shared" si="253"/>
        <v>0</v>
      </c>
      <c r="CJ92" s="188"/>
      <c r="CK92" s="307">
        <f t="shared" si="321"/>
        <v>0</v>
      </c>
      <c r="CL92" s="307"/>
      <c r="CM92" s="307"/>
      <c r="CN92" s="318">
        <f t="shared" si="254"/>
        <v>0</v>
      </c>
      <c r="CO92" s="318">
        <f t="shared" si="255"/>
        <v>0</v>
      </c>
      <c r="CP92" s="318">
        <f t="shared" si="256"/>
        <v>0</v>
      </c>
      <c r="CQ92" s="318">
        <f t="shared" si="257"/>
        <v>0</v>
      </c>
      <c r="CR92" s="307"/>
      <c r="CS92" s="307">
        <f t="shared" si="322"/>
        <v>0</v>
      </c>
      <c r="CT92" s="307"/>
      <c r="CU92" s="188"/>
      <c r="CV92" s="188"/>
      <c r="CW92" s="188"/>
      <c r="CX92" s="316">
        <f t="shared" si="258"/>
        <v>0</v>
      </c>
      <c r="CY92" s="316">
        <f t="shared" si="259"/>
        <v>0</v>
      </c>
      <c r="CZ92" s="316">
        <f t="shared" si="260"/>
        <v>0</v>
      </c>
      <c r="DA92" s="316">
        <f t="shared" si="261"/>
        <v>0</v>
      </c>
      <c r="DB92" s="316">
        <f t="shared" si="262"/>
        <v>0</v>
      </c>
      <c r="DC92" s="316">
        <f t="shared" si="263"/>
        <v>0</v>
      </c>
      <c r="DD92" s="316">
        <f t="shared" si="264"/>
        <v>0</v>
      </c>
      <c r="DE92" s="188"/>
      <c r="DF92" s="307">
        <f t="shared" si="265"/>
        <v>0</v>
      </c>
      <c r="DG92" s="188"/>
      <c r="DH92" s="188"/>
      <c r="DI92" s="188"/>
      <c r="DJ92" s="188"/>
      <c r="DK92" s="188"/>
      <c r="DL92" s="316">
        <f t="shared" si="266"/>
        <v>0</v>
      </c>
      <c r="DM92" s="316">
        <f t="shared" si="267"/>
        <v>0</v>
      </c>
      <c r="DN92" s="316">
        <f t="shared" si="268"/>
        <v>0</v>
      </c>
      <c r="DO92" s="316">
        <f t="shared" si="269"/>
        <v>0</v>
      </c>
      <c r="DP92" s="316"/>
      <c r="DQ92" s="316">
        <f t="shared" si="323"/>
        <v>0</v>
      </c>
      <c r="DR92" s="316"/>
      <c r="DS92" s="316">
        <f t="shared" si="270"/>
        <v>0</v>
      </c>
      <c r="DT92" s="316">
        <f t="shared" si="271"/>
        <v>0</v>
      </c>
      <c r="DU92" s="316">
        <f t="shared" si="272"/>
        <v>0</v>
      </c>
      <c r="DV92" s="316">
        <f t="shared" si="273"/>
        <v>0</v>
      </c>
      <c r="DW92" s="316">
        <f t="shared" si="274"/>
        <v>0</v>
      </c>
      <c r="DX92" s="316">
        <f t="shared" si="275"/>
        <v>0</v>
      </c>
      <c r="DY92" s="316">
        <f t="shared" si="276"/>
        <v>0</v>
      </c>
      <c r="DZ92" s="316">
        <f t="shared" si="277"/>
        <v>0</v>
      </c>
      <c r="EA92" s="316">
        <f t="shared" si="278"/>
        <v>0</v>
      </c>
      <c r="EB92" s="307">
        <f t="shared" si="279"/>
        <v>0</v>
      </c>
      <c r="EC92" s="307"/>
      <c r="ED92" s="188"/>
      <c r="EE92" s="188"/>
      <c r="EF92" s="188"/>
      <c r="EG92" s="188"/>
      <c r="EH92" s="188"/>
      <c r="EI92" s="316">
        <f t="shared" si="280"/>
        <v>0</v>
      </c>
      <c r="EJ92" s="316">
        <f t="shared" si="281"/>
        <v>0</v>
      </c>
      <c r="EK92" s="316">
        <f t="shared" si="282"/>
        <v>0</v>
      </c>
      <c r="EL92" s="316">
        <f t="shared" si="283"/>
        <v>0</v>
      </c>
      <c r="EM92" s="316">
        <f t="shared" si="284"/>
        <v>0</v>
      </c>
      <c r="EN92" s="316">
        <f t="shared" si="285"/>
        <v>0</v>
      </c>
      <c r="EO92" s="188"/>
      <c r="EP92" s="307">
        <f t="shared" si="326"/>
        <v>0</v>
      </c>
      <c r="EQ92" s="307">
        <f t="shared" si="286"/>
        <v>0</v>
      </c>
      <c r="ER92" s="188"/>
      <c r="ES92" s="188"/>
      <c r="ET92" s="188"/>
      <c r="EU92" s="188"/>
      <c r="EV92" s="188"/>
      <c r="EW92" s="316">
        <f t="shared" si="287"/>
        <v>0</v>
      </c>
      <c r="EX92" s="316">
        <f t="shared" si="288"/>
        <v>0</v>
      </c>
      <c r="EY92" s="316">
        <f t="shared" si="289"/>
        <v>0</v>
      </c>
      <c r="EZ92" s="316">
        <f t="shared" si="290"/>
        <v>0</v>
      </c>
      <c r="FA92" s="316">
        <f t="shared" si="291"/>
        <v>0</v>
      </c>
      <c r="FB92" s="316">
        <f t="shared" si="292"/>
        <v>0</v>
      </c>
      <c r="FC92" s="188"/>
      <c r="FD92" s="307">
        <f t="shared" si="327"/>
        <v>0</v>
      </c>
      <c r="FE92" s="307">
        <f t="shared" si="293"/>
        <v>0</v>
      </c>
      <c r="FF92" s="188"/>
      <c r="FG92" s="188"/>
      <c r="FH92" s="188"/>
      <c r="FI92" s="188"/>
      <c r="FJ92" s="188"/>
      <c r="FK92" s="188"/>
      <c r="FL92" s="316">
        <f t="shared" si="294"/>
        <v>0</v>
      </c>
      <c r="FM92" s="316">
        <f t="shared" si="295"/>
        <v>0</v>
      </c>
      <c r="FN92" s="316">
        <f t="shared" si="296"/>
        <v>0</v>
      </c>
      <c r="FO92" s="316">
        <f t="shared" si="297"/>
        <v>0</v>
      </c>
      <c r="FP92" s="316">
        <f t="shared" si="298"/>
        <v>0</v>
      </c>
      <c r="FQ92" s="316">
        <f t="shared" si="299"/>
        <v>0</v>
      </c>
      <c r="FR92" s="188"/>
      <c r="FS92" s="307">
        <f t="shared" si="300"/>
        <v>0</v>
      </c>
      <c r="FT92" s="307">
        <f t="shared" si="301"/>
        <v>0</v>
      </c>
      <c r="FU92" s="188"/>
      <c r="FV92" s="188"/>
      <c r="FW92" s="188"/>
      <c r="FX92" s="188"/>
      <c r="FY92" s="188"/>
      <c r="FZ92" s="188"/>
      <c r="GA92" s="316">
        <f t="shared" si="302"/>
        <v>0</v>
      </c>
      <c r="GB92" s="316">
        <f t="shared" si="303"/>
        <v>0</v>
      </c>
      <c r="GC92" s="316">
        <f t="shared" si="304"/>
        <v>0</v>
      </c>
      <c r="GD92" s="316">
        <f t="shared" si="305"/>
        <v>0</v>
      </c>
      <c r="GE92" s="316">
        <f t="shared" si="306"/>
        <v>0</v>
      </c>
      <c r="GF92" s="316">
        <f t="shared" si="307"/>
        <v>0</v>
      </c>
      <c r="GG92" s="188"/>
      <c r="GH92" s="307">
        <f t="shared" si="308"/>
        <v>0</v>
      </c>
      <c r="GI92" s="307">
        <f t="shared" si="309"/>
        <v>0</v>
      </c>
    </row>
    <row r="93" spans="1:191" ht="16.5" x14ac:dyDescent="0.25">
      <c r="A93" s="404">
        <v>39569</v>
      </c>
      <c r="B93" s="410">
        <f t="shared" si="310"/>
        <v>0</v>
      </c>
      <c r="C93" s="208">
        <f t="shared" si="212"/>
        <v>-0.65215130712583491</v>
      </c>
      <c r="D93" s="417"/>
      <c r="E93" s="410">
        <f t="shared" si="311"/>
        <v>-5.12</v>
      </c>
      <c r="F93" s="208">
        <f t="shared" si="213"/>
        <v>0.12</v>
      </c>
      <c r="G93" s="417"/>
      <c r="H93" s="410">
        <f t="shared" si="312"/>
        <v>0</v>
      </c>
      <c r="I93" s="208">
        <f t="shared" si="214"/>
        <v>0.62</v>
      </c>
      <c r="J93" s="417"/>
      <c r="K93" s="410">
        <f t="shared" si="313"/>
        <v>0</v>
      </c>
      <c r="L93" s="208">
        <f t="shared" si="215"/>
        <v>-0.35499999999999998</v>
      </c>
      <c r="M93" s="417"/>
      <c r="N93" s="410">
        <f t="shared" si="314"/>
        <v>0</v>
      </c>
      <c r="O93" s="208">
        <f t="shared" si="216"/>
        <v>-0.28999999999999998</v>
      </c>
      <c r="P93" s="417"/>
      <c r="Q93" s="208">
        <f t="shared" si="217"/>
        <v>3.6760000000000002</v>
      </c>
      <c r="R93" s="417"/>
      <c r="S93" s="410">
        <f t="shared" si="315"/>
        <v>0</v>
      </c>
      <c r="T93" s="208">
        <f t="shared" si="218"/>
        <v>-0.59499999999999997</v>
      </c>
      <c r="U93" s="417"/>
      <c r="V93" s="208">
        <f t="shared" si="316"/>
        <v>4.7187022233143887</v>
      </c>
      <c r="W93" s="417"/>
      <c r="X93" s="410">
        <f t="shared" si="317"/>
        <v>0</v>
      </c>
      <c r="Y93" s="208">
        <f t="shared" si="219"/>
        <v>3.9660000000000002</v>
      </c>
      <c r="Z93" s="417"/>
      <c r="AB93" s="415">
        <f t="shared" si="220"/>
        <v>-5.12</v>
      </c>
      <c r="AC93" s="122"/>
      <c r="AD93" s="122"/>
      <c r="AI93" s="407">
        <v>39569</v>
      </c>
      <c r="AJ93" s="293">
        <f t="shared" si="318"/>
        <v>0</v>
      </c>
      <c r="AK93" s="294">
        <f t="shared" si="324"/>
        <v>0</v>
      </c>
      <c r="AL93" s="294">
        <f t="shared" si="221"/>
        <v>0</v>
      </c>
      <c r="AM93" s="313">
        <f t="shared" si="319"/>
        <v>0.66103573135332938</v>
      </c>
      <c r="AN93" s="314">
        <f t="shared" si="222"/>
        <v>0</v>
      </c>
      <c r="AO93" s="294">
        <f t="shared" si="223"/>
        <v>0</v>
      </c>
      <c r="AP93" s="408"/>
      <c r="AQ93" s="237"/>
      <c r="AR93" s="307">
        <f t="shared" si="224"/>
        <v>0</v>
      </c>
      <c r="AS93" s="237"/>
      <c r="AT93" s="188"/>
      <c r="AU93" s="188"/>
      <c r="AV93" s="239">
        <v>39569</v>
      </c>
      <c r="AW93" s="188"/>
      <c r="AX93" s="315">
        <f t="shared" si="225"/>
        <v>0</v>
      </c>
      <c r="AY93" s="316">
        <f t="shared" si="226"/>
        <v>0</v>
      </c>
      <c r="AZ93" s="316">
        <f t="shared" si="227"/>
        <v>0</v>
      </c>
      <c r="BA93" s="316">
        <f t="shared" si="228"/>
        <v>0</v>
      </c>
      <c r="BB93" s="316">
        <f t="shared" si="229"/>
        <v>0</v>
      </c>
      <c r="BC93" s="316">
        <f t="shared" si="230"/>
        <v>0</v>
      </c>
      <c r="BD93" s="316">
        <f t="shared" si="231"/>
        <v>0</v>
      </c>
      <c r="BE93" s="316">
        <f t="shared" si="320"/>
        <v>0</v>
      </c>
      <c r="BF93" s="316"/>
      <c r="BG93" s="248"/>
      <c r="BH93" s="248"/>
      <c r="BI93" s="317">
        <f t="shared" si="232"/>
        <v>0</v>
      </c>
      <c r="BJ93" s="317">
        <f t="shared" si="233"/>
        <v>0</v>
      </c>
      <c r="BK93" s="317">
        <f t="shared" si="234"/>
        <v>0</v>
      </c>
      <c r="BL93" s="317">
        <f t="shared" si="235"/>
        <v>0</v>
      </c>
      <c r="BM93" s="317">
        <f t="shared" si="236"/>
        <v>0</v>
      </c>
      <c r="BN93" s="317">
        <f t="shared" si="237"/>
        <v>0</v>
      </c>
      <c r="BO93" s="317">
        <f t="shared" si="238"/>
        <v>0</v>
      </c>
      <c r="BP93" s="317">
        <f t="shared" si="239"/>
        <v>0</v>
      </c>
      <c r="BQ93" s="248"/>
      <c r="BR93" s="249">
        <f t="shared" si="325"/>
        <v>0</v>
      </c>
      <c r="BS93" s="249">
        <f t="shared" si="240"/>
        <v>0</v>
      </c>
      <c r="BT93" s="249"/>
      <c r="BU93" s="188"/>
      <c r="BV93" s="188"/>
      <c r="BW93" s="318">
        <f t="shared" si="241"/>
        <v>0</v>
      </c>
      <c r="BX93" s="318">
        <f t="shared" si="242"/>
        <v>0</v>
      </c>
      <c r="BY93" s="318">
        <f t="shared" si="243"/>
        <v>0</v>
      </c>
      <c r="BZ93" s="318">
        <f t="shared" si="244"/>
        <v>0</v>
      </c>
      <c r="CA93" s="318">
        <f t="shared" si="245"/>
        <v>0</v>
      </c>
      <c r="CB93" s="316">
        <f t="shared" si="246"/>
        <v>0</v>
      </c>
      <c r="CC93" s="316">
        <f t="shared" si="247"/>
        <v>0</v>
      </c>
      <c r="CD93" s="316">
        <f t="shared" si="248"/>
        <v>0</v>
      </c>
      <c r="CE93" s="316">
        <f t="shared" si="249"/>
        <v>0</v>
      </c>
      <c r="CF93" s="316">
        <f t="shared" si="250"/>
        <v>0</v>
      </c>
      <c r="CG93" s="316">
        <f t="shared" si="251"/>
        <v>0</v>
      </c>
      <c r="CH93" s="316">
        <f t="shared" si="252"/>
        <v>0</v>
      </c>
      <c r="CI93" s="316">
        <f t="shared" si="253"/>
        <v>0</v>
      </c>
      <c r="CJ93" s="188"/>
      <c r="CK93" s="307">
        <f t="shared" si="321"/>
        <v>0</v>
      </c>
      <c r="CL93" s="307"/>
      <c r="CM93" s="307"/>
      <c r="CN93" s="318">
        <f t="shared" si="254"/>
        <v>0</v>
      </c>
      <c r="CO93" s="318">
        <f t="shared" si="255"/>
        <v>0</v>
      </c>
      <c r="CP93" s="318">
        <f t="shared" si="256"/>
        <v>0</v>
      </c>
      <c r="CQ93" s="318">
        <f t="shared" si="257"/>
        <v>0</v>
      </c>
      <c r="CR93" s="307"/>
      <c r="CS93" s="307">
        <f t="shared" si="322"/>
        <v>0</v>
      </c>
      <c r="CT93" s="307"/>
      <c r="CU93" s="188"/>
      <c r="CV93" s="188"/>
      <c r="CW93" s="188"/>
      <c r="CX93" s="316">
        <f t="shared" si="258"/>
        <v>0</v>
      </c>
      <c r="CY93" s="316">
        <f t="shared" si="259"/>
        <v>0</v>
      </c>
      <c r="CZ93" s="316">
        <f t="shared" si="260"/>
        <v>0</v>
      </c>
      <c r="DA93" s="316">
        <f t="shared" si="261"/>
        <v>0</v>
      </c>
      <c r="DB93" s="316">
        <f t="shared" si="262"/>
        <v>0</v>
      </c>
      <c r="DC93" s="316">
        <f t="shared" si="263"/>
        <v>0</v>
      </c>
      <c r="DD93" s="316">
        <f t="shared" si="264"/>
        <v>0</v>
      </c>
      <c r="DE93" s="188"/>
      <c r="DF93" s="307">
        <f t="shared" si="265"/>
        <v>0</v>
      </c>
      <c r="DG93" s="188"/>
      <c r="DH93" s="188"/>
      <c r="DI93" s="188"/>
      <c r="DJ93" s="188"/>
      <c r="DK93" s="188"/>
      <c r="DL93" s="316">
        <f t="shared" si="266"/>
        <v>0</v>
      </c>
      <c r="DM93" s="316">
        <f t="shared" si="267"/>
        <v>0</v>
      </c>
      <c r="DN93" s="316">
        <f t="shared" si="268"/>
        <v>0</v>
      </c>
      <c r="DO93" s="316">
        <f t="shared" si="269"/>
        <v>0</v>
      </c>
      <c r="DP93" s="316"/>
      <c r="DQ93" s="316">
        <f t="shared" si="323"/>
        <v>0</v>
      </c>
      <c r="DR93" s="316"/>
      <c r="DS93" s="316">
        <f t="shared" si="270"/>
        <v>0</v>
      </c>
      <c r="DT93" s="316">
        <f t="shared" si="271"/>
        <v>0</v>
      </c>
      <c r="DU93" s="316">
        <f t="shared" si="272"/>
        <v>0</v>
      </c>
      <c r="DV93" s="316">
        <f t="shared" si="273"/>
        <v>0</v>
      </c>
      <c r="DW93" s="316">
        <f t="shared" si="274"/>
        <v>0</v>
      </c>
      <c r="DX93" s="316">
        <f t="shared" si="275"/>
        <v>0</v>
      </c>
      <c r="DY93" s="316">
        <f t="shared" si="276"/>
        <v>0</v>
      </c>
      <c r="DZ93" s="316">
        <f t="shared" si="277"/>
        <v>0</v>
      </c>
      <c r="EA93" s="316">
        <f t="shared" si="278"/>
        <v>0</v>
      </c>
      <c r="EB93" s="307">
        <f t="shared" si="279"/>
        <v>0</v>
      </c>
      <c r="EC93" s="307"/>
      <c r="ED93" s="188"/>
      <c r="EE93" s="188"/>
      <c r="EF93" s="188"/>
      <c r="EG93" s="188"/>
      <c r="EH93" s="188"/>
      <c r="EI93" s="316">
        <f t="shared" si="280"/>
        <v>0</v>
      </c>
      <c r="EJ93" s="316">
        <f t="shared" si="281"/>
        <v>0</v>
      </c>
      <c r="EK93" s="316">
        <f t="shared" si="282"/>
        <v>0</v>
      </c>
      <c r="EL93" s="316">
        <f t="shared" si="283"/>
        <v>0</v>
      </c>
      <c r="EM93" s="316">
        <f t="shared" si="284"/>
        <v>0</v>
      </c>
      <c r="EN93" s="316">
        <f t="shared" si="285"/>
        <v>0</v>
      </c>
      <c r="EO93" s="188"/>
      <c r="EP93" s="307">
        <f t="shared" si="326"/>
        <v>0</v>
      </c>
      <c r="EQ93" s="307">
        <f t="shared" si="286"/>
        <v>0</v>
      </c>
      <c r="ER93" s="188"/>
      <c r="ES93" s="188"/>
      <c r="ET93" s="188"/>
      <c r="EU93" s="188"/>
      <c r="EV93" s="188"/>
      <c r="EW93" s="316">
        <f t="shared" si="287"/>
        <v>0</v>
      </c>
      <c r="EX93" s="316">
        <f t="shared" si="288"/>
        <v>0</v>
      </c>
      <c r="EY93" s="316">
        <f t="shared" si="289"/>
        <v>0</v>
      </c>
      <c r="EZ93" s="316">
        <f t="shared" si="290"/>
        <v>0</v>
      </c>
      <c r="FA93" s="316">
        <f t="shared" si="291"/>
        <v>0</v>
      </c>
      <c r="FB93" s="316">
        <f t="shared" si="292"/>
        <v>0</v>
      </c>
      <c r="FC93" s="188"/>
      <c r="FD93" s="307">
        <f t="shared" si="327"/>
        <v>0</v>
      </c>
      <c r="FE93" s="307">
        <f t="shared" si="293"/>
        <v>0</v>
      </c>
      <c r="FF93" s="188"/>
      <c r="FG93" s="188"/>
      <c r="FH93" s="188"/>
      <c r="FI93" s="188"/>
      <c r="FJ93" s="188"/>
      <c r="FK93" s="188"/>
      <c r="FL93" s="316">
        <f t="shared" si="294"/>
        <v>0</v>
      </c>
      <c r="FM93" s="316">
        <f t="shared" si="295"/>
        <v>0</v>
      </c>
      <c r="FN93" s="316">
        <f t="shared" si="296"/>
        <v>0</v>
      </c>
      <c r="FO93" s="316">
        <f t="shared" si="297"/>
        <v>0</v>
      </c>
      <c r="FP93" s="316">
        <f t="shared" si="298"/>
        <v>0</v>
      </c>
      <c r="FQ93" s="316">
        <f t="shared" si="299"/>
        <v>0</v>
      </c>
      <c r="FR93" s="188"/>
      <c r="FS93" s="307">
        <f t="shared" si="300"/>
        <v>0</v>
      </c>
      <c r="FT93" s="307">
        <f t="shared" si="301"/>
        <v>0</v>
      </c>
      <c r="FU93" s="188"/>
      <c r="FV93" s="188"/>
      <c r="FW93" s="188"/>
      <c r="FX93" s="188"/>
      <c r="FY93" s="188"/>
      <c r="FZ93" s="188"/>
      <c r="GA93" s="316">
        <f t="shared" si="302"/>
        <v>0</v>
      </c>
      <c r="GB93" s="316">
        <f t="shared" si="303"/>
        <v>0</v>
      </c>
      <c r="GC93" s="316">
        <f t="shared" si="304"/>
        <v>0</v>
      </c>
      <c r="GD93" s="316">
        <f t="shared" si="305"/>
        <v>0</v>
      </c>
      <c r="GE93" s="316">
        <f t="shared" si="306"/>
        <v>0</v>
      </c>
      <c r="GF93" s="316">
        <f t="shared" si="307"/>
        <v>0</v>
      </c>
      <c r="GG93" s="188"/>
      <c r="GH93" s="307">
        <f t="shared" si="308"/>
        <v>0</v>
      </c>
      <c r="GI93" s="307">
        <f t="shared" si="309"/>
        <v>0</v>
      </c>
    </row>
    <row r="94" spans="1:191" ht="16.5" x14ac:dyDescent="0.25">
      <c r="A94" s="404">
        <v>39600</v>
      </c>
      <c r="B94" s="410">
        <f t="shared" si="310"/>
        <v>0</v>
      </c>
      <c r="C94" s="208">
        <f t="shared" si="212"/>
        <v>-0.65215625677655975</v>
      </c>
      <c r="D94" s="417"/>
      <c r="E94" s="410">
        <f t="shared" si="311"/>
        <v>-4.93</v>
      </c>
      <c r="F94" s="208">
        <f t="shared" si="213"/>
        <v>0.12</v>
      </c>
      <c r="G94" s="417"/>
      <c r="H94" s="410">
        <f t="shared" si="312"/>
        <v>0</v>
      </c>
      <c r="I94" s="208">
        <f t="shared" si="214"/>
        <v>0.62</v>
      </c>
      <c r="J94" s="417"/>
      <c r="K94" s="410">
        <f t="shared" si="313"/>
        <v>0</v>
      </c>
      <c r="L94" s="208">
        <f t="shared" si="215"/>
        <v>-0.35499999999999998</v>
      </c>
      <c r="M94" s="417"/>
      <c r="N94" s="410">
        <f t="shared" si="314"/>
        <v>0</v>
      </c>
      <c r="O94" s="208">
        <f t="shared" si="216"/>
        <v>-0.28999999999999998</v>
      </c>
      <c r="P94" s="417"/>
      <c r="Q94" s="208">
        <f t="shared" si="217"/>
        <v>3.7060000000000004</v>
      </c>
      <c r="R94" s="417"/>
      <c r="S94" s="410">
        <f t="shared" si="315"/>
        <v>0</v>
      </c>
      <c r="T94" s="208">
        <f t="shared" si="218"/>
        <v>-0.59499999999999997</v>
      </c>
      <c r="U94" s="417"/>
      <c r="V94" s="208">
        <f t="shared" si="316"/>
        <v>4.7602837439764212</v>
      </c>
      <c r="W94" s="417"/>
      <c r="X94" s="410">
        <f t="shared" si="317"/>
        <v>0</v>
      </c>
      <c r="Y94" s="208">
        <f t="shared" si="219"/>
        <v>3.9960000000000004</v>
      </c>
      <c r="Z94" s="417"/>
      <c r="AB94" s="415">
        <f t="shared" si="220"/>
        <v>-4.93</v>
      </c>
      <c r="AC94" s="122"/>
      <c r="AD94" s="122"/>
      <c r="AI94" s="407">
        <v>39600</v>
      </c>
      <c r="AJ94" s="293">
        <f t="shared" si="318"/>
        <v>0</v>
      </c>
      <c r="AK94" s="294">
        <f t="shared" si="324"/>
        <v>0</v>
      </c>
      <c r="AL94" s="294">
        <f t="shared" si="221"/>
        <v>0</v>
      </c>
      <c r="AM94" s="313">
        <f t="shared" si="319"/>
        <v>0.65745862950922196</v>
      </c>
      <c r="AN94" s="314">
        <f t="shared" si="222"/>
        <v>0</v>
      </c>
      <c r="AO94" s="294">
        <f t="shared" si="223"/>
        <v>0</v>
      </c>
      <c r="AP94" s="408"/>
      <c r="AQ94" s="237"/>
      <c r="AR94" s="307">
        <f t="shared" si="224"/>
        <v>0</v>
      </c>
      <c r="AS94" s="237"/>
      <c r="AT94" s="188"/>
      <c r="AU94" s="188"/>
      <c r="AV94" s="239">
        <v>39600</v>
      </c>
      <c r="AW94" s="188"/>
      <c r="AX94" s="315">
        <f t="shared" si="225"/>
        <v>0</v>
      </c>
      <c r="AY94" s="316">
        <f t="shared" si="226"/>
        <v>0</v>
      </c>
      <c r="AZ94" s="316">
        <f t="shared" si="227"/>
        <v>0</v>
      </c>
      <c r="BA94" s="316">
        <f t="shared" si="228"/>
        <v>0</v>
      </c>
      <c r="BB94" s="316">
        <f t="shared" si="229"/>
        <v>0</v>
      </c>
      <c r="BC94" s="316">
        <f t="shared" si="230"/>
        <v>0</v>
      </c>
      <c r="BD94" s="316">
        <f t="shared" si="231"/>
        <v>0</v>
      </c>
      <c r="BE94" s="316">
        <f t="shared" si="320"/>
        <v>0</v>
      </c>
      <c r="BF94" s="316"/>
      <c r="BG94" s="248"/>
      <c r="BH94" s="248"/>
      <c r="BI94" s="317">
        <f t="shared" si="232"/>
        <v>0</v>
      </c>
      <c r="BJ94" s="317">
        <f t="shared" si="233"/>
        <v>0</v>
      </c>
      <c r="BK94" s="317">
        <f t="shared" si="234"/>
        <v>0</v>
      </c>
      <c r="BL94" s="317">
        <f t="shared" si="235"/>
        <v>0</v>
      </c>
      <c r="BM94" s="317">
        <f t="shared" si="236"/>
        <v>0</v>
      </c>
      <c r="BN94" s="317">
        <f t="shared" si="237"/>
        <v>0</v>
      </c>
      <c r="BO94" s="317">
        <f t="shared" si="238"/>
        <v>0</v>
      </c>
      <c r="BP94" s="317">
        <f t="shared" si="239"/>
        <v>0</v>
      </c>
      <c r="BQ94" s="248"/>
      <c r="BR94" s="249">
        <f t="shared" si="325"/>
        <v>0</v>
      </c>
      <c r="BS94" s="249">
        <f t="shared" si="240"/>
        <v>0</v>
      </c>
      <c r="BT94" s="249"/>
      <c r="BU94" s="188"/>
      <c r="BV94" s="188"/>
      <c r="BW94" s="318">
        <f t="shared" si="241"/>
        <v>0</v>
      </c>
      <c r="BX94" s="318">
        <f t="shared" si="242"/>
        <v>0</v>
      </c>
      <c r="BY94" s="318">
        <f t="shared" si="243"/>
        <v>0</v>
      </c>
      <c r="BZ94" s="318">
        <f t="shared" si="244"/>
        <v>0</v>
      </c>
      <c r="CA94" s="318">
        <f t="shared" si="245"/>
        <v>0</v>
      </c>
      <c r="CB94" s="316">
        <f t="shared" si="246"/>
        <v>0</v>
      </c>
      <c r="CC94" s="316">
        <f t="shared" si="247"/>
        <v>0</v>
      </c>
      <c r="CD94" s="316">
        <f t="shared" si="248"/>
        <v>0</v>
      </c>
      <c r="CE94" s="316">
        <f t="shared" si="249"/>
        <v>0</v>
      </c>
      <c r="CF94" s="316">
        <f t="shared" si="250"/>
        <v>0</v>
      </c>
      <c r="CG94" s="316">
        <f t="shared" si="251"/>
        <v>0</v>
      </c>
      <c r="CH94" s="316">
        <f t="shared" si="252"/>
        <v>0</v>
      </c>
      <c r="CI94" s="316">
        <f t="shared" si="253"/>
        <v>0</v>
      </c>
      <c r="CJ94" s="188"/>
      <c r="CK94" s="307">
        <f t="shared" si="321"/>
        <v>0</v>
      </c>
      <c r="CL94" s="307"/>
      <c r="CM94" s="307"/>
      <c r="CN94" s="318">
        <f t="shared" si="254"/>
        <v>0</v>
      </c>
      <c r="CO94" s="318">
        <f t="shared" si="255"/>
        <v>0</v>
      </c>
      <c r="CP94" s="318">
        <f t="shared" si="256"/>
        <v>0</v>
      </c>
      <c r="CQ94" s="318">
        <f t="shared" si="257"/>
        <v>0</v>
      </c>
      <c r="CR94" s="307"/>
      <c r="CS94" s="307">
        <f t="shared" si="322"/>
        <v>0</v>
      </c>
      <c r="CT94" s="307"/>
      <c r="CU94" s="188"/>
      <c r="CV94" s="188"/>
      <c r="CW94" s="188"/>
      <c r="CX94" s="316">
        <f t="shared" si="258"/>
        <v>0</v>
      </c>
      <c r="CY94" s="316">
        <f t="shared" si="259"/>
        <v>0</v>
      </c>
      <c r="CZ94" s="316">
        <f t="shared" si="260"/>
        <v>0</v>
      </c>
      <c r="DA94" s="316">
        <f t="shared" si="261"/>
        <v>0</v>
      </c>
      <c r="DB94" s="316">
        <f t="shared" si="262"/>
        <v>0</v>
      </c>
      <c r="DC94" s="316">
        <f t="shared" si="263"/>
        <v>0</v>
      </c>
      <c r="DD94" s="316">
        <f t="shared" si="264"/>
        <v>0</v>
      </c>
      <c r="DE94" s="188"/>
      <c r="DF94" s="307">
        <f t="shared" si="265"/>
        <v>0</v>
      </c>
      <c r="DG94" s="188"/>
      <c r="DH94" s="188"/>
      <c r="DI94" s="188"/>
      <c r="DJ94" s="188"/>
      <c r="DK94" s="188"/>
      <c r="DL94" s="316">
        <f t="shared" si="266"/>
        <v>0</v>
      </c>
      <c r="DM94" s="316">
        <f t="shared" si="267"/>
        <v>0</v>
      </c>
      <c r="DN94" s="316">
        <f t="shared" si="268"/>
        <v>0</v>
      </c>
      <c r="DO94" s="316">
        <f t="shared" si="269"/>
        <v>0</v>
      </c>
      <c r="DP94" s="316"/>
      <c r="DQ94" s="316">
        <f t="shared" si="323"/>
        <v>0</v>
      </c>
      <c r="DR94" s="316"/>
      <c r="DS94" s="316">
        <f t="shared" si="270"/>
        <v>0</v>
      </c>
      <c r="DT94" s="316">
        <f t="shared" si="271"/>
        <v>0</v>
      </c>
      <c r="DU94" s="316">
        <f t="shared" si="272"/>
        <v>0</v>
      </c>
      <c r="DV94" s="316">
        <f t="shared" si="273"/>
        <v>0</v>
      </c>
      <c r="DW94" s="316">
        <f t="shared" si="274"/>
        <v>0</v>
      </c>
      <c r="DX94" s="316">
        <f t="shared" si="275"/>
        <v>0</v>
      </c>
      <c r="DY94" s="316">
        <f t="shared" si="276"/>
        <v>0</v>
      </c>
      <c r="DZ94" s="316">
        <f t="shared" si="277"/>
        <v>0</v>
      </c>
      <c r="EA94" s="316">
        <f t="shared" si="278"/>
        <v>0</v>
      </c>
      <c r="EB94" s="307">
        <f t="shared" si="279"/>
        <v>0</v>
      </c>
      <c r="EC94" s="307"/>
      <c r="ED94" s="188"/>
      <c r="EE94" s="188"/>
      <c r="EF94" s="188"/>
      <c r="EG94" s="188"/>
      <c r="EH94" s="188"/>
      <c r="EI94" s="316">
        <f t="shared" si="280"/>
        <v>0</v>
      </c>
      <c r="EJ94" s="316">
        <f t="shared" si="281"/>
        <v>0</v>
      </c>
      <c r="EK94" s="316">
        <f t="shared" si="282"/>
        <v>0</v>
      </c>
      <c r="EL94" s="316">
        <f t="shared" si="283"/>
        <v>0</v>
      </c>
      <c r="EM94" s="316">
        <f t="shared" si="284"/>
        <v>0</v>
      </c>
      <c r="EN94" s="316">
        <f t="shared" si="285"/>
        <v>0</v>
      </c>
      <c r="EO94" s="188"/>
      <c r="EP94" s="307">
        <f t="shared" si="326"/>
        <v>0</v>
      </c>
      <c r="EQ94" s="307">
        <f t="shared" si="286"/>
        <v>0</v>
      </c>
      <c r="ER94" s="188"/>
      <c r="ES94" s="188"/>
      <c r="ET94" s="188"/>
      <c r="EU94" s="188"/>
      <c r="EV94" s="188"/>
      <c r="EW94" s="316">
        <f t="shared" si="287"/>
        <v>0</v>
      </c>
      <c r="EX94" s="316">
        <f t="shared" si="288"/>
        <v>0</v>
      </c>
      <c r="EY94" s="316">
        <f t="shared" si="289"/>
        <v>0</v>
      </c>
      <c r="EZ94" s="316">
        <f t="shared" si="290"/>
        <v>0</v>
      </c>
      <c r="FA94" s="316">
        <f t="shared" si="291"/>
        <v>0</v>
      </c>
      <c r="FB94" s="316">
        <f t="shared" si="292"/>
        <v>0</v>
      </c>
      <c r="FC94" s="188"/>
      <c r="FD94" s="307">
        <f t="shared" si="327"/>
        <v>0</v>
      </c>
      <c r="FE94" s="307">
        <f t="shared" si="293"/>
        <v>0</v>
      </c>
      <c r="FF94" s="188"/>
      <c r="FG94" s="188"/>
      <c r="FH94" s="188"/>
      <c r="FI94" s="188"/>
      <c r="FJ94" s="188"/>
      <c r="FK94" s="188"/>
      <c r="FL94" s="316">
        <f t="shared" si="294"/>
        <v>0</v>
      </c>
      <c r="FM94" s="316">
        <f t="shared" si="295"/>
        <v>0</v>
      </c>
      <c r="FN94" s="316">
        <f t="shared" si="296"/>
        <v>0</v>
      </c>
      <c r="FO94" s="316">
        <f t="shared" si="297"/>
        <v>0</v>
      </c>
      <c r="FP94" s="316">
        <f t="shared" si="298"/>
        <v>0</v>
      </c>
      <c r="FQ94" s="316">
        <f t="shared" si="299"/>
        <v>0</v>
      </c>
      <c r="FR94" s="188"/>
      <c r="FS94" s="307">
        <f t="shared" si="300"/>
        <v>0</v>
      </c>
      <c r="FT94" s="307">
        <f t="shared" si="301"/>
        <v>0</v>
      </c>
      <c r="FU94" s="188"/>
      <c r="FV94" s="188"/>
      <c r="FW94" s="188"/>
      <c r="FX94" s="188"/>
      <c r="FY94" s="188"/>
      <c r="FZ94" s="188"/>
      <c r="GA94" s="316">
        <f t="shared" si="302"/>
        <v>0</v>
      </c>
      <c r="GB94" s="316">
        <f t="shared" si="303"/>
        <v>0</v>
      </c>
      <c r="GC94" s="316">
        <f t="shared" si="304"/>
        <v>0</v>
      </c>
      <c r="GD94" s="316">
        <f t="shared" si="305"/>
        <v>0</v>
      </c>
      <c r="GE94" s="316">
        <f t="shared" si="306"/>
        <v>0</v>
      </c>
      <c r="GF94" s="316">
        <f t="shared" si="307"/>
        <v>0</v>
      </c>
      <c r="GG94" s="188"/>
      <c r="GH94" s="307">
        <f t="shared" si="308"/>
        <v>0</v>
      </c>
      <c r="GI94" s="307">
        <f t="shared" si="309"/>
        <v>0</v>
      </c>
    </row>
    <row r="95" spans="1:191" ht="16.5" x14ac:dyDescent="0.25">
      <c r="A95" s="404">
        <v>39630</v>
      </c>
      <c r="B95" s="410">
        <f t="shared" si="310"/>
        <v>0</v>
      </c>
      <c r="C95" s="208">
        <f t="shared" si="212"/>
        <v>-0.6521608359534703</v>
      </c>
      <c r="D95" s="411">
        <f>AVERAGE(C92:C98)</f>
        <v>-0.65216046914667769</v>
      </c>
      <c r="E95" s="410">
        <f t="shared" si="311"/>
        <v>-5.07</v>
      </c>
      <c r="F95" s="208">
        <f t="shared" si="213"/>
        <v>0.12</v>
      </c>
      <c r="G95" s="411">
        <f>AVERAGE(F92:F98)</f>
        <v>0.12</v>
      </c>
      <c r="H95" s="410">
        <f t="shared" si="312"/>
        <v>0</v>
      </c>
      <c r="I95" s="208">
        <f t="shared" si="214"/>
        <v>0.62</v>
      </c>
      <c r="J95" s="411">
        <f>AVERAGE(I92:I98)</f>
        <v>0.62</v>
      </c>
      <c r="K95" s="410">
        <f t="shared" si="313"/>
        <v>0</v>
      </c>
      <c r="L95" s="208">
        <f t="shared" si="215"/>
        <v>-0.35499999999999998</v>
      </c>
      <c r="M95" s="411">
        <f>AVERAGE(L92:L98)</f>
        <v>-0.35499999999999998</v>
      </c>
      <c r="N95" s="410">
        <f t="shared" si="314"/>
        <v>0</v>
      </c>
      <c r="O95" s="208">
        <f t="shared" si="216"/>
        <v>-0.28999999999999998</v>
      </c>
      <c r="P95" s="411">
        <f>AVERAGE(O92:O98)</f>
        <v>-0.28999999999999998</v>
      </c>
      <c r="Q95" s="208">
        <f t="shared" si="217"/>
        <v>3.7360000000000007</v>
      </c>
      <c r="R95" s="411">
        <f>AVERAGE(Q92:Q98)</f>
        <v>3.7401428571428572</v>
      </c>
      <c r="S95" s="410">
        <f t="shared" si="315"/>
        <v>0</v>
      </c>
      <c r="T95" s="208">
        <f t="shared" si="218"/>
        <v>-0.59499999999999997</v>
      </c>
      <c r="U95" s="411">
        <f>AVERAGE(T92:T98)</f>
        <v>-0.59499999999999986</v>
      </c>
      <c r="V95" s="208">
        <f t="shared" si="316"/>
        <v>4.8018891855155941</v>
      </c>
      <c r="W95" s="411">
        <f>AVERAGE(V92:V98)</f>
        <v>4.8077087637190754</v>
      </c>
      <c r="X95" s="410">
        <f t="shared" si="317"/>
        <v>0</v>
      </c>
      <c r="Y95" s="208">
        <f t="shared" si="219"/>
        <v>4.0260000000000007</v>
      </c>
      <c r="Z95" s="411">
        <f>AVERAGE(Y92:Y98)</f>
        <v>4.0301428571428568</v>
      </c>
      <c r="AB95" s="415">
        <f t="shared" si="220"/>
        <v>-5.07</v>
      </c>
      <c r="AC95" s="122"/>
      <c r="AD95" s="122"/>
      <c r="AI95" s="407">
        <v>39630</v>
      </c>
      <c r="AJ95" s="293">
        <f t="shared" si="318"/>
        <v>0</v>
      </c>
      <c r="AK95" s="294">
        <f t="shared" si="324"/>
        <v>0</v>
      </c>
      <c r="AL95" s="294">
        <f t="shared" si="221"/>
        <v>0</v>
      </c>
      <c r="AM95" s="313">
        <f t="shared" si="319"/>
        <v>0.65400684428604405</v>
      </c>
      <c r="AN95" s="314">
        <f t="shared" si="222"/>
        <v>0</v>
      </c>
      <c r="AO95" s="294">
        <f t="shared" si="223"/>
        <v>0</v>
      </c>
      <c r="AP95" s="408"/>
      <c r="AQ95" s="237"/>
      <c r="AR95" s="307">
        <f t="shared" si="224"/>
        <v>0</v>
      </c>
      <c r="AS95" s="237"/>
      <c r="AT95" s="188"/>
      <c r="AU95" s="188"/>
      <c r="AV95" s="239">
        <v>39630</v>
      </c>
      <c r="AW95" s="188"/>
      <c r="AX95" s="315">
        <f t="shared" si="225"/>
        <v>0</v>
      </c>
      <c r="AY95" s="316">
        <f t="shared" si="226"/>
        <v>0</v>
      </c>
      <c r="AZ95" s="316">
        <f t="shared" si="227"/>
        <v>0</v>
      </c>
      <c r="BA95" s="316">
        <f t="shared" si="228"/>
        <v>0</v>
      </c>
      <c r="BB95" s="316">
        <f t="shared" si="229"/>
        <v>0</v>
      </c>
      <c r="BC95" s="316">
        <f t="shared" si="230"/>
        <v>0</v>
      </c>
      <c r="BD95" s="316">
        <f t="shared" si="231"/>
        <v>0</v>
      </c>
      <c r="BE95" s="316">
        <f t="shared" si="320"/>
        <v>0</v>
      </c>
      <c r="BF95" s="316"/>
      <c r="BG95" s="248"/>
      <c r="BH95" s="248"/>
      <c r="BI95" s="317">
        <f t="shared" si="232"/>
        <v>0</v>
      </c>
      <c r="BJ95" s="317">
        <f t="shared" si="233"/>
        <v>0</v>
      </c>
      <c r="BK95" s="317">
        <f t="shared" si="234"/>
        <v>0</v>
      </c>
      <c r="BL95" s="317">
        <f t="shared" si="235"/>
        <v>0</v>
      </c>
      <c r="BM95" s="317">
        <f t="shared" si="236"/>
        <v>0</v>
      </c>
      <c r="BN95" s="317">
        <f t="shared" si="237"/>
        <v>0</v>
      </c>
      <c r="BO95" s="317">
        <f t="shared" si="238"/>
        <v>0</v>
      </c>
      <c r="BP95" s="317">
        <f t="shared" si="239"/>
        <v>0</v>
      </c>
      <c r="BQ95" s="248"/>
      <c r="BR95" s="249">
        <f t="shared" si="325"/>
        <v>0</v>
      </c>
      <c r="BS95" s="249">
        <f t="shared" si="240"/>
        <v>0</v>
      </c>
      <c r="BT95" s="249"/>
      <c r="BU95" s="188"/>
      <c r="BV95" s="188"/>
      <c r="BW95" s="318">
        <f t="shared" si="241"/>
        <v>0</v>
      </c>
      <c r="BX95" s="318">
        <f t="shared" si="242"/>
        <v>0</v>
      </c>
      <c r="BY95" s="318">
        <f t="shared" si="243"/>
        <v>0</v>
      </c>
      <c r="BZ95" s="318">
        <f t="shared" si="244"/>
        <v>0</v>
      </c>
      <c r="CA95" s="318">
        <f t="shared" si="245"/>
        <v>0</v>
      </c>
      <c r="CB95" s="316">
        <f t="shared" si="246"/>
        <v>0</v>
      </c>
      <c r="CC95" s="316">
        <f t="shared" si="247"/>
        <v>0</v>
      </c>
      <c r="CD95" s="316">
        <f t="shared" si="248"/>
        <v>0</v>
      </c>
      <c r="CE95" s="316">
        <f t="shared" si="249"/>
        <v>0</v>
      </c>
      <c r="CF95" s="316">
        <f t="shared" si="250"/>
        <v>0</v>
      </c>
      <c r="CG95" s="316">
        <f t="shared" si="251"/>
        <v>0</v>
      </c>
      <c r="CH95" s="316">
        <f t="shared" si="252"/>
        <v>0</v>
      </c>
      <c r="CI95" s="316">
        <f t="shared" si="253"/>
        <v>0</v>
      </c>
      <c r="CJ95" s="188"/>
      <c r="CK95" s="307">
        <f t="shared" si="321"/>
        <v>0</v>
      </c>
      <c r="CL95" s="307"/>
      <c r="CM95" s="307"/>
      <c r="CN95" s="318">
        <f t="shared" si="254"/>
        <v>0</v>
      </c>
      <c r="CO95" s="318">
        <f t="shared" si="255"/>
        <v>0</v>
      </c>
      <c r="CP95" s="318">
        <f t="shared" si="256"/>
        <v>0</v>
      </c>
      <c r="CQ95" s="318">
        <f t="shared" si="257"/>
        <v>0</v>
      </c>
      <c r="CR95" s="307"/>
      <c r="CS95" s="307">
        <f t="shared" si="322"/>
        <v>0</v>
      </c>
      <c r="CT95" s="307"/>
      <c r="CU95" s="188"/>
      <c r="CV95" s="188"/>
      <c r="CW95" s="188"/>
      <c r="CX95" s="316">
        <f t="shared" si="258"/>
        <v>0</v>
      </c>
      <c r="CY95" s="316">
        <f t="shared" si="259"/>
        <v>0</v>
      </c>
      <c r="CZ95" s="316">
        <f t="shared" si="260"/>
        <v>0</v>
      </c>
      <c r="DA95" s="316">
        <f t="shared" si="261"/>
        <v>0</v>
      </c>
      <c r="DB95" s="316">
        <f t="shared" si="262"/>
        <v>0</v>
      </c>
      <c r="DC95" s="316">
        <f t="shared" si="263"/>
        <v>0</v>
      </c>
      <c r="DD95" s="316">
        <f t="shared" si="264"/>
        <v>0</v>
      </c>
      <c r="DE95" s="188"/>
      <c r="DF95" s="307">
        <f t="shared" si="265"/>
        <v>0</v>
      </c>
      <c r="DG95" s="188"/>
      <c r="DH95" s="188"/>
      <c r="DI95" s="188"/>
      <c r="DJ95" s="188"/>
      <c r="DK95" s="188"/>
      <c r="DL95" s="316">
        <f t="shared" si="266"/>
        <v>0</v>
      </c>
      <c r="DM95" s="316">
        <f t="shared" si="267"/>
        <v>0</v>
      </c>
      <c r="DN95" s="316">
        <f t="shared" si="268"/>
        <v>0</v>
      </c>
      <c r="DO95" s="316">
        <f t="shared" si="269"/>
        <v>0</v>
      </c>
      <c r="DP95" s="316"/>
      <c r="DQ95" s="316">
        <f t="shared" si="323"/>
        <v>0</v>
      </c>
      <c r="DR95" s="316"/>
      <c r="DS95" s="316">
        <f t="shared" si="270"/>
        <v>0</v>
      </c>
      <c r="DT95" s="316">
        <f t="shared" si="271"/>
        <v>0</v>
      </c>
      <c r="DU95" s="316">
        <f t="shared" si="272"/>
        <v>0</v>
      </c>
      <c r="DV95" s="316">
        <f t="shared" si="273"/>
        <v>0</v>
      </c>
      <c r="DW95" s="316">
        <f t="shared" si="274"/>
        <v>0</v>
      </c>
      <c r="DX95" s="316">
        <f t="shared" si="275"/>
        <v>0</v>
      </c>
      <c r="DY95" s="316">
        <f t="shared" si="276"/>
        <v>0</v>
      </c>
      <c r="DZ95" s="316">
        <f t="shared" si="277"/>
        <v>0</v>
      </c>
      <c r="EA95" s="316">
        <f t="shared" si="278"/>
        <v>0</v>
      </c>
      <c r="EB95" s="307">
        <f t="shared" si="279"/>
        <v>0</v>
      </c>
      <c r="EC95" s="307"/>
      <c r="ED95" s="188"/>
      <c r="EE95" s="188"/>
      <c r="EF95" s="188"/>
      <c r="EG95" s="188"/>
      <c r="EH95" s="188"/>
      <c r="EI95" s="316">
        <f t="shared" si="280"/>
        <v>0</v>
      </c>
      <c r="EJ95" s="316">
        <f t="shared" si="281"/>
        <v>0</v>
      </c>
      <c r="EK95" s="316">
        <f t="shared" si="282"/>
        <v>0</v>
      </c>
      <c r="EL95" s="316">
        <f t="shared" si="283"/>
        <v>0</v>
      </c>
      <c r="EM95" s="316">
        <f t="shared" si="284"/>
        <v>0</v>
      </c>
      <c r="EN95" s="316">
        <f t="shared" si="285"/>
        <v>0</v>
      </c>
      <c r="EO95" s="188"/>
      <c r="EP95" s="307">
        <f t="shared" si="326"/>
        <v>0</v>
      </c>
      <c r="EQ95" s="307">
        <f t="shared" si="286"/>
        <v>0</v>
      </c>
      <c r="ER95" s="188"/>
      <c r="ES95" s="188"/>
      <c r="ET95" s="188"/>
      <c r="EU95" s="188"/>
      <c r="EV95" s="188"/>
      <c r="EW95" s="316">
        <f t="shared" si="287"/>
        <v>0</v>
      </c>
      <c r="EX95" s="316">
        <f t="shared" si="288"/>
        <v>0</v>
      </c>
      <c r="EY95" s="316">
        <f t="shared" si="289"/>
        <v>0</v>
      </c>
      <c r="EZ95" s="316">
        <f t="shared" si="290"/>
        <v>0</v>
      </c>
      <c r="FA95" s="316">
        <f t="shared" si="291"/>
        <v>0</v>
      </c>
      <c r="FB95" s="316">
        <f t="shared" si="292"/>
        <v>0</v>
      </c>
      <c r="FC95" s="188"/>
      <c r="FD95" s="307">
        <f t="shared" si="327"/>
        <v>0</v>
      </c>
      <c r="FE95" s="307">
        <f t="shared" si="293"/>
        <v>0</v>
      </c>
      <c r="FF95" s="188"/>
      <c r="FG95" s="188"/>
      <c r="FH95" s="188"/>
      <c r="FI95" s="188"/>
      <c r="FJ95" s="188"/>
      <c r="FK95" s="188"/>
      <c r="FL95" s="316">
        <f t="shared" si="294"/>
        <v>0</v>
      </c>
      <c r="FM95" s="316">
        <f t="shared" si="295"/>
        <v>0</v>
      </c>
      <c r="FN95" s="316">
        <f t="shared" si="296"/>
        <v>0</v>
      </c>
      <c r="FO95" s="316">
        <f t="shared" si="297"/>
        <v>0</v>
      </c>
      <c r="FP95" s="316">
        <f t="shared" si="298"/>
        <v>0</v>
      </c>
      <c r="FQ95" s="316">
        <f t="shared" si="299"/>
        <v>0</v>
      </c>
      <c r="FR95" s="188"/>
      <c r="FS95" s="307">
        <f t="shared" si="300"/>
        <v>0</v>
      </c>
      <c r="FT95" s="307">
        <f t="shared" si="301"/>
        <v>0</v>
      </c>
      <c r="FU95" s="188"/>
      <c r="FV95" s="188"/>
      <c r="FW95" s="188"/>
      <c r="FX95" s="188"/>
      <c r="FY95" s="188"/>
      <c r="FZ95" s="188"/>
      <c r="GA95" s="316">
        <f t="shared" si="302"/>
        <v>0</v>
      </c>
      <c r="GB95" s="316">
        <f t="shared" si="303"/>
        <v>0</v>
      </c>
      <c r="GC95" s="316">
        <f t="shared" si="304"/>
        <v>0</v>
      </c>
      <c r="GD95" s="316">
        <f t="shared" si="305"/>
        <v>0</v>
      </c>
      <c r="GE95" s="316">
        <f t="shared" si="306"/>
        <v>0</v>
      </c>
      <c r="GF95" s="316">
        <f t="shared" si="307"/>
        <v>0</v>
      </c>
      <c r="GG95" s="188"/>
      <c r="GH95" s="307">
        <f t="shared" si="308"/>
        <v>0</v>
      </c>
      <c r="GI95" s="307">
        <f t="shared" si="309"/>
        <v>0</v>
      </c>
    </row>
    <row r="96" spans="1:191" ht="16.5" x14ac:dyDescent="0.25">
      <c r="A96" s="404">
        <v>39661</v>
      </c>
      <c r="B96" s="410">
        <f t="shared" si="310"/>
        <v>0</v>
      </c>
      <c r="C96" s="208">
        <f t="shared" si="212"/>
        <v>-0.65216534990387487</v>
      </c>
      <c r="D96" s="417"/>
      <c r="E96" s="410">
        <f t="shared" si="311"/>
        <v>-5.04</v>
      </c>
      <c r="F96" s="208">
        <f t="shared" si="213"/>
        <v>0.12</v>
      </c>
      <c r="G96" s="417"/>
      <c r="H96" s="410">
        <f t="shared" si="312"/>
        <v>0</v>
      </c>
      <c r="I96" s="208">
        <f t="shared" si="214"/>
        <v>0.62</v>
      </c>
      <c r="J96" s="417"/>
      <c r="K96" s="410">
        <f t="shared" si="313"/>
        <v>0</v>
      </c>
      <c r="L96" s="208">
        <f t="shared" si="215"/>
        <v>-0.35499999999999998</v>
      </c>
      <c r="M96" s="417"/>
      <c r="N96" s="410">
        <f t="shared" si="314"/>
        <v>0</v>
      </c>
      <c r="O96" s="208">
        <f t="shared" si="216"/>
        <v>-0.28999999999999998</v>
      </c>
      <c r="P96" s="417"/>
      <c r="Q96" s="208">
        <f t="shared" si="217"/>
        <v>3.7560000000000002</v>
      </c>
      <c r="R96" s="417"/>
      <c r="S96" s="410">
        <f t="shared" si="315"/>
        <v>0</v>
      </c>
      <c r="T96" s="208">
        <f t="shared" si="218"/>
        <v>-0.59499999999999997</v>
      </c>
      <c r="U96" s="417"/>
      <c r="V96" s="208">
        <f t="shared" si="316"/>
        <v>4.8294989965816209</v>
      </c>
      <c r="W96" s="417"/>
      <c r="X96" s="410">
        <f t="shared" si="317"/>
        <v>0</v>
      </c>
      <c r="Y96" s="208">
        <f t="shared" si="219"/>
        <v>4.0460000000000003</v>
      </c>
      <c r="Z96" s="417"/>
      <c r="AB96" s="415">
        <f t="shared" si="220"/>
        <v>-5.04</v>
      </c>
      <c r="AC96" s="122"/>
      <c r="AD96" s="122"/>
      <c r="AI96" s="407">
        <v>39661</v>
      </c>
      <c r="AJ96" s="293">
        <f t="shared" si="318"/>
        <v>0</v>
      </c>
      <c r="AK96" s="294">
        <f t="shared" si="324"/>
        <v>0</v>
      </c>
      <c r="AL96" s="294">
        <f t="shared" si="221"/>
        <v>0</v>
      </c>
      <c r="AM96" s="313">
        <f t="shared" si="319"/>
        <v>0.65045029672410459</v>
      </c>
      <c r="AN96" s="314">
        <f t="shared" si="222"/>
        <v>0</v>
      </c>
      <c r="AO96" s="294">
        <f t="shared" si="223"/>
        <v>0</v>
      </c>
      <c r="AP96" s="408"/>
      <c r="AQ96" s="237"/>
      <c r="AR96" s="307">
        <f t="shared" si="224"/>
        <v>0</v>
      </c>
      <c r="AS96" s="237"/>
      <c r="AT96" s="188"/>
      <c r="AU96" s="188"/>
      <c r="AV96" s="239">
        <v>39661</v>
      </c>
      <c r="AW96" s="188"/>
      <c r="AX96" s="315">
        <f t="shared" si="225"/>
        <v>0</v>
      </c>
      <c r="AY96" s="316">
        <f t="shared" si="226"/>
        <v>0</v>
      </c>
      <c r="AZ96" s="316">
        <f t="shared" si="227"/>
        <v>0</v>
      </c>
      <c r="BA96" s="316">
        <f t="shared" si="228"/>
        <v>0</v>
      </c>
      <c r="BB96" s="316">
        <f t="shared" si="229"/>
        <v>0</v>
      </c>
      <c r="BC96" s="316">
        <f t="shared" si="230"/>
        <v>0</v>
      </c>
      <c r="BD96" s="316">
        <f t="shared" si="231"/>
        <v>0</v>
      </c>
      <c r="BE96" s="316">
        <f t="shared" si="320"/>
        <v>0</v>
      </c>
      <c r="BF96" s="316"/>
      <c r="BG96" s="248"/>
      <c r="BH96" s="248"/>
      <c r="BI96" s="317">
        <f t="shared" si="232"/>
        <v>0</v>
      </c>
      <c r="BJ96" s="317">
        <f t="shared" si="233"/>
        <v>0</v>
      </c>
      <c r="BK96" s="317">
        <f t="shared" si="234"/>
        <v>0</v>
      </c>
      <c r="BL96" s="317">
        <f t="shared" si="235"/>
        <v>0</v>
      </c>
      <c r="BM96" s="317">
        <f t="shared" si="236"/>
        <v>0</v>
      </c>
      <c r="BN96" s="317">
        <f t="shared" si="237"/>
        <v>0</v>
      </c>
      <c r="BO96" s="317">
        <f t="shared" si="238"/>
        <v>0</v>
      </c>
      <c r="BP96" s="317">
        <f t="shared" si="239"/>
        <v>0</v>
      </c>
      <c r="BQ96" s="248"/>
      <c r="BR96" s="249">
        <f t="shared" si="325"/>
        <v>0</v>
      </c>
      <c r="BS96" s="249">
        <f t="shared" si="240"/>
        <v>0</v>
      </c>
      <c r="BT96" s="249"/>
      <c r="BU96" s="188"/>
      <c r="BV96" s="188"/>
      <c r="BW96" s="318">
        <f t="shared" si="241"/>
        <v>0</v>
      </c>
      <c r="BX96" s="318">
        <f t="shared" si="242"/>
        <v>0</v>
      </c>
      <c r="BY96" s="318">
        <f t="shared" si="243"/>
        <v>0</v>
      </c>
      <c r="BZ96" s="318">
        <f t="shared" si="244"/>
        <v>0</v>
      </c>
      <c r="CA96" s="318">
        <f t="shared" si="245"/>
        <v>0</v>
      </c>
      <c r="CB96" s="316">
        <f t="shared" si="246"/>
        <v>0</v>
      </c>
      <c r="CC96" s="316">
        <f t="shared" si="247"/>
        <v>0</v>
      </c>
      <c r="CD96" s="316">
        <f t="shared" si="248"/>
        <v>0</v>
      </c>
      <c r="CE96" s="316">
        <f t="shared" si="249"/>
        <v>0</v>
      </c>
      <c r="CF96" s="316">
        <f t="shared" si="250"/>
        <v>0</v>
      </c>
      <c r="CG96" s="316">
        <f t="shared" si="251"/>
        <v>0</v>
      </c>
      <c r="CH96" s="316">
        <f t="shared" si="252"/>
        <v>0</v>
      </c>
      <c r="CI96" s="316">
        <f t="shared" si="253"/>
        <v>0</v>
      </c>
      <c r="CJ96" s="188"/>
      <c r="CK96" s="307">
        <f t="shared" si="321"/>
        <v>0</v>
      </c>
      <c r="CL96" s="307"/>
      <c r="CM96" s="307"/>
      <c r="CN96" s="318">
        <f t="shared" si="254"/>
        <v>0</v>
      </c>
      <c r="CO96" s="318">
        <f t="shared" si="255"/>
        <v>0</v>
      </c>
      <c r="CP96" s="318">
        <f t="shared" si="256"/>
        <v>0</v>
      </c>
      <c r="CQ96" s="318">
        <f t="shared" si="257"/>
        <v>0</v>
      </c>
      <c r="CR96" s="307"/>
      <c r="CS96" s="307">
        <f t="shared" si="322"/>
        <v>0</v>
      </c>
      <c r="CT96" s="307"/>
      <c r="CU96" s="188"/>
      <c r="CV96" s="188"/>
      <c r="CW96" s="188"/>
      <c r="CX96" s="316">
        <f t="shared" si="258"/>
        <v>0</v>
      </c>
      <c r="CY96" s="316">
        <f t="shared" si="259"/>
        <v>0</v>
      </c>
      <c r="CZ96" s="316">
        <f t="shared" si="260"/>
        <v>0</v>
      </c>
      <c r="DA96" s="316">
        <f t="shared" si="261"/>
        <v>0</v>
      </c>
      <c r="DB96" s="316">
        <f t="shared" si="262"/>
        <v>0</v>
      </c>
      <c r="DC96" s="316">
        <f t="shared" si="263"/>
        <v>0</v>
      </c>
      <c r="DD96" s="316">
        <f t="shared" si="264"/>
        <v>0</v>
      </c>
      <c r="DE96" s="188"/>
      <c r="DF96" s="307">
        <f t="shared" si="265"/>
        <v>0</v>
      </c>
      <c r="DG96" s="188"/>
      <c r="DH96" s="188"/>
      <c r="DI96" s="188"/>
      <c r="DJ96" s="188"/>
      <c r="DK96" s="188"/>
      <c r="DL96" s="316">
        <f t="shared" si="266"/>
        <v>0</v>
      </c>
      <c r="DM96" s="316">
        <f t="shared" si="267"/>
        <v>0</v>
      </c>
      <c r="DN96" s="316">
        <f t="shared" si="268"/>
        <v>0</v>
      </c>
      <c r="DO96" s="316">
        <f t="shared" si="269"/>
        <v>0</v>
      </c>
      <c r="DP96" s="316"/>
      <c r="DQ96" s="316">
        <f t="shared" si="323"/>
        <v>0</v>
      </c>
      <c r="DR96" s="316"/>
      <c r="DS96" s="316">
        <f t="shared" si="270"/>
        <v>0</v>
      </c>
      <c r="DT96" s="316">
        <f t="shared" si="271"/>
        <v>0</v>
      </c>
      <c r="DU96" s="316">
        <f t="shared" si="272"/>
        <v>0</v>
      </c>
      <c r="DV96" s="316">
        <f t="shared" si="273"/>
        <v>0</v>
      </c>
      <c r="DW96" s="316">
        <f t="shared" si="274"/>
        <v>0</v>
      </c>
      <c r="DX96" s="316">
        <f t="shared" si="275"/>
        <v>0</v>
      </c>
      <c r="DY96" s="316">
        <f t="shared" si="276"/>
        <v>0</v>
      </c>
      <c r="DZ96" s="316">
        <f t="shared" si="277"/>
        <v>0</v>
      </c>
      <c r="EA96" s="316">
        <f t="shared" si="278"/>
        <v>0</v>
      </c>
      <c r="EB96" s="307">
        <f t="shared" si="279"/>
        <v>0</v>
      </c>
      <c r="EC96" s="307"/>
      <c r="ED96" s="188"/>
      <c r="EE96" s="188"/>
      <c r="EF96" s="188"/>
      <c r="EG96" s="188"/>
      <c r="EH96" s="188"/>
      <c r="EI96" s="316">
        <f t="shared" si="280"/>
        <v>0</v>
      </c>
      <c r="EJ96" s="316">
        <f t="shared" si="281"/>
        <v>0</v>
      </c>
      <c r="EK96" s="316">
        <f t="shared" si="282"/>
        <v>0</v>
      </c>
      <c r="EL96" s="316">
        <f t="shared" si="283"/>
        <v>0</v>
      </c>
      <c r="EM96" s="316">
        <f t="shared" si="284"/>
        <v>0</v>
      </c>
      <c r="EN96" s="316">
        <f t="shared" si="285"/>
        <v>0</v>
      </c>
      <c r="EO96" s="188"/>
      <c r="EP96" s="307">
        <f t="shared" si="326"/>
        <v>0</v>
      </c>
      <c r="EQ96" s="307">
        <f t="shared" si="286"/>
        <v>0</v>
      </c>
      <c r="ER96" s="188"/>
      <c r="ES96" s="188"/>
      <c r="ET96" s="188"/>
      <c r="EU96" s="188"/>
      <c r="EV96" s="188"/>
      <c r="EW96" s="316">
        <f t="shared" si="287"/>
        <v>0</v>
      </c>
      <c r="EX96" s="316">
        <f t="shared" si="288"/>
        <v>0</v>
      </c>
      <c r="EY96" s="316">
        <f t="shared" si="289"/>
        <v>0</v>
      </c>
      <c r="EZ96" s="316">
        <f t="shared" si="290"/>
        <v>0</v>
      </c>
      <c r="FA96" s="316">
        <f t="shared" si="291"/>
        <v>0</v>
      </c>
      <c r="FB96" s="316">
        <f t="shared" si="292"/>
        <v>0</v>
      </c>
      <c r="FC96" s="188"/>
      <c r="FD96" s="307">
        <f t="shared" si="327"/>
        <v>0</v>
      </c>
      <c r="FE96" s="307">
        <f t="shared" si="293"/>
        <v>0</v>
      </c>
      <c r="FF96" s="188"/>
      <c r="FG96" s="188"/>
      <c r="FH96" s="188"/>
      <c r="FI96" s="188"/>
      <c r="FJ96" s="188"/>
      <c r="FK96" s="188"/>
      <c r="FL96" s="316">
        <f t="shared" si="294"/>
        <v>0</v>
      </c>
      <c r="FM96" s="316">
        <f t="shared" si="295"/>
        <v>0</v>
      </c>
      <c r="FN96" s="316">
        <f t="shared" si="296"/>
        <v>0</v>
      </c>
      <c r="FO96" s="316">
        <f t="shared" si="297"/>
        <v>0</v>
      </c>
      <c r="FP96" s="316">
        <f t="shared" si="298"/>
        <v>0</v>
      </c>
      <c r="FQ96" s="316">
        <f t="shared" si="299"/>
        <v>0</v>
      </c>
      <c r="FR96" s="188"/>
      <c r="FS96" s="307">
        <f t="shared" si="300"/>
        <v>0</v>
      </c>
      <c r="FT96" s="307">
        <f t="shared" si="301"/>
        <v>0</v>
      </c>
      <c r="FU96" s="188"/>
      <c r="FV96" s="188"/>
      <c r="FW96" s="188"/>
      <c r="FX96" s="188"/>
      <c r="FY96" s="188"/>
      <c r="FZ96" s="188"/>
      <c r="GA96" s="316">
        <f t="shared" si="302"/>
        <v>0</v>
      </c>
      <c r="GB96" s="316">
        <f t="shared" si="303"/>
        <v>0</v>
      </c>
      <c r="GC96" s="316">
        <f t="shared" si="304"/>
        <v>0</v>
      </c>
      <c r="GD96" s="316">
        <f t="shared" si="305"/>
        <v>0</v>
      </c>
      <c r="GE96" s="316">
        <f t="shared" si="306"/>
        <v>0</v>
      </c>
      <c r="GF96" s="316">
        <f t="shared" si="307"/>
        <v>0</v>
      </c>
      <c r="GG96" s="188"/>
      <c r="GH96" s="307">
        <f t="shared" si="308"/>
        <v>0</v>
      </c>
      <c r="GI96" s="307">
        <f t="shared" si="309"/>
        <v>0</v>
      </c>
    </row>
    <row r="97" spans="1:191" ht="16.5" x14ac:dyDescent="0.25">
      <c r="A97" s="404">
        <v>39692</v>
      </c>
      <c r="B97" s="410">
        <f t="shared" si="310"/>
        <v>0</v>
      </c>
      <c r="C97" s="208">
        <f t="shared" si="212"/>
        <v>-0.65216964238775743</v>
      </c>
      <c r="D97" s="417"/>
      <c r="E97" s="410">
        <f t="shared" si="311"/>
        <v>-4.8499999999999996</v>
      </c>
      <c r="F97" s="208">
        <f t="shared" si="213"/>
        <v>0.12</v>
      </c>
      <c r="G97" s="417"/>
      <c r="H97" s="410">
        <f t="shared" si="312"/>
        <v>0</v>
      </c>
      <c r="I97" s="208">
        <f t="shared" si="214"/>
        <v>0.62</v>
      </c>
      <c r="J97" s="417"/>
      <c r="K97" s="410">
        <f t="shared" si="313"/>
        <v>0</v>
      </c>
      <c r="L97" s="208">
        <f t="shared" si="215"/>
        <v>-0.35499999999999998</v>
      </c>
      <c r="M97" s="417"/>
      <c r="N97" s="410">
        <f t="shared" si="314"/>
        <v>0</v>
      </c>
      <c r="O97" s="208">
        <f t="shared" si="216"/>
        <v>-0.28999999999999998</v>
      </c>
      <c r="P97" s="417"/>
      <c r="Q97" s="208">
        <f t="shared" si="217"/>
        <v>3.782</v>
      </c>
      <c r="R97" s="417"/>
      <c r="S97" s="410">
        <f t="shared" si="315"/>
        <v>0</v>
      </c>
      <c r="T97" s="208">
        <f t="shared" si="218"/>
        <v>-0.59499999999999997</v>
      </c>
      <c r="U97" s="417"/>
      <c r="V97" s="208">
        <f t="shared" si="316"/>
        <v>4.8655193277816267</v>
      </c>
      <c r="W97" s="417"/>
      <c r="X97" s="410">
        <f t="shared" si="317"/>
        <v>0</v>
      </c>
      <c r="Y97" s="208">
        <f t="shared" si="219"/>
        <v>4.0720000000000001</v>
      </c>
      <c r="Z97" s="417"/>
      <c r="AB97" s="415">
        <f t="shared" si="220"/>
        <v>-4.8499999999999996</v>
      </c>
      <c r="AC97" s="122"/>
      <c r="AD97" s="122"/>
      <c r="AI97" s="407">
        <v>39692</v>
      </c>
      <c r="AJ97" s="293">
        <f t="shared" si="318"/>
        <v>0</v>
      </c>
      <c r="AK97" s="294">
        <f t="shared" si="324"/>
        <v>0</v>
      </c>
      <c r="AL97" s="294">
        <f t="shared" si="221"/>
        <v>0</v>
      </c>
      <c r="AM97" s="313">
        <f t="shared" si="319"/>
        <v>0.64690425520103212</v>
      </c>
      <c r="AN97" s="314">
        <f t="shared" si="222"/>
        <v>0</v>
      </c>
      <c r="AO97" s="294">
        <f t="shared" si="223"/>
        <v>0</v>
      </c>
      <c r="AP97" s="408"/>
      <c r="AQ97" s="237"/>
      <c r="AR97" s="307">
        <f t="shared" si="224"/>
        <v>0</v>
      </c>
      <c r="AS97" s="237"/>
      <c r="AT97" s="188"/>
      <c r="AU97" s="188"/>
      <c r="AV97" s="239">
        <v>39692</v>
      </c>
      <c r="AW97" s="188"/>
      <c r="AX97" s="315">
        <f t="shared" si="225"/>
        <v>0</v>
      </c>
      <c r="AY97" s="316">
        <f t="shared" si="226"/>
        <v>0</v>
      </c>
      <c r="AZ97" s="316">
        <f t="shared" si="227"/>
        <v>0</v>
      </c>
      <c r="BA97" s="316">
        <f t="shared" si="228"/>
        <v>0</v>
      </c>
      <c r="BB97" s="316">
        <f t="shared" si="229"/>
        <v>0</v>
      </c>
      <c r="BC97" s="316">
        <f t="shared" si="230"/>
        <v>0</v>
      </c>
      <c r="BD97" s="316">
        <f t="shared" si="231"/>
        <v>0</v>
      </c>
      <c r="BE97" s="316">
        <f t="shared" si="320"/>
        <v>0</v>
      </c>
      <c r="BF97" s="316"/>
      <c r="BG97" s="248"/>
      <c r="BH97" s="248"/>
      <c r="BI97" s="317">
        <f t="shared" si="232"/>
        <v>0</v>
      </c>
      <c r="BJ97" s="317">
        <f t="shared" si="233"/>
        <v>0</v>
      </c>
      <c r="BK97" s="317">
        <f t="shared" si="234"/>
        <v>0</v>
      </c>
      <c r="BL97" s="317">
        <f t="shared" si="235"/>
        <v>0</v>
      </c>
      <c r="BM97" s="317">
        <f t="shared" si="236"/>
        <v>0</v>
      </c>
      <c r="BN97" s="317">
        <f t="shared" si="237"/>
        <v>0</v>
      </c>
      <c r="BO97" s="317">
        <f t="shared" si="238"/>
        <v>0</v>
      </c>
      <c r="BP97" s="317">
        <f t="shared" si="239"/>
        <v>0</v>
      </c>
      <c r="BQ97" s="248"/>
      <c r="BR97" s="249">
        <f t="shared" si="325"/>
        <v>0</v>
      </c>
      <c r="BS97" s="249">
        <f t="shared" si="240"/>
        <v>0</v>
      </c>
      <c r="BT97" s="249"/>
      <c r="BU97" s="188"/>
      <c r="BV97" s="188"/>
      <c r="BW97" s="318">
        <f t="shared" si="241"/>
        <v>0</v>
      </c>
      <c r="BX97" s="318">
        <f t="shared" si="242"/>
        <v>0</v>
      </c>
      <c r="BY97" s="318">
        <f t="shared" si="243"/>
        <v>0</v>
      </c>
      <c r="BZ97" s="318">
        <f t="shared" si="244"/>
        <v>0</v>
      </c>
      <c r="CA97" s="318">
        <f t="shared" si="245"/>
        <v>0</v>
      </c>
      <c r="CB97" s="316">
        <f t="shared" si="246"/>
        <v>0</v>
      </c>
      <c r="CC97" s="316">
        <f t="shared" si="247"/>
        <v>0</v>
      </c>
      <c r="CD97" s="316">
        <f t="shared" si="248"/>
        <v>0</v>
      </c>
      <c r="CE97" s="316">
        <f t="shared" si="249"/>
        <v>0</v>
      </c>
      <c r="CF97" s="316">
        <f t="shared" si="250"/>
        <v>0</v>
      </c>
      <c r="CG97" s="316">
        <f t="shared" si="251"/>
        <v>0</v>
      </c>
      <c r="CH97" s="316">
        <f t="shared" si="252"/>
        <v>0</v>
      </c>
      <c r="CI97" s="316">
        <f t="shared" si="253"/>
        <v>0</v>
      </c>
      <c r="CJ97" s="188"/>
      <c r="CK97" s="307">
        <f t="shared" si="321"/>
        <v>0</v>
      </c>
      <c r="CL97" s="307"/>
      <c r="CM97" s="307"/>
      <c r="CN97" s="318">
        <f t="shared" si="254"/>
        <v>0</v>
      </c>
      <c r="CO97" s="318">
        <f t="shared" si="255"/>
        <v>0</v>
      </c>
      <c r="CP97" s="318">
        <f t="shared" si="256"/>
        <v>0</v>
      </c>
      <c r="CQ97" s="318">
        <f t="shared" si="257"/>
        <v>0</v>
      </c>
      <c r="CR97" s="307"/>
      <c r="CS97" s="307">
        <f t="shared" si="322"/>
        <v>0</v>
      </c>
      <c r="CT97" s="307"/>
      <c r="CU97" s="188"/>
      <c r="CV97" s="188"/>
      <c r="CW97" s="188"/>
      <c r="CX97" s="316">
        <f t="shared" si="258"/>
        <v>0</v>
      </c>
      <c r="CY97" s="316">
        <f t="shared" si="259"/>
        <v>0</v>
      </c>
      <c r="CZ97" s="316">
        <f t="shared" si="260"/>
        <v>0</v>
      </c>
      <c r="DA97" s="316">
        <f t="shared" si="261"/>
        <v>0</v>
      </c>
      <c r="DB97" s="316">
        <f t="shared" si="262"/>
        <v>0</v>
      </c>
      <c r="DC97" s="316">
        <f t="shared" si="263"/>
        <v>0</v>
      </c>
      <c r="DD97" s="316">
        <f t="shared" si="264"/>
        <v>0</v>
      </c>
      <c r="DE97" s="188"/>
      <c r="DF97" s="307">
        <f t="shared" si="265"/>
        <v>0</v>
      </c>
      <c r="DG97" s="188"/>
      <c r="DH97" s="188"/>
      <c r="DI97" s="188"/>
      <c r="DJ97" s="188"/>
      <c r="DK97" s="188"/>
      <c r="DL97" s="316">
        <f t="shared" si="266"/>
        <v>0</v>
      </c>
      <c r="DM97" s="316">
        <f t="shared" si="267"/>
        <v>0</v>
      </c>
      <c r="DN97" s="316">
        <f t="shared" si="268"/>
        <v>0</v>
      </c>
      <c r="DO97" s="316">
        <f t="shared" si="269"/>
        <v>0</v>
      </c>
      <c r="DP97" s="316"/>
      <c r="DQ97" s="316">
        <f t="shared" si="323"/>
        <v>0</v>
      </c>
      <c r="DR97" s="316"/>
      <c r="DS97" s="316">
        <f t="shared" si="270"/>
        <v>0</v>
      </c>
      <c r="DT97" s="316">
        <f t="shared" si="271"/>
        <v>0</v>
      </c>
      <c r="DU97" s="316">
        <f t="shared" si="272"/>
        <v>0</v>
      </c>
      <c r="DV97" s="316">
        <f t="shared" si="273"/>
        <v>0</v>
      </c>
      <c r="DW97" s="316">
        <f t="shared" si="274"/>
        <v>0</v>
      </c>
      <c r="DX97" s="316">
        <f t="shared" si="275"/>
        <v>0</v>
      </c>
      <c r="DY97" s="316">
        <f t="shared" si="276"/>
        <v>0</v>
      </c>
      <c r="DZ97" s="316">
        <f t="shared" si="277"/>
        <v>0</v>
      </c>
      <c r="EA97" s="316">
        <f t="shared" si="278"/>
        <v>0</v>
      </c>
      <c r="EB97" s="307">
        <f t="shared" si="279"/>
        <v>0</v>
      </c>
      <c r="EC97" s="307"/>
      <c r="ED97" s="188"/>
      <c r="EE97" s="188"/>
      <c r="EF97" s="188"/>
      <c r="EG97" s="188"/>
      <c r="EH97" s="188"/>
      <c r="EI97" s="316">
        <f t="shared" si="280"/>
        <v>0</v>
      </c>
      <c r="EJ97" s="316">
        <f t="shared" si="281"/>
        <v>0</v>
      </c>
      <c r="EK97" s="316">
        <f t="shared" si="282"/>
        <v>0</v>
      </c>
      <c r="EL97" s="316">
        <f t="shared" si="283"/>
        <v>0</v>
      </c>
      <c r="EM97" s="316">
        <f t="shared" si="284"/>
        <v>0</v>
      </c>
      <c r="EN97" s="316">
        <f t="shared" si="285"/>
        <v>0</v>
      </c>
      <c r="EO97" s="188"/>
      <c r="EP97" s="307">
        <f t="shared" si="326"/>
        <v>0</v>
      </c>
      <c r="EQ97" s="307">
        <f t="shared" si="286"/>
        <v>0</v>
      </c>
      <c r="ER97" s="188"/>
      <c r="ES97" s="188"/>
      <c r="ET97" s="188"/>
      <c r="EU97" s="188"/>
      <c r="EV97" s="188"/>
      <c r="EW97" s="316">
        <f t="shared" si="287"/>
        <v>0</v>
      </c>
      <c r="EX97" s="316">
        <f t="shared" si="288"/>
        <v>0</v>
      </c>
      <c r="EY97" s="316">
        <f t="shared" si="289"/>
        <v>0</v>
      </c>
      <c r="EZ97" s="316">
        <f t="shared" si="290"/>
        <v>0</v>
      </c>
      <c r="FA97" s="316">
        <f t="shared" si="291"/>
        <v>0</v>
      </c>
      <c r="FB97" s="316">
        <f t="shared" si="292"/>
        <v>0</v>
      </c>
      <c r="FC97" s="188"/>
      <c r="FD97" s="307">
        <f t="shared" si="327"/>
        <v>0</v>
      </c>
      <c r="FE97" s="307">
        <f t="shared" si="293"/>
        <v>0</v>
      </c>
      <c r="FF97" s="188"/>
      <c r="FG97" s="188"/>
      <c r="FH97" s="188"/>
      <c r="FI97" s="188"/>
      <c r="FJ97" s="188"/>
      <c r="FK97" s="188"/>
      <c r="FL97" s="316">
        <f t="shared" si="294"/>
        <v>0</v>
      </c>
      <c r="FM97" s="316">
        <f t="shared" si="295"/>
        <v>0</v>
      </c>
      <c r="FN97" s="316">
        <f t="shared" si="296"/>
        <v>0</v>
      </c>
      <c r="FO97" s="316">
        <f t="shared" si="297"/>
        <v>0</v>
      </c>
      <c r="FP97" s="316">
        <f t="shared" si="298"/>
        <v>0</v>
      </c>
      <c r="FQ97" s="316">
        <f t="shared" si="299"/>
        <v>0</v>
      </c>
      <c r="FR97" s="188"/>
      <c r="FS97" s="307">
        <f t="shared" si="300"/>
        <v>0</v>
      </c>
      <c r="FT97" s="307">
        <f t="shared" si="301"/>
        <v>0</v>
      </c>
      <c r="FU97" s="188"/>
      <c r="FV97" s="188"/>
      <c r="FW97" s="188"/>
      <c r="FX97" s="188"/>
      <c r="FY97" s="188"/>
      <c r="FZ97" s="188"/>
      <c r="GA97" s="316">
        <f t="shared" si="302"/>
        <v>0</v>
      </c>
      <c r="GB97" s="316">
        <f t="shared" si="303"/>
        <v>0</v>
      </c>
      <c r="GC97" s="316">
        <f t="shared" si="304"/>
        <v>0</v>
      </c>
      <c r="GD97" s="316">
        <f t="shared" si="305"/>
        <v>0</v>
      </c>
      <c r="GE97" s="316">
        <f t="shared" si="306"/>
        <v>0</v>
      </c>
      <c r="GF97" s="316">
        <f t="shared" si="307"/>
        <v>0</v>
      </c>
      <c r="GG97" s="188"/>
      <c r="GH97" s="307">
        <f t="shared" si="308"/>
        <v>0</v>
      </c>
      <c r="GI97" s="307">
        <f t="shared" si="309"/>
        <v>0</v>
      </c>
    </row>
    <row r="98" spans="1:191" ht="16.5" x14ac:dyDescent="0.25">
      <c r="A98" s="409">
        <v>39722</v>
      </c>
      <c r="B98" s="418">
        <f t="shared" si="310"/>
        <v>0</v>
      </c>
      <c r="C98" s="209">
        <f t="shared" si="212"/>
        <v>-0.65217358551336746</v>
      </c>
      <c r="D98" s="419"/>
      <c r="E98" s="418">
        <f t="shared" si="311"/>
        <v>-4.99</v>
      </c>
      <c r="F98" s="209">
        <f t="shared" si="213"/>
        <v>0.12</v>
      </c>
      <c r="G98" s="419"/>
      <c r="H98" s="418">
        <f t="shared" si="312"/>
        <v>0</v>
      </c>
      <c r="I98" s="209">
        <f t="shared" si="214"/>
        <v>0.62</v>
      </c>
      <c r="J98" s="419"/>
      <c r="K98" s="418">
        <f t="shared" si="313"/>
        <v>0</v>
      </c>
      <c r="L98" s="209">
        <f t="shared" si="215"/>
        <v>-0.35499999999999998</v>
      </c>
      <c r="M98" s="419"/>
      <c r="N98" s="418">
        <f t="shared" si="314"/>
        <v>0</v>
      </c>
      <c r="O98" s="209">
        <f t="shared" si="216"/>
        <v>-0.28999999999999998</v>
      </c>
      <c r="P98" s="419"/>
      <c r="Q98" s="209">
        <f t="shared" si="217"/>
        <v>3.8200000000000003</v>
      </c>
      <c r="R98" s="419"/>
      <c r="S98" s="418">
        <f t="shared" si="315"/>
        <v>0</v>
      </c>
      <c r="T98" s="209">
        <f t="shared" si="218"/>
        <v>-0.59499999999999997</v>
      </c>
      <c r="U98" s="419"/>
      <c r="V98" s="209">
        <f t="shared" si="316"/>
        <v>4.9183551717996448</v>
      </c>
      <c r="W98" s="419"/>
      <c r="X98" s="418">
        <f t="shared" si="317"/>
        <v>0</v>
      </c>
      <c r="Y98" s="209">
        <f t="shared" si="219"/>
        <v>4.1100000000000003</v>
      </c>
      <c r="Z98" s="419"/>
      <c r="AB98" s="412">
        <f t="shared" si="220"/>
        <v>-4.99</v>
      </c>
      <c r="AC98" s="122"/>
      <c r="AD98" s="122"/>
      <c r="AI98" s="407">
        <v>39722</v>
      </c>
      <c r="AJ98" s="293">
        <f t="shared" si="318"/>
        <v>0</v>
      </c>
      <c r="AK98" s="294">
        <f t="shared" si="324"/>
        <v>0</v>
      </c>
      <c r="AL98" s="294">
        <f t="shared" si="221"/>
        <v>0</v>
      </c>
      <c r="AM98" s="313">
        <f t="shared" si="319"/>
        <v>0.64348264279860035</v>
      </c>
      <c r="AN98" s="314">
        <f t="shared" si="222"/>
        <v>0</v>
      </c>
      <c r="AO98" s="294">
        <f t="shared" si="223"/>
        <v>0</v>
      </c>
      <c r="AP98" s="408"/>
      <c r="AQ98" s="237"/>
      <c r="AR98" s="307">
        <f t="shared" si="224"/>
        <v>0</v>
      </c>
      <c r="AS98" s="237"/>
      <c r="AT98" s="188"/>
      <c r="AU98" s="188"/>
      <c r="AV98" s="239">
        <v>39722</v>
      </c>
      <c r="AW98" s="188"/>
      <c r="AX98" s="315">
        <f t="shared" si="225"/>
        <v>0</v>
      </c>
      <c r="AY98" s="316">
        <f t="shared" si="226"/>
        <v>0</v>
      </c>
      <c r="AZ98" s="316">
        <f t="shared" si="227"/>
        <v>0</v>
      </c>
      <c r="BA98" s="316">
        <f t="shared" si="228"/>
        <v>0</v>
      </c>
      <c r="BB98" s="316">
        <f t="shared" si="229"/>
        <v>0</v>
      </c>
      <c r="BC98" s="316">
        <f t="shared" si="230"/>
        <v>0</v>
      </c>
      <c r="BD98" s="316">
        <f t="shared" si="231"/>
        <v>0</v>
      </c>
      <c r="BE98" s="316">
        <f t="shared" si="320"/>
        <v>0</v>
      </c>
      <c r="BF98" s="316"/>
      <c r="BG98" s="248"/>
      <c r="BH98" s="248"/>
      <c r="BI98" s="317">
        <f t="shared" si="232"/>
        <v>0</v>
      </c>
      <c r="BJ98" s="317">
        <f t="shared" si="233"/>
        <v>0</v>
      </c>
      <c r="BK98" s="317">
        <f t="shared" si="234"/>
        <v>0</v>
      </c>
      <c r="BL98" s="317">
        <f t="shared" si="235"/>
        <v>0</v>
      </c>
      <c r="BM98" s="317">
        <f t="shared" si="236"/>
        <v>0</v>
      </c>
      <c r="BN98" s="317">
        <f t="shared" si="237"/>
        <v>0</v>
      </c>
      <c r="BO98" s="317">
        <f t="shared" si="238"/>
        <v>0</v>
      </c>
      <c r="BP98" s="317">
        <f t="shared" si="239"/>
        <v>0</v>
      </c>
      <c r="BQ98" s="248"/>
      <c r="BR98" s="249">
        <f t="shared" si="325"/>
        <v>0</v>
      </c>
      <c r="BS98" s="249">
        <f t="shared" si="240"/>
        <v>0</v>
      </c>
      <c r="BT98" s="249"/>
      <c r="BU98" s="188"/>
      <c r="BV98" s="188"/>
      <c r="BW98" s="318">
        <f t="shared" si="241"/>
        <v>0</v>
      </c>
      <c r="BX98" s="318">
        <f t="shared" si="242"/>
        <v>0</v>
      </c>
      <c r="BY98" s="318">
        <f t="shared" si="243"/>
        <v>0</v>
      </c>
      <c r="BZ98" s="318">
        <f t="shared" si="244"/>
        <v>0</v>
      </c>
      <c r="CA98" s="318">
        <f t="shared" si="245"/>
        <v>0</v>
      </c>
      <c r="CB98" s="316">
        <f t="shared" si="246"/>
        <v>0</v>
      </c>
      <c r="CC98" s="316">
        <f t="shared" si="247"/>
        <v>0</v>
      </c>
      <c r="CD98" s="316">
        <f t="shared" si="248"/>
        <v>0</v>
      </c>
      <c r="CE98" s="316">
        <f t="shared" si="249"/>
        <v>0</v>
      </c>
      <c r="CF98" s="316">
        <f t="shared" si="250"/>
        <v>0</v>
      </c>
      <c r="CG98" s="316">
        <f t="shared" si="251"/>
        <v>0</v>
      </c>
      <c r="CH98" s="316">
        <f t="shared" si="252"/>
        <v>0</v>
      </c>
      <c r="CI98" s="316">
        <f t="shared" si="253"/>
        <v>0</v>
      </c>
      <c r="CJ98" s="188"/>
      <c r="CK98" s="307">
        <f t="shared" si="321"/>
        <v>0</v>
      </c>
      <c r="CL98" s="307"/>
      <c r="CM98" s="307"/>
      <c r="CN98" s="318">
        <f t="shared" si="254"/>
        <v>0</v>
      </c>
      <c r="CO98" s="318">
        <f t="shared" si="255"/>
        <v>0</v>
      </c>
      <c r="CP98" s="318">
        <f t="shared" si="256"/>
        <v>0</v>
      </c>
      <c r="CQ98" s="318">
        <f t="shared" si="257"/>
        <v>0</v>
      </c>
      <c r="CR98" s="307"/>
      <c r="CS98" s="307">
        <f t="shared" si="322"/>
        <v>0</v>
      </c>
      <c r="CT98" s="307"/>
      <c r="CU98" s="188"/>
      <c r="CV98" s="188"/>
      <c r="CW98" s="188"/>
      <c r="CX98" s="316">
        <f t="shared" si="258"/>
        <v>0</v>
      </c>
      <c r="CY98" s="316">
        <f t="shared" si="259"/>
        <v>0</v>
      </c>
      <c r="CZ98" s="316">
        <f t="shared" si="260"/>
        <v>0</v>
      </c>
      <c r="DA98" s="316">
        <f t="shared" si="261"/>
        <v>0</v>
      </c>
      <c r="DB98" s="316">
        <f t="shared" si="262"/>
        <v>0</v>
      </c>
      <c r="DC98" s="316">
        <f t="shared" si="263"/>
        <v>0</v>
      </c>
      <c r="DD98" s="316">
        <f t="shared" si="264"/>
        <v>0</v>
      </c>
      <c r="DE98" s="188"/>
      <c r="DF98" s="307">
        <f t="shared" si="265"/>
        <v>0</v>
      </c>
      <c r="DG98" s="188"/>
      <c r="DH98" s="188"/>
      <c r="DI98" s="188"/>
      <c r="DJ98" s="188"/>
      <c r="DK98" s="188"/>
      <c r="DL98" s="316">
        <f t="shared" si="266"/>
        <v>0</v>
      </c>
      <c r="DM98" s="316">
        <f t="shared" si="267"/>
        <v>0</v>
      </c>
      <c r="DN98" s="316">
        <f t="shared" si="268"/>
        <v>0</v>
      </c>
      <c r="DO98" s="316">
        <f t="shared" si="269"/>
        <v>0</v>
      </c>
      <c r="DP98" s="316"/>
      <c r="DQ98" s="316">
        <f t="shared" si="323"/>
        <v>0</v>
      </c>
      <c r="DR98" s="316"/>
      <c r="DS98" s="316">
        <f t="shared" si="270"/>
        <v>0</v>
      </c>
      <c r="DT98" s="316">
        <f t="shared" si="271"/>
        <v>0</v>
      </c>
      <c r="DU98" s="316">
        <f t="shared" si="272"/>
        <v>0</v>
      </c>
      <c r="DV98" s="316">
        <f t="shared" si="273"/>
        <v>0</v>
      </c>
      <c r="DW98" s="316">
        <f t="shared" si="274"/>
        <v>0</v>
      </c>
      <c r="DX98" s="316">
        <f t="shared" si="275"/>
        <v>0</v>
      </c>
      <c r="DY98" s="316">
        <f t="shared" si="276"/>
        <v>0</v>
      </c>
      <c r="DZ98" s="316">
        <f t="shared" si="277"/>
        <v>0</v>
      </c>
      <c r="EA98" s="316">
        <f t="shared" si="278"/>
        <v>0</v>
      </c>
      <c r="EB98" s="307">
        <f t="shared" si="279"/>
        <v>0</v>
      </c>
      <c r="EC98" s="307"/>
      <c r="ED98" s="188"/>
      <c r="EE98" s="188"/>
      <c r="EF98" s="188"/>
      <c r="EG98" s="188"/>
      <c r="EH98" s="188"/>
      <c r="EI98" s="316">
        <f t="shared" si="280"/>
        <v>0</v>
      </c>
      <c r="EJ98" s="316">
        <f t="shared" si="281"/>
        <v>0</v>
      </c>
      <c r="EK98" s="316">
        <f t="shared" si="282"/>
        <v>0</v>
      </c>
      <c r="EL98" s="316">
        <f t="shared" si="283"/>
        <v>0</v>
      </c>
      <c r="EM98" s="316">
        <f t="shared" si="284"/>
        <v>0</v>
      </c>
      <c r="EN98" s="316">
        <f t="shared" si="285"/>
        <v>0</v>
      </c>
      <c r="EO98" s="188"/>
      <c r="EP98" s="307">
        <f t="shared" si="326"/>
        <v>0</v>
      </c>
      <c r="EQ98" s="307">
        <f t="shared" si="286"/>
        <v>0</v>
      </c>
      <c r="ER98" s="188"/>
      <c r="ES98" s="188"/>
      <c r="ET98" s="188"/>
      <c r="EU98" s="188"/>
      <c r="EV98" s="188"/>
      <c r="EW98" s="316">
        <f t="shared" si="287"/>
        <v>0</v>
      </c>
      <c r="EX98" s="316">
        <f t="shared" si="288"/>
        <v>0</v>
      </c>
      <c r="EY98" s="316">
        <f t="shared" si="289"/>
        <v>0</v>
      </c>
      <c r="EZ98" s="316">
        <f t="shared" si="290"/>
        <v>0</v>
      </c>
      <c r="FA98" s="316">
        <f t="shared" si="291"/>
        <v>0</v>
      </c>
      <c r="FB98" s="316">
        <f t="shared" si="292"/>
        <v>0</v>
      </c>
      <c r="FC98" s="188"/>
      <c r="FD98" s="307">
        <f t="shared" si="327"/>
        <v>0</v>
      </c>
      <c r="FE98" s="307">
        <f t="shared" si="293"/>
        <v>0</v>
      </c>
      <c r="FF98" s="188"/>
      <c r="FG98" s="188"/>
      <c r="FH98" s="188"/>
      <c r="FI98" s="188"/>
      <c r="FJ98" s="188"/>
      <c r="FK98" s="188"/>
      <c r="FL98" s="316">
        <f t="shared" si="294"/>
        <v>0</v>
      </c>
      <c r="FM98" s="316">
        <f t="shared" si="295"/>
        <v>0</v>
      </c>
      <c r="FN98" s="316">
        <f t="shared" si="296"/>
        <v>0</v>
      </c>
      <c r="FO98" s="316">
        <f t="shared" si="297"/>
        <v>0</v>
      </c>
      <c r="FP98" s="316">
        <f t="shared" si="298"/>
        <v>0</v>
      </c>
      <c r="FQ98" s="316">
        <f t="shared" si="299"/>
        <v>0</v>
      </c>
      <c r="FR98" s="188"/>
      <c r="FS98" s="307">
        <f t="shared" si="300"/>
        <v>0</v>
      </c>
      <c r="FT98" s="307">
        <f t="shared" si="301"/>
        <v>0</v>
      </c>
      <c r="FU98" s="188"/>
      <c r="FV98" s="188"/>
      <c r="FW98" s="188"/>
      <c r="FX98" s="188"/>
      <c r="FY98" s="188"/>
      <c r="FZ98" s="188"/>
      <c r="GA98" s="316">
        <f t="shared" si="302"/>
        <v>0</v>
      </c>
      <c r="GB98" s="316">
        <f t="shared" si="303"/>
        <v>0</v>
      </c>
      <c r="GC98" s="316">
        <f t="shared" si="304"/>
        <v>0</v>
      </c>
      <c r="GD98" s="316">
        <f t="shared" si="305"/>
        <v>0</v>
      </c>
      <c r="GE98" s="316">
        <f t="shared" si="306"/>
        <v>0</v>
      </c>
      <c r="GF98" s="316">
        <f t="shared" si="307"/>
        <v>0</v>
      </c>
      <c r="GG98" s="188"/>
      <c r="GH98" s="307">
        <f t="shared" si="308"/>
        <v>0</v>
      </c>
      <c r="GI98" s="307">
        <f t="shared" si="309"/>
        <v>0</v>
      </c>
    </row>
    <row r="99" spans="1:191" ht="17.25" thickBot="1" x14ac:dyDescent="0.3">
      <c r="A99" s="404">
        <v>39753</v>
      </c>
      <c r="B99" s="410">
        <f t="shared" si="310"/>
        <v>0</v>
      </c>
      <c r="C99" s="208">
        <f t="shared" si="212"/>
        <v>-0.50000000000000044</v>
      </c>
      <c r="D99" s="210">
        <f>AVERAGE(C99:C110)</f>
        <v>-0.59169972531446435</v>
      </c>
      <c r="E99" s="410">
        <f t="shared" si="311"/>
        <v>0</v>
      </c>
      <c r="F99" s="208">
        <f t="shared" si="213"/>
        <v>0</v>
      </c>
      <c r="G99" s="210">
        <f>AVERAGE(F99:F110)</f>
        <v>0</v>
      </c>
      <c r="H99" s="410">
        <f t="shared" si="312"/>
        <v>0</v>
      </c>
      <c r="I99" s="208">
        <f t="shared" si="214"/>
        <v>0.5</v>
      </c>
      <c r="J99" s="210">
        <f>AVERAGE(I99:I110)</f>
        <v>0.57000000000000006</v>
      </c>
      <c r="K99" s="410">
        <f t="shared" si="313"/>
        <v>0</v>
      </c>
      <c r="L99" s="208">
        <f t="shared" si="215"/>
        <v>-0.28999999999999998</v>
      </c>
      <c r="M99" s="210">
        <f>AVERAGE(L99:L110)</f>
        <v>-0.32791666666666669</v>
      </c>
      <c r="N99" s="410">
        <f t="shared" si="314"/>
        <v>0</v>
      </c>
      <c r="O99" s="208">
        <f t="shared" si="216"/>
        <v>0</v>
      </c>
      <c r="P99" s="210">
        <f>AVERAGE(O99:O110)</f>
        <v>-0.16833333333333333</v>
      </c>
      <c r="Q99" s="208">
        <f t="shared" si="217"/>
        <v>4.25</v>
      </c>
      <c r="R99" s="210">
        <f>AVERAGE(Q99:Q110)</f>
        <v>4.0218333333333334</v>
      </c>
      <c r="S99" s="410">
        <f t="shared" si="315"/>
        <v>0</v>
      </c>
      <c r="T99" s="208">
        <f t="shared" si="218"/>
        <v>-0.5</v>
      </c>
      <c r="U99" s="210">
        <f>AVERAGE(T99:T110)</f>
        <v>-0.55833333333333324</v>
      </c>
      <c r="V99" s="208">
        <f t="shared" si="316"/>
        <v>5.2468244260979997</v>
      </c>
      <c r="W99" s="210">
        <f>AVERAGE(V99:V110)</f>
        <v>5.0801273118616495</v>
      </c>
      <c r="X99" s="410">
        <f t="shared" si="317"/>
        <v>0</v>
      </c>
      <c r="Y99" s="208">
        <f t="shared" si="219"/>
        <v>4.25</v>
      </c>
      <c r="Z99" s="210">
        <f>AVERAGE(Y99:Y110)</f>
        <v>4.1901666666666664</v>
      </c>
      <c r="AB99" s="415">
        <f t="shared" si="220"/>
        <v>0</v>
      </c>
      <c r="AC99" s="122"/>
      <c r="AD99" s="122"/>
      <c r="AI99" s="407">
        <v>39753</v>
      </c>
      <c r="AJ99" s="293">
        <f t="shared" si="318"/>
        <v>0</v>
      </c>
      <c r="AK99" s="294">
        <f t="shared" si="324"/>
        <v>0</v>
      </c>
      <c r="AL99" s="294">
        <f t="shared" si="221"/>
        <v>0</v>
      </c>
      <c r="AM99" s="313">
        <f t="shared" si="319"/>
        <v>0.63995739017612374</v>
      </c>
      <c r="AN99" s="314">
        <f t="shared" si="222"/>
        <v>0</v>
      </c>
      <c r="AO99" s="294">
        <f t="shared" si="223"/>
        <v>0</v>
      </c>
      <c r="AP99" s="408"/>
      <c r="AQ99" s="237"/>
      <c r="AR99" s="307">
        <f t="shared" si="224"/>
        <v>0</v>
      </c>
      <c r="AS99" s="237"/>
      <c r="AT99" s="188"/>
      <c r="AU99" s="188"/>
      <c r="AV99" s="239">
        <v>39753</v>
      </c>
      <c r="AW99" s="188"/>
      <c r="AX99" s="315">
        <f t="shared" si="225"/>
        <v>0</v>
      </c>
      <c r="AY99" s="316">
        <f t="shared" si="226"/>
        <v>0</v>
      </c>
      <c r="AZ99" s="316">
        <f t="shared" si="227"/>
        <v>0</v>
      </c>
      <c r="BA99" s="316">
        <f t="shared" si="228"/>
        <v>0</v>
      </c>
      <c r="BB99" s="316">
        <f t="shared" si="229"/>
        <v>0</v>
      </c>
      <c r="BC99" s="316">
        <f t="shared" si="230"/>
        <v>0</v>
      </c>
      <c r="BD99" s="316">
        <f t="shared" si="231"/>
        <v>0</v>
      </c>
      <c r="BE99" s="316">
        <f t="shared" si="320"/>
        <v>0</v>
      </c>
      <c r="BF99" s="316"/>
      <c r="BG99" s="248"/>
      <c r="BH99" s="248"/>
      <c r="BI99" s="317">
        <f t="shared" si="232"/>
        <v>0</v>
      </c>
      <c r="BJ99" s="317">
        <f t="shared" si="233"/>
        <v>0</v>
      </c>
      <c r="BK99" s="317">
        <f t="shared" si="234"/>
        <v>0</v>
      </c>
      <c r="BL99" s="317">
        <f t="shared" si="235"/>
        <v>0</v>
      </c>
      <c r="BM99" s="317">
        <f t="shared" si="236"/>
        <v>0</v>
      </c>
      <c r="BN99" s="317">
        <f t="shared" si="237"/>
        <v>0</v>
      </c>
      <c r="BO99" s="317">
        <f t="shared" si="238"/>
        <v>0</v>
      </c>
      <c r="BP99" s="317">
        <f t="shared" si="239"/>
        <v>0</v>
      </c>
      <c r="BQ99" s="248"/>
      <c r="BR99" s="249">
        <f t="shared" si="325"/>
        <v>0</v>
      </c>
      <c r="BS99" s="249">
        <f t="shared" si="240"/>
        <v>0</v>
      </c>
      <c r="BT99" s="249"/>
      <c r="BU99" s="188"/>
      <c r="BV99" s="188"/>
      <c r="BW99" s="318">
        <f t="shared" si="241"/>
        <v>0</v>
      </c>
      <c r="BX99" s="318">
        <f t="shared" si="242"/>
        <v>0</v>
      </c>
      <c r="BY99" s="318">
        <f t="shared" si="243"/>
        <v>0</v>
      </c>
      <c r="BZ99" s="318">
        <f t="shared" si="244"/>
        <v>0</v>
      </c>
      <c r="CA99" s="318">
        <f t="shared" si="245"/>
        <v>0</v>
      </c>
      <c r="CB99" s="316">
        <f t="shared" si="246"/>
        <v>0</v>
      </c>
      <c r="CC99" s="316">
        <f t="shared" si="247"/>
        <v>0</v>
      </c>
      <c r="CD99" s="316">
        <f t="shared" si="248"/>
        <v>0</v>
      </c>
      <c r="CE99" s="316">
        <f t="shared" si="249"/>
        <v>0</v>
      </c>
      <c r="CF99" s="316">
        <f t="shared" si="250"/>
        <v>0</v>
      </c>
      <c r="CG99" s="316">
        <f t="shared" si="251"/>
        <v>0</v>
      </c>
      <c r="CH99" s="316">
        <f t="shared" si="252"/>
        <v>0</v>
      </c>
      <c r="CI99" s="316">
        <f t="shared" si="253"/>
        <v>0</v>
      </c>
      <c r="CJ99" s="188"/>
      <c r="CK99" s="307">
        <f t="shared" si="321"/>
        <v>0</v>
      </c>
      <c r="CL99" s="307"/>
      <c r="CM99" s="307"/>
      <c r="CN99" s="318">
        <f t="shared" si="254"/>
        <v>0</v>
      </c>
      <c r="CO99" s="318">
        <f t="shared" si="255"/>
        <v>0</v>
      </c>
      <c r="CP99" s="318">
        <f t="shared" si="256"/>
        <v>0</v>
      </c>
      <c r="CQ99" s="318">
        <f t="shared" si="257"/>
        <v>0</v>
      </c>
      <c r="CR99" s="307"/>
      <c r="CS99" s="307">
        <f t="shared" si="322"/>
        <v>0</v>
      </c>
      <c r="CT99" s="307"/>
      <c r="CU99" s="188"/>
      <c r="CV99" s="188"/>
      <c r="CW99" s="188"/>
      <c r="CX99" s="316">
        <f t="shared" si="258"/>
        <v>0</v>
      </c>
      <c r="CY99" s="316">
        <f t="shared" si="259"/>
        <v>0</v>
      </c>
      <c r="CZ99" s="316">
        <f t="shared" si="260"/>
        <v>0</v>
      </c>
      <c r="DA99" s="316">
        <f t="shared" si="261"/>
        <v>0</v>
      </c>
      <c r="DB99" s="316">
        <f t="shared" si="262"/>
        <v>0</v>
      </c>
      <c r="DC99" s="316">
        <f t="shared" si="263"/>
        <v>0</v>
      </c>
      <c r="DD99" s="316">
        <f t="shared" si="264"/>
        <v>0</v>
      </c>
      <c r="DE99" s="188"/>
      <c r="DF99" s="307">
        <f t="shared" si="265"/>
        <v>0</v>
      </c>
      <c r="DG99" s="188"/>
      <c r="DH99" s="188"/>
      <c r="DI99" s="188"/>
      <c r="DJ99" s="188"/>
      <c r="DK99" s="188"/>
      <c r="DL99" s="316">
        <f t="shared" si="266"/>
        <v>0</v>
      </c>
      <c r="DM99" s="316">
        <f t="shared" si="267"/>
        <v>0</v>
      </c>
      <c r="DN99" s="316">
        <f t="shared" si="268"/>
        <v>0</v>
      </c>
      <c r="DO99" s="316">
        <f t="shared" si="269"/>
        <v>0</v>
      </c>
      <c r="DP99" s="316"/>
      <c r="DQ99" s="316">
        <f t="shared" si="323"/>
        <v>0</v>
      </c>
      <c r="DR99" s="316"/>
      <c r="DS99" s="316">
        <f t="shared" si="270"/>
        <v>0</v>
      </c>
      <c r="DT99" s="316">
        <f t="shared" si="271"/>
        <v>0</v>
      </c>
      <c r="DU99" s="316">
        <f t="shared" si="272"/>
        <v>0</v>
      </c>
      <c r="DV99" s="316">
        <f t="shared" si="273"/>
        <v>0</v>
      </c>
      <c r="DW99" s="316">
        <f t="shared" si="274"/>
        <v>0</v>
      </c>
      <c r="DX99" s="316">
        <f t="shared" si="275"/>
        <v>0</v>
      </c>
      <c r="DY99" s="316">
        <f t="shared" si="276"/>
        <v>0</v>
      </c>
      <c r="DZ99" s="316">
        <f t="shared" si="277"/>
        <v>0</v>
      </c>
      <c r="EA99" s="316">
        <f t="shared" si="278"/>
        <v>0</v>
      </c>
      <c r="EB99" s="307">
        <f t="shared" si="279"/>
        <v>0</v>
      </c>
      <c r="EC99" s="307"/>
      <c r="ED99" s="188"/>
      <c r="EE99" s="188"/>
      <c r="EF99" s="188"/>
      <c r="EG99" s="188"/>
      <c r="EH99" s="188"/>
      <c r="EI99" s="316">
        <f t="shared" si="280"/>
        <v>0</v>
      </c>
      <c r="EJ99" s="316">
        <f t="shared" si="281"/>
        <v>0</v>
      </c>
      <c r="EK99" s="316">
        <f t="shared" si="282"/>
        <v>0</v>
      </c>
      <c r="EL99" s="316">
        <f t="shared" si="283"/>
        <v>0</v>
      </c>
      <c r="EM99" s="316">
        <f t="shared" si="284"/>
        <v>0</v>
      </c>
      <c r="EN99" s="316">
        <f t="shared" si="285"/>
        <v>0</v>
      </c>
      <c r="EO99" s="188"/>
      <c r="EP99" s="307">
        <f t="shared" si="326"/>
        <v>0</v>
      </c>
      <c r="EQ99" s="307">
        <f t="shared" si="286"/>
        <v>0</v>
      </c>
      <c r="ER99" s="188"/>
      <c r="ES99" s="188"/>
      <c r="ET99" s="188"/>
      <c r="EU99" s="188"/>
      <c r="EV99" s="188"/>
      <c r="EW99" s="316">
        <f t="shared" si="287"/>
        <v>0</v>
      </c>
      <c r="EX99" s="316">
        <f t="shared" si="288"/>
        <v>0</v>
      </c>
      <c r="EY99" s="316">
        <f t="shared" si="289"/>
        <v>0</v>
      </c>
      <c r="EZ99" s="316">
        <f t="shared" si="290"/>
        <v>0</v>
      </c>
      <c r="FA99" s="316">
        <f t="shared" si="291"/>
        <v>0</v>
      </c>
      <c r="FB99" s="316">
        <f t="shared" si="292"/>
        <v>0</v>
      </c>
      <c r="FC99" s="188"/>
      <c r="FD99" s="307">
        <f t="shared" si="327"/>
        <v>0</v>
      </c>
      <c r="FE99" s="307">
        <f t="shared" si="293"/>
        <v>0</v>
      </c>
      <c r="FF99" s="188"/>
      <c r="FG99" s="188"/>
      <c r="FH99" s="188"/>
      <c r="FI99" s="188"/>
      <c r="FJ99" s="188"/>
      <c r="FK99" s="188"/>
      <c r="FL99" s="316">
        <f t="shared" si="294"/>
        <v>0</v>
      </c>
      <c r="FM99" s="316">
        <f t="shared" si="295"/>
        <v>0</v>
      </c>
      <c r="FN99" s="316">
        <f t="shared" si="296"/>
        <v>0</v>
      </c>
      <c r="FO99" s="316">
        <f t="shared" si="297"/>
        <v>0</v>
      </c>
      <c r="FP99" s="316">
        <f t="shared" si="298"/>
        <v>0</v>
      </c>
      <c r="FQ99" s="316">
        <f t="shared" si="299"/>
        <v>0</v>
      </c>
      <c r="FR99" s="188"/>
      <c r="FS99" s="307">
        <f t="shared" si="300"/>
        <v>0</v>
      </c>
      <c r="FT99" s="307">
        <f t="shared" si="301"/>
        <v>0</v>
      </c>
      <c r="FU99" s="188"/>
      <c r="FV99" s="188"/>
      <c r="FW99" s="188"/>
      <c r="FX99" s="188"/>
      <c r="FY99" s="188"/>
      <c r="FZ99" s="188"/>
      <c r="GA99" s="316">
        <f t="shared" si="302"/>
        <v>0</v>
      </c>
      <c r="GB99" s="316">
        <f t="shared" si="303"/>
        <v>0</v>
      </c>
      <c r="GC99" s="316">
        <f t="shared" si="304"/>
        <v>0</v>
      </c>
      <c r="GD99" s="316">
        <f t="shared" si="305"/>
        <v>0</v>
      </c>
      <c r="GE99" s="316">
        <f t="shared" si="306"/>
        <v>0</v>
      </c>
      <c r="GF99" s="316">
        <f t="shared" si="307"/>
        <v>0</v>
      </c>
      <c r="GG99" s="188"/>
      <c r="GH99" s="307">
        <f t="shared" si="308"/>
        <v>0</v>
      </c>
      <c r="GI99" s="307">
        <f t="shared" si="309"/>
        <v>0</v>
      </c>
    </row>
    <row r="100" spans="1:191" ht="16.5" x14ac:dyDescent="0.25">
      <c r="A100" s="404">
        <v>39783</v>
      </c>
      <c r="B100" s="410">
        <f t="shared" si="310"/>
        <v>0</v>
      </c>
      <c r="C100" s="208">
        <f t="shared" si="212"/>
        <v>-0.5</v>
      </c>
      <c r="D100" s="417"/>
      <c r="E100" s="410">
        <f t="shared" si="311"/>
        <v>0</v>
      </c>
      <c r="F100" s="208">
        <f t="shared" si="213"/>
        <v>0</v>
      </c>
      <c r="G100" s="417"/>
      <c r="H100" s="410">
        <f t="shared" si="312"/>
        <v>0</v>
      </c>
      <c r="I100" s="208">
        <f t="shared" si="214"/>
        <v>0.5</v>
      </c>
      <c r="J100" s="417"/>
      <c r="K100" s="410">
        <f t="shared" si="313"/>
        <v>0</v>
      </c>
      <c r="L100" s="208">
        <f t="shared" si="215"/>
        <v>-0.28999999999999998</v>
      </c>
      <c r="M100" s="417"/>
      <c r="N100" s="410">
        <f t="shared" si="314"/>
        <v>0</v>
      </c>
      <c r="O100" s="208">
        <f t="shared" si="216"/>
        <v>0.06</v>
      </c>
      <c r="P100" s="417"/>
      <c r="Q100" s="208">
        <f t="shared" si="217"/>
        <v>4.4349999999999996</v>
      </c>
      <c r="R100" s="417"/>
      <c r="S100" s="410">
        <f t="shared" si="315"/>
        <v>0</v>
      </c>
      <c r="T100" s="208">
        <f t="shared" si="218"/>
        <v>-0.5</v>
      </c>
      <c r="U100" s="417"/>
      <c r="V100" s="208">
        <f t="shared" si="316"/>
        <v>5.4213846972401241</v>
      </c>
      <c r="W100" s="417"/>
      <c r="X100" s="410">
        <f t="shared" si="317"/>
        <v>0</v>
      </c>
      <c r="Y100" s="208">
        <f t="shared" si="219"/>
        <v>4.375</v>
      </c>
      <c r="Z100" s="417"/>
      <c r="AB100" s="415">
        <f t="shared" si="220"/>
        <v>0</v>
      </c>
      <c r="AC100" s="122"/>
      <c r="AD100" s="122"/>
      <c r="AI100" s="407">
        <v>39783</v>
      </c>
      <c r="AJ100" s="293">
        <f t="shared" si="318"/>
        <v>0</v>
      </c>
      <c r="AK100" s="294">
        <f t="shared" si="324"/>
        <v>0</v>
      </c>
      <c r="AL100" s="294">
        <f t="shared" si="221"/>
        <v>0</v>
      </c>
      <c r="AM100" s="313">
        <f t="shared" si="319"/>
        <v>0.63655596890636879</v>
      </c>
      <c r="AN100" s="314">
        <f t="shared" si="222"/>
        <v>0</v>
      </c>
      <c r="AO100" s="294">
        <f t="shared" si="223"/>
        <v>0</v>
      </c>
      <c r="AP100" s="408"/>
      <c r="AQ100" s="237"/>
      <c r="AR100" s="307">
        <f t="shared" si="224"/>
        <v>0</v>
      </c>
      <c r="AS100" s="237"/>
      <c r="AT100" s="188"/>
      <c r="AU100" s="188"/>
      <c r="AV100" s="239">
        <v>39783</v>
      </c>
      <c r="AW100" s="188"/>
      <c r="AX100" s="315">
        <f t="shared" si="225"/>
        <v>0</v>
      </c>
      <c r="AY100" s="316">
        <f t="shared" si="226"/>
        <v>0</v>
      </c>
      <c r="AZ100" s="316">
        <f t="shared" si="227"/>
        <v>0</v>
      </c>
      <c r="BA100" s="316">
        <f t="shared" si="228"/>
        <v>0</v>
      </c>
      <c r="BB100" s="316">
        <f t="shared" si="229"/>
        <v>0</v>
      </c>
      <c r="BC100" s="316">
        <f t="shared" si="230"/>
        <v>0</v>
      </c>
      <c r="BD100" s="316">
        <f t="shared" si="231"/>
        <v>0</v>
      </c>
      <c r="BE100" s="316">
        <f t="shared" si="320"/>
        <v>0</v>
      </c>
      <c r="BF100" s="316"/>
      <c r="BG100" s="248"/>
      <c r="BH100" s="248"/>
      <c r="BI100" s="317">
        <f t="shared" si="232"/>
        <v>0</v>
      </c>
      <c r="BJ100" s="317">
        <f t="shared" si="233"/>
        <v>0</v>
      </c>
      <c r="BK100" s="317">
        <f t="shared" si="234"/>
        <v>0</v>
      </c>
      <c r="BL100" s="317">
        <f t="shared" si="235"/>
        <v>0</v>
      </c>
      <c r="BM100" s="317">
        <f t="shared" si="236"/>
        <v>0</v>
      </c>
      <c r="BN100" s="317">
        <f t="shared" si="237"/>
        <v>0</v>
      </c>
      <c r="BO100" s="317">
        <f t="shared" si="238"/>
        <v>0</v>
      </c>
      <c r="BP100" s="317">
        <f t="shared" si="239"/>
        <v>0</v>
      </c>
      <c r="BQ100" s="248"/>
      <c r="BR100" s="249">
        <f t="shared" si="325"/>
        <v>0</v>
      </c>
      <c r="BS100" s="249">
        <f t="shared" si="240"/>
        <v>0</v>
      </c>
      <c r="BT100" s="249"/>
      <c r="BU100" s="188"/>
      <c r="BV100" s="188"/>
      <c r="BW100" s="318">
        <f t="shared" si="241"/>
        <v>0</v>
      </c>
      <c r="BX100" s="318">
        <f t="shared" si="242"/>
        <v>0</v>
      </c>
      <c r="BY100" s="318">
        <f t="shared" si="243"/>
        <v>0</v>
      </c>
      <c r="BZ100" s="318">
        <f t="shared" si="244"/>
        <v>0</v>
      </c>
      <c r="CA100" s="318">
        <f t="shared" si="245"/>
        <v>0</v>
      </c>
      <c r="CB100" s="316">
        <f t="shared" si="246"/>
        <v>0</v>
      </c>
      <c r="CC100" s="316">
        <f t="shared" si="247"/>
        <v>0</v>
      </c>
      <c r="CD100" s="316">
        <f t="shared" si="248"/>
        <v>0</v>
      </c>
      <c r="CE100" s="316">
        <f t="shared" si="249"/>
        <v>0</v>
      </c>
      <c r="CF100" s="316">
        <f t="shared" si="250"/>
        <v>0</v>
      </c>
      <c r="CG100" s="316">
        <f t="shared" si="251"/>
        <v>0</v>
      </c>
      <c r="CH100" s="316">
        <f t="shared" si="252"/>
        <v>0</v>
      </c>
      <c r="CI100" s="316">
        <f t="shared" si="253"/>
        <v>0</v>
      </c>
      <c r="CJ100" s="188"/>
      <c r="CK100" s="307">
        <f t="shared" si="321"/>
        <v>0</v>
      </c>
      <c r="CL100" s="307"/>
      <c r="CM100" s="307"/>
      <c r="CN100" s="318">
        <f t="shared" si="254"/>
        <v>0</v>
      </c>
      <c r="CO100" s="318">
        <f t="shared" si="255"/>
        <v>0</v>
      </c>
      <c r="CP100" s="318">
        <f t="shared" si="256"/>
        <v>0</v>
      </c>
      <c r="CQ100" s="318">
        <f t="shared" si="257"/>
        <v>0</v>
      </c>
      <c r="CR100" s="307"/>
      <c r="CS100" s="307">
        <f t="shared" si="322"/>
        <v>0</v>
      </c>
      <c r="CT100" s="307"/>
      <c r="CU100" s="188"/>
      <c r="CV100" s="188"/>
      <c r="CW100" s="188"/>
      <c r="CX100" s="316">
        <f t="shared" si="258"/>
        <v>0</v>
      </c>
      <c r="CY100" s="316">
        <f t="shared" si="259"/>
        <v>0</v>
      </c>
      <c r="CZ100" s="316">
        <f t="shared" si="260"/>
        <v>0</v>
      </c>
      <c r="DA100" s="316">
        <f t="shared" si="261"/>
        <v>0</v>
      </c>
      <c r="DB100" s="316">
        <f t="shared" si="262"/>
        <v>0</v>
      </c>
      <c r="DC100" s="316">
        <f t="shared" si="263"/>
        <v>0</v>
      </c>
      <c r="DD100" s="316">
        <f t="shared" si="264"/>
        <v>0</v>
      </c>
      <c r="DE100" s="188"/>
      <c r="DF100" s="307">
        <f t="shared" si="265"/>
        <v>0</v>
      </c>
      <c r="DG100" s="188"/>
      <c r="DH100" s="188"/>
      <c r="DI100" s="188"/>
      <c r="DJ100" s="188"/>
      <c r="DK100" s="188"/>
      <c r="DL100" s="316">
        <f t="shared" si="266"/>
        <v>0</v>
      </c>
      <c r="DM100" s="316">
        <f t="shared" si="267"/>
        <v>0</v>
      </c>
      <c r="DN100" s="316">
        <f t="shared" si="268"/>
        <v>0</v>
      </c>
      <c r="DO100" s="316">
        <f t="shared" si="269"/>
        <v>0</v>
      </c>
      <c r="DP100" s="316"/>
      <c r="DQ100" s="316">
        <f t="shared" si="323"/>
        <v>0</v>
      </c>
      <c r="DR100" s="316"/>
      <c r="DS100" s="316">
        <f t="shared" si="270"/>
        <v>0</v>
      </c>
      <c r="DT100" s="316">
        <f t="shared" si="271"/>
        <v>0</v>
      </c>
      <c r="DU100" s="316">
        <f t="shared" si="272"/>
        <v>0</v>
      </c>
      <c r="DV100" s="316">
        <f t="shared" si="273"/>
        <v>0</v>
      </c>
      <c r="DW100" s="316">
        <f t="shared" si="274"/>
        <v>0</v>
      </c>
      <c r="DX100" s="316">
        <f t="shared" si="275"/>
        <v>0</v>
      </c>
      <c r="DY100" s="316">
        <f t="shared" si="276"/>
        <v>0</v>
      </c>
      <c r="DZ100" s="316">
        <f t="shared" si="277"/>
        <v>0</v>
      </c>
      <c r="EA100" s="316">
        <f t="shared" si="278"/>
        <v>0</v>
      </c>
      <c r="EB100" s="307">
        <f t="shared" si="279"/>
        <v>0</v>
      </c>
      <c r="EC100" s="307"/>
      <c r="ED100" s="188"/>
      <c r="EE100" s="188"/>
      <c r="EF100" s="188"/>
      <c r="EG100" s="188"/>
      <c r="EH100" s="188"/>
      <c r="EI100" s="316">
        <f t="shared" si="280"/>
        <v>0</v>
      </c>
      <c r="EJ100" s="316">
        <f t="shared" si="281"/>
        <v>0</v>
      </c>
      <c r="EK100" s="316">
        <f t="shared" si="282"/>
        <v>0</v>
      </c>
      <c r="EL100" s="316">
        <f t="shared" si="283"/>
        <v>0</v>
      </c>
      <c r="EM100" s="316">
        <f t="shared" si="284"/>
        <v>0</v>
      </c>
      <c r="EN100" s="316">
        <f t="shared" si="285"/>
        <v>0</v>
      </c>
      <c r="EO100" s="188"/>
      <c r="EP100" s="307">
        <f t="shared" si="326"/>
        <v>0</v>
      </c>
      <c r="EQ100" s="307">
        <f t="shared" si="286"/>
        <v>0</v>
      </c>
      <c r="ER100" s="188"/>
      <c r="ES100" s="188"/>
      <c r="ET100" s="188"/>
      <c r="EU100" s="188"/>
      <c r="EV100" s="188"/>
      <c r="EW100" s="316">
        <f t="shared" si="287"/>
        <v>0</v>
      </c>
      <c r="EX100" s="316">
        <f t="shared" si="288"/>
        <v>0</v>
      </c>
      <c r="EY100" s="316">
        <f t="shared" si="289"/>
        <v>0</v>
      </c>
      <c r="EZ100" s="316">
        <f t="shared" si="290"/>
        <v>0</v>
      </c>
      <c r="FA100" s="316">
        <f t="shared" si="291"/>
        <v>0</v>
      </c>
      <c r="FB100" s="316">
        <f t="shared" si="292"/>
        <v>0</v>
      </c>
      <c r="FC100" s="188"/>
      <c r="FD100" s="307">
        <f t="shared" si="327"/>
        <v>0</v>
      </c>
      <c r="FE100" s="307">
        <f t="shared" si="293"/>
        <v>0</v>
      </c>
      <c r="FF100" s="188"/>
      <c r="FG100" s="188"/>
      <c r="FH100" s="188"/>
      <c r="FI100" s="188"/>
      <c r="FJ100" s="188"/>
      <c r="FK100" s="188"/>
      <c r="FL100" s="316">
        <f t="shared" si="294"/>
        <v>0</v>
      </c>
      <c r="FM100" s="316">
        <f t="shared" si="295"/>
        <v>0</v>
      </c>
      <c r="FN100" s="316">
        <f t="shared" si="296"/>
        <v>0</v>
      </c>
      <c r="FO100" s="316">
        <f t="shared" si="297"/>
        <v>0</v>
      </c>
      <c r="FP100" s="316">
        <f t="shared" si="298"/>
        <v>0</v>
      </c>
      <c r="FQ100" s="316">
        <f t="shared" si="299"/>
        <v>0</v>
      </c>
      <c r="FR100" s="188"/>
      <c r="FS100" s="307">
        <f t="shared" si="300"/>
        <v>0</v>
      </c>
      <c r="FT100" s="307">
        <f t="shared" si="301"/>
        <v>0</v>
      </c>
      <c r="FU100" s="188"/>
      <c r="FV100" s="188"/>
      <c r="FW100" s="188"/>
      <c r="FX100" s="188"/>
      <c r="FY100" s="188"/>
      <c r="FZ100" s="188"/>
      <c r="GA100" s="316">
        <f t="shared" si="302"/>
        <v>0</v>
      </c>
      <c r="GB100" s="316">
        <f t="shared" si="303"/>
        <v>0</v>
      </c>
      <c r="GC100" s="316">
        <f t="shared" si="304"/>
        <v>0</v>
      </c>
      <c r="GD100" s="316">
        <f t="shared" si="305"/>
        <v>0</v>
      </c>
      <c r="GE100" s="316">
        <f t="shared" si="306"/>
        <v>0</v>
      </c>
      <c r="GF100" s="316">
        <f t="shared" si="307"/>
        <v>0</v>
      </c>
      <c r="GG100" s="188"/>
      <c r="GH100" s="307">
        <f t="shared" si="308"/>
        <v>0</v>
      </c>
      <c r="GI100" s="307">
        <f t="shared" si="309"/>
        <v>0</v>
      </c>
    </row>
    <row r="101" spans="1:191" ht="16.5" x14ac:dyDescent="0.25">
      <c r="A101" s="404">
        <v>39814</v>
      </c>
      <c r="B101" s="410">
        <f t="shared" si="310"/>
        <v>0</v>
      </c>
      <c r="C101" s="208">
        <f t="shared" si="212"/>
        <v>-0.5</v>
      </c>
      <c r="D101" s="411">
        <f>AVERAGE(C99:C103)</f>
        <v>-0.5</v>
      </c>
      <c r="E101" s="410">
        <f t="shared" si="311"/>
        <v>0</v>
      </c>
      <c r="F101" s="208">
        <f t="shared" si="213"/>
        <v>0</v>
      </c>
      <c r="G101" s="411">
        <f>AVERAGE(F99:F103)</f>
        <v>0</v>
      </c>
      <c r="H101" s="410">
        <f t="shared" si="312"/>
        <v>0</v>
      </c>
      <c r="I101" s="208">
        <f t="shared" si="214"/>
        <v>0.5</v>
      </c>
      <c r="J101" s="411">
        <f>AVERAGE(I99:I103)</f>
        <v>0.5</v>
      </c>
      <c r="K101" s="410">
        <f t="shared" si="313"/>
        <v>0</v>
      </c>
      <c r="L101" s="208">
        <f t="shared" si="215"/>
        <v>-0.28999999999999998</v>
      </c>
      <c r="M101" s="411">
        <f>AVERAGE(L99:L103)</f>
        <v>-0.28999999999999998</v>
      </c>
      <c r="N101" s="410">
        <f t="shared" si="314"/>
        <v>0</v>
      </c>
      <c r="O101" s="208">
        <f t="shared" si="216"/>
        <v>0.13</v>
      </c>
      <c r="P101" s="411">
        <f>AVERAGE(O99:O103)</f>
        <v>2.0000000000000018E-3</v>
      </c>
      <c r="Q101" s="208">
        <f t="shared" si="217"/>
        <v>4.5890000000000004</v>
      </c>
      <c r="R101" s="411">
        <f>AVERAGE(Q99:Q103)</f>
        <v>4.3252000000000006</v>
      </c>
      <c r="S101" s="410">
        <f t="shared" si="315"/>
        <v>0</v>
      </c>
      <c r="T101" s="208">
        <f t="shared" si="218"/>
        <v>-0.5</v>
      </c>
      <c r="U101" s="411">
        <f>AVERAGE(T99:T103)</f>
        <v>-0.5</v>
      </c>
      <c r="V101" s="208">
        <f t="shared" si="316"/>
        <v>5.5385749992317326</v>
      </c>
      <c r="W101" s="411">
        <f>AVERAGE(V99:V103)</f>
        <v>5.3486185528355339</v>
      </c>
      <c r="X101" s="410">
        <f t="shared" si="317"/>
        <v>0</v>
      </c>
      <c r="Y101" s="208">
        <f t="shared" si="219"/>
        <v>4.4590000000000005</v>
      </c>
      <c r="Z101" s="411">
        <f>AVERAGE(Y99:Y103)</f>
        <v>4.3231999999999999</v>
      </c>
      <c r="AB101" s="415">
        <f t="shared" si="220"/>
        <v>0</v>
      </c>
      <c r="AC101" s="122"/>
      <c r="AD101" s="122"/>
      <c r="AI101" s="407">
        <v>39814</v>
      </c>
      <c r="AJ101" s="293">
        <f t="shared" si="318"/>
        <v>0</v>
      </c>
      <c r="AK101" s="294">
        <f t="shared" si="324"/>
        <v>0</v>
      </c>
      <c r="AL101" s="294">
        <f t="shared" si="221"/>
        <v>0</v>
      </c>
      <c r="AM101" s="313">
        <f t="shared" si="319"/>
        <v>0.63305165446987799</v>
      </c>
      <c r="AN101" s="314">
        <f t="shared" si="222"/>
        <v>0</v>
      </c>
      <c r="AO101" s="294">
        <f t="shared" si="223"/>
        <v>0</v>
      </c>
      <c r="AP101" s="408"/>
      <c r="AQ101" s="237"/>
      <c r="AR101" s="307">
        <f t="shared" si="224"/>
        <v>0</v>
      </c>
      <c r="AS101" s="237"/>
      <c r="AT101" s="188"/>
      <c r="AU101" s="188"/>
      <c r="AV101" s="239">
        <v>39814</v>
      </c>
      <c r="AW101" s="188"/>
      <c r="AX101" s="315">
        <f t="shared" si="225"/>
        <v>0</v>
      </c>
      <c r="AY101" s="316">
        <f t="shared" si="226"/>
        <v>0</v>
      </c>
      <c r="AZ101" s="316">
        <f t="shared" si="227"/>
        <v>0</v>
      </c>
      <c r="BA101" s="316">
        <f t="shared" si="228"/>
        <v>0</v>
      </c>
      <c r="BB101" s="316">
        <f t="shared" si="229"/>
        <v>0</v>
      </c>
      <c r="BC101" s="316">
        <f t="shared" si="230"/>
        <v>0</v>
      </c>
      <c r="BD101" s="316">
        <f t="shared" si="231"/>
        <v>0</v>
      </c>
      <c r="BE101" s="316">
        <f t="shared" si="320"/>
        <v>0</v>
      </c>
      <c r="BF101" s="316"/>
      <c r="BG101" s="248"/>
      <c r="BH101" s="248"/>
      <c r="BI101" s="317">
        <f t="shared" si="232"/>
        <v>0</v>
      </c>
      <c r="BJ101" s="317">
        <f t="shared" si="233"/>
        <v>0</v>
      </c>
      <c r="BK101" s="317">
        <f t="shared" si="234"/>
        <v>0</v>
      </c>
      <c r="BL101" s="317">
        <f t="shared" si="235"/>
        <v>0</v>
      </c>
      <c r="BM101" s="317">
        <f t="shared" si="236"/>
        <v>0</v>
      </c>
      <c r="BN101" s="317">
        <f t="shared" si="237"/>
        <v>0</v>
      </c>
      <c r="BO101" s="317">
        <f t="shared" si="238"/>
        <v>0</v>
      </c>
      <c r="BP101" s="317">
        <f t="shared" si="239"/>
        <v>0</v>
      </c>
      <c r="BQ101" s="248"/>
      <c r="BR101" s="249">
        <f t="shared" si="325"/>
        <v>0</v>
      </c>
      <c r="BS101" s="249">
        <f t="shared" si="240"/>
        <v>0</v>
      </c>
      <c r="BT101" s="249"/>
      <c r="BU101" s="188"/>
      <c r="BV101" s="188"/>
      <c r="BW101" s="318">
        <f t="shared" si="241"/>
        <v>0</v>
      </c>
      <c r="BX101" s="318">
        <f t="shared" si="242"/>
        <v>0</v>
      </c>
      <c r="BY101" s="318">
        <f t="shared" si="243"/>
        <v>0</v>
      </c>
      <c r="BZ101" s="318">
        <f t="shared" si="244"/>
        <v>0</v>
      </c>
      <c r="CA101" s="318">
        <f t="shared" si="245"/>
        <v>0</v>
      </c>
      <c r="CB101" s="316">
        <f t="shared" si="246"/>
        <v>0</v>
      </c>
      <c r="CC101" s="316">
        <f t="shared" si="247"/>
        <v>0</v>
      </c>
      <c r="CD101" s="316">
        <f t="shared" si="248"/>
        <v>0</v>
      </c>
      <c r="CE101" s="316">
        <f t="shared" si="249"/>
        <v>0</v>
      </c>
      <c r="CF101" s="316">
        <f t="shared" si="250"/>
        <v>0</v>
      </c>
      <c r="CG101" s="316">
        <f t="shared" si="251"/>
        <v>0</v>
      </c>
      <c r="CH101" s="316">
        <f t="shared" si="252"/>
        <v>0</v>
      </c>
      <c r="CI101" s="316">
        <f t="shared" si="253"/>
        <v>0</v>
      </c>
      <c r="CJ101" s="188"/>
      <c r="CK101" s="307">
        <f t="shared" si="321"/>
        <v>0</v>
      </c>
      <c r="CL101" s="307"/>
      <c r="CM101" s="307"/>
      <c r="CN101" s="318">
        <f t="shared" si="254"/>
        <v>0</v>
      </c>
      <c r="CO101" s="318">
        <f t="shared" si="255"/>
        <v>0</v>
      </c>
      <c r="CP101" s="318">
        <f t="shared" si="256"/>
        <v>0</v>
      </c>
      <c r="CQ101" s="318">
        <f t="shared" si="257"/>
        <v>0</v>
      </c>
      <c r="CR101" s="307"/>
      <c r="CS101" s="307">
        <f t="shared" si="322"/>
        <v>0</v>
      </c>
      <c r="CT101" s="307"/>
      <c r="CU101" s="188"/>
      <c r="CV101" s="188"/>
      <c r="CW101" s="188"/>
      <c r="CX101" s="316">
        <f t="shared" si="258"/>
        <v>0</v>
      </c>
      <c r="CY101" s="316">
        <f t="shared" si="259"/>
        <v>0</v>
      </c>
      <c r="CZ101" s="316">
        <f t="shared" si="260"/>
        <v>0</v>
      </c>
      <c r="DA101" s="316">
        <f t="shared" si="261"/>
        <v>0</v>
      </c>
      <c r="DB101" s="316">
        <f t="shared" si="262"/>
        <v>0</v>
      </c>
      <c r="DC101" s="316">
        <f t="shared" si="263"/>
        <v>0</v>
      </c>
      <c r="DD101" s="316">
        <f t="shared" si="264"/>
        <v>0</v>
      </c>
      <c r="DE101" s="188"/>
      <c r="DF101" s="307">
        <f t="shared" si="265"/>
        <v>0</v>
      </c>
      <c r="DG101" s="188"/>
      <c r="DH101" s="188"/>
      <c r="DI101" s="188"/>
      <c r="DJ101" s="188"/>
      <c r="DK101" s="188"/>
      <c r="DL101" s="316">
        <f t="shared" si="266"/>
        <v>0</v>
      </c>
      <c r="DM101" s="316">
        <f t="shared" si="267"/>
        <v>0</v>
      </c>
      <c r="DN101" s="316">
        <f t="shared" si="268"/>
        <v>0</v>
      </c>
      <c r="DO101" s="316">
        <f t="shared" si="269"/>
        <v>0</v>
      </c>
      <c r="DP101" s="316"/>
      <c r="DQ101" s="316">
        <f t="shared" si="323"/>
        <v>0</v>
      </c>
      <c r="DR101" s="316"/>
      <c r="DS101" s="316">
        <f t="shared" si="270"/>
        <v>0</v>
      </c>
      <c r="DT101" s="316">
        <f t="shared" si="271"/>
        <v>0</v>
      </c>
      <c r="DU101" s="316">
        <f t="shared" si="272"/>
        <v>0</v>
      </c>
      <c r="DV101" s="316">
        <f t="shared" si="273"/>
        <v>0</v>
      </c>
      <c r="DW101" s="316">
        <f t="shared" si="274"/>
        <v>0</v>
      </c>
      <c r="DX101" s="316">
        <f t="shared" si="275"/>
        <v>0</v>
      </c>
      <c r="DY101" s="316">
        <f t="shared" si="276"/>
        <v>0</v>
      </c>
      <c r="DZ101" s="316">
        <f t="shared" si="277"/>
        <v>0</v>
      </c>
      <c r="EA101" s="316">
        <f t="shared" si="278"/>
        <v>0</v>
      </c>
      <c r="EB101" s="307">
        <f t="shared" si="279"/>
        <v>0</v>
      </c>
      <c r="EC101" s="307"/>
      <c r="ED101" s="188"/>
      <c r="EE101" s="188"/>
      <c r="EF101" s="188"/>
      <c r="EG101" s="188"/>
      <c r="EH101" s="188"/>
      <c r="EI101" s="316">
        <f t="shared" si="280"/>
        <v>0</v>
      </c>
      <c r="EJ101" s="316">
        <f t="shared" si="281"/>
        <v>0</v>
      </c>
      <c r="EK101" s="316">
        <f t="shared" si="282"/>
        <v>0</v>
      </c>
      <c r="EL101" s="316">
        <f t="shared" si="283"/>
        <v>0</v>
      </c>
      <c r="EM101" s="316">
        <f t="shared" si="284"/>
        <v>0</v>
      </c>
      <c r="EN101" s="316">
        <f t="shared" si="285"/>
        <v>0</v>
      </c>
      <c r="EO101" s="188"/>
      <c r="EP101" s="307">
        <f t="shared" si="326"/>
        <v>0</v>
      </c>
      <c r="EQ101" s="307">
        <f t="shared" si="286"/>
        <v>0</v>
      </c>
      <c r="ER101" s="188"/>
      <c r="ES101" s="188"/>
      <c r="ET101" s="188"/>
      <c r="EU101" s="188"/>
      <c r="EV101" s="188"/>
      <c r="EW101" s="316">
        <f t="shared" si="287"/>
        <v>0</v>
      </c>
      <c r="EX101" s="316">
        <f t="shared" si="288"/>
        <v>0</v>
      </c>
      <c r="EY101" s="316">
        <f t="shared" si="289"/>
        <v>0</v>
      </c>
      <c r="EZ101" s="316">
        <f t="shared" si="290"/>
        <v>0</v>
      </c>
      <c r="FA101" s="316">
        <f t="shared" si="291"/>
        <v>0</v>
      </c>
      <c r="FB101" s="316">
        <f t="shared" si="292"/>
        <v>0</v>
      </c>
      <c r="FC101" s="188"/>
      <c r="FD101" s="307">
        <f t="shared" si="327"/>
        <v>0</v>
      </c>
      <c r="FE101" s="307">
        <f t="shared" si="293"/>
        <v>0</v>
      </c>
      <c r="FF101" s="188"/>
      <c r="FG101" s="188"/>
      <c r="FH101" s="188"/>
      <c r="FI101" s="188"/>
      <c r="FJ101" s="188"/>
      <c r="FK101" s="188"/>
      <c r="FL101" s="316">
        <f t="shared" si="294"/>
        <v>0</v>
      </c>
      <c r="FM101" s="316">
        <f t="shared" si="295"/>
        <v>0</v>
      </c>
      <c r="FN101" s="316">
        <f t="shared" si="296"/>
        <v>0</v>
      </c>
      <c r="FO101" s="316">
        <f t="shared" si="297"/>
        <v>0</v>
      </c>
      <c r="FP101" s="316">
        <f t="shared" si="298"/>
        <v>0</v>
      </c>
      <c r="FQ101" s="316">
        <f t="shared" si="299"/>
        <v>0</v>
      </c>
      <c r="FR101" s="188"/>
      <c r="FS101" s="307">
        <f t="shared" si="300"/>
        <v>0</v>
      </c>
      <c r="FT101" s="307">
        <f t="shared" si="301"/>
        <v>0</v>
      </c>
      <c r="FU101" s="188"/>
      <c r="FV101" s="188"/>
      <c r="FW101" s="188"/>
      <c r="FX101" s="188"/>
      <c r="FY101" s="188"/>
      <c r="FZ101" s="188"/>
      <c r="GA101" s="316">
        <f t="shared" si="302"/>
        <v>0</v>
      </c>
      <c r="GB101" s="316">
        <f t="shared" si="303"/>
        <v>0</v>
      </c>
      <c r="GC101" s="316">
        <f t="shared" si="304"/>
        <v>0</v>
      </c>
      <c r="GD101" s="316">
        <f t="shared" si="305"/>
        <v>0</v>
      </c>
      <c r="GE101" s="316">
        <f t="shared" si="306"/>
        <v>0</v>
      </c>
      <c r="GF101" s="316">
        <f t="shared" si="307"/>
        <v>0</v>
      </c>
      <c r="GG101" s="188"/>
      <c r="GH101" s="307">
        <f t="shared" si="308"/>
        <v>0</v>
      </c>
      <c r="GI101" s="307">
        <f t="shared" si="309"/>
        <v>0</v>
      </c>
    </row>
    <row r="102" spans="1:191" ht="16.5" x14ac:dyDescent="0.25">
      <c r="A102" s="404">
        <v>39845</v>
      </c>
      <c r="B102" s="410">
        <f t="shared" si="310"/>
        <v>0</v>
      </c>
      <c r="C102" s="208">
        <f t="shared" ref="C102:C133" si="328">INDEX(M1SHEET,MATCH($A102,M1COLUMN,0),MATCH($AG$5,M1ROW,0))</f>
        <v>-0.5</v>
      </c>
      <c r="D102" s="417"/>
      <c r="E102" s="410">
        <f t="shared" si="311"/>
        <v>0</v>
      </c>
      <c r="F102" s="208">
        <f t="shared" ref="F102:F133" si="329">INDEX(M1SHEET,MATCH($A102,M1COLUMN,0),MATCH($AG$14,M1ROW,0))</f>
        <v>0</v>
      </c>
      <c r="G102" s="417"/>
      <c r="H102" s="410">
        <f t="shared" si="312"/>
        <v>0</v>
      </c>
      <c r="I102" s="208">
        <f t="shared" ref="I102:I133" si="330">INDEX(M1SHEET,MATCH($A102,M1COLUMN,0),MATCH($AG$17,M1ROW,0))</f>
        <v>0.5</v>
      </c>
      <c r="J102" s="417"/>
      <c r="K102" s="410">
        <f t="shared" si="313"/>
        <v>0</v>
      </c>
      <c r="L102" s="208">
        <f t="shared" ref="L102:L133" si="331">INDEX(M1SHEET,MATCH($A102,M1COLUMN,0),MATCH($AG$13,M1ROW,0))</f>
        <v>-0.28999999999999998</v>
      </c>
      <c r="M102" s="417"/>
      <c r="N102" s="410">
        <f t="shared" si="314"/>
        <v>0</v>
      </c>
      <c r="O102" s="208">
        <f t="shared" ref="O102:O133" si="332">INDEX(M1SHEET,MATCH($A102,M1COLUMN,0),MATCH($AG$15,M1ROW,0))</f>
        <v>0</v>
      </c>
      <c r="P102" s="417"/>
      <c r="Q102" s="208">
        <f t="shared" ref="Q102:Q133" si="333">INDEX(M1SHEET,MATCH($A102,M1COLUMN,0),MATCH($AG$31,M1ROW,0))</f>
        <v>4.3310000000000004</v>
      </c>
      <c r="R102" s="417"/>
      <c r="S102" s="410">
        <f t="shared" si="315"/>
        <v>0</v>
      </c>
      <c r="T102" s="208">
        <f t="shared" ref="T102:T133" si="334">INDEX(M1SHEET,MATCH($A102,M1COLUMN,0),MATCH($AG$3,M1ROW,0))</f>
        <v>-0.5</v>
      </c>
      <c r="U102" s="417"/>
      <c r="V102" s="208">
        <f t="shared" si="316"/>
        <v>5.3592053204651329</v>
      </c>
      <c r="W102" s="417"/>
      <c r="X102" s="410">
        <f t="shared" si="317"/>
        <v>0</v>
      </c>
      <c r="Y102" s="208">
        <f t="shared" ref="Y102:Y133" si="335">INDEX(M1SHEET,MATCH($A102,M1COLUMN,0),MATCH($AG$2,M1ROW,0))</f>
        <v>4.3310000000000004</v>
      </c>
      <c r="Z102" s="417"/>
      <c r="AB102" s="415">
        <f t="shared" ref="AB102:AB133" si="336">B102+E102+H102+K102+N102+S102</f>
        <v>0</v>
      </c>
      <c r="AC102" s="122"/>
      <c r="AD102" s="122"/>
      <c r="AI102" s="407">
        <v>39845</v>
      </c>
      <c r="AJ102" s="293">
        <f t="shared" si="318"/>
        <v>0</v>
      </c>
      <c r="AK102" s="294">
        <f t="shared" si="324"/>
        <v>0</v>
      </c>
      <c r="AL102" s="294">
        <f t="shared" si="221"/>
        <v>0</v>
      </c>
      <c r="AM102" s="313">
        <f t="shared" si="319"/>
        <v>0.62955803636557961</v>
      </c>
      <c r="AN102" s="314">
        <f t="shared" si="222"/>
        <v>0</v>
      </c>
      <c r="AO102" s="294">
        <f t="shared" si="223"/>
        <v>0</v>
      </c>
      <c r="AP102" s="408"/>
      <c r="AQ102" s="237"/>
      <c r="AR102" s="307">
        <f t="shared" ref="AR102:AR133" si="337">SUM(AX102:BE102)+SUM(BI102:BP102)+SUM(DU102:DZ102)+SUM(BW102:CI102)</f>
        <v>0</v>
      </c>
      <c r="AS102" s="237"/>
      <c r="AT102" s="188"/>
      <c r="AU102" s="188"/>
      <c r="AV102" s="239">
        <v>39845</v>
      </c>
      <c r="AW102" s="188"/>
      <c r="AX102" s="315">
        <f t="shared" ref="AX102:AX133" si="338">IF(AX$2&lt;=$A102,IF(AX$3&gt;=$A102,(AX$4/1.055056),0),0)*($AI103-$AI102)/10000</f>
        <v>0</v>
      </c>
      <c r="AY102" s="316">
        <f t="shared" ref="AY102:AY133" si="339">IF(AY$2&lt;=$A102,IF(AY$3&gt;=$A102,(AY$4/1.055056),0),0)*($AI103-$AI102)/10000</f>
        <v>0</v>
      </c>
      <c r="AZ102" s="316">
        <f t="shared" ref="AZ102:AZ133" si="340">IF(AZ$2&lt;=$A102,IF(AZ$3&gt;=$A102,(AZ$4/1.055056),0),0)*($AI103-$AI102)/10000</f>
        <v>0</v>
      </c>
      <c r="BA102" s="316">
        <f t="shared" ref="BA102:BA133" si="341">IF(BA$2&lt;=$A102,IF(BA$3&gt;=$A102,(BA$4/1.055056),0),0)*($AI103-$AI102)/10000</f>
        <v>0</v>
      </c>
      <c r="BB102" s="316">
        <f t="shared" ref="BB102:BB133" si="342">IF(BB$2&lt;=$A102,IF(BB$3&gt;=$A102,(BB$4/1.055056),0),0)*($AI103-$AI102)/10000</f>
        <v>0</v>
      </c>
      <c r="BC102" s="316">
        <f t="shared" ref="BC102:BC133" si="343">IF(BC$2&lt;=$A102,IF(BC$3&gt;=$A102,(BC$4/1.055056),0),0)*($AI103-$AI102)/10000</f>
        <v>0</v>
      </c>
      <c r="BD102" s="316">
        <f t="shared" ref="BD102:BD133" si="344">IF(BD$2&lt;=$A102,IF(BD$3&gt;=$A102,(BD$4/1.055056),0),0)*($AI103-$AI102)/10000</f>
        <v>0</v>
      </c>
      <c r="BE102" s="316">
        <f t="shared" si="320"/>
        <v>0</v>
      </c>
      <c r="BF102" s="316"/>
      <c r="BG102" s="248"/>
      <c r="BH102" s="248"/>
      <c r="BI102" s="317">
        <f t="shared" ref="BI102:BI133" si="345">IF(BI$2&lt;=$A102,IF(BI$3&gt;=$A102,(BI$4/1.055056),0),0)*($AI103-$AI102)/10000</f>
        <v>0</v>
      </c>
      <c r="BJ102" s="317">
        <f t="shared" ref="BJ102:BJ133" si="346">IF(BJ$2&lt;=$A102,IF(BJ$3&gt;=$A102,(BJ$4/1.055056),0),0)*($AI103-$AI102)/10000</f>
        <v>0</v>
      </c>
      <c r="BK102" s="317">
        <f t="shared" ref="BK102:BK133" si="347">IF(BK$2&lt;=$A102,IF(BK$3&gt;=$A102,(BK$4/1.055056),0),0)*($AI103-$AI102)/10000</f>
        <v>0</v>
      </c>
      <c r="BL102" s="317">
        <f t="shared" ref="BL102:BL133" si="348">IF(BL$2&lt;=$A102,IF(BL$3&gt;=$A102,(BL$4/1.055056),0),0)*($AI103-$AI102)/10000</f>
        <v>0</v>
      </c>
      <c r="BM102" s="317">
        <f t="shared" ref="BM102:BM133" si="349">IF(BM$2&lt;=$A102,IF(BM$3&gt;=$A102,(BM$4/1.055056),0),0)*($AI103-$AI102)/10000</f>
        <v>0</v>
      </c>
      <c r="BN102" s="317">
        <f t="shared" ref="BN102:BN133" si="350">IF(BN$2&lt;=$A102,IF(BN$3&gt;=$A102,(BN$4/1.055056),0),0)*($AI103-$AI102)/10000</f>
        <v>0</v>
      </c>
      <c r="BO102" s="317">
        <f t="shared" ref="BO102:BO133" si="351">IF(BO$2&lt;=$A102,IF(BO$3&gt;=$A102,(BO$4/1.055056),0),0)*($AI103-$AI102)/10000</f>
        <v>0</v>
      </c>
      <c r="BP102" s="317">
        <f t="shared" ref="BP102:BP133" si="352">IF(BP$2&lt;=$A102,IF(BP$3&gt;=$A102,(BP$4/1.055056),0),0)*($AI103-$AI102)/10000</f>
        <v>0</v>
      </c>
      <c r="BQ102" s="248"/>
      <c r="BR102" s="249">
        <f t="shared" si="325"/>
        <v>0</v>
      </c>
      <c r="BS102" s="249">
        <f t="shared" si="240"/>
        <v>0</v>
      </c>
      <c r="BT102" s="249"/>
      <c r="BU102" s="188"/>
      <c r="BV102" s="188"/>
      <c r="BW102" s="318">
        <f t="shared" ref="BW102:BW133" si="353">IF(BW$2&lt;=$A102,IF(BW$3&gt;=$A102,(BW$4),0),0)*($AI103-$AI102)/10000</f>
        <v>0</v>
      </c>
      <c r="BX102" s="318">
        <f t="shared" ref="BX102:BX133" si="354">IF(BX$2&lt;=$A102,IF(BX$3&gt;=$A102,(BX$4),0),0)*($AI103-$AI102)/10000</f>
        <v>0</v>
      </c>
      <c r="BY102" s="318">
        <f t="shared" ref="BY102:BY133" si="355">IF(BY$2&lt;=$A102,IF(BY$3&gt;=$A102,(BY$4),0),0)*($AI103-$AI102)/10000</f>
        <v>0</v>
      </c>
      <c r="BZ102" s="318">
        <f t="shared" ref="BZ102:BZ133" si="356">IF(BZ$2&lt;=$A102,IF(BZ$3&gt;=$A102,(BZ$4),0),0)*($AI103-$AI102)/10000</f>
        <v>0</v>
      </c>
      <c r="CA102" s="318">
        <f t="shared" ref="CA102:CA133" si="357">IF(CA$2&lt;=$A102,IF(CA$3&gt;=$A102,(CA$4),0),0)*($AI103-$AI102)/10000</f>
        <v>0</v>
      </c>
      <c r="CB102" s="316">
        <f t="shared" ref="CB102:CB133" si="358">IF(CB$2&lt;=$A102,IF(CB$3&gt;=$A102,(CB$4),0),0)*($AI103-$AI102)/10000</f>
        <v>0</v>
      </c>
      <c r="CC102" s="316">
        <f t="shared" ref="CC102:CC133" si="359">IF(CC$2&lt;=$A102,IF(CC$3&gt;=$A102,(CC$4),0),0)*($AI103-$AI102)/10000</f>
        <v>0</v>
      </c>
      <c r="CD102" s="316">
        <f t="shared" ref="CD102:CD133" si="360">IF(CD$2&lt;=$A102,IF(CD$3&gt;=$A102,(CD$4),0),0)*($AI103-$AI102)/10000</f>
        <v>0</v>
      </c>
      <c r="CE102" s="316">
        <f t="shared" ref="CE102:CE133" si="361">IF(CE$2&lt;=$A102,IF(CE$3&gt;=$A102,(CE$4),0),0)*($AI103-$AI102)/10000</f>
        <v>0</v>
      </c>
      <c r="CF102" s="316">
        <f t="shared" ref="CF102:CF133" si="362">IF(CF$2&lt;=$A102,IF(CF$3&gt;=$A102,(CF$4),0),0)*($AI103-$AI102)/10000</f>
        <v>0</v>
      </c>
      <c r="CG102" s="316">
        <f t="shared" ref="CG102:CG133" si="363">IF(CG$2&lt;=$A102,IF(CG$3&gt;=$A102,(CG$4),0),0)*($AI103-$AI102)/10000</f>
        <v>0</v>
      </c>
      <c r="CH102" s="316">
        <f t="shared" ref="CH102:CH133" si="364">IF(CH$2&lt;=$A102,IF(CH$3&gt;=$A102,(CH$4),0),0)*($AI103-$AI102)/10000</f>
        <v>0</v>
      </c>
      <c r="CI102" s="316">
        <f t="shared" ref="CI102:CI133" si="365">IF(CI$2&lt;=$A102,IF(CI$3&gt;=$A102,(CI$4),0),0)*($AI103-$AI102)/10000</f>
        <v>0</v>
      </c>
      <c r="CJ102" s="188"/>
      <c r="CK102" s="307">
        <f t="shared" si="321"/>
        <v>0</v>
      </c>
      <c r="CL102" s="307"/>
      <c r="CM102" s="307"/>
      <c r="CN102" s="318">
        <f t="shared" ref="CN102:CN133" si="366">IF(CN$2&lt;=$A102,IF(CN$3&gt;=$A102,(CN$4),0),0)*($AI103-$AI102)/10000</f>
        <v>0</v>
      </c>
      <c r="CO102" s="318">
        <f t="shared" ref="CO102:CO133" si="367">IF(CO$2&lt;=$A102,IF(CO$3&gt;=$A102,(CO$4),0),0)*($AI103-$AI102)/10000</f>
        <v>0</v>
      </c>
      <c r="CP102" s="318">
        <f t="shared" ref="CP102:CP133" si="368">IF(CP$2&lt;=$A102,IF(CP$3&gt;=$A102,(CP$4),0),0)*($AI103-$AI102)/10000</f>
        <v>0</v>
      </c>
      <c r="CQ102" s="318">
        <f t="shared" ref="CQ102:CQ133" si="369">IF(CQ$2&lt;=$A102,IF(CQ$3&gt;=$A102,(CQ$4),0),0)*($AI103-$AI102)/10000</f>
        <v>0</v>
      </c>
      <c r="CR102" s="307"/>
      <c r="CS102" s="307">
        <f t="shared" si="322"/>
        <v>0</v>
      </c>
      <c r="CT102" s="307"/>
      <c r="CU102" s="188"/>
      <c r="CV102" s="188"/>
      <c r="CW102" s="188"/>
      <c r="CX102" s="316">
        <f t="shared" ref="CX102:CX133" si="370">IF(CX$2&lt;=$A102,IF(CX$3&gt;=$A102,(CX$4),0),0)*($AI103-$AI102)/10000</f>
        <v>0</v>
      </c>
      <c r="CY102" s="316">
        <f t="shared" ref="CY102:CY133" si="371">IF(CY$2&lt;=$A102,IF(CY$3&gt;=$A102,(CY$4),0),0)*($AI103-$AI102)/10000</f>
        <v>0</v>
      </c>
      <c r="CZ102" s="316">
        <f t="shared" ref="CZ102:CZ133" si="372">IF(CZ$2&lt;=$A102,IF(CZ$3&gt;=$A102,(CZ$4),0),0)*($AI103-$AI102)/10000</f>
        <v>0</v>
      </c>
      <c r="DA102" s="316">
        <f t="shared" ref="DA102:DA133" si="373">IF(DA$2&lt;=$A102,IF(DA$3&gt;=$A102,(DA$4),0),0)*($AI103-$AI102)/10000</f>
        <v>0</v>
      </c>
      <c r="DB102" s="316">
        <f t="shared" ref="DB102:DB133" si="374">IF(DB$2&lt;=$A102,IF(DB$3&gt;=$A102,(DB$4),0),0)*($AI103-$AI102)/10000</f>
        <v>0</v>
      </c>
      <c r="DC102" s="316">
        <f t="shared" ref="DC102:DC133" si="375">IF(DC$2&lt;=$A102,IF(DC$3&gt;=$A102,(DC$4),0),0)*($AI103-$AI102)/10000</f>
        <v>0</v>
      </c>
      <c r="DD102" s="316">
        <f t="shared" ref="DD102:DD133" si="376">IF(DD$2&lt;=$A102,IF(DD$3&gt;=$A102,(DD$4),0),0)*($AI103-$AI102)/10000</f>
        <v>0</v>
      </c>
      <c r="DE102" s="188"/>
      <c r="DF102" s="307">
        <f t="shared" si="265"/>
        <v>0</v>
      </c>
      <c r="DG102" s="188"/>
      <c r="DH102" s="188"/>
      <c r="DI102" s="188"/>
      <c r="DJ102" s="188"/>
      <c r="DK102" s="188"/>
      <c r="DL102" s="316">
        <f t="shared" ref="DL102:DL133" si="377">IF(DL$2&lt;=$A102,IF(DL$3&gt;=$A102,(DL$4),0),0)*($AI103-$AI102)/10000</f>
        <v>0</v>
      </c>
      <c r="DM102" s="316">
        <f t="shared" ref="DM102:DM133" si="378">IF(DM$2&lt;=$A102,IF(DM$3&gt;=$A102,(DM$4),0),0)*($AI103-$AI102)/10000</f>
        <v>0</v>
      </c>
      <c r="DN102" s="316">
        <f t="shared" ref="DN102:DN133" si="379">IF(DN$2&lt;=$A102,IF(DN$3&gt;=$A102,(DN$4),0),0)*($AI103-$AI102)/10000</f>
        <v>0</v>
      </c>
      <c r="DO102" s="316">
        <f t="shared" ref="DO102:DO133" si="380">IF(DO$2&lt;=$A102,IF(DO$3&gt;=$A102,(DO$4),0),0)*($AI103-$AI102)/10000</f>
        <v>0</v>
      </c>
      <c r="DP102" s="316"/>
      <c r="DQ102" s="316">
        <f t="shared" si="323"/>
        <v>0</v>
      </c>
      <c r="DR102" s="316"/>
      <c r="DS102" s="316">
        <f t="shared" ref="DS102:DS133" si="381">IF(DS$2&lt;=$A102,IF(DS$3&gt;=$A102,(DS$4),0),0)*($AI103-$AI102)/10000</f>
        <v>0</v>
      </c>
      <c r="DT102" s="316">
        <f t="shared" ref="DT102:DT133" si="382">IF(DT$2&lt;=$A102,IF(DT$3&gt;=$A102,(DT$4),0),0)*($AI103-$AI102)/10000</f>
        <v>0</v>
      </c>
      <c r="DU102" s="316">
        <f t="shared" ref="DU102:DU133" si="383">IF(DU$2&lt;=$A102,IF(DU$3&gt;=$A102,(DU$4),0),0)*($AI103-$AI102)/10000</f>
        <v>0</v>
      </c>
      <c r="DV102" s="316">
        <f t="shared" ref="DV102:DV133" si="384">IF(DV$2&lt;=$A102,IF(DV$3&gt;=$A102,(DV$4),0),0)*($AI103-$AI102)/10000</f>
        <v>0</v>
      </c>
      <c r="DW102" s="316">
        <f t="shared" ref="DW102:DW133" si="385">IF(DW$2&lt;=$A102,IF(DW$3&gt;=$A102,(DW$4),0),0)*($AI103-$AI102)/10000</f>
        <v>0</v>
      </c>
      <c r="DX102" s="316">
        <f t="shared" ref="DX102:DX133" si="386">IF(DX$2&lt;=$A102,IF(DX$3&gt;=$A102,(DX$4),0),0)*($AI103-$AI102)/10000</f>
        <v>0</v>
      </c>
      <c r="DY102" s="316">
        <f t="shared" ref="DY102:DY133" si="387">IF(DY$2&lt;=$A102,IF(DY$3&gt;=$A102,(DY$4),0),0)*($AI103-$AI102)/10000</f>
        <v>0</v>
      </c>
      <c r="DZ102" s="316">
        <f t="shared" ref="DZ102:DZ133" si="388">IF(DZ$2&lt;=$A102,IF(DZ$3&gt;=$A102,(DZ$4),0),0)*($AI103-$AI102)/10000</f>
        <v>0</v>
      </c>
      <c r="EA102" s="316">
        <f t="shared" ref="EA102:EA133" si="389">IF(EA$2&lt;=$A102,IF(EA$3&gt;=$A102,(EA$4),0),0)*($AI103-$AI102)/10000</f>
        <v>0</v>
      </c>
      <c r="EB102" s="307">
        <f t="shared" ref="EB102:EB133" si="390">SUM(DS102:DZ102)*AM102</f>
        <v>0</v>
      </c>
      <c r="EC102" s="307"/>
      <c r="ED102" s="188"/>
      <c r="EE102" s="188"/>
      <c r="EF102" s="188"/>
      <c r="EG102" s="188"/>
      <c r="EH102" s="188"/>
      <c r="EI102" s="316">
        <f t="shared" ref="EI102:EI133" si="391">IF(EI$2&lt;=$A102,IF(EI$3&gt;=$A102,(EI$4),0),0)*($AI103-$AI102)/10000</f>
        <v>0</v>
      </c>
      <c r="EJ102" s="316">
        <f t="shared" ref="EJ102:EJ133" si="392">IF(EJ$2&lt;=$A102,IF(EJ$3&gt;=$A102,(EJ$4),0),0)*($AI103-$AI102)/10000</f>
        <v>0</v>
      </c>
      <c r="EK102" s="316">
        <f t="shared" ref="EK102:EK133" si="393">IF(EK$2&lt;=$A102,IF(EK$3&gt;=$A102,(EK$4),0),0)*($AI103-$AI102)/10000</f>
        <v>0</v>
      </c>
      <c r="EL102" s="316">
        <f t="shared" ref="EL102:EL133" si="394">IF(EL$2&lt;=$A102,IF(EL$3&gt;=$A102,(EL$4),0),0)*($AI103-$AI102)/10000</f>
        <v>0</v>
      </c>
      <c r="EM102" s="316">
        <f t="shared" ref="EM102:EM133" si="395">IF(EM$2&lt;=$A102,IF(EM$3&gt;=$A102,(EM$4),0),0)*($AI103-$AI102)/10000</f>
        <v>0</v>
      </c>
      <c r="EN102" s="316">
        <f t="shared" ref="EN102:EN133" si="396">IF(EN$2&lt;=$A102,IF(EN$3&gt;=$A102,(EN$4),0),0)*($AI103-$AI102)/10000</f>
        <v>0</v>
      </c>
      <c r="EO102" s="188"/>
      <c r="EP102" s="307">
        <f t="shared" si="326"/>
        <v>0</v>
      </c>
      <c r="EQ102" s="307">
        <f t="shared" si="286"/>
        <v>0</v>
      </c>
      <c r="ER102" s="188"/>
      <c r="ES102" s="188"/>
      <c r="ET102" s="188"/>
      <c r="EU102" s="188"/>
      <c r="EV102" s="188"/>
      <c r="EW102" s="316">
        <f t="shared" ref="EW102:EW133" si="397">IF(EW$2&lt;=$A102,IF(EW$3&gt;=$A102,(EW$4),0),0)*($AI103-$AI102)/10000</f>
        <v>0</v>
      </c>
      <c r="EX102" s="316">
        <f t="shared" ref="EX102:EX133" si="398">IF(EX$2&lt;=$A102,IF(EX$3&gt;=$A102,(EX$4),0),0)*($AI103-$AI102)/10000</f>
        <v>0</v>
      </c>
      <c r="EY102" s="316">
        <f t="shared" ref="EY102:EY133" si="399">IF(EY$2&lt;=$A102,IF(EY$3&gt;=$A102,(EY$4),0),0)*($AI103-$AI102)/10000</f>
        <v>0</v>
      </c>
      <c r="EZ102" s="316">
        <f t="shared" ref="EZ102:EZ133" si="400">IF(EZ$2&lt;=$A102,IF(EZ$3&gt;=$A102,(EZ$4),0),0)*($AI103-$AI102)/10000</f>
        <v>0</v>
      </c>
      <c r="FA102" s="316">
        <f t="shared" ref="FA102:FA133" si="401">IF(FA$2&lt;=$A102,IF(FA$3&gt;=$A102,(FA$4),0),0)*($AI103-$AI102)/10000</f>
        <v>0</v>
      </c>
      <c r="FB102" s="316">
        <f t="shared" ref="FB102:FB133" si="402">IF(FB$2&lt;=$A102,IF(FB$3&gt;=$A102,(FB$4),0),0)*($AI103-$AI102)/10000</f>
        <v>0</v>
      </c>
      <c r="FC102" s="188"/>
      <c r="FD102" s="307">
        <f t="shared" si="327"/>
        <v>0</v>
      </c>
      <c r="FE102" s="307">
        <f t="shared" si="293"/>
        <v>0</v>
      </c>
      <c r="FF102" s="188"/>
      <c r="FG102" s="188"/>
      <c r="FH102" s="188"/>
      <c r="FI102" s="188"/>
      <c r="FJ102" s="188"/>
      <c r="FK102" s="188"/>
      <c r="FL102" s="316">
        <f t="shared" ref="FL102:FL133" si="403">IF(FL$2&lt;=$A102,IF(FL$3&gt;=$A102,(FL$4),0),0)*($AI103-$AI102)/10000</f>
        <v>0</v>
      </c>
      <c r="FM102" s="316">
        <f t="shared" ref="FM102:FM133" si="404">IF(FM$2&lt;=$A102,IF(FM$3&gt;=$A102,(FM$4),0),0)*($AI103-$AI102)/10000</f>
        <v>0</v>
      </c>
      <c r="FN102" s="316">
        <f t="shared" ref="FN102:FN133" si="405">IF(FN$2&lt;=$A102,IF(FN$3&gt;=$A102,(FN$4),0),0)*($AI103-$AI102)/10000</f>
        <v>0</v>
      </c>
      <c r="FO102" s="316">
        <f t="shared" ref="FO102:FO133" si="406">IF(FO$2&lt;=$A102,IF(FO$3&gt;=$A102,(FO$4),0),0)*($AI103-$AI102)/10000</f>
        <v>0</v>
      </c>
      <c r="FP102" s="316">
        <f t="shared" ref="FP102:FP133" si="407">IF(FP$2&lt;=$A102,IF(FP$3&gt;=$A102,(FP$4),0),0)*($AI103-$AI102)/10000</f>
        <v>0</v>
      </c>
      <c r="FQ102" s="316">
        <f t="shared" ref="FQ102:FQ133" si="408">IF(FQ$2&lt;=$A102,IF(FQ$3&gt;=$A102,(FQ$4),0),0)*($AI103-$AI102)/10000</f>
        <v>0</v>
      </c>
      <c r="FR102" s="188"/>
      <c r="FS102" s="307">
        <f t="shared" si="300"/>
        <v>0</v>
      </c>
      <c r="FT102" s="307">
        <f t="shared" si="301"/>
        <v>0</v>
      </c>
      <c r="FU102" s="188"/>
      <c r="FV102" s="188"/>
      <c r="FW102" s="188"/>
      <c r="FX102" s="188"/>
      <c r="FY102" s="188"/>
      <c r="FZ102" s="188"/>
      <c r="GA102" s="316">
        <f t="shared" ref="GA102:GA133" si="409">IF(GA$2&lt;=$A102,IF(GA$3&gt;=$A102,(GA$4),0),0)*($AI103-$AI102)/10000</f>
        <v>0</v>
      </c>
      <c r="GB102" s="316">
        <f t="shared" ref="GB102:GB133" si="410">IF(GB$2&lt;=$A102,IF(GB$3&gt;=$A102,(GB$4),0),0)*($AI103-$AI102)/10000</f>
        <v>0</v>
      </c>
      <c r="GC102" s="316">
        <f t="shared" ref="GC102:GC133" si="411">IF(GC$2&lt;=$A102,IF(GC$3&gt;=$A102,(GC$4),0),0)*($AI103-$AI102)/10000</f>
        <v>0</v>
      </c>
      <c r="GD102" s="316">
        <f t="shared" ref="GD102:GD133" si="412">IF(GD$2&lt;=$A102,IF(GD$3&gt;=$A102,(GD$4),0),0)*($AI103-$AI102)/10000</f>
        <v>0</v>
      </c>
      <c r="GE102" s="316">
        <f t="shared" ref="GE102:GE133" si="413">IF(GE$2&lt;=$A102,IF(GE$3&gt;=$A102,(GE$4),0),0)*($AI103-$AI102)/10000</f>
        <v>0</v>
      </c>
      <c r="GF102" s="316">
        <f t="shared" ref="GF102:GF133" si="414">IF(GF$2&lt;=$A102,IF(GF$3&gt;=$A102,(GF$4),0),0)*($AI103-$AI102)/10000</f>
        <v>0</v>
      </c>
      <c r="GG102" s="188"/>
      <c r="GH102" s="307">
        <f t="shared" si="308"/>
        <v>0</v>
      </c>
      <c r="GI102" s="307">
        <f t="shared" si="309"/>
        <v>0</v>
      </c>
    </row>
    <row r="103" spans="1:191" ht="16.5" x14ac:dyDescent="0.25">
      <c r="A103" s="409">
        <v>39873</v>
      </c>
      <c r="B103" s="410">
        <f t="shared" si="310"/>
        <v>0</v>
      </c>
      <c r="C103" s="208">
        <f t="shared" si="328"/>
        <v>-0.49999999999999956</v>
      </c>
      <c r="D103" s="417"/>
      <c r="E103" s="410">
        <f t="shared" si="311"/>
        <v>0</v>
      </c>
      <c r="F103" s="208">
        <f t="shared" si="329"/>
        <v>0</v>
      </c>
      <c r="G103" s="417"/>
      <c r="H103" s="410">
        <f t="shared" si="312"/>
        <v>0</v>
      </c>
      <c r="I103" s="208">
        <f t="shared" si="330"/>
        <v>0.5</v>
      </c>
      <c r="J103" s="417"/>
      <c r="K103" s="410">
        <f t="shared" si="313"/>
        <v>0</v>
      </c>
      <c r="L103" s="208">
        <f t="shared" si="331"/>
        <v>-0.28999999999999998</v>
      </c>
      <c r="M103" s="417"/>
      <c r="N103" s="410">
        <f t="shared" si="314"/>
        <v>0</v>
      </c>
      <c r="O103" s="208">
        <f t="shared" si="332"/>
        <v>-0.18</v>
      </c>
      <c r="P103" s="417"/>
      <c r="Q103" s="208">
        <f t="shared" si="333"/>
        <v>4.0210000000000008</v>
      </c>
      <c r="R103" s="417"/>
      <c r="S103" s="410">
        <f t="shared" si="315"/>
        <v>0</v>
      </c>
      <c r="T103" s="208">
        <f t="shared" si="334"/>
        <v>-0.5</v>
      </c>
      <c r="U103" s="417"/>
      <c r="V103" s="208">
        <f t="shared" si="316"/>
        <v>5.1771033211426785</v>
      </c>
      <c r="W103" s="417"/>
      <c r="X103" s="410">
        <f t="shared" si="317"/>
        <v>0</v>
      </c>
      <c r="Y103" s="208">
        <f t="shared" si="335"/>
        <v>4.2010000000000005</v>
      </c>
      <c r="Z103" s="417"/>
      <c r="AB103" s="412">
        <f t="shared" si="336"/>
        <v>0</v>
      </c>
      <c r="AC103" s="122"/>
      <c r="AD103" s="122"/>
      <c r="AI103" s="407">
        <v>39873</v>
      </c>
      <c r="AJ103" s="293">
        <f t="shared" si="318"/>
        <v>0</v>
      </c>
      <c r="AK103" s="294">
        <f t="shared" si="324"/>
        <v>0</v>
      </c>
      <c r="AL103" s="294">
        <f t="shared" si="221"/>
        <v>0</v>
      </c>
      <c r="AM103" s="313">
        <f t="shared" si="319"/>
        <v>0.62641173453330845</v>
      </c>
      <c r="AN103" s="314">
        <f t="shared" si="222"/>
        <v>0</v>
      </c>
      <c r="AO103" s="294">
        <f t="shared" si="223"/>
        <v>0</v>
      </c>
      <c r="AP103" s="408"/>
      <c r="AQ103" s="237"/>
      <c r="AR103" s="307">
        <f t="shared" si="337"/>
        <v>0</v>
      </c>
      <c r="AS103" s="237"/>
      <c r="AT103" s="188"/>
      <c r="AU103" s="188"/>
      <c r="AV103" s="239">
        <v>39873</v>
      </c>
      <c r="AW103" s="188"/>
      <c r="AX103" s="315">
        <f t="shared" si="338"/>
        <v>0</v>
      </c>
      <c r="AY103" s="316">
        <f t="shared" si="339"/>
        <v>0</v>
      </c>
      <c r="AZ103" s="316">
        <f t="shared" si="340"/>
        <v>0</v>
      </c>
      <c r="BA103" s="316">
        <f t="shared" si="341"/>
        <v>0</v>
      </c>
      <c r="BB103" s="316">
        <f t="shared" si="342"/>
        <v>0</v>
      </c>
      <c r="BC103" s="316">
        <f t="shared" si="343"/>
        <v>0</v>
      </c>
      <c r="BD103" s="316">
        <f t="shared" si="344"/>
        <v>0</v>
      </c>
      <c r="BE103" s="316">
        <f t="shared" si="320"/>
        <v>0</v>
      </c>
      <c r="BF103" s="316"/>
      <c r="BG103" s="248"/>
      <c r="BH103" s="248"/>
      <c r="BI103" s="317">
        <f t="shared" si="345"/>
        <v>0</v>
      </c>
      <c r="BJ103" s="317">
        <f t="shared" si="346"/>
        <v>0</v>
      </c>
      <c r="BK103" s="317">
        <f t="shared" si="347"/>
        <v>0</v>
      </c>
      <c r="BL103" s="317">
        <f t="shared" si="348"/>
        <v>0</v>
      </c>
      <c r="BM103" s="317">
        <f t="shared" si="349"/>
        <v>0</v>
      </c>
      <c r="BN103" s="317">
        <f t="shared" si="350"/>
        <v>0</v>
      </c>
      <c r="BO103" s="317">
        <f t="shared" si="351"/>
        <v>0</v>
      </c>
      <c r="BP103" s="317">
        <f t="shared" si="352"/>
        <v>0</v>
      </c>
      <c r="BQ103" s="248"/>
      <c r="BR103" s="249">
        <f t="shared" si="325"/>
        <v>0</v>
      </c>
      <c r="BS103" s="249">
        <f t="shared" si="240"/>
        <v>0</v>
      </c>
      <c r="BT103" s="249"/>
      <c r="BU103" s="188"/>
      <c r="BV103" s="188"/>
      <c r="BW103" s="318">
        <f t="shared" si="353"/>
        <v>0</v>
      </c>
      <c r="BX103" s="318">
        <f t="shared" si="354"/>
        <v>0</v>
      </c>
      <c r="BY103" s="318">
        <f t="shared" si="355"/>
        <v>0</v>
      </c>
      <c r="BZ103" s="318">
        <f t="shared" si="356"/>
        <v>0</v>
      </c>
      <c r="CA103" s="318">
        <f t="shared" si="357"/>
        <v>0</v>
      </c>
      <c r="CB103" s="316">
        <f t="shared" si="358"/>
        <v>0</v>
      </c>
      <c r="CC103" s="316">
        <f t="shared" si="359"/>
        <v>0</v>
      </c>
      <c r="CD103" s="316">
        <f t="shared" si="360"/>
        <v>0</v>
      </c>
      <c r="CE103" s="316">
        <f t="shared" si="361"/>
        <v>0</v>
      </c>
      <c r="CF103" s="316">
        <f t="shared" si="362"/>
        <v>0</v>
      </c>
      <c r="CG103" s="316">
        <f t="shared" si="363"/>
        <v>0</v>
      </c>
      <c r="CH103" s="316">
        <f t="shared" si="364"/>
        <v>0</v>
      </c>
      <c r="CI103" s="316">
        <f t="shared" si="365"/>
        <v>0</v>
      </c>
      <c r="CJ103" s="188"/>
      <c r="CK103" s="307">
        <f t="shared" si="321"/>
        <v>0</v>
      </c>
      <c r="CL103" s="307"/>
      <c r="CM103" s="307"/>
      <c r="CN103" s="318">
        <f t="shared" si="366"/>
        <v>0</v>
      </c>
      <c r="CO103" s="318">
        <f t="shared" si="367"/>
        <v>0</v>
      </c>
      <c r="CP103" s="318">
        <f t="shared" si="368"/>
        <v>0</v>
      </c>
      <c r="CQ103" s="318">
        <f t="shared" si="369"/>
        <v>0</v>
      </c>
      <c r="CR103" s="307"/>
      <c r="CS103" s="307">
        <f t="shared" si="322"/>
        <v>0</v>
      </c>
      <c r="CT103" s="307"/>
      <c r="CU103" s="188"/>
      <c r="CV103" s="188"/>
      <c r="CW103" s="188"/>
      <c r="CX103" s="316">
        <f t="shared" si="370"/>
        <v>0</v>
      </c>
      <c r="CY103" s="316">
        <f t="shared" si="371"/>
        <v>0</v>
      </c>
      <c r="CZ103" s="316">
        <f t="shared" si="372"/>
        <v>0</v>
      </c>
      <c r="DA103" s="316">
        <f t="shared" si="373"/>
        <v>0</v>
      </c>
      <c r="DB103" s="316">
        <f t="shared" si="374"/>
        <v>0</v>
      </c>
      <c r="DC103" s="316">
        <f t="shared" si="375"/>
        <v>0</v>
      </c>
      <c r="DD103" s="316">
        <f t="shared" si="376"/>
        <v>0</v>
      </c>
      <c r="DE103" s="188"/>
      <c r="DF103" s="307">
        <f t="shared" si="265"/>
        <v>0</v>
      </c>
      <c r="DG103" s="188"/>
      <c r="DH103" s="188"/>
      <c r="DI103" s="188"/>
      <c r="DJ103" s="188"/>
      <c r="DK103" s="188"/>
      <c r="DL103" s="316">
        <f t="shared" si="377"/>
        <v>0</v>
      </c>
      <c r="DM103" s="316">
        <f t="shared" si="378"/>
        <v>0</v>
      </c>
      <c r="DN103" s="316">
        <f t="shared" si="379"/>
        <v>0</v>
      </c>
      <c r="DO103" s="316">
        <f t="shared" si="380"/>
        <v>0</v>
      </c>
      <c r="DP103" s="316"/>
      <c r="DQ103" s="316">
        <f t="shared" si="323"/>
        <v>0</v>
      </c>
      <c r="DR103" s="316"/>
      <c r="DS103" s="316">
        <f t="shared" si="381"/>
        <v>0</v>
      </c>
      <c r="DT103" s="316">
        <f t="shared" si="382"/>
        <v>0</v>
      </c>
      <c r="DU103" s="316">
        <f t="shared" si="383"/>
        <v>0</v>
      </c>
      <c r="DV103" s="316">
        <f t="shared" si="384"/>
        <v>0</v>
      </c>
      <c r="DW103" s="316">
        <f t="shared" si="385"/>
        <v>0</v>
      </c>
      <c r="DX103" s="316">
        <f t="shared" si="386"/>
        <v>0</v>
      </c>
      <c r="DY103" s="316">
        <f t="shared" si="387"/>
        <v>0</v>
      </c>
      <c r="DZ103" s="316">
        <f t="shared" si="388"/>
        <v>0</v>
      </c>
      <c r="EA103" s="316">
        <f t="shared" si="389"/>
        <v>0</v>
      </c>
      <c r="EB103" s="307">
        <f t="shared" si="390"/>
        <v>0</v>
      </c>
      <c r="EC103" s="307"/>
      <c r="ED103" s="188"/>
      <c r="EE103" s="188"/>
      <c r="EF103" s="188"/>
      <c r="EG103" s="188"/>
      <c r="EH103" s="188"/>
      <c r="EI103" s="316">
        <f t="shared" si="391"/>
        <v>0</v>
      </c>
      <c r="EJ103" s="316">
        <f t="shared" si="392"/>
        <v>0</v>
      </c>
      <c r="EK103" s="316">
        <f t="shared" si="393"/>
        <v>0</v>
      </c>
      <c r="EL103" s="316">
        <f t="shared" si="394"/>
        <v>0</v>
      </c>
      <c r="EM103" s="316">
        <f t="shared" si="395"/>
        <v>0</v>
      </c>
      <c r="EN103" s="316">
        <f t="shared" si="396"/>
        <v>0</v>
      </c>
      <c r="EO103" s="188"/>
      <c r="EP103" s="307">
        <f t="shared" si="326"/>
        <v>0</v>
      </c>
      <c r="EQ103" s="307">
        <f t="shared" si="286"/>
        <v>0</v>
      </c>
      <c r="ER103" s="188"/>
      <c r="ES103" s="188"/>
      <c r="ET103" s="188"/>
      <c r="EU103" s="188"/>
      <c r="EV103" s="188"/>
      <c r="EW103" s="316">
        <f t="shared" si="397"/>
        <v>0</v>
      </c>
      <c r="EX103" s="316">
        <f t="shared" si="398"/>
        <v>0</v>
      </c>
      <c r="EY103" s="316">
        <f t="shared" si="399"/>
        <v>0</v>
      </c>
      <c r="EZ103" s="316">
        <f t="shared" si="400"/>
        <v>0</v>
      </c>
      <c r="FA103" s="316">
        <f t="shared" si="401"/>
        <v>0</v>
      </c>
      <c r="FB103" s="316">
        <f t="shared" si="402"/>
        <v>0</v>
      </c>
      <c r="FC103" s="188"/>
      <c r="FD103" s="307">
        <f t="shared" si="327"/>
        <v>0</v>
      </c>
      <c r="FE103" s="307">
        <f t="shared" si="293"/>
        <v>0</v>
      </c>
      <c r="FF103" s="188"/>
      <c r="FG103" s="188"/>
      <c r="FH103" s="188"/>
      <c r="FI103" s="188"/>
      <c r="FJ103" s="188"/>
      <c r="FK103" s="188"/>
      <c r="FL103" s="316">
        <f t="shared" si="403"/>
        <v>0</v>
      </c>
      <c r="FM103" s="316">
        <f t="shared" si="404"/>
        <v>0</v>
      </c>
      <c r="FN103" s="316">
        <f t="shared" si="405"/>
        <v>0</v>
      </c>
      <c r="FO103" s="316">
        <f t="shared" si="406"/>
        <v>0</v>
      </c>
      <c r="FP103" s="316">
        <f t="shared" si="407"/>
        <v>0</v>
      </c>
      <c r="FQ103" s="316">
        <f t="shared" si="408"/>
        <v>0</v>
      </c>
      <c r="FR103" s="188"/>
      <c r="FS103" s="307">
        <f t="shared" si="300"/>
        <v>0</v>
      </c>
      <c r="FT103" s="307">
        <f t="shared" si="301"/>
        <v>0</v>
      </c>
      <c r="FU103" s="188"/>
      <c r="FV103" s="188"/>
      <c r="FW103" s="188"/>
      <c r="FX103" s="188"/>
      <c r="FY103" s="188"/>
      <c r="FZ103" s="188"/>
      <c r="GA103" s="316">
        <f t="shared" si="409"/>
        <v>0</v>
      </c>
      <c r="GB103" s="316">
        <f t="shared" si="410"/>
        <v>0</v>
      </c>
      <c r="GC103" s="316">
        <f t="shared" si="411"/>
        <v>0</v>
      </c>
      <c r="GD103" s="316">
        <f t="shared" si="412"/>
        <v>0</v>
      </c>
      <c r="GE103" s="316">
        <f t="shared" si="413"/>
        <v>0</v>
      </c>
      <c r="GF103" s="316">
        <f t="shared" si="414"/>
        <v>0</v>
      </c>
      <c r="GG103" s="188"/>
      <c r="GH103" s="307">
        <f t="shared" si="308"/>
        <v>0</v>
      </c>
      <c r="GI103" s="307">
        <f t="shared" si="309"/>
        <v>0</v>
      </c>
    </row>
    <row r="104" spans="1:191" ht="16.5" x14ac:dyDescent="0.25">
      <c r="A104" s="404">
        <v>39904</v>
      </c>
      <c r="B104" s="405">
        <f t="shared" si="310"/>
        <v>0</v>
      </c>
      <c r="C104" s="414">
        <f t="shared" si="328"/>
        <v>-0.6571930595671156</v>
      </c>
      <c r="D104" s="217"/>
      <c r="E104" s="405">
        <f t="shared" si="311"/>
        <v>0</v>
      </c>
      <c r="F104" s="414">
        <f t="shared" si="329"/>
        <v>0</v>
      </c>
      <c r="G104" s="217"/>
      <c r="H104" s="405">
        <f t="shared" si="312"/>
        <v>0</v>
      </c>
      <c r="I104" s="414">
        <f t="shared" si="330"/>
        <v>0.62</v>
      </c>
      <c r="J104" s="217"/>
      <c r="K104" s="405">
        <f t="shared" si="313"/>
        <v>0</v>
      </c>
      <c r="L104" s="414">
        <f t="shared" si="331"/>
        <v>-0.35499999999999998</v>
      </c>
      <c r="M104" s="217"/>
      <c r="N104" s="405">
        <f t="shared" si="314"/>
        <v>0</v>
      </c>
      <c r="O104" s="414">
        <f t="shared" si="332"/>
        <v>-0.28999999999999998</v>
      </c>
      <c r="P104" s="217"/>
      <c r="Q104" s="414">
        <f t="shared" si="333"/>
        <v>3.7699999999999996</v>
      </c>
      <c r="R104" s="217"/>
      <c r="S104" s="405">
        <f t="shared" si="315"/>
        <v>0</v>
      </c>
      <c r="T104" s="414">
        <f t="shared" si="334"/>
        <v>-0.6</v>
      </c>
      <c r="U104" s="217"/>
      <c r="V104" s="414">
        <f t="shared" si="316"/>
        <v>4.8397480759912632</v>
      </c>
      <c r="W104" s="217"/>
      <c r="X104" s="405">
        <f t="shared" si="317"/>
        <v>0</v>
      </c>
      <c r="Y104" s="414">
        <f t="shared" si="335"/>
        <v>4.0599999999999996</v>
      </c>
      <c r="Z104" s="217"/>
      <c r="AB104" s="415">
        <f t="shared" si="336"/>
        <v>0</v>
      </c>
      <c r="AC104" s="122"/>
      <c r="AD104" s="122"/>
      <c r="AI104" s="407">
        <v>39904</v>
      </c>
      <c r="AJ104" s="293">
        <f t="shared" si="318"/>
        <v>0</v>
      </c>
      <c r="AK104" s="294">
        <f t="shared" si="324"/>
        <v>0</v>
      </c>
      <c r="AL104" s="294">
        <f t="shared" si="221"/>
        <v>0</v>
      </c>
      <c r="AM104" s="313">
        <f t="shared" si="319"/>
        <v>0.62293857459053659</v>
      </c>
      <c r="AN104" s="314">
        <f t="shared" si="222"/>
        <v>0</v>
      </c>
      <c r="AO104" s="294">
        <f t="shared" si="223"/>
        <v>0</v>
      </c>
      <c r="AP104" s="408"/>
      <c r="AQ104" s="237"/>
      <c r="AR104" s="307">
        <f t="shared" si="337"/>
        <v>0</v>
      </c>
      <c r="AS104" s="237"/>
      <c r="AT104" s="188"/>
      <c r="AU104" s="188"/>
      <c r="AV104" s="239">
        <v>39904</v>
      </c>
      <c r="AW104" s="188"/>
      <c r="AX104" s="315">
        <f t="shared" si="338"/>
        <v>0</v>
      </c>
      <c r="AY104" s="316">
        <f t="shared" si="339"/>
        <v>0</v>
      </c>
      <c r="AZ104" s="316">
        <f t="shared" si="340"/>
        <v>0</v>
      </c>
      <c r="BA104" s="316">
        <f t="shared" si="341"/>
        <v>0</v>
      </c>
      <c r="BB104" s="316">
        <f t="shared" si="342"/>
        <v>0</v>
      </c>
      <c r="BC104" s="316">
        <f t="shared" si="343"/>
        <v>0</v>
      </c>
      <c r="BD104" s="316">
        <f t="shared" si="344"/>
        <v>0</v>
      </c>
      <c r="BE104" s="316">
        <f t="shared" si="320"/>
        <v>0</v>
      </c>
      <c r="BF104" s="316"/>
      <c r="BG104" s="248"/>
      <c r="BH104" s="248"/>
      <c r="BI104" s="317">
        <f t="shared" si="345"/>
        <v>0</v>
      </c>
      <c r="BJ104" s="317">
        <f t="shared" si="346"/>
        <v>0</v>
      </c>
      <c r="BK104" s="317">
        <f t="shared" si="347"/>
        <v>0</v>
      </c>
      <c r="BL104" s="317">
        <f t="shared" si="348"/>
        <v>0</v>
      </c>
      <c r="BM104" s="317">
        <f t="shared" si="349"/>
        <v>0</v>
      </c>
      <c r="BN104" s="317">
        <f t="shared" si="350"/>
        <v>0</v>
      </c>
      <c r="BO104" s="317">
        <f t="shared" si="351"/>
        <v>0</v>
      </c>
      <c r="BP104" s="317">
        <f t="shared" si="352"/>
        <v>0</v>
      </c>
      <c r="BQ104" s="248"/>
      <c r="BR104" s="249">
        <f t="shared" si="325"/>
        <v>0</v>
      </c>
      <c r="BS104" s="249">
        <f t="shared" si="240"/>
        <v>0</v>
      </c>
      <c r="BT104" s="249"/>
      <c r="BU104" s="188"/>
      <c r="BV104" s="188"/>
      <c r="BW104" s="318">
        <f t="shared" si="353"/>
        <v>0</v>
      </c>
      <c r="BX104" s="318">
        <f t="shared" si="354"/>
        <v>0</v>
      </c>
      <c r="BY104" s="318">
        <f t="shared" si="355"/>
        <v>0</v>
      </c>
      <c r="BZ104" s="318">
        <f t="shared" si="356"/>
        <v>0</v>
      </c>
      <c r="CA104" s="318">
        <f t="shared" si="357"/>
        <v>0</v>
      </c>
      <c r="CB104" s="316">
        <f t="shared" si="358"/>
        <v>0</v>
      </c>
      <c r="CC104" s="316">
        <f t="shared" si="359"/>
        <v>0</v>
      </c>
      <c r="CD104" s="316">
        <f t="shared" si="360"/>
        <v>0</v>
      </c>
      <c r="CE104" s="316">
        <f t="shared" si="361"/>
        <v>0</v>
      </c>
      <c r="CF104" s="316">
        <f t="shared" si="362"/>
        <v>0</v>
      </c>
      <c r="CG104" s="316">
        <f t="shared" si="363"/>
        <v>0</v>
      </c>
      <c r="CH104" s="316">
        <f t="shared" si="364"/>
        <v>0</v>
      </c>
      <c r="CI104" s="316">
        <f t="shared" si="365"/>
        <v>0</v>
      </c>
      <c r="CJ104" s="188"/>
      <c r="CK104" s="307">
        <f t="shared" si="321"/>
        <v>0</v>
      </c>
      <c r="CL104" s="307"/>
      <c r="CM104" s="307"/>
      <c r="CN104" s="318">
        <f t="shared" si="366"/>
        <v>0</v>
      </c>
      <c r="CO104" s="318">
        <f t="shared" si="367"/>
        <v>0</v>
      </c>
      <c r="CP104" s="318">
        <f t="shared" si="368"/>
        <v>0</v>
      </c>
      <c r="CQ104" s="318">
        <f t="shared" si="369"/>
        <v>0</v>
      </c>
      <c r="CR104" s="307"/>
      <c r="CS104" s="307">
        <f t="shared" si="322"/>
        <v>0</v>
      </c>
      <c r="CT104" s="307"/>
      <c r="CU104" s="188"/>
      <c r="CV104" s="188"/>
      <c r="CW104" s="188"/>
      <c r="CX104" s="316">
        <f t="shared" si="370"/>
        <v>0</v>
      </c>
      <c r="CY104" s="316">
        <f t="shared" si="371"/>
        <v>0</v>
      </c>
      <c r="CZ104" s="316">
        <f t="shared" si="372"/>
        <v>0</v>
      </c>
      <c r="DA104" s="316">
        <f t="shared" si="373"/>
        <v>0</v>
      </c>
      <c r="DB104" s="316">
        <f t="shared" si="374"/>
        <v>0</v>
      </c>
      <c r="DC104" s="316">
        <f t="shared" si="375"/>
        <v>0</v>
      </c>
      <c r="DD104" s="316">
        <f t="shared" si="376"/>
        <v>0</v>
      </c>
      <c r="DE104" s="188"/>
      <c r="DF104" s="307">
        <f t="shared" si="265"/>
        <v>0</v>
      </c>
      <c r="DG104" s="188"/>
      <c r="DH104" s="188"/>
      <c r="DI104" s="188"/>
      <c r="DJ104" s="188"/>
      <c r="DK104" s="188"/>
      <c r="DL104" s="316">
        <f t="shared" si="377"/>
        <v>0</v>
      </c>
      <c r="DM104" s="316">
        <f t="shared" si="378"/>
        <v>0</v>
      </c>
      <c r="DN104" s="316">
        <f t="shared" si="379"/>
        <v>0</v>
      </c>
      <c r="DO104" s="316">
        <f t="shared" si="380"/>
        <v>0</v>
      </c>
      <c r="DP104" s="316"/>
      <c r="DQ104" s="316">
        <f t="shared" si="323"/>
        <v>0</v>
      </c>
      <c r="DR104" s="316"/>
      <c r="DS104" s="316">
        <f t="shared" si="381"/>
        <v>0</v>
      </c>
      <c r="DT104" s="316">
        <f t="shared" si="382"/>
        <v>0</v>
      </c>
      <c r="DU104" s="316">
        <f t="shared" si="383"/>
        <v>0</v>
      </c>
      <c r="DV104" s="316">
        <f t="shared" si="384"/>
        <v>0</v>
      </c>
      <c r="DW104" s="316">
        <f t="shared" si="385"/>
        <v>0</v>
      </c>
      <c r="DX104" s="316">
        <f t="shared" si="386"/>
        <v>0</v>
      </c>
      <c r="DY104" s="316">
        <f t="shared" si="387"/>
        <v>0</v>
      </c>
      <c r="DZ104" s="316">
        <f t="shared" si="388"/>
        <v>0</v>
      </c>
      <c r="EA104" s="316">
        <f t="shared" si="389"/>
        <v>0</v>
      </c>
      <c r="EB104" s="307">
        <f t="shared" si="390"/>
        <v>0</v>
      </c>
      <c r="EC104" s="307"/>
      <c r="ED104" s="188"/>
      <c r="EE104" s="188"/>
      <c r="EF104" s="188"/>
      <c r="EG104" s="188"/>
      <c r="EH104" s="188"/>
      <c r="EI104" s="316">
        <f t="shared" si="391"/>
        <v>0</v>
      </c>
      <c r="EJ104" s="316">
        <f t="shared" si="392"/>
        <v>0</v>
      </c>
      <c r="EK104" s="316">
        <f t="shared" si="393"/>
        <v>0</v>
      </c>
      <c r="EL104" s="316">
        <f t="shared" si="394"/>
        <v>0</v>
      </c>
      <c r="EM104" s="316">
        <f t="shared" si="395"/>
        <v>0</v>
      </c>
      <c r="EN104" s="316">
        <f t="shared" si="396"/>
        <v>0</v>
      </c>
      <c r="EO104" s="188"/>
      <c r="EP104" s="307">
        <f t="shared" si="326"/>
        <v>0</v>
      </c>
      <c r="EQ104" s="307">
        <f t="shared" si="286"/>
        <v>0</v>
      </c>
      <c r="ER104" s="188"/>
      <c r="ES104" s="188"/>
      <c r="ET104" s="188"/>
      <c r="EU104" s="188"/>
      <c r="EV104" s="188"/>
      <c r="EW104" s="316">
        <f t="shared" si="397"/>
        <v>0</v>
      </c>
      <c r="EX104" s="316">
        <f t="shared" si="398"/>
        <v>0</v>
      </c>
      <c r="EY104" s="316">
        <f t="shared" si="399"/>
        <v>0</v>
      </c>
      <c r="EZ104" s="316">
        <f t="shared" si="400"/>
        <v>0</v>
      </c>
      <c r="FA104" s="316">
        <f t="shared" si="401"/>
        <v>0</v>
      </c>
      <c r="FB104" s="316">
        <f t="shared" si="402"/>
        <v>0</v>
      </c>
      <c r="FC104" s="188"/>
      <c r="FD104" s="307">
        <f t="shared" si="327"/>
        <v>0</v>
      </c>
      <c r="FE104" s="307">
        <f t="shared" si="293"/>
        <v>0</v>
      </c>
      <c r="FF104" s="188"/>
      <c r="FG104" s="188"/>
      <c r="FH104" s="188"/>
      <c r="FI104" s="188"/>
      <c r="FJ104" s="188"/>
      <c r="FK104" s="188"/>
      <c r="FL104" s="316">
        <f t="shared" si="403"/>
        <v>0</v>
      </c>
      <c r="FM104" s="316">
        <f t="shared" si="404"/>
        <v>0</v>
      </c>
      <c r="FN104" s="316">
        <f t="shared" si="405"/>
        <v>0</v>
      </c>
      <c r="FO104" s="316">
        <f t="shared" si="406"/>
        <v>0</v>
      </c>
      <c r="FP104" s="316">
        <f t="shared" si="407"/>
        <v>0</v>
      </c>
      <c r="FQ104" s="316">
        <f t="shared" si="408"/>
        <v>0</v>
      </c>
      <c r="FR104" s="188"/>
      <c r="FS104" s="307">
        <f t="shared" si="300"/>
        <v>0</v>
      </c>
      <c r="FT104" s="307">
        <f t="shared" si="301"/>
        <v>0</v>
      </c>
      <c r="FU104" s="188"/>
      <c r="FV104" s="188"/>
      <c r="FW104" s="188"/>
      <c r="FX104" s="188"/>
      <c r="FY104" s="188"/>
      <c r="FZ104" s="188"/>
      <c r="GA104" s="316">
        <f t="shared" si="409"/>
        <v>0</v>
      </c>
      <c r="GB104" s="316">
        <f t="shared" si="410"/>
        <v>0</v>
      </c>
      <c r="GC104" s="316">
        <f t="shared" si="411"/>
        <v>0</v>
      </c>
      <c r="GD104" s="316">
        <f t="shared" si="412"/>
        <v>0</v>
      </c>
      <c r="GE104" s="316">
        <f t="shared" si="413"/>
        <v>0</v>
      </c>
      <c r="GF104" s="316">
        <f t="shared" si="414"/>
        <v>0</v>
      </c>
      <c r="GG104" s="188"/>
      <c r="GH104" s="307">
        <f t="shared" si="308"/>
        <v>0</v>
      </c>
      <c r="GI104" s="307">
        <f t="shared" si="309"/>
        <v>0</v>
      </c>
    </row>
    <row r="105" spans="1:191" ht="16.5" x14ac:dyDescent="0.25">
      <c r="A105" s="404">
        <v>39934</v>
      </c>
      <c r="B105" s="410">
        <f t="shared" si="310"/>
        <v>0</v>
      </c>
      <c r="C105" s="208">
        <f t="shared" si="328"/>
        <v>-0.65719553632484162</v>
      </c>
      <c r="D105" s="417"/>
      <c r="E105" s="410">
        <f t="shared" si="311"/>
        <v>0</v>
      </c>
      <c r="F105" s="208">
        <f t="shared" si="329"/>
        <v>0</v>
      </c>
      <c r="G105" s="417"/>
      <c r="H105" s="410">
        <f t="shared" si="312"/>
        <v>0</v>
      </c>
      <c r="I105" s="208">
        <f t="shared" si="330"/>
        <v>0.62</v>
      </c>
      <c r="J105" s="417"/>
      <c r="K105" s="410">
        <f t="shared" si="313"/>
        <v>0</v>
      </c>
      <c r="L105" s="208">
        <f t="shared" si="331"/>
        <v>-0.35499999999999998</v>
      </c>
      <c r="M105" s="417"/>
      <c r="N105" s="410">
        <f t="shared" si="314"/>
        <v>0</v>
      </c>
      <c r="O105" s="208">
        <f t="shared" si="332"/>
        <v>-0.28999999999999998</v>
      </c>
      <c r="P105" s="417"/>
      <c r="Q105" s="208">
        <f t="shared" si="333"/>
        <v>3.7410000000000005</v>
      </c>
      <c r="R105" s="417"/>
      <c r="S105" s="410">
        <f t="shared" si="315"/>
        <v>0</v>
      </c>
      <c r="T105" s="208">
        <f t="shared" si="334"/>
        <v>-0.6</v>
      </c>
      <c r="U105" s="417"/>
      <c r="V105" s="208">
        <f t="shared" si="316"/>
        <v>4.798975892823103</v>
      </c>
      <c r="W105" s="417"/>
      <c r="X105" s="410">
        <f t="shared" si="317"/>
        <v>0</v>
      </c>
      <c r="Y105" s="208">
        <f t="shared" si="335"/>
        <v>4.0310000000000006</v>
      </c>
      <c r="Z105" s="417"/>
      <c r="AB105" s="415">
        <f t="shared" si="336"/>
        <v>0</v>
      </c>
      <c r="AC105" s="122"/>
      <c r="AD105" s="122"/>
      <c r="AI105" s="407">
        <v>39934</v>
      </c>
      <c r="AJ105" s="293">
        <f t="shared" si="318"/>
        <v>0</v>
      </c>
      <c r="AK105" s="294">
        <f t="shared" si="324"/>
        <v>0</v>
      </c>
      <c r="AL105" s="294">
        <f t="shared" si="221"/>
        <v>0</v>
      </c>
      <c r="AM105" s="313">
        <f t="shared" si="319"/>
        <v>0.61958773555562374</v>
      </c>
      <c r="AN105" s="314">
        <f t="shared" si="222"/>
        <v>0</v>
      </c>
      <c r="AO105" s="294">
        <f t="shared" si="223"/>
        <v>0</v>
      </c>
      <c r="AP105" s="408"/>
      <c r="AQ105" s="237"/>
      <c r="AR105" s="307">
        <f t="shared" si="337"/>
        <v>0</v>
      </c>
      <c r="AS105" s="237"/>
      <c r="AT105" s="188"/>
      <c r="AU105" s="188"/>
      <c r="AV105" s="239">
        <v>39934</v>
      </c>
      <c r="AW105" s="188"/>
      <c r="AX105" s="315">
        <f t="shared" si="338"/>
        <v>0</v>
      </c>
      <c r="AY105" s="316">
        <f t="shared" si="339"/>
        <v>0</v>
      </c>
      <c r="AZ105" s="316">
        <f t="shared" si="340"/>
        <v>0</v>
      </c>
      <c r="BA105" s="316">
        <f t="shared" si="341"/>
        <v>0</v>
      </c>
      <c r="BB105" s="316">
        <f t="shared" si="342"/>
        <v>0</v>
      </c>
      <c r="BC105" s="316">
        <f t="shared" si="343"/>
        <v>0</v>
      </c>
      <c r="BD105" s="316">
        <f t="shared" si="344"/>
        <v>0</v>
      </c>
      <c r="BE105" s="316">
        <f t="shared" si="320"/>
        <v>0</v>
      </c>
      <c r="BF105" s="316"/>
      <c r="BG105" s="248"/>
      <c r="BH105" s="248"/>
      <c r="BI105" s="317">
        <f t="shared" si="345"/>
        <v>0</v>
      </c>
      <c r="BJ105" s="317">
        <f t="shared" si="346"/>
        <v>0</v>
      </c>
      <c r="BK105" s="317">
        <f t="shared" si="347"/>
        <v>0</v>
      </c>
      <c r="BL105" s="317">
        <f t="shared" si="348"/>
        <v>0</v>
      </c>
      <c r="BM105" s="317">
        <f t="shared" si="349"/>
        <v>0</v>
      </c>
      <c r="BN105" s="317">
        <f t="shared" si="350"/>
        <v>0</v>
      </c>
      <c r="BO105" s="317">
        <f t="shared" si="351"/>
        <v>0</v>
      </c>
      <c r="BP105" s="317">
        <f t="shared" si="352"/>
        <v>0</v>
      </c>
      <c r="BQ105" s="248"/>
      <c r="BR105" s="249">
        <f t="shared" si="325"/>
        <v>0</v>
      </c>
      <c r="BS105" s="249">
        <f t="shared" si="240"/>
        <v>0</v>
      </c>
      <c r="BT105" s="249"/>
      <c r="BU105" s="188"/>
      <c r="BV105" s="188"/>
      <c r="BW105" s="318">
        <f t="shared" si="353"/>
        <v>0</v>
      </c>
      <c r="BX105" s="318">
        <f t="shared" si="354"/>
        <v>0</v>
      </c>
      <c r="BY105" s="318">
        <f t="shared" si="355"/>
        <v>0</v>
      </c>
      <c r="BZ105" s="318">
        <f t="shared" si="356"/>
        <v>0</v>
      </c>
      <c r="CA105" s="318">
        <f t="shared" si="357"/>
        <v>0</v>
      </c>
      <c r="CB105" s="316">
        <f t="shared" si="358"/>
        <v>0</v>
      </c>
      <c r="CC105" s="316">
        <f t="shared" si="359"/>
        <v>0</v>
      </c>
      <c r="CD105" s="316">
        <f t="shared" si="360"/>
        <v>0</v>
      </c>
      <c r="CE105" s="316">
        <f t="shared" si="361"/>
        <v>0</v>
      </c>
      <c r="CF105" s="316">
        <f t="shared" si="362"/>
        <v>0</v>
      </c>
      <c r="CG105" s="316">
        <f t="shared" si="363"/>
        <v>0</v>
      </c>
      <c r="CH105" s="316">
        <f t="shared" si="364"/>
        <v>0</v>
      </c>
      <c r="CI105" s="316">
        <f t="shared" si="365"/>
        <v>0</v>
      </c>
      <c r="CJ105" s="188"/>
      <c r="CK105" s="307">
        <f t="shared" si="321"/>
        <v>0</v>
      </c>
      <c r="CL105" s="307"/>
      <c r="CM105" s="307"/>
      <c r="CN105" s="318">
        <f t="shared" si="366"/>
        <v>0</v>
      </c>
      <c r="CO105" s="318">
        <f t="shared" si="367"/>
        <v>0</v>
      </c>
      <c r="CP105" s="318">
        <f t="shared" si="368"/>
        <v>0</v>
      </c>
      <c r="CQ105" s="318">
        <f t="shared" si="369"/>
        <v>0</v>
      </c>
      <c r="CR105" s="307"/>
      <c r="CS105" s="307">
        <f t="shared" si="322"/>
        <v>0</v>
      </c>
      <c r="CT105" s="307"/>
      <c r="CU105" s="188"/>
      <c r="CV105" s="188"/>
      <c r="CW105" s="188"/>
      <c r="CX105" s="316">
        <f t="shared" si="370"/>
        <v>0</v>
      </c>
      <c r="CY105" s="316">
        <f t="shared" si="371"/>
        <v>0</v>
      </c>
      <c r="CZ105" s="316">
        <f t="shared" si="372"/>
        <v>0</v>
      </c>
      <c r="DA105" s="316">
        <f t="shared" si="373"/>
        <v>0</v>
      </c>
      <c r="DB105" s="316">
        <f t="shared" si="374"/>
        <v>0</v>
      </c>
      <c r="DC105" s="316">
        <f t="shared" si="375"/>
        <v>0</v>
      </c>
      <c r="DD105" s="316">
        <f t="shared" si="376"/>
        <v>0</v>
      </c>
      <c r="DE105" s="188"/>
      <c r="DF105" s="307">
        <f t="shared" si="265"/>
        <v>0</v>
      </c>
      <c r="DG105" s="188"/>
      <c r="DH105" s="188"/>
      <c r="DI105" s="188"/>
      <c r="DJ105" s="188"/>
      <c r="DK105" s="188"/>
      <c r="DL105" s="316">
        <f t="shared" si="377"/>
        <v>0</v>
      </c>
      <c r="DM105" s="316">
        <f t="shared" si="378"/>
        <v>0</v>
      </c>
      <c r="DN105" s="316">
        <f t="shared" si="379"/>
        <v>0</v>
      </c>
      <c r="DO105" s="316">
        <f t="shared" si="380"/>
        <v>0</v>
      </c>
      <c r="DP105" s="316"/>
      <c r="DQ105" s="316">
        <f t="shared" si="323"/>
        <v>0</v>
      </c>
      <c r="DR105" s="316"/>
      <c r="DS105" s="316">
        <f t="shared" si="381"/>
        <v>0</v>
      </c>
      <c r="DT105" s="316">
        <f t="shared" si="382"/>
        <v>0</v>
      </c>
      <c r="DU105" s="316">
        <f t="shared" si="383"/>
        <v>0</v>
      </c>
      <c r="DV105" s="316">
        <f t="shared" si="384"/>
        <v>0</v>
      </c>
      <c r="DW105" s="316">
        <f t="shared" si="385"/>
        <v>0</v>
      </c>
      <c r="DX105" s="316">
        <f t="shared" si="386"/>
        <v>0</v>
      </c>
      <c r="DY105" s="316">
        <f t="shared" si="387"/>
        <v>0</v>
      </c>
      <c r="DZ105" s="316">
        <f t="shared" si="388"/>
        <v>0</v>
      </c>
      <c r="EA105" s="316">
        <f t="shared" si="389"/>
        <v>0</v>
      </c>
      <c r="EB105" s="307">
        <f t="shared" si="390"/>
        <v>0</v>
      </c>
      <c r="EC105" s="307"/>
      <c r="ED105" s="188"/>
      <c r="EE105" s="188"/>
      <c r="EF105" s="188"/>
      <c r="EG105" s="188"/>
      <c r="EH105" s="188"/>
      <c r="EI105" s="316">
        <f t="shared" si="391"/>
        <v>0</v>
      </c>
      <c r="EJ105" s="316">
        <f t="shared" si="392"/>
        <v>0</v>
      </c>
      <c r="EK105" s="316">
        <f t="shared" si="393"/>
        <v>0</v>
      </c>
      <c r="EL105" s="316">
        <f t="shared" si="394"/>
        <v>0</v>
      </c>
      <c r="EM105" s="316">
        <f t="shared" si="395"/>
        <v>0</v>
      </c>
      <c r="EN105" s="316">
        <f t="shared" si="396"/>
        <v>0</v>
      </c>
      <c r="EO105" s="188"/>
      <c r="EP105" s="307">
        <f t="shared" si="326"/>
        <v>0</v>
      </c>
      <c r="EQ105" s="307">
        <f t="shared" si="286"/>
        <v>0</v>
      </c>
      <c r="ER105" s="188"/>
      <c r="ES105" s="188"/>
      <c r="ET105" s="188"/>
      <c r="EU105" s="188"/>
      <c r="EV105" s="188"/>
      <c r="EW105" s="316">
        <f t="shared" si="397"/>
        <v>0</v>
      </c>
      <c r="EX105" s="316">
        <f t="shared" si="398"/>
        <v>0</v>
      </c>
      <c r="EY105" s="316">
        <f t="shared" si="399"/>
        <v>0</v>
      </c>
      <c r="EZ105" s="316">
        <f t="shared" si="400"/>
        <v>0</v>
      </c>
      <c r="FA105" s="316">
        <f t="shared" si="401"/>
        <v>0</v>
      </c>
      <c r="FB105" s="316">
        <f t="shared" si="402"/>
        <v>0</v>
      </c>
      <c r="FC105" s="188"/>
      <c r="FD105" s="307">
        <f t="shared" si="327"/>
        <v>0</v>
      </c>
      <c r="FE105" s="307">
        <f t="shared" si="293"/>
        <v>0</v>
      </c>
      <c r="FF105" s="188"/>
      <c r="FG105" s="188"/>
      <c r="FH105" s="188"/>
      <c r="FI105" s="188"/>
      <c r="FJ105" s="188"/>
      <c r="FK105" s="188"/>
      <c r="FL105" s="316">
        <f t="shared" si="403"/>
        <v>0</v>
      </c>
      <c r="FM105" s="316">
        <f t="shared" si="404"/>
        <v>0</v>
      </c>
      <c r="FN105" s="316">
        <f t="shared" si="405"/>
        <v>0</v>
      </c>
      <c r="FO105" s="316">
        <f t="shared" si="406"/>
        <v>0</v>
      </c>
      <c r="FP105" s="316">
        <f t="shared" si="407"/>
        <v>0</v>
      </c>
      <c r="FQ105" s="316">
        <f t="shared" si="408"/>
        <v>0</v>
      </c>
      <c r="FR105" s="188"/>
      <c r="FS105" s="307">
        <f t="shared" si="300"/>
        <v>0</v>
      </c>
      <c r="FT105" s="307">
        <f t="shared" si="301"/>
        <v>0</v>
      </c>
      <c r="FU105" s="188"/>
      <c r="FV105" s="188"/>
      <c r="FW105" s="188"/>
      <c r="FX105" s="188"/>
      <c r="FY105" s="188"/>
      <c r="FZ105" s="188"/>
      <c r="GA105" s="316">
        <f t="shared" si="409"/>
        <v>0</v>
      </c>
      <c r="GB105" s="316">
        <f t="shared" si="410"/>
        <v>0</v>
      </c>
      <c r="GC105" s="316">
        <f t="shared" si="411"/>
        <v>0</v>
      </c>
      <c r="GD105" s="316">
        <f t="shared" si="412"/>
        <v>0</v>
      </c>
      <c r="GE105" s="316">
        <f t="shared" si="413"/>
        <v>0</v>
      </c>
      <c r="GF105" s="316">
        <f t="shared" si="414"/>
        <v>0</v>
      </c>
      <c r="GG105" s="188"/>
      <c r="GH105" s="307">
        <f t="shared" si="308"/>
        <v>0</v>
      </c>
      <c r="GI105" s="307">
        <f t="shared" si="309"/>
        <v>0</v>
      </c>
    </row>
    <row r="106" spans="1:191" ht="16.5" x14ac:dyDescent="0.25">
      <c r="A106" s="404">
        <v>39965</v>
      </c>
      <c r="B106" s="410">
        <f t="shared" si="310"/>
        <v>0</v>
      </c>
      <c r="C106" s="208">
        <f t="shared" si="328"/>
        <v>-0.65719787760028936</v>
      </c>
      <c r="D106" s="417"/>
      <c r="E106" s="410">
        <f t="shared" si="311"/>
        <v>0</v>
      </c>
      <c r="F106" s="208">
        <f t="shared" si="329"/>
        <v>0</v>
      </c>
      <c r="G106" s="417"/>
      <c r="H106" s="410">
        <f t="shared" si="312"/>
        <v>0</v>
      </c>
      <c r="I106" s="208">
        <f t="shared" si="330"/>
        <v>0.62</v>
      </c>
      <c r="J106" s="417"/>
      <c r="K106" s="410">
        <f t="shared" si="313"/>
        <v>0</v>
      </c>
      <c r="L106" s="208">
        <f t="shared" si="331"/>
        <v>-0.35499999999999998</v>
      </c>
      <c r="M106" s="417"/>
      <c r="N106" s="410">
        <f t="shared" si="314"/>
        <v>0</v>
      </c>
      <c r="O106" s="208">
        <f t="shared" si="332"/>
        <v>-0.28999999999999998</v>
      </c>
      <c r="P106" s="417"/>
      <c r="Q106" s="208">
        <f t="shared" si="333"/>
        <v>3.7709999999999999</v>
      </c>
      <c r="R106" s="417"/>
      <c r="S106" s="410">
        <f t="shared" si="315"/>
        <v>0</v>
      </c>
      <c r="T106" s="208">
        <f t="shared" si="334"/>
        <v>-0.6</v>
      </c>
      <c r="U106" s="417"/>
      <c r="V106" s="208">
        <f t="shared" si="316"/>
        <v>4.8407390556498919</v>
      </c>
      <c r="W106" s="417"/>
      <c r="X106" s="410">
        <f t="shared" si="317"/>
        <v>0</v>
      </c>
      <c r="Y106" s="208">
        <f t="shared" si="335"/>
        <v>4.0609999999999999</v>
      </c>
      <c r="Z106" s="417"/>
      <c r="AB106" s="415">
        <f t="shared" si="336"/>
        <v>0</v>
      </c>
      <c r="AC106" s="122"/>
      <c r="AD106" s="122"/>
      <c r="AI106" s="407">
        <v>39965</v>
      </c>
      <c r="AJ106" s="293">
        <f t="shared" si="318"/>
        <v>0</v>
      </c>
      <c r="AK106" s="294">
        <f t="shared" si="324"/>
        <v>0</v>
      </c>
      <c r="AL106" s="294">
        <f t="shared" si="221"/>
        <v>0</v>
      </c>
      <c r="AM106" s="313">
        <f t="shared" si="319"/>
        <v>0.61613586197939763</v>
      </c>
      <c r="AN106" s="314">
        <f t="shared" si="222"/>
        <v>0</v>
      </c>
      <c r="AO106" s="294">
        <f t="shared" si="223"/>
        <v>0</v>
      </c>
      <c r="AP106" s="408"/>
      <c r="AQ106" s="237"/>
      <c r="AR106" s="307">
        <f t="shared" si="337"/>
        <v>0</v>
      </c>
      <c r="AS106" s="237"/>
      <c r="AT106" s="188"/>
      <c r="AU106" s="188"/>
      <c r="AV106" s="239">
        <v>39965</v>
      </c>
      <c r="AW106" s="188"/>
      <c r="AX106" s="315">
        <f t="shared" si="338"/>
        <v>0</v>
      </c>
      <c r="AY106" s="316">
        <f t="shared" si="339"/>
        <v>0</v>
      </c>
      <c r="AZ106" s="316">
        <f t="shared" si="340"/>
        <v>0</v>
      </c>
      <c r="BA106" s="316">
        <f t="shared" si="341"/>
        <v>0</v>
      </c>
      <c r="BB106" s="316">
        <f t="shared" si="342"/>
        <v>0</v>
      </c>
      <c r="BC106" s="316">
        <f t="shared" si="343"/>
        <v>0</v>
      </c>
      <c r="BD106" s="316">
        <f t="shared" si="344"/>
        <v>0</v>
      </c>
      <c r="BE106" s="316">
        <f t="shared" si="320"/>
        <v>0</v>
      </c>
      <c r="BF106" s="316"/>
      <c r="BG106" s="248"/>
      <c r="BH106" s="248"/>
      <c r="BI106" s="317">
        <f t="shared" si="345"/>
        <v>0</v>
      </c>
      <c r="BJ106" s="317">
        <f t="shared" si="346"/>
        <v>0</v>
      </c>
      <c r="BK106" s="317">
        <f t="shared" si="347"/>
        <v>0</v>
      </c>
      <c r="BL106" s="317">
        <f t="shared" si="348"/>
        <v>0</v>
      </c>
      <c r="BM106" s="317">
        <f t="shared" si="349"/>
        <v>0</v>
      </c>
      <c r="BN106" s="317">
        <f t="shared" si="350"/>
        <v>0</v>
      </c>
      <c r="BO106" s="317">
        <f t="shared" si="351"/>
        <v>0</v>
      </c>
      <c r="BP106" s="317">
        <f t="shared" si="352"/>
        <v>0</v>
      </c>
      <c r="BQ106" s="248"/>
      <c r="BR106" s="249">
        <f t="shared" si="325"/>
        <v>0</v>
      </c>
      <c r="BS106" s="249">
        <f t="shared" si="240"/>
        <v>0</v>
      </c>
      <c r="BT106" s="249"/>
      <c r="BU106" s="188"/>
      <c r="BV106" s="188"/>
      <c r="BW106" s="318">
        <f t="shared" si="353"/>
        <v>0</v>
      </c>
      <c r="BX106" s="318">
        <f t="shared" si="354"/>
        <v>0</v>
      </c>
      <c r="BY106" s="318">
        <f t="shared" si="355"/>
        <v>0</v>
      </c>
      <c r="BZ106" s="318">
        <f t="shared" si="356"/>
        <v>0</v>
      </c>
      <c r="CA106" s="318">
        <f t="shared" si="357"/>
        <v>0</v>
      </c>
      <c r="CB106" s="316">
        <f t="shared" si="358"/>
        <v>0</v>
      </c>
      <c r="CC106" s="316">
        <f t="shared" si="359"/>
        <v>0</v>
      </c>
      <c r="CD106" s="316">
        <f t="shared" si="360"/>
        <v>0</v>
      </c>
      <c r="CE106" s="316">
        <f t="shared" si="361"/>
        <v>0</v>
      </c>
      <c r="CF106" s="316">
        <f t="shared" si="362"/>
        <v>0</v>
      </c>
      <c r="CG106" s="316">
        <f t="shared" si="363"/>
        <v>0</v>
      </c>
      <c r="CH106" s="316">
        <f t="shared" si="364"/>
        <v>0</v>
      </c>
      <c r="CI106" s="316">
        <f t="shared" si="365"/>
        <v>0</v>
      </c>
      <c r="CJ106" s="188"/>
      <c r="CK106" s="307">
        <f t="shared" si="321"/>
        <v>0</v>
      </c>
      <c r="CL106" s="307"/>
      <c r="CM106" s="307"/>
      <c r="CN106" s="318">
        <f t="shared" si="366"/>
        <v>0</v>
      </c>
      <c r="CO106" s="318">
        <f t="shared" si="367"/>
        <v>0</v>
      </c>
      <c r="CP106" s="318">
        <f t="shared" si="368"/>
        <v>0</v>
      </c>
      <c r="CQ106" s="318">
        <f t="shared" si="369"/>
        <v>0</v>
      </c>
      <c r="CR106" s="307"/>
      <c r="CS106" s="307">
        <f t="shared" si="322"/>
        <v>0</v>
      </c>
      <c r="CT106" s="307"/>
      <c r="CU106" s="188"/>
      <c r="CV106" s="188"/>
      <c r="CW106" s="188"/>
      <c r="CX106" s="316">
        <f t="shared" si="370"/>
        <v>0</v>
      </c>
      <c r="CY106" s="316">
        <f t="shared" si="371"/>
        <v>0</v>
      </c>
      <c r="CZ106" s="316">
        <f t="shared" si="372"/>
        <v>0</v>
      </c>
      <c r="DA106" s="316">
        <f t="shared" si="373"/>
        <v>0</v>
      </c>
      <c r="DB106" s="316">
        <f t="shared" si="374"/>
        <v>0</v>
      </c>
      <c r="DC106" s="316">
        <f t="shared" si="375"/>
        <v>0</v>
      </c>
      <c r="DD106" s="316">
        <f t="shared" si="376"/>
        <v>0</v>
      </c>
      <c r="DE106" s="188"/>
      <c r="DF106" s="307">
        <f t="shared" si="265"/>
        <v>0</v>
      </c>
      <c r="DG106" s="188"/>
      <c r="DH106" s="188"/>
      <c r="DI106" s="188"/>
      <c r="DJ106" s="188"/>
      <c r="DK106" s="188"/>
      <c r="DL106" s="316">
        <f t="shared" si="377"/>
        <v>0</v>
      </c>
      <c r="DM106" s="316">
        <f t="shared" si="378"/>
        <v>0</v>
      </c>
      <c r="DN106" s="316">
        <f t="shared" si="379"/>
        <v>0</v>
      </c>
      <c r="DO106" s="316">
        <f t="shared" si="380"/>
        <v>0</v>
      </c>
      <c r="DP106" s="316"/>
      <c r="DQ106" s="316">
        <f t="shared" si="323"/>
        <v>0</v>
      </c>
      <c r="DR106" s="316"/>
      <c r="DS106" s="316">
        <f t="shared" si="381"/>
        <v>0</v>
      </c>
      <c r="DT106" s="316">
        <f t="shared" si="382"/>
        <v>0</v>
      </c>
      <c r="DU106" s="316">
        <f t="shared" si="383"/>
        <v>0</v>
      </c>
      <c r="DV106" s="316">
        <f t="shared" si="384"/>
        <v>0</v>
      </c>
      <c r="DW106" s="316">
        <f t="shared" si="385"/>
        <v>0</v>
      </c>
      <c r="DX106" s="316">
        <f t="shared" si="386"/>
        <v>0</v>
      </c>
      <c r="DY106" s="316">
        <f t="shared" si="387"/>
        <v>0</v>
      </c>
      <c r="DZ106" s="316">
        <f t="shared" si="388"/>
        <v>0</v>
      </c>
      <c r="EA106" s="316">
        <f t="shared" si="389"/>
        <v>0</v>
      </c>
      <c r="EB106" s="307">
        <f t="shared" si="390"/>
        <v>0</v>
      </c>
      <c r="EC106" s="307"/>
      <c r="ED106" s="188"/>
      <c r="EE106" s="188"/>
      <c r="EF106" s="188"/>
      <c r="EG106" s="188"/>
      <c r="EH106" s="188"/>
      <c r="EI106" s="316">
        <f t="shared" si="391"/>
        <v>0</v>
      </c>
      <c r="EJ106" s="316">
        <f t="shared" si="392"/>
        <v>0</v>
      </c>
      <c r="EK106" s="316">
        <f t="shared" si="393"/>
        <v>0</v>
      </c>
      <c r="EL106" s="316">
        <f t="shared" si="394"/>
        <v>0</v>
      </c>
      <c r="EM106" s="316">
        <f t="shared" si="395"/>
        <v>0</v>
      </c>
      <c r="EN106" s="316">
        <f t="shared" si="396"/>
        <v>0</v>
      </c>
      <c r="EO106" s="188"/>
      <c r="EP106" s="307">
        <f t="shared" si="326"/>
        <v>0</v>
      </c>
      <c r="EQ106" s="307">
        <f t="shared" si="286"/>
        <v>0</v>
      </c>
      <c r="ER106" s="188"/>
      <c r="ES106" s="188"/>
      <c r="ET106" s="188"/>
      <c r="EU106" s="188"/>
      <c r="EV106" s="188"/>
      <c r="EW106" s="316">
        <f t="shared" si="397"/>
        <v>0</v>
      </c>
      <c r="EX106" s="316">
        <f t="shared" si="398"/>
        <v>0</v>
      </c>
      <c r="EY106" s="316">
        <f t="shared" si="399"/>
        <v>0</v>
      </c>
      <c r="EZ106" s="316">
        <f t="shared" si="400"/>
        <v>0</v>
      </c>
      <c r="FA106" s="316">
        <f t="shared" si="401"/>
        <v>0</v>
      </c>
      <c r="FB106" s="316">
        <f t="shared" si="402"/>
        <v>0</v>
      </c>
      <c r="FC106" s="188"/>
      <c r="FD106" s="307">
        <f t="shared" si="327"/>
        <v>0</v>
      </c>
      <c r="FE106" s="307">
        <f t="shared" si="293"/>
        <v>0</v>
      </c>
      <c r="FF106" s="188"/>
      <c r="FG106" s="188"/>
      <c r="FH106" s="188"/>
      <c r="FI106" s="188"/>
      <c r="FJ106" s="188"/>
      <c r="FK106" s="188"/>
      <c r="FL106" s="316">
        <f t="shared" si="403"/>
        <v>0</v>
      </c>
      <c r="FM106" s="316">
        <f t="shared" si="404"/>
        <v>0</v>
      </c>
      <c r="FN106" s="316">
        <f t="shared" si="405"/>
        <v>0</v>
      </c>
      <c r="FO106" s="316">
        <f t="shared" si="406"/>
        <v>0</v>
      </c>
      <c r="FP106" s="316">
        <f t="shared" si="407"/>
        <v>0</v>
      </c>
      <c r="FQ106" s="316">
        <f t="shared" si="408"/>
        <v>0</v>
      </c>
      <c r="FR106" s="188"/>
      <c r="FS106" s="307">
        <f t="shared" si="300"/>
        <v>0</v>
      </c>
      <c r="FT106" s="307">
        <f t="shared" si="301"/>
        <v>0</v>
      </c>
      <c r="FU106" s="188"/>
      <c r="FV106" s="188"/>
      <c r="FW106" s="188"/>
      <c r="FX106" s="188"/>
      <c r="FY106" s="188"/>
      <c r="FZ106" s="188"/>
      <c r="GA106" s="316">
        <f t="shared" si="409"/>
        <v>0</v>
      </c>
      <c r="GB106" s="316">
        <f t="shared" si="410"/>
        <v>0</v>
      </c>
      <c r="GC106" s="316">
        <f t="shared" si="411"/>
        <v>0</v>
      </c>
      <c r="GD106" s="316">
        <f t="shared" si="412"/>
        <v>0</v>
      </c>
      <c r="GE106" s="316">
        <f t="shared" si="413"/>
        <v>0</v>
      </c>
      <c r="GF106" s="316">
        <f t="shared" si="414"/>
        <v>0</v>
      </c>
      <c r="GG106" s="188"/>
      <c r="GH106" s="307">
        <f t="shared" si="308"/>
        <v>0</v>
      </c>
      <c r="GI106" s="307">
        <f t="shared" si="309"/>
        <v>0</v>
      </c>
    </row>
    <row r="107" spans="1:191" ht="16.5" x14ac:dyDescent="0.25">
      <c r="A107" s="404">
        <v>39995</v>
      </c>
      <c r="B107" s="410">
        <f t="shared" si="310"/>
        <v>0</v>
      </c>
      <c r="C107" s="208">
        <f t="shared" si="328"/>
        <v>-0.65719993233937668</v>
      </c>
      <c r="D107" s="411">
        <f>AVERAGE(C104:C110)</f>
        <v>-0.65719952911051038</v>
      </c>
      <c r="E107" s="410">
        <f t="shared" si="311"/>
        <v>0</v>
      </c>
      <c r="F107" s="208">
        <f t="shared" si="329"/>
        <v>0</v>
      </c>
      <c r="G107" s="411">
        <f>AVERAGE(F104:F110)</f>
        <v>0</v>
      </c>
      <c r="H107" s="410">
        <f t="shared" si="312"/>
        <v>0</v>
      </c>
      <c r="I107" s="208">
        <f t="shared" si="330"/>
        <v>0.62</v>
      </c>
      <c r="J107" s="411">
        <f>AVERAGE(I104:I110)</f>
        <v>0.62</v>
      </c>
      <c r="K107" s="410">
        <f t="shared" si="313"/>
        <v>0</v>
      </c>
      <c r="L107" s="208">
        <f t="shared" si="331"/>
        <v>-0.35499999999999998</v>
      </c>
      <c r="M107" s="411">
        <f>AVERAGE(L104:L110)</f>
        <v>-0.35499999999999998</v>
      </c>
      <c r="N107" s="410">
        <f t="shared" si="314"/>
        <v>0</v>
      </c>
      <c r="O107" s="208">
        <f t="shared" si="332"/>
        <v>-0.28999999999999998</v>
      </c>
      <c r="P107" s="411">
        <f>AVERAGE(O104:O110)</f>
        <v>-0.28999999999999998</v>
      </c>
      <c r="Q107" s="208">
        <f t="shared" si="333"/>
        <v>3.8010000000000002</v>
      </c>
      <c r="R107" s="411">
        <f>AVERAGE(Q104:Q110)</f>
        <v>3.8051428571428567</v>
      </c>
      <c r="S107" s="410">
        <f t="shared" si="315"/>
        <v>0</v>
      </c>
      <c r="T107" s="208">
        <f t="shared" si="334"/>
        <v>-0.6</v>
      </c>
      <c r="U107" s="411">
        <f>AVERAGE(T104:T110)</f>
        <v>-0.6</v>
      </c>
      <c r="V107" s="208">
        <f t="shared" si="316"/>
        <v>4.8825232579470041</v>
      </c>
      <c r="W107" s="411">
        <f>AVERAGE(V104:V110)</f>
        <v>4.8883478540231611</v>
      </c>
      <c r="X107" s="410">
        <f t="shared" si="317"/>
        <v>0</v>
      </c>
      <c r="Y107" s="208">
        <f t="shared" si="335"/>
        <v>4.0910000000000002</v>
      </c>
      <c r="Z107" s="411">
        <f>AVERAGE(Y104:Y110)</f>
        <v>4.0951428571428581</v>
      </c>
      <c r="AB107" s="415">
        <f t="shared" si="336"/>
        <v>0</v>
      </c>
      <c r="AC107" s="122"/>
      <c r="AD107" s="122"/>
      <c r="AI107" s="407">
        <v>39995</v>
      </c>
      <c r="AJ107" s="293">
        <f t="shared" si="318"/>
        <v>0</v>
      </c>
      <c r="AK107" s="294">
        <f t="shared" si="324"/>
        <v>0</v>
      </c>
      <c r="AL107" s="294">
        <f t="shared" si="221"/>
        <v>0</v>
      </c>
      <c r="AM107" s="313">
        <f t="shared" si="319"/>
        <v>0.61280568716532957</v>
      </c>
      <c r="AN107" s="314">
        <f t="shared" si="222"/>
        <v>0</v>
      </c>
      <c r="AO107" s="294">
        <f t="shared" si="223"/>
        <v>0</v>
      </c>
      <c r="AP107" s="408"/>
      <c r="AQ107" s="237"/>
      <c r="AR107" s="307">
        <f t="shared" si="337"/>
        <v>0</v>
      </c>
      <c r="AS107" s="237"/>
      <c r="AT107" s="188"/>
      <c r="AU107" s="188"/>
      <c r="AV107" s="239">
        <v>39995</v>
      </c>
      <c r="AW107" s="188"/>
      <c r="AX107" s="315">
        <f t="shared" si="338"/>
        <v>0</v>
      </c>
      <c r="AY107" s="316">
        <f t="shared" si="339"/>
        <v>0</v>
      </c>
      <c r="AZ107" s="316">
        <f t="shared" si="340"/>
        <v>0</v>
      </c>
      <c r="BA107" s="316">
        <f t="shared" si="341"/>
        <v>0</v>
      </c>
      <c r="BB107" s="316">
        <f t="shared" si="342"/>
        <v>0</v>
      </c>
      <c r="BC107" s="316">
        <f t="shared" si="343"/>
        <v>0</v>
      </c>
      <c r="BD107" s="316">
        <f t="shared" si="344"/>
        <v>0</v>
      </c>
      <c r="BE107" s="316">
        <f t="shared" si="320"/>
        <v>0</v>
      </c>
      <c r="BF107" s="316"/>
      <c r="BG107" s="248"/>
      <c r="BH107" s="248"/>
      <c r="BI107" s="317">
        <f t="shared" si="345"/>
        <v>0</v>
      </c>
      <c r="BJ107" s="317">
        <f t="shared" si="346"/>
        <v>0</v>
      </c>
      <c r="BK107" s="317">
        <f t="shared" si="347"/>
        <v>0</v>
      </c>
      <c r="BL107" s="317">
        <f t="shared" si="348"/>
        <v>0</v>
      </c>
      <c r="BM107" s="317">
        <f t="shared" si="349"/>
        <v>0</v>
      </c>
      <c r="BN107" s="317">
        <f t="shared" si="350"/>
        <v>0</v>
      </c>
      <c r="BO107" s="317">
        <f t="shared" si="351"/>
        <v>0</v>
      </c>
      <c r="BP107" s="317">
        <f t="shared" si="352"/>
        <v>0</v>
      </c>
      <c r="BQ107" s="248"/>
      <c r="BR107" s="249">
        <f t="shared" si="325"/>
        <v>0</v>
      </c>
      <c r="BS107" s="249">
        <f t="shared" si="240"/>
        <v>0</v>
      </c>
      <c r="BT107" s="249"/>
      <c r="BU107" s="188"/>
      <c r="BV107" s="188"/>
      <c r="BW107" s="318">
        <f t="shared" si="353"/>
        <v>0</v>
      </c>
      <c r="BX107" s="318">
        <f t="shared" si="354"/>
        <v>0</v>
      </c>
      <c r="BY107" s="318">
        <f t="shared" si="355"/>
        <v>0</v>
      </c>
      <c r="BZ107" s="318">
        <f t="shared" si="356"/>
        <v>0</v>
      </c>
      <c r="CA107" s="318">
        <f t="shared" si="357"/>
        <v>0</v>
      </c>
      <c r="CB107" s="316">
        <f t="shared" si="358"/>
        <v>0</v>
      </c>
      <c r="CC107" s="316">
        <f t="shared" si="359"/>
        <v>0</v>
      </c>
      <c r="CD107" s="316">
        <f t="shared" si="360"/>
        <v>0</v>
      </c>
      <c r="CE107" s="316">
        <f t="shared" si="361"/>
        <v>0</v>
      </c>
      <c r="CF107" s="316">
        <f t="shared" si="362"/>
        <v>0</v>
      </c>
      <c r="CG107" s="316">
        <f t="shared" si="363"/>
        <v>0</v>
      </c>
      <c r="CH107" s="316">
        <f t="shared" si="364"/>
        <v>0</v>
      </c>
      <c r="CI107" s="316">
        <f t="shared" si="365"/>
        <v>0</v>
      </c>
      <c r="CJ107" s="188"/>
      <c r="CK107" s="307">
        <f t="shared" si="321"/>
        <v>0</v>
      </c>
      <c r="CL107" s="307"/>
      <c r="CM107" s="307"/>
      <c r="CN107" s="318">
        <f t="shared" si="366"/>
        <v>0</v>
      </c>
      <c r="CO107" s="318">
        <f t="shared" si="367"/>
        <v>0</v>
      </c>
      <c r="CP107" s="318">
        <f t="shared" si="368"/>
        <v>0</v>
      </c>
      <c r="CQ107" s="318">
        <f t="shared" si="369"/>
        <v>0</v>
      </c>
      <c r="CR107" s="307"/>
      <c r="CS107" s="307">
        <f t="shared" si="322"/>
        <v>0</v>
      </c>
      <c r="CT107" s="307"/>
      <c r="CU107" s="188"/>
      <c r="CV107" s="188"/>
      <c r="CW107" s="188"/>
      <c r="CX107" s="316">
        <f t="shared" si="370"/>
        <v>0</v>
      </c>
      <c r="CY107" s="316">
        <f t="shared" si="371"/>
        <v>0</v>
      </c>
      <c r="CZ107" s="316">
        <f t="shared" si="372"/>
        <v>0</v>
      </c>
      <c r="DA107" s="316">
        <f t="shared" si="373"/>
        <v>0</v>
      </c>
      <c r="DB107" s="316">
        <f t="shared" si="374"/>
        <v>0</v>
      </c>
      <c r="DC107" s="316">
        <f t="shared" si="375"/>
        <v>0</v>
      </c>
      <c r="DD107" s="316">
        <f t="shared" si="376"/>
        <v>0</v>
      </c>
      <c r="DE107" s="188"/>
      <c r="DF107" s="307">
        <f t="shared" si="265"/>
        <v>0</v>
      </c>
      <c r="DG107" s="188"/>
      <c r="DH107" s="188"/>
      <c r="DI107" s="188"/>
      <c r="DJ107" s="188"/>
      <c r="DK107" s="188"/>
      <c r="DL107" s="316">
        <f t="shared" si="377"/>
        <v>0</v>
      </c>
      <c r="DM107" s="316">
        <f t="shared" si="378"/>
        <v>0</v>
      </c>
      <c r="DN107" s="316">
        <f t="shared" si="379"/>
        <v>0</v>
      </c>
      <c r="DO107" s="316">
        <f t="shared" si="380"/>
        <v>0</v>
      </c>
      <c r="DP107" s="316"/>
      <c r="DQ107" s="316">
        <f t="shared" si="323"/>
        <v>0</v>
      </c>
      <c r="DR107" s="316"/>
      <c r="DS107" s="316">
        <f t="shared" si="381"/>
        <v>0</v>
      </c>
      <c r="DT107" s="316">
        <f t="shared" si="382"/>
        <v>0</v>
      </c>
      <c r="DU107" s="316">
        <f t="shared" si="383"/>
        <v>0</v>
      </c>
      <c r="DV107" s="316">
        <f t="shared" si="384"/>
        <v>0</v>
      </c>
      <c r="DW107" s="316">
        <f t="shared" si="385"/>
        <v>0</v>
      </c>
      <c r="DX107" s="316">
        <f t="shared" si="386"/>
        <v>0</v>
      </c>
      <c r="DY107" s="316">
        <f t="shared" si="387"/>
        <v>0</v>
      </c>
      <c r="DZ107" s="316">
        <f t="shared" si="388"/>
        <v>0</v>
      </c>
      <c r="EA107" s="316">
        <f t="shared" si="389"/>
        <v>0</v>
      </c>
      <c r="EB107" s="307">
        <f t="shared" si="390"/>
        <v>0</v>
      </c>
      <c r="EC107" s="307"/>
      <c r="ED107" s="188"/>
      <c r="EE107" s="188"/>
      <c r="EF107" s="188"/>
      <c r="EG107" s="188"/>
      <c r="EH107" s="188"/>
      <c r="EI107" s="316">
        <f t="shared" si="391"/>
        <v>0</v>
      </c>
      <c r="EJ107" s="316">
        <f t="shared" si="392"/>
        <v>0</v>
      </c>
      <c r="EK107" s="316">
        <f t="shared" si="393"/>
        <v>0</v>
      </c>
      <c r="EL107" s="316">
        <f t="shared" si="394"/>
        <v>0</v>
      </c>
      <c r="EM107" s="316">
        <f t="shared" si="395"/>
        <v>0</v>
      </c>
      <c r="EN107" s="316">
        <f t="shared" si="396"/>
        <v>0</v>
      </c>
      <c r="EO107" s="188"/>
      <c r="EP107" s="307">
        <f t="shared" si="326"/>
        <v>0</v>
      </c>
      <c r="EQ107" s="307">
        <f t="shared" si="286"/>
        <v>0</v>
      </c>
      <c r="ER107" s="188"/>
      <c r="ES107" s="188"/>
      <c r="ET107" s="188"/>
      <c r="EU107" s="188"/>
      <c r="EV107" s="188"/>
      <c r="EW107" s="316">
        <f t="shared" si="397"/>
        <v>0</v>
      </c>
      <c r="EX107" s="316">
        <f t="shared" si="398"/>
        <v>0</v>
      </c>
      <c r="EY107" s="316">
        <f t="shared" si="399"/>
        <v>0</v>
      </c>
      <c r="EZ107" s="316">
        <f t="shared" si="400"/>
        <v>0</v>
      </c>
      <c r="FA107" s="316">
        <f t="shared" si="401"/>
        <v>0</v>
      </c>
      <c r="FB107" s="316">
        <f t="shared" si="402"/>
        <v>0</v>
      </c>
      <c r="FC107" s="188"/>
      <c r="FD107" s="307">
        <f t="shared" si="327"/>
        <v>0</v>
      </c>
      <c r="FE107" s="307">
        <f t="shared" si="293"/>
        <v>0</v>
      </c>
      <c r="FF107" s="188"/>
      <c r="FG107" s="188"/>
      <c r="FH107" s="188"/>
      <c r="FI107" s="188"/>
      <c r="FJ107" s="188"/>
      <c r="FK107" s="188"/>
      <c r="FL107" s="316">
        <f t="shared" si="403"/>
        <v>0</v>
      </c>
      <c r="FM107" s="316">
        <f t="shared" si="404"/>
        <v>0</v>
      </c>
      <c r="FN107" s="316">
        <f t="shared" si="405"/>
        <v>0</v>
      </c>
      <c r="FO107" s="316">
        <f t="shared" si="406"/>
        <v>0</v>
      </c>
      <c r="FP107" s="316">
        <f t="shared" si="407"/>
        <v>0</v>
      </c>
      <c r="FQ107" s="316">
        <f t="shared" si="408"/>
        <v>0</v>
      </c>
      <c r="FR107" s="188"/>
      <c r="FS107" s="307">
        <f t="shared" si="300"/>
        <v>0</v>
      </c>
      <c r="FT107" s="307">
        <f t="shared" si="301"/>
        <v>0</v>
      </c>
      <c r="FU107" s="188"/>
      <c r="FV107" s="188"/>
      <c r="FW107" s="188"/>
      <c r="FX107" s="188"/>
      <c r="FY107" s="188"/>
      <c r="FZ107" s="188"/>
      <c r="GA107" s="316">
        <f t="shared" si="409"/>
        <v>0</v>
      </c>
      <c r="GB107" s="316">
        <f t="shared" si="410"/>
        <v>0</v>
      </c>
      <c r="GC107" s="316">
        <f t="shared" si="411"/>
        <v>0</v>
      </c>
      <c r="GD107" s="316">
        <f t="shared" si="412"/>
        <v>0</v>
      </c>
      <c r="GE107" s="316">
        <f t="shared" si="413"/>
        <v>0</v>
      </c>
      <c r="GF107" s="316">
        <f t="shared" si="414"/>
        <v>0</v>
      </c>
      <c r="GG107" s="188"/>
      <c r="GH107" s="307">
        <f t="shared" si="308"/>
        <v>0</v>
      </c>
      <c r="GI107" s="307">
        <f t="shared" si="309"/>
        <v>0</v>
      </c>
    </row>
    <row r="108" spans="1:191" ht="16.5" x14ac:dyDescent="0.25">
      <c r="A108" s="404">
        <v>40026</v>
      </c>
      <c r="B108" s="410">
        <f t="shared" si="310"/>
        <v>0</v>
      </c>
      <c r="C108" s="208">
        <f t="shared" si="328"/>
        <v>-0.65720183752312478</v>
      </c>
      <c r="D108" s="417"/>
      <c r="E108" s="410">
        <f t="shared" si="311"/>
        <v>0</v>
      </c>
      <c r="F108" s="208">
        <f t="shared" si="329"/>
        <v>0</v>
      </c>
      <c r="G108" s="417"/>
      <c r="H108" s="410">
        <f t="shared" si="312"/>
        <v>0</v>
      </c>
      <c r="I108" s="208">
        <f t="shared" si="330"/>
        <v>0.62</v>
      </c>
      <c r="J108" s="417"/>
      <c r="K108" s="410">
        <f t="shared" si="313"/>
        <v>0</v>
      </c>
      <c r="L108" s="208">
        <f t="shared" si="331"/>
        <v>-0.35499999999999998</v>
      </c>
      <c r="M108" s="417"/>
      <c r="N108" s="410">
        <f t="shared" si="314"/>
        <v>0</v>
      </c>
      <c r="O108" s="208">
        <f t="shared" si="332"/>
        <v>-0.28999999999999998</v>
      </c>
      <c r="P108" s="417"/>
      <c r="Q108" s="208">
        <f t="shared" si="333"/>
        <v>3.8210000000000006</v>
      </c>
      <c r="R108" s="417"/>
      <c r="S108" s="410">
        <f t="shared" si="315"/>
        <v>0</v>
      </c>
      <c r="T108" s="208">
        <f t="shared" si="334"/>
        <v>-0.6</v>
      </c>
      <c r="U108" s="417"/>
      <c r="V108" s="208">
        <f t="shared" si="316"/>
        <v>4.910331768388569</v>
      </c>
      <c r="W108" s="417"/>
      <c r="X108" s="410">
        <f t="shared" si="317"/>
        <v>0</v>
      </c>
      <c r="Y108" s="208">
        <f t="shared" si="335"/>
        <v>4.1110000000000007</v>
      </c>
      <c r="Z108" s="417"/>
      <c r="AB108" s="415">
        <f t="shared" si="336"/>
        <v>0</v>
      </c>
      <c r="AC108" s="122"/>
      <c r="AD108" s="122"/>
      <c r="AI108" s="407">
        <v>40026</v>
      </c>
      <c r="AJ108" s="293">
        <f t="shared" si="318"/>
        <v>0</v>
      </c>
      <c r="AK108" s="294">
        <f t="shared" si="324"/>
        <v>0</v>
      </c>
      <c r="AL108" s="294">
        <f t="shared" si="221"/>
        <v>0</v>
      </c>
      <c r="AM108" s="313">
        <f t="shared" si="319"/>
        <v>0.60937523204651745</v>
      </c>
      <c r="AN108" s="314">
        <f t="shared" si="222"/>
        <v>0</v>
      </c>
      <c r="AO108" s="294">
        <f t="shared" si="223"/>
        <v>0</v>
      </c>
      <c r="AP108" s="408"/>
      <c r="AQ108" s="237"/>
      <c r="AR108" s="307">
        <f t="shared" si="337"/>
        <v>0</v>
      </c>
      <c r="AS108" s="237"/>
      <c r="AT108" s="188"/>
      <c r="AU108" s="188"/>
      <c r="AV108" s="239">
        <v>40026</v>
      </c>
      <c r="AW108" s="188"/>
      <c r="AX108" s="315">
        <f t="shared" si="338"/>
        <v>0</v>
      </c>
      <c r="AY108" s="316">
        <f t="shared" si="339"/>
        <v>0</v>
      </c>
      <c r="AZ108" s="316">
        <f t="shared" si="340"/>
        <v>0</v>
      </c>
      <c r="BA108" s="316">
        <f t="shared" si="341"/>
        <v>0</v>
      </c>
      <c r="BB108" s="316">
        <f t="shared" si="342"/>
        <v>0</v>
      </c>
      <c r="BC108" s="316">
        <f t="shared" si="343"/>
        <v>0</v>
      </c>
      <c r="BD108" s="316">
        <f t="shared" si="344"/>
        <v>0</v>
      </c>
      <c r="BE108" s="316">
        <f t="shared" si="320"/>
        <v>0</v>
      </c>
      <c r="BF108" s="316"/>
      <c r="BG108" s="248"/>
      <c r="BH108" s="248"/>
      <c r="BI108" s="317">
        <f t="shared" si="345"/>
        <v>0</v>
      </c>
      <c r="BJ108" s="317">
        <f t="shared" si="346"/>
        <v>0</v>
      </c>
      <c r="BK108" s="317">
        <f t="shared" si="347"/>
        <v>0</v>
      </c>
      <c r="BL108" s="317">
        <f t="shared" si="348"/>
        <v>0</v>
      </c>
      <c r="BM108" s="317">
        <f t="shared" si="349"/>
        <v>0</v>
      </c>
      <c r="BN108" s="317">
        <f t="shared" si="350"/>
        <v>0</v>
      </c>
      <c r="BO108" s="317">
        <f t="shared" si="351"/>
        <v>0</v>
      </c>
      <c r="BP108" s="317">
        <f t="shared" si="352"/>
        <v>0</v>
      </c>
      <c r="BQ108" s="248"/>
      <c r="BR108" s="249">
        <f t="shared" si="325"/>
        <v>0</v>
      </c>
      <c r="BS108" s="249">
        <f t="shared" si="240"/>
        <v>0</v>
      </c>
      <c r="BT108" s="249"/>
      <c r="BU108" s="188"/>
      <c r="BV108" s="188"/>
      <c r="BW108" s="318">
        <f t="shared" si="353"/>
        <v>0</v>
      </c>
      <c r="BX108" s="318">
        <f t="shared" si="354"/>
        <v>0</v>
      </c>
      <c r="BY108" s="318">
        <f t="shared" si="355"/>
        <v>0</v>
      </c>
      <c r="BZ108" s="318">
        <f t="shared" si="356"/>
        <v>0</v>
      </c>
      <c r="CA108" s="318">
        <f t="shared" si="357"/>
        <v>0</v>
      </c>
      <c r="CB108" s="316">
        <f t="shared" si="358"/>
        <v>0</v>
      </c>
      <c r="CC108" s="316">
        <f t="shared" si="359"/>
        <v>0</v>
      </c>
      <c r="CD108" s="316">
        <f t="shared" si="360"/>
        <v>0</v>
      </c>
      <c r="CE108" s="316">
        <f t="shared" si="361"/>
        <v>0</v>
      </c>
      <c r="CF108" s="316">
        <f t="shared" si="362"/>
        <v>0</v>
      </c>
      <c r="CG108" s="316">
        <f t="shared" si="363"/>
        <v>0</v>
      </c>
      <c r="CH108" s="316">
        <f t="shared" si="364"/>
        <v>0</v>
      </c>
      <c r="CI108" s="316">
        <f t="shared" si="365"/>
        <v>0</v>
      </c>
      <c r="CJ108" s="188"/>
      <c r="CK108" s="307">
        <f t="shared" si="321"/>
        <v>0</v>
      </c>
      <c r="CL108" s="307"/>
      <c r="CM108" s="307"/>
      <c r="CN108" s="318">
        <f t="shared" si="366"/>
        <v>0</v>
      </c>
      <c r="CO108" s="318">
        <f t="shared" si="367"/>
        <v>0</v>
      </c>
      <c r="CP108" s="318">
        <f t="shared" si="368"/>
        <v>0</v>
      </c>
      <c r="CQ108" s="318">
        <f t="shared" si="369"/>
        <v>0</v>
      </c>
      <c r="CR108" s="307"/>
      <c r="CS108" s="307">
        <f t="shared" si="322"/>
        <v>0</v>
      </c>
      <c r="CT108" s="307"/>
      <c r="CU108" s="188"/>
      <c r="CV108" s="188"/>
      <c r="CW108" s="188"/>
      <c r="CX108" s="316">
        <f t="shared" si="370"/>
        <v>0</v>
      </c>
      <c r="CY108" s="316">
        <f t="shared" si="371"/>
        <v>0</v>
      </c>
      <c r="CZ108" s="316">
        <f t="shared" si="372"/>
        <v>0</v>
      </c>
      <c r="DA108" s="316">
        <f t="shared" si="373"/>
        <v>0</v>
      </c>
      <c r="DB108" s="316">
        <f t="shared" si="374"/>
        <v>0</v>
      </c>
      <c r="DC108" s="316">
        <f t="shared" si="375"/>
        <v>0</v>
      </c>
      <c r="DD108" s="316">
        <f t="shared" si="376"/>
        <v>0</v>
      </c>
      <c r="DE108" s="188"/>
      <c r="DF108" s="307">
        <f t="shared" si="265"/>
        <v>0</v>
      </c>
      <c r="DG108" s="188"/>
      <c r="DH108" s="188"/>
      <c r="DI108" s="188"/>
      <c r="DJ108" s="188"/>
      <c r="DK108" s="188"/>
      <c r="DL108" s="316">
        <f t="shared" si="377"/>
        <v>0</v>
      </c>
      <c r="DM108" s="316">
        <f t="shared" si="378"/>
        <v>0</v>
      </c>
      <c r="DN108" s="316">
        <f t="shared" si="379"/>
        <v>0</v>
      </c>
      <c r="DO108" s="316">
        <f t="shared" si="380"/>
        <v>0</v>
      </c>
      <c r="DP108" s="316"/>
      <c r="DQ108" s="316">
        <f t="shared" si="323"/>
        <v>0</v>
      </c>
      <c r="DR108" s="316"/>
      <c r="DS108" s="316">
        <f t="shared" si="381"/>
        <v>0</v>
      </c>
      <c r="DT108" s="316">
        <f t="shared" si="382"/>
        <v>0</v>
      </c>
      <c r="DU108" s="316">
        <f t="shared" si="383"/>
        <v>0</v>
      </c>
      <c r="DV108" s="316">
        <f t="shared" si="384"/>
        <v>0</v>
      </c>
      <c r="DW108" s="316">
        <f t="shared" si="385"/>
        <v>0</v>
      </c>
      <c r="DX108" s="316">
        <f t="shared" si="386"/>
        <v>0</v>
      </c>
      <c r="DY108" s="316">
        <f t="shared" si="387"/>
        <v>0</v>
      </c>
      <c r="DZ108" s="316">
        <f t="shared" si="388"/>
        <v>0</v>
      </c>
      <c r="EA108" s="316">
        <f t="shared" si="389"/>
        <v>0</v>
      </c>
      <c r="EB108" s="307">
        <f t="shared" si="390"/>
        <v>0</v>
      </c>
      <c r="EC108" s="307"/>
      <c r="ED108" s="188"/>
      <c r="EE108" s="188"/>
      <c r="EF108" s="188"/>
      <c r="EG108" s="188"/>
      <c r="EH108" s="188"/>
      <c r="EI108" s="316">
        <f t="shared" si="391"/>
        <v>0</v>
      </c>
      <c r="EJ108" s="316">
        <f t="shared" si="392"/>
        <v>0</v>
      </c>
      <c r="EK108" s="316">
        <f t="shared" si="393"/>
        <v>0</v>
      </c>
      <c r="EL108" s="316">
        <f t="shared" si="394"/>
        <v>0</v>
      </c>
      <c r="EM108" s="316">
        <f t="shared" si="395"/>
        <v>0</v>
      </c>
      <c r="EN108" s="316">
        <f t="shared" si="396"/>
        <v>0</v>
      </c>
      <c r="EO108" s="188"/>
      <c r="EP108" s="307">
        <f t="shared" si="326"/>
        <v>0</v>
      </c>
      <c r="EQ108" s="307">
        <f t="shared" si="286"/>
        <v>0</v>
      </c>
      <c r="ER108" s="188"/>
      <c r="ES108" s="188"/>
      <c r="ET108" s="188"/>
      <c r="EU108" s="188"/>
      <c r="EV108" s="188"/>
      <c r="EW108" s="316">
        <f t="shared" si="397"/>
        <v>0</v>
      </c>
      <c r="EX108" s="316">
        <f t="shared" si="398"/>
        <v>0</v>
      </c>
      <c r="EY108" s="316">
        <f t="shared" si="399"/>
        <v>0</v>
      </c>
      <c r="EZ108" s="316">
        <f t="shared" si="400"/>
        <v>0</v>
      </c>
      <c r="FA108" s="316">
        <f t="shared" si="401"/>
        <v>0</v>
      </c>
      <c r="FB108" s="316">
        <f t="shared" si="402"/>
        <v>0</v>
      </c>
      <c r="FC108" s="188"/>
      <c r="FD108" s="307">
        <f t="shared" si="327"/>
        <v>0</v>
      </c>
      <c r="FE108" s="307">
        <f t="shared" si="293"/>
        <v>0</v>
      </c>
      <c r="FF108" s="188"/>
      <c r="FG108" s="188"/>
      <c r="FH108" s="188"/>
      <c r="FI108" s="188"/>
      <c r="FJ108" s="188"/>
      <c r="FK108" s="188"/>
      <c r="FL108" s="316">
        <f t="shared" si="403"/>
        <v>0</v>
      </c>
      <c r="FM108" s="316">
        <f t="shared" si="404"/>
        <v>0</v>
      </c>
      <c r="FN108" s="316">
        <f t="shared" si="405"/>
        <v>0</v>
      </c>
      <c r="FO108" s="316">
        <f t="shared" si="406"/>
        <v>0</v>
      </c>
      <c r="FP108" s="316">
        <f t="shared" si="407"/>
        <v>0</v>
      </c>
      <c r="FQ108" s="316">
        <f t="shared" si="408"/>
        <v>0</v>
      </c>
      <c r="FR108" s="188"/>
      <c r="FS108" s="307">
        <f t="shared" si="300"/>
        <v>0</v>
      </c>
      <c r="FT108" s="307">
        <f t="shared" si="301"/>
        <v>0</v>
      </c>
      <c r="FU108" s="188"/>
      <c r="FV108" s="188"/>
      <c r="FW108" s="188"/>
      <c r="FX108" s="188"/>
      <c r="FY108" s="188"/>
      <c r="FZ108" s="188"/>
      <c r="GA108" s="316">
        <f t="shared" si="409"/>
        <v>0</v>
      </c>
      <c r="GB108" s="316">
        <f t="shared" si="410"/>
        <v>0</v>
      </c>
      <c r="GC108" s="316">
        <f t="shared" si="411"/>
        <v>0</v>
      </c>
      <c r="GD108" s="316">
        <f t="shared" si="412"/>
        <v>0</v>
      </c>
      <c r="GE108" s="316">
        <f t="shared" si="413"/>
        <v>0</v>
      </c>
      <c r="GF108" s="316">
        <f t="shared" si="414"/>
        <v>0</v>
      </c>
      <c r="GG108" s="188"/>
      <c r="GH108" s="307">
        <f t="shared" si="308"/>
        <v>0</v>
      </c>
      <c r="GI108" s="307">
        <f t="shared" si="309"/>
        <v>0</v>
      </c>
    </row>
    <row r="109" spans="1:191" ht="16.5" x14ac:dyDescent="0.25">
      <c r="A109" s="404">
        <v>40057</v>
      </c>
      <c r="B109" s="410">
        <f t="shared" si="310"/>
        <v>0</v>
      </c>
      <c r="C109" s="208">
        <f t="shared" si="328"/>
        <v>-0.65720352108647262</v>
      </c>
      <c r="D109" s="417"/>
      <c r="E109" s="410">
        <f t="shared" si="311"/>
        <v>0</v>
      </c>
      <c r="F109" s="208">
        <f t="shared" si="329"/>
        <v>0</v>
      </c>
      <c r="G109" s="417"/>
      <c r="H109" s="410">
        <f t="shared" si="312"/>
        <v>0</v>
      </c>
      <c r="I109" s="208">
        <f t="shared" si="330"/>
        <v>0.62</v>
      </c>
      <c r="J109" s="417"/>
      <c r="K109" s="410">
        <f t="shared" si="313"/>
        <v>0</v>
      </c>
      <c r="L109" s="208">
        <f t="shared" si="331"/>
        <v>-0.35499999999999998</v>
      </c>
      <c r="M109" s="417"/>
      <c r="N109" s="410">
        <f t="shared" si="314"/>
        <v>0</v>
      </c>
      <c r="O109" s="208">
        <f t="shared" si="332"/>
        <v>-0.28999999999999998</v>
      </c>
      <c r="P109" s="417"/>
      <c r="Q109" s="208">
        <f t="shared" si="333"/>
        <v>3.8469999999999995</v>
      </c>
      <c r="R109" s="417"/>
      <c r="S109" s="410">
        <f t="shared" si="315"/>
        <v>0</v>
      </c>
      <c r="T109" s="208">
        <f t="shared" si="334"/>
        <v>-0.6</v>
      </c>
      <c r="U109" s="417"/>
      <c r="V109" s="208">
        <f t="shared" si="316"/>
        <v>4.9465486499032094</v>
      </c>
      <c r="W109" s="417"/>
      <c r="X109" s="410">
        <f t="shared" si="317"/>
        <v>0</v>
      </c>
      <c r="Y109" s="208">
        <f t="shared" si="335"/>
        <v>4.1369999999999996</v>
      </c>
      <c r="Z109" s="417"/>
      <c r="AB109" s="415">
        <f t="shared" si="336"/>
        <v>0</v>
      </c>
      <c r="AC109" s="122"/>
      <c r="AD109" s="122"/>
      <c r="AI109" s="407">
        <v>40057</v>
      </c>
      <c r="AJ109" s="293">
        <f t="shared" si="318"/>
        <v>0</v>
      </c>
      <c r="AK109" s="294">
        <f t="shared" si="324"/>
        <v>0</v>
      </c>
      <c r="AL109" s="294">
        <f t="shared" si="221"/>
        <v>0</v>
      </c>
      <c r="AM109" s="313">
        <f t="shared" si="319"/>
        <v>0.60595571077109467</v>
      </c>
      <c r="AN109" s="314">
        <f t="shared" si="222"/>
        <v>0</v>
      </c>
      <c r="AO109" s="294">
        <f t="shared" si="223"/>
        <v>0</v>
      </c>
      <c r="AP109" s="408"/>
      <c r="AQ109" s="237"/>
      <c r="AR109" s="307">
        <f t="shared" si="337"/>
        <v>0</v>
      </c>
      <c r="AS109" s="237"/>
      <c r="AT109" s="188"/>
      <c r="AU109" s="188"/>
      <c r="AV109" s="239">
        <v>40057</v>
      </c>
      <c r="AW109" s="188"/>
      <c r="AX109" s="315">
        <f t="shared" si="338"/>
        <v>0</v>
      </c>
      <c r="AY109" s="316">
        <f t="shared" si="339"/>
        <v>0</v>
      </c>
      <c r="AZ109" s="316">
        <f t="shared" si="340"/>
        <v>0</v>
      </c>
      <c r="BA109" s="316">
        <f t="shared" si="341"/>
        <v>0</v>
      </c>
      <c r="BB109" s="316">
        <f t="shared" si="342"/>
        <v>0</v>
      </c>
      <c r="BC109" s="316">
        <f t="shared" si="343"/>
        <v>0</v>
      </c>
      <c r="BD109" s="316">
        <f t="shared" si="344"/>
        <v>0</v>
      </c>
      <c r="BE109" s="316">
        <f t="shared" si="320"/>
        <v>0</v>
      </c>
      <c r="BF109" s="316"/>
      <c r="BG109" s="248"/>
      <c r="BH109" s="248"/>
      <c r="BI109" s="317">
        <f t="shared" si="345"/>
        <v>0</v>
      </c>
      <c r="BJ109" s="317">
        <f t="shared" si="346"/>
        <v>0</v>
      </c>
      <c r="BK109" s="317">
        <f t="shared" si="347"/>
        <v>0</v>
      </c>
      <c r="BL109" s="317">
        <f t="shared" si="348"/>
        <v>0</v>
      </c>
      <c r="BM109" s="317">
        <f t="shared" si="349"/>
        <v>0</v>
      </c>
      <c r="BN109" s="317">
        <f t="shared" si="350"/>
        <v>0</v>
      </c>
      <c r="BO109" s="317">
        <f t="shared" si="351"/>
        <v>0</v>
      </c>
      <c r="BP109" s="317">
        <f t="shared" si="352"/>
        <v>0</v>
      </c>
      <c r="BQ109" s="248"/>
      <c r="BR109" s="249">
        <f t="shared" si="325"/>
        <v>0</v>
      </c>
      <c r="BS109" s="249">
        <f t="shared" si="240"/>
        <v>0</v>
      </c>
      <c r="BT109" s="249"/>
      <c r="BU109" s="188"/>
      <c r="BV109" s="188"/>
      <c r="BW109" s="318">
        <f t="shared" si="353"/>
        <v>0</v>
      </c>
      <c r="BX109" s="318">
        <f t="shared" si="354"/>
        <v>0</v>
      </c>
      <c r="BY109" s="318">
        <f t="shared" si="355"/>
        <v>0</v>
      </c>
      <c r="BZ109" s="318">
        <f t="shared" si="356"/>
        <v>0</v>
      </c>
      <c r="CA109" s="318">
        <f t="shared" si="357"/>
        <v>0</v>
      </c>
      <c r="CB109" s="316">
        <f t="shared" si="358"/>
        <v>0</v>
      </c>
      <c r="CC109" s="316">
        <f t="shared" si="359"/>
        <v>0</v>
      </c>
      <c r="CD109" s="316">
        <f t="shared" si="360"/>
        <v>0</v>
      </c>
      <c r="CE109" s="316">
        <f t="shared" si="361"/>
        <v>0</v>
      </c>
      <c r="CF109" s="316">
        <f t="shared" si="362"/>
        <v>0</v>
      </c>
      <c r="CG109" s="316">
        <f t="shared" si="363"/>
        <v>0</v>
      </c>
      <c r="CH109" s="316">
        <f t="shared" si="364"/>
        <v>0</v>
      </c>
      <c r="CI109" s="316">
        <f t="shared" si="365"/>
        <v>0</v>
      </c>
      <c r="CJ109" s="188"/>
      <c r="CK109" s="307">
        <f t="shared" si="321"/>
        <v>0</v>
      </c>
      <c r="CL109" s="307"/>
      <c r="CM109" s="307"/>
      <c r="CN109" s="318">
        <f t="shared" si="366"/>
        <v>0</v>
      </c>
      <c r="CO109" s="318">
        <f t="shared" si="367"/>
        <v>0</v>
      </c>
      <c r="CP109" s="318">
        <f t="shared" si="368"/>
        <v>0</v>
      </c>
      <c r="CQ109" s="318">
        <f t="shared" si="369"/>
        <v>0</v>
      </c>
      <c r="CR109" s="307"/>
      <c r="CS109" s="307">
        <f t="shared" si="322"/>
        <v>0</v>
      </c>
      <c r="CT109" s="307"/>
      <c r="CU109" s="188"/>
      <c r="CV109" s="188"/>
      <c r="CW109" s="188"/>
      <c r="CX109" s="316">
        <f t="shared" si="370"/>
        <v>0</v>
      </c>
      <c r="CY109" s="316">
        <f t="shared" si="371"/>
        <v>0</v>
      </c>
      <c r="CZ109" s="316">
        <f t="shared" si="372"/>
        <v>0</v>
      </c>
      <c r="DA109" s="316">
        <f t="shared" si="373"/>
        <v>0</v>
      </c>
      <c r="DB109" s="316">
        <f t="shared" si="374"/>
        <v>0</v>
      </c>
      <c r="DC109" s="316">
        <f t="shared" si="375"/>
        <v>0</v>
      </c>
      <c r="DD109" s="316">
        <f t="shared" si="376"/>
        <v>0</v>
      </c>
      <c r="DE109" s="188"/>
      <c r="DF109" s="307">
        <f t="shared" si="265"/>
        <v>0</v>
      </c>
      <c r="DG109" s="188"/>
      <c r="DH109" s="188"/>
      <c r="DI109" s="188"/>
      <c r="DJ109" s="188"/>
      <c r="DK109" s="188"/>
      <c r="DL109" s="316">
        <f t="shared" si="377"/>
        <v>0</v>
      </c>
      <c r="DM109" s="316">
        <f t="shared" si="378"/>
        <v>0</v>
      </c>
      <c r="DN109" s="316">
        <f t="shared" si="379"/>
        <v>0</v>
      </c>
      <c r="DO109" s="316">
        <f t="shared" si="380"/>
        <v>0</v>
      </c>
      <c r="DP109" s="316"/>
      <c r="DQ109" s="316">
        <f t="shared" si="323"/>
        <v>0</v>
      </c>
      <c r="DR109" s="316"/>
      <c r="DS109" s="316">
        <f t="shared" si="381"/>
        <v>0</v>
      </c>
      <c r="DT109" s="316">
        <f t="shared" si="382"/>
        <v>0</v>
      </c>
      <c r="DU109" s="316">
        <f t="shared" si="383"/>
        <v>0</v>
      </c>
      <c r="DV109" s="316">
        <f t="shared" si="384"/>
        <v>0</v>
      </c>
      <c r="DW109" s="316">
        <f t="shared" si="385"/>
        <v>0</v>
      </c>
      <c r="DX109" s="316">
        <f t="shared" si="386"/>
        <v>0</v>
      </c>
      <c r="DY109" s="316">
        <f t="shared" si="387"/>
        <v>0</v>
      </c>
      <c r="DZ109" s="316">
        <f t="shared" si="388"/>
        <v>0</v>
      </c>
      <c r="EA109" s="316">
        <f t="shared" si="389"/>
        <v>0</v>
      </c>
      <c r="EB109" s="307">
        <f t="shared" si="390"/>
        <v>0</v>
      </c>
      <c r="EC109" s="307"/>
      <c r="ED109" s="188"/>
      <c r="EE109" s="188"/>
      <c r="EF109" s="188"/>
      <c r="EG109" s="188"/>
      <c r="EH109" s="188"/>
      <c r="EI109" s="316">
        <f t="shared" si="391"/>
        <v>0</v>
      </c>
      <c r="EJ109" s="316">
        <f t="shared" si="392"/>
        <v>0</v>
      </c>
      <c r="EK109" s="316">
        <f t="shared" si="393"/>
        <v>0</v>
      </c>
      <c r="EL109" s="316">
        <f t="shared" si="394"/>
        <v>0</v>
      </c>
      <c r="EM109" s="316">
        <f t="shared" si="395"/>
        <v>0</v>
      </c>
      <c r="EN109" s="316">
        <f t="shared" si="396"/>
        <v>0</v>
      </c>
      <c r="EO109" s="188"/>
      <c r="EP109" s="307">
        <f t="shared" si="326"/>
        <v>0</v>
      </c>
      <c r="EQ109" s="307">
        <f t="shared" si="286"/>
        <v>0</v>
      </c>
      <c r="ER109" s="188"/>
      <c r="ES109" s="188"/>
      <c r="ET109" s="188"/>
      <c r="EU109" s="188"/>
      <c r="EV109" s="188"/>
      <c r="EW109" s="316">
        <f t="shared" si="397"/>
        <v>0</v>
      </c>
      <c r="EX109" s="316">
        <f t="shared" si="398"/>
        <v>0</v>
      </c>
      <c r="EY109" s="316">
        <f t="shared" si="399"/>
        <v>0</v>
      </c>
      <c r="EZ109" s="316">
        <f t="shared" si="400"/>
        <v>0</v>
      </c>
      <c r="FA109" s="316">
        <f t="shared" si="401"/>
        <v>0</v>
      </c>
      <c r="FB109" s="316">
        <f t="shared" si="402"/>
        <v>0</v>
      </c>
      <c r="FC109" s="188"/>
      <c r="FD109" s="307">
        <f t="shared" si="327"/>
        <v>0</v>
      </c>
      <c r="FE109" s="307">
        <f t="shared" si="293"/>
        <v>0</v>
      </c>
      <c r="FF109" s="188"/>
      <c r="FG109" s="188"/>
      <c r="FH109" s="188"/>
      <c r="FI109" s="188"/>
      <c r="FJ109" s="188"/>
      <c r="FK109" s="188"/>
      <c r="FL109" s="316">
        <f t="shared" si="403"/>
        <v>0</v>
      </c>
      <c r="FM109" s="316">
        <f t="shared" si="404"/>
        <v>0</v>
      </c>
      <c r="FN109" s="316">
        <f t="shared" si="405"/>
        <v>0</v>
      </c>
      <c r="FO109" s="316">
        <f t="shared" si="406"/>
        <v>0</v>
      </c>
      <c r="FP109" s="316">
        <f t="shared" si="407"/>
        <v>0</v>
      </c>
      <c r="FQ109" s="316">
        <f t="shared" si="408"/>
        <v>0</v>
      </c>
      <c r="FR109" s="188"/>
      <c r="FS109" s="307">
        <f t="shared" si="300"/>
        <v>0</v>
      </c>
      <c r="FT109" s="307">
        <f t="shared" si="301"/>
        <v>0</v>
      </c>
      <c r="FU109" s="188"/>
      <c r="FV109" s="188"/>
      <c r="FW109" s="188"/>
      <c r="FX109" s="188"/>
      <c r="FY109" s="188"/>
      <c r="FZ109" s="188"/>
      <c r="GA109" s="316">
        <f t="shared" si="409"/>
        <v>0</v>
      </c>
      <c r="GB109" s="316">
        <f t="shared" si="410"/>
        <v>0</v>
      </c>
      <c r="GC109" s="316">
        <f t="shared" si="411"/>
        <v>0</v>
      </c>
      <c r="GD109" s="316">
        <f t="shared" si="412"/>
        <v>0</v>
      </c>
      <c r="GE109" s="316">
        <f t="shared" si="413"/>
        <v>0</v>
      </c>
      <c r="GF109" s="316">
        <f t="shared" si="414"/>
        <v>0</v>
      </c>
      <c r="GG109" s="188"/>
      <c r="GH109" s="307">
        <f t="shared" si="308"/>
        <v>0</v>
      </c>
      <c r="GI109" s="307">
        <f t="shared" si="309"/>
        <v>0</v>
      </c>
    </row>
    <row r="110" spans="1:191" ht="16.5" x14ac:dyDescent="0.25">
      <c r="A110" s="409">
        <v>40087</v>
      </c>
      <c r="B110" s="418">
        <f t="shared" si="310"/>
        <v>0</v>
      </c>
      <c r="C110" s="209">
        <f t="shared" si="328"/>
        <v>-0.65720493933235247</v>
      </c>
      <c r="D110" s="419"/>
      <c r="E110" s="418">
        <f t="shared" si="311"/>
        <v>0</v>
      </c>
      <c r="F110" s="209">
        <f t="shared" si="329"/>
        <v>0</v>
      </c>
      <c r="G110" s="419"/>
      <c r="H110" s="418">
        <f t="shared" si="312"/>
        <v>0</v>
      </c>
      <c r="I110" s="209">
        <f t="shared" si="330"/>
        <v>0.62</v>
      </c>
      <c r="J110" s="419"/>
      <c r="K110" s="418">
        <f t="shared" si="313"/>
        <v>0</v>
      </c>
      <c r="L110" s="209">
        <f t="shared" si="331"/>
        <v>-0.35499999999999998</v>
      </c>
      <c r="M110" s="419"/>
      <c r="N110" s="418">
        <f t="shared" si="314"/>
        <v>0</v>
      </c>
      <c r="O110" s="209">
        <f t="shared" si="332"/>
        <v>-0.28999999999999998</v>
      </c>
      <c r="P110" s="419"/>
      <c r="Q110" s="209">
        <f t="shared" si="333"/>
        <v>3.8849999999999998</v>
      </c>
      <c r="R110" s="419"/>
      <c r="S110" s="418">
        <f t="shared" si="315"/>
        <v>0</v>
      </c>
      <c r="T110" s="209">
        <f t="shared" si="334"/>
        <v>-0.6</v>
      </c>
      <c r="U110" s="419"/>
      <c r="V110" s="209">
        <f t="shared" si="316"/>
        <v>4.9995682774590877</v>
      </c>
      <c r="W110" s="419"/>
      <c r="X110" s="418">
        <f t="shared" si="317"/>
        <v>0</v>
      </c>
      <c r="Y110" s="209">
        <f t="shared" si="335"/>
        <v>4.1749999999999998</v>
      </c>
      <c r="Z110" s="419"/>
      <c r="AB110" s="412">
        <f t="shared" si="336"/>
        <v>0</v>
      </c>
      <c r="AC110" s="122"/>
      <c r="AD110" s="122"/>
      <c r="AI110" s="407">
        <v>40087</v>
      </c>
      <c r="AJ110" s="293">
        <f t="shared" si="318"/>
        <v>0</v>
      </c>
      <c r="AK110" s="294">
        <f t="shared" si="324"/>
        <v>0</v>
      </c>
      <c r="AL110" s="294">
        <f t="shared" si="221"/>
        <v>0</v>
      </c>
      <c r="AM110" s="313">
        <f t="shared" si="319"/>
        <v>0.60265693745409088</v>
      </c>
      <c r="AN110" s="314">
        <f t="shared" si="222"/>
        <v>0</v>
      </c>
      <c r="AO110" s="294">
        <f t="shared" si="223"/>
        <v>0</v>
      </c>
      <c r="AP110" s="408"/>
      <c r="AQ110" s="237"/>
      <c r="AR110" s="307">
        <f t="shared" si="337"/>
        <v>0</v>
      </c>
      <c r="AS110" s="237"/>
      <c r="AT110" s="188"/>
      <c r="AU110" s="188"/>
      <c r="AV110" s="239">
        <v>40087</v>
      </c>
      <c r="AW110" s="188"/>
      <c r="AX110" s="315">
        <f t="shared" si="338"/>
        <v>0</v>
      </c>
      <c r="AY110" s="316">
        <f t="shared" si="339"/>
        <v>0</v>
      </c>
      <c r="AZ110" s="316">
        <f t="shared" si="340"/>
        <v>0</v>
      </c>
      <c r="BA110" s="316">
        <f t="shared" si="341"/>
        <v>0</v>
      </c>
      <c r="BB110" s="316">
        <f t="shared" si="342"/>
        <v>0</v>
      </c>
      <c r="BC110" s="316">
        <f t="shared" si="343"/>
        <v>0</v>
      </c>
      <c r="BD110" s="316">
        <f t="shared" si="344"/>
        <v>0</v>
      </c>
      <c r="BE110" s="316">
        <f t="shared" si="320"/>
        <v>0</v>
      </c>
      <c r="BF110" s="316"/>
      <c r="BG110" s="248"/>
      <c r="BH110" s="248"/>
      <c r="BI110" s="317">
        <f t="shared" si="345"/>
        <v>0</v>
      </c>
      <c r="BJ110" s="317">
        <f t="shared" si="346"/>
        <v>0</v>
      </c>
      <c r="BK110" s="317">
        <f t="shared" si="347"/>
        <v>0</v>
      </c>
      <c r="BL110" s="317">
        <f t="shared" si="348"/>
        <v>0</v>
      </c>
      <c r="BM110" s="317">
        <f t="shared" si="349"/>
        <v>0</v>
      </c>
      <c r="BN110" s="317">
        <f t="shared" si="350"/>
        <v>0</v>
      </c>
      <c r="BO110" s="317">
        <f t="shared" si="351"/>
        <v>0</v>
      </c>
      <c r="BP110" s="317">
        <f t="shared" si="352"/>
        <v>0</v>
      </c>
      <c r="BQ110" s="248"/>
      <c r="BR110" s="249">
        <f t="shared" si="325"/>
        <v>0</v>
      </c>
      <c r="BS110" s="249">
        <f t="shared" si="240"/>
        <v>0</v>
      </c>
      <c r="BT110" s="249"/>
      <c r="BU110" s="188"/>
      <c r="BV110" s="188"/>
      <c r="BW110" s="318">
        <f t="shared" si="353"/>
        <v>0</v>
      </c>
      <c r="BX110" s="318">
        <f t="shared" si="354"/>
        <v>0</v>
      </c>
      <c r="BY110" s="318">
        <f t="shared" si="355"/>
        <v>0</v>
      </c>
      <c r="BZ110" s="318">
        <f t="shared" si="356"/>
        <v>0</v>
      </c>
      <c r="CA110" s="318">
        <f t="shared" si="357"/>
        <v>0</v>
      </c>
      <c r="CB110" s="316">
        <f t="shared" si="358"/>
        <v>0</v>
      </c>
      <c r="CC110" s="316">
        <f t="shared" si="359"/>
        <v>0</v>
      </c>
      <c r="CD110" s="316">
        <f t="shared" si="360"/>
        <v>0</v>
      </c>
      <c r="CE110" s="316">
        <f t="shared" si="361"/>
        <v>0</v>
      </c>
      <c r="CF110" s="316">
        <f t="shared" si="362"/>
        <v>0</v>
      </c>
      <c r="CG110" s="316">
        <f t="shared" si="363"/>
        <v>0</v>
      </c>
      <c r="CH110" s="316">
        <f t="shared" si="364"/>
        <v>0</v>
      </c>
      <c r="CI110" s="316">
        <f t="shared" si="365"/>
        <v>0</v>
      </c>
      <c r="CJ110" s="188"/>
      <c r="CK110" s="307">
        <f t="shared" si="321"/>
        <v>0</v>
      </c>
      <c r="CL110" s="307"/>
      <c r="CM110" s="307"/>
      <c r="CN110" s="318">
        <f t="shared" si="366"/>
        <v>0</v>
      </c>
      <c r="CO110" s="318">
        <f t="shared" si="367"/>
        <v>0</v>
      </c>
      <c r="CP110" s="318">
        <f t="shared" si="368"/>
        <v>0</v>
      </c>
      <c r="CQ110" s="318">
        <f t="shared" si="369"/>
        <v>0</v>
      </c>
      <c r="CR110" s="307"/>
      <c r="CS110" s="307">
        <f t="shared" si="322"/>
        <v>0</v>
      </c>
      <c r="CT110" s="307"/>
      <c r="CU110" s="188"/>
      <c r="CV110" s="188"/>
      <c r="CW110" s="188"/>
      <c r="CX110" s="316">
        <f t="shared" si="370"/>
        <v>0</v>
      </c>
      <c r="CY110" s="316">
        <f t="shared" si="371"/>
        <v>0</v>
      </c>
      <c r="CZ110" s="316">
        <f t="shared" si="372"/>
        <v>0</v>
      </c>
      <c r="DA110" s="316">
        <f t="shared" si="373"/>
        <v>0</v>
      </c>
      <c r="DB110" s="316">
        <f t="shared" si="374"/>
        <v>0</v>
      </c>
      <c r="DC110" s="316">
        <f t="shared" si="375"/>
        <v>0</v>
      </c>
      <c r="DD110" s="316">
        <f t="shared" si="376"/>
        <v>0</v>
      </c>
      <c r="DE110" s="188"/>
      <c r="DF110" s="307">
        <f t="shared" si="265"/>
        <v>0</v>
      </c>
      <c r="DG110" s="188"/>
      <c r="DH110" s="188"/>
      <c r="DI110" s="188"/>
      <c r="DJ110" s="188"/>
      <c r="DK110" s="188"/>
      <c r="DL110" s="316">
        <f t="shared" si="377"/>
        <v>0</v>
      </c>
      <c r="DM110" s="316">
        <f t="shared" si="378"/>
        <v>0</v>
      </c>
      <c r="DN110" s="316">
        <f t="shared" si="379"/>
        <v>0</v>
      </c>
      <c r="DO110" s="316">
        <f t="shared" si="380"/>
        <v>0</v>
      </c>
      <c r="DP110" s="316"/>
      <c r="DQ110" s="316">
        <f t="shared" si="323"/>
        <v>0</v>
      </c>
      <c r="DR110" s="316"/>
      <c r="DS110" s="316">
        <f t="shared" si="381"/>
        <v>0</v>
      </c>
      <c r="DT110" s="316">
        <f t="shared" si="382"/>
        <v>0</v>
      </c>
      <c r="DU110" s="316">
        <f t="shared" si="383"/>
        <v>0</v>
      </c>
      <c r="DV110" s="316">
        <f t="shared" si="384"/>
        <v>0</v>
      </c>
      <c r="DW110" s="316">
        <f t="shared" si="385"/>
        <v>0</v>
      </c>
      <c r="DX110" s="316">
        <f t="shared" si="386"/>
        <v>0</v>
      </c>
      <c r="DY110" s="316">
        <f t="shared" si="387"/>
        <v>0</v>
      </c>
      <c r="DZ110" s="316">
        <f t="shared" si="388"/>
        <v>0</v>
      </c>
      <c r="EA110" s="316">
        <f t="shared" si="389"/>
        <v>0</v>
      </c>
      <c r="EB110" s="307">
        <f t="shared" si="390"/>
        <v>0</v>
      </c>
      <c r="EC110" s="307"/>
      <c r="ED110" s="188"/>
      <c r="EE110" s="188"/>
      <c r="EF110" s="188"/>
      <c r="EG110" s="188"/>
      <c r="EH110" s="188"/>
      <c r="EI110" s="316">
        <f t="shared" si="391"/>
        <v>0</v>
      </c>
      <c r="EJ110" s="316">
        <f t="shared" si="392"/>
        <v>0</v>
      </c>
      <c r="EK110" s="316">
        <f t="shared" si="393"/>
        <v>0</v>
      </c>
      <c r="EL110" s="316">
        <f t="shared" si="394"/>
        <v>0</v>
      </c>
      <c r="EM110" s="316">
        <f t="shared" si="395"/>
        <v>0</v>
      </c>
      <c r="EN110" s="316">
        <f t="shared" si="396"/>
        <v>0</v>
      </c>
      <c r="EO110" s="188"/>
      <c r="EP110" s="307">
        <f t="shared" si="326"/>
        <v>0</v>
      </c>
      <c r="EQ110" s="307">
        <f t="shared" si="286"/>
        <v>0</v>
      </c>
      <c r="ER110" s="188"/>
      <c r="ES110" s="188"/>
      <c r="ET110" s="188"/>
      <c r="EU110" s="188"/>
      <c r="EV110" s="188"/>
      <c r="EW110" s="316">
        <f t="shared" si="397"/>
        <v>0</v>
      </c>
      <c r="EX110" s="316">
        <f t="shared" si="398"/>
        <v>0</v>
      </c>
      <c r="EY110" s="316">
        <f t="shared" si="399"/>
        <v>0</v>
      </c>
      <c r="EZ110" s="316">
        <f t="shared" si="400"/>
        <v>0</v>
      </c>
      <c r="FA110" s="316">
        <f t="shared" si="401"/>
        <v>0</v>
      </c>
      <c r="FB110" s="316">
        <f t="shared" si="402"/>
        <v>0</v>
      </c>
      <c r="FC110" s="188"/>
      <c r="FD110" s="307">
        <f t="shared" si="327"/>
        <v>0</v>
      </c>
      <c r="FE110" s="307">
        <f t="shared" si="293"/>
        <v>0</v>
      </c>
      <c r="FF110" s="188"/>
      <c r="FG110" s="188"/>
      <c r="FH110" s="188"/>
      <c r="FI110" s="188"/>
      <c r="FJ110" s="188"/>
      <c r="FK110" s="188"/>
      <c r="FL110" s="316">
        <f t="shared" si="403"/>
        <v>0</v>
      </c>
      <c r="FM110" s="316">
        <f t="shared" si="404"/>
        <v>0</v>
      </c>
      <c r="FN110" s="316">
        <f t="shared" si="405"/>
        <v>0</v>
      </c>
      <c r="FO110" s="316">
        <f t="shared" si="406"/>
        <v>0</v>
      </c>
      <c r="FP110" s="316">
        <f t="shared" si="407"/>
        <v>0</v>
      </c>
      <c r="FQ110" s="316">
        <f t="shared" si="408"/>
        <v>0</v>
      </c>
      <c r="FR110" s="188"/>
      <c r="FS110" s="307">
        <f t="shared" si="300"/>
        <v>0</v>
      </c>
      <c r="FT110" s="307">
        <f t="shared" si="301"/>
        <v>0</v>
      </c>
      <c r="FU110" s="188"/>
      <c r="FV110" s="188"/>
      <c r="FW110" s="188"/>
      <c r="FX110" s="188"/>
      <c r="FY110" s="188"/>
      <c r="FZ110" s="188"/>
      <c r="GA110" s="316">
        <f t="shared" si="409"/>
        <v>0</v>
      </c>
      <c r="GB110" s="316">
        <f t="shared" si="410"/>
        <v>0</v>
      </c>
      <c r="GC110" s="316">
        <f t="shared" si="411"/>
        <v>0</v>
      </c>
      <c r="GD110" s="316">
        <f t="shared" si="412"/>
        <v>0</v>
      </c>
      <c r="GE110" s="316">
        <f t="shared" si="413"/>
        <v>0</v>
      </c>
      <c r="GF110" s="316">
        <f t="shared" si="414"/>
        <v>0</v>
      </c>
      <c r="GG110" s="188"/>
      <c r="GH110" s="307">
        <f t="shared" si="308"/>
        <v>0</v>
      </c>
      <c r="GI110" s="307">
        <f t="shared" si="309"/>
        <v>0</v>
      </c>
    </row>
    <row r="111" spans="1:191" ht="17.25" thickBot="1" x14ac:dyDescent="0.3">
      <c r="A111" s="404">
        <v>40118</v>
      </c>
      <c r="B111" s="410">
        <f t="shared" si="310"/>
        <v>0</v>
      </c>
      <c r="C111" s="208">
        <f t="shared" si="328"/>
        <v>-0.56999999999999984</v>
      </c>
      <c r="D111" s="210">
        <f>AVERAGE(C111:C122)</f>
        <v>-0.60337125758970667</v>
      </c>
      <c r="E111" s="410">
        <f t="shared" si="311"/>
        <v>0</v>
      </c>
      <c r="F111" s="208">
        <f t="shared" si="329"/>
        <v>0</v>
      </c>
      <c r="G111" s="210">
        <f>AVERAGE(F111:F122)</f>
        <v>0</v>
      </c>
      <c r="H111" s="410">
        <f t="shared" si="312"/>
        <v>0</v>
      </c>
      <c r="I111" s="208">
        <f t="shared" si="330"/>
        <v>0.5</v>
      </c>
      <c r="J111" s="210">
        <f>AVERAGE(I111:I122)</f>
        <v>0.57000000000000006</v>
      </c>
      <c r="K111" s="410">
        <f t="shared" si="313"/>
        <v>0</v>
      </c>
      <c r="L111" s="208">
        <f t="shared" si="331"/>
        <v>-0.28999999999999998</v>
      </c>
      <c r="M111" s="210">
        <f>AVERAGE(L111:L122)</f>
        <v>-0.32791666666666669</v>
      </c>
      <c r="N111" s="410">
        <f t="shared" si="314"/>
        <v>0</v>
      </c>
      <c r="O111" s="208">
        <f t="shared" si="332"/>
        <v>0</v>
      </c>
      <c r="P111" s="210">
        <f>AVERAGE(O111:O122)</f>
        <v>-0.16833333333333333</v>
      </c>
      <c r="Q111" s="208">
        <f t="shared" si="333"/>
        <v>4.3150000000000004</v>
      </c>
      <c r="R111" s="210">
        <f>AVERAGE(Q111:Q122)</f>
        <v>4.0972499999999998</v>
      </c>
      <c r="S111" s="410">
        <f t="shared" si="315"/>
        <v>0</v>
      </c>
      <c r="T111" s="208">
        <f t="shared" si="334"/>
        <v>-0.56999999999999995</v>
      </c>
      <c r="U111" s="210">
        <f>AVERAGE(T111:T122)</f>
        <v>-0.57000000000000006</v>
      </c>
      <c r="V111" s="208">
        <f t="shared" si="316"/>
        <v>5.2371957767817205</v>
      </c>
      <c r="W111" s="210">
        <f>AVERAGE(V111:V122)</f>
        <v>5.167941442907324</v>
      </c>
      <c r="X111" s="410">
        <f t="shared" si="317"/>
        <v>0</v>
      </c>
      <c r="Y111" s="208">
        <f t="shared" si="335"/>
        <v>4.3150000000000004</v>
      </c>
      <c r="Z111" s="210">
        <f>AVERAGE(Y111:Y122)</f>
        <v>4.2655833333333328</v>
      </c>
      <c r="AB111" s="415">
        <f t="shared" si="336"/>
        <v>0</v>
      </c>
      <c r="AC111" s="122"/>
      <c r="AD111" s="122"/>
      <c r="AI111" s="407">
        <v>40118</v>
      </c>
      <c r="AJ111" s="293">
        <f t="shared" si="318"/>
        <v>0</v>
      </c>
      <c r="AK111" s="294">
        <f t="shared" si="324"/>
        <v>0</v>
      </c>
      <c r="AL111" s="294">
        <f t="shared" si="221"/>
        <v>0</v>
      </c>
      <c r="AM111" s="313">
        <f t="shared" si="319"/>
        <v>0.5992590246160252</v>
      </c>
      <c r="AN111" s="314">
        <f t="shared" si="222"/>
        <v>0</v>
      </c>
      <c r="AO111" s="294">
        <f t="shared" si="223"/>
        <v>0</v>
      </c>
      <c r="AP111" s="408"/>
      <c r="AQ111" s="237"/>
      <c r="AR111" s="307">
        <f t="shared" si="337"/>
        <v>0</v>
      </c>
      <c r="AS111" s="237"/>
      <c r="AT111" s="188"/>
      <c r="AU111" s="188"/>
      <c r="AV111" s="239">
        <v>40118</v>
      </c>
      <c r="AW111" s="188"/>
      <c r="AX111" s="315">
        <f t="shared" si="338"/>
        <v>0</v>
      </c>
      <c r="AY111" s="316">
        <f t="shared" si="339"/>
        <v>0</v>
      </c>
      <c r="AZ111" s="316">
        <f t="shared" si="340"/>
        <v>0</v>
      </c>
      <c r="BA111" s="316">
        <f t="shared" si="341"/>
        <v>0</v>
      </c>
      <c r="BB111" s="316">
        <f t="shared" si="342"/>
        <v>0</v>
      </c>
      <c r="BC111" s="316">
        <f t="shared" si="343"/>
        <v>0</v>
      </c>
      <c r="BD111" s="316">
        <f t="shared" si="344"/>
        <v>0</v>
      </c>
      <c r="BE111" s="316">
        <f t="shared" si="320"/>
        <v>0</v>
      </c>
      <c r="BF111" s="316"/>
      <c r="BG111" s="248"/>
      <c r="BH111" s="248"/>
      <c r="BI111" s="317">
        <f t="shared" si="345"/>
        <v>0</v>
      </c>
      <c r="BJ111" s="317">
        <f t="shared" si="346"/>
        <v>0</v>
      </c>
      <c r="BK111" s="317">
        <f t="shared" si="347"/>
        <v>0</v>
      </c>
      <c r="BL111" s="317">
        <f t="shared" si="348"/>
        <v>0</v>
      </c>
      <c r="BM111" s="317">
        <f t="shared" si="349"/>
        <v>0</v>
      </c>
      <c r="BN111" s="317">
        <f t="shared" si="350"/>
        <v>0</v>
      </c>
      <c r="BO111" s="317">
        <f t="shared" si="351"/>
        <v>0</v>
      </c>
      <c r="BP111" s="317">
        <f t="shared" si="352"/>
        <v>0</v>
      </c>
      <c r="BQ111" s="248"/>
      <c r="BR111" s="249">
        <f t="shared" si="325"/>
        <v>0</v>
      </c>
      <c r="BS111" s="249">
        <f t="shared" si="240"/>
        <v>0</v>
      </c>
      <c r="BT111" s="249"/>
      <c r="BU111" s="188"/>
      <c r="BV111" s="188"/>
      <c r="BW111" s="318">
        <f t="shared" si="353"/>
        <v>0</v>
      </c>
      <c r="BX111" s="318">
        <f t="shared" si="354"/>
        <v>0</v>
      </c>
      <c r="BY111" s="318">
        <f t="shared" si="355"/>
        <v>0</v>
      </c>
      <c r="BZ111" s="318">
        <f t="shared" si="356"/>
        <v>0</v>
      </c>
      <c r="CA111" s="318">
        <f t="shared" si="357"/>
        <v>0</v>
      </c>
      <c r="CB111" s="316">
        <f t="shared" si="358"/>
        <v>0</v>
      </c>
      <c r="CC111" s="316">
        <f t="shared" si="359"/>
        <v>0</v>
      </c>
      <c r="CD111" s="316">
        <f t="shared" si="360"/>
        <v>0</v>
      </c>
      <c r="CE111" s="316">
        <f t="shared" si="361"/>
        <v>0</v>
      </c>
      <c r="CF111" s="316">
        <f t="shared" si="362"/>
        <v>0</v>
      </c>
      <c r="CG111" s="316">
        <f t="shared" si="363"/>
        <v>0</v>
      </c>
      <c r="CH111" s="316">
        <f t="shared" si="364"/>
        <v>0</v>
      </c>
      <c r="CI111" s="316">
        <f t="shared" si="365"/>
        <v>0</v>
      </c>
      <c r="CJ111" s="188"/>
      <c r="CK111" s="307">
        <f t="shared" si="321"/>
        <v>0</v>
      </c>
      <c r="CL111" s="307"/>
      <c r="CM111" s="307"/>
      <c r="CN111" s="318">
        <f t="shared" si="366"/>
        <v>0</v>
      </c>
      <c r="CO111" s="318">
        <f t="shared" si="367"/>
        <v>0</v>
      </c>
      <c r="CP111" s="318">
        <f t="shared" si="368"/>
        <v>0</v>
      </c>
      <c r="CQ111" s="318">
        <f t="shared" si="369"/>
        <v>0</v>
      </c>
      <c r="CR111" s="307"/>
      <c r="CS111" s="307">
        <f t="shared" si="322"/>
        <v>0</v>
      </c>
      <c r="CT111" s="307"/>
      <c r="CU111" s="188"/>
      <c r="CV111" s="188"/>
      <c r="CW111" s="188"/>
      <c r="CX111" s="316">
        <f t="shared" si="370"/>
        <v>0</v>
      </c>
      <c r="CY111" s="316">
        <f t="shared" si="371"/>
        <v>0</v>
      </c>
      <c r="CZ111" s="316">
        <f t="shared" si="372"/>
        <v>0</v>
      </c>
      <c r="DA111" s="316">
        <f t="shared" si="373"/>
        <v>0</v>
      </c>
      <c r="DB111" s="316">
        <f t="shared" si="374"/>
        <v>0</v>
      </c>
      <c r="DC111" s="316">
        <f t="shared" si="375"/>
        <v>0</v>
      </c>
      <c r="DD111" s="316">
        <f t="shared" si="376"/>
        <v>0</v>
      </c>
      <c r="DE111" s="188"/>
      <c r="DF111" s="307">
        <f t="shared" si="265"/>
        <v>0</v>
      </c>
      <c r="DG111" s="188"/>
      <c r="DH111" s="188"/>
      <c r="DI111" s="188"/>
      <c r="DJ111" s="188"/>
      <c r="DK111" s="188"/>
      <c r="DL111" s="316">
        <f t="shared" si="377"/>
        <v>0</v>
      </c>
      <c r="DM111" s="316">
        <f t="shared" si="378"/>
        <v>0</v>
      </c>
      <c r="DN111" s="316">
        <f t="shared" si="379"/>
        <v>0</v>
      </c>
      <c r="DO111" s="316">
        <f t="shared" si="380"/>
        <v>0</v>
      </c>
      <c r="DP111" s="316"/>
      <c r="DQ111" s="316">
        <f t="shared" si="323"/>
        <v>0</v>
      </c>
      <c r="DR111" s="316"/>
      <c r="DS111" s="316">
        <f t="shared" si="381"/>
        <v>0</v>
      </c>
      <c r="DT111" s="316">
        <f t="shared" si="382"/>
        <v>0</v>
      </c>
      <c r="DU111" s="316">
        <f t="shared" si="383"/>
        <v>0</v>
      </c>
      <c r="DV111" s="316">
        <f t="shared" si="384"/>
        <v>0</v>
      </c>
      <c r="DW111" s="316">
        <f t="shared" si="385"/>
        <v>0</v>
      </c>
      <c r="DX111" s="316">
        <f t="shared" si="386"/>
        <v>0</v>
      </c>
      <c r="DY111" s="316">
        <f t="shared" si="387"/>
        <v>0</v>
      </c>
      <c r="DZ111" s="316">
        <f t="shared" si="388"/>
        <v>0</v>
      </c>
      <c r="EA111" s="316">
        <f t="shared" si="389"/>
        <v>0</v>
      </c>
      <c r="EB111" s="307">
        <f t="shared" si="390"/>
        <v>0</v>
      </c>
      <c r="EC111" s="307"/>
      <c r="ED111" s="188"/>
      <c r="EE111" s="188"/>
      <c r="EF111" s="188"/>
      <c r="EG111" s="188"/>
      <c r="EH111" s="188"/>
      <c r="EI111" s="316">
        <f t="shared" si="391"/>
        <v>0</v>
      </c>
      <c r="EJ111" s="316">
        <f t="shared" si="392"/>
        <v>0</v>
      </c>
      <c r="EK111" s="316">
        <f t="shared" si="393"/>
        <v>0</v>
      </c>
      <c r="EL111" s="316">
        <f t="shared" si="394"/>
        <v>0</v>
      </c>
      <c r="EM111" s="316">
        <f t="shared" si="395"/>
        <v>0</v>
      </c>
      <c r="EN111" s="316">
        <f t="shared" si="396"/>
        <v>0</v>
      </c>
      <c r="EO111" s="188"/>
      <c r="EP111" s="307">
        <f t="shared" si="326"/>
        <v>0</v>
      </c>
      <c r="EQ111" s="307">
        <f t="shared" si="286"/>
        <v>0</v>
      </c>
      <c r="ER111" s="188"/>
      <c r="ES111" s="188"/>
      <c r="ET111" s="188"/>
      <c r="EU111" s="188"/>
      <c r="EV111" s="188"/>
      <c r="EW111" s="316">
        <f t="shared" si="397"/>
        <v>0</v>
      </c>
      <c r="EX111" s="316">
        <f t="shared" si="398"/>
        <v>0</v>
      </c>
      <c r="EY111" s="316">
        <f t="shared" si="399"/>
        <v>0</v>
      </c>
      <c r="EZ111" s="316">
        <f t="shared" si="400"/>
        <v>0</v>
      </c>
      <c r="FA111" s="316">
        <f t="shared" si="401"/>
        <v>0</v>
      </c>
      <c r="FB111" s="316">
        <f t="shared" si="402"/>
        <v>0</v>
      </c>
      <c r="FC111" s="188"/>
      <c r="FD111" s="307">
        <f t="shared" si="327"/>
        <v>0</v>
      </c>
      <c r="FE111" s="307">
        <f t="shared" si="293"/>
        <v>0</v>
      </c>
      <c r="FF111" s="188"/>
      <c r="FG111" s="188"/>
      <c r="FH111" s="188"/>
      <c r="FI111" s="188"/>
      <c r="FJ111" s="188"/>
      <c r="FK111" s="188"/>
      <c r="FL111" s="316">
        <f t="shared" si="403"/>
        <v>0</v>
      </c>
      <c r="FM111" s="316">
        <f t="shared" si="404"/>
        <v>0</v>
      </c>
      <c r="FN111" s="316">
        <f t="shared" si="405"/>
        <v>0</v>
      </c>
      <c r="FO111" s="316">
        <f t="shared" si="406"/>
        <v>0</v>
      </c>
      <c r="FP111" s="316">
        <f t="shared" si="407"/>
        <v>0</v>
      </c>
      <c r="FQ111" s="316">
        <f t="shared" si="408"/>
        <v>0</v>
      </c>
      <c r="FR111" s="188"/>
      <c r="FS111" s="307">
        <f t="shared" si="300"/>
        <v>0</v>
      </c>
      <c r="FT111" s="307">
        <f t="shared" si="301"/>
        <v>0</v>
      </c>
      <c r="FU111" s="188"/>
      <c r="FV111" s="188"/>
      <c r="FW111" s="188"/>
      <c r="FX111" s="188"/>
      <c r="FY111" s="188"/>
      <c r="FZ111" s="188"/>
      <c r="GA111" s="316">
        <f t="shared" si="409"/>
        <v>0</v>
      </c>
      <c r="GB111" s="316">
        <f t="shared" si="410"/>
        <v>0</v>
      </c>
      <c r="GC111" s="316">
        <f t="shared" si="411"/>
        <v>0</v>
      </c>
      <c r="GD111" s="316">
        <f t="shared" si="412"/>
        <v>0</v>
      </c>
      <c r="GE111" s="316">
        <f t="shared" si="413"/>
        <v>0</v>
      </c>
      <c r="GF111" s="316">
        <f t="shared" si="414"/>
        <v>0</v>
      </c>
      <c r="GG111" s="188"/>
      <c r="GH111" s="307">
        <f t="shared" si="308"/>
        <v>0</v>
      </c>
      <c r="GI111" s="307">
        <f t="shared" si="309"/>
        <v>0</v>
      </c>
    </row>
    <row r="112" spans="1:191" ht="16.5" x14ac:dyDescent="0.25">
      <c r="A112" s="404">
        <v>40148</v>
      </c>
      <c r="B112" s="410">
        <f t="shared" si="310"/>
        <v>0</v>
      </c>
      <c r="C112" s="208">
        <f t="shared" si="328"/>
        <v>-0.56999999999999984</v>
      </c>
      <c r="D112" s="417"/>
      <c r="E112" s="410">
        <f t="shared" si="311"/>
        <v>0</v>
      </c>
      <c r="F112" s="208">
        <f t="shared" si="329"/>
        <v>0</v>
      </c>
      <c r="G112" s="417"/>
      <c r="H112" s="410">
        <f t="shared" si="312"/>
        <v>0</v>
      </c>
      <c r="I112" s="208">
        <f t="shared" si="330"/>
        <v>0.5</v>
      </c>
      <c r="J112" s="417"/>
      <c r="K112" s="410">
        <f t="shared" si="313"/>
        <v>0</v>
      </c>
      <c r="L112" s="208">
        <f t="shared" si="331"/>
        <v>-0.28999999999999998</v>
      </c>
      <c r="M112" s="417"/>
      <c r="N112" s="410">
        <f t="shared" si="314"/>
        <v>0</v>
      </c>
      <c r="O112" s="208">
        <f t="shared" si="332"/>
        <v>0.06</v>
      </c>
      <c r="P112" s="417"/>
      <c r="Q112" s="208">
        <f t="shared" si="333"/>
        <v>4.5</v>
      </c>
      <c r="R112" s="417"/>
      <c r="S112" s="410">
        <f t="shared" si="315"/>
        <v>0</v>
      </c>
      <c r="T112" s="208">
        <f t="shared" si="334"/>
        <v>-0.56999999999999995</v>
      </c>
      <c r="U112" s="417"/>
      <c r="V112" s="208">
        <f t="shared" si="316"/>
        <v>5.4119077958694719</v>
      </c>
      <c r="W112" s="417"/>
      <c r="X112" s="410">
        <f t="shared" si="317"/>
        <v>0</v>
      </c>
      <c r="Y112" s="208">
        <f t="shared" si="335"/>
        <v>4.4400000000000004</v>
      </c>
      <c r="Z112" s="417"/>
      <c r="AB112" s="415">
        <f t="shared" si="336"/>
        <v>0</v>
      </c>
      <c r="AC112" s="122"/>
      <c r="AD112" s="122"/>
      <c r="AI112" s="407">
        <v>40148</v>
      </c>
      <c r="AJ112" s="293">
        <f t="shared" si="318"/>
        <v>0</v>
      </c>
      <c r="AK112" s="294">
        <f t="shared" si="324"/>
        <v>0</v>
      </c>
      <c r="AL112" s="294">
        <f t="shared" si="221"/>
        <v>0</v>
      </c>
      <c r="AM112" s="313">
        <f t="shared" si="319"/>
        <v>0.59598122128432884</v>
      </c>
      <c r="AN112" s="314">
        <f t="shared" si="222"/>
        <v>0</v>
      </c>
      <c r="AO112" s="294">
        <f t="shared" si="223"/>
        <v>0</v>
      </c>
      <c r="AP112" s="408"/>
      <c r="AQ112" s="237"/>
      <c r="AR112" s="307">
        <f t="shared" si="337"/>
        <v>0</v>
      </c>
      <c r="AS112" s="237"/>
      <c r="AT112" s="188"/>
      <c r="AU112" s="188"/>
      <c r="AV112" s="239">
        <v>40148</v>
      </c>
      <c r="AW112" s="188"/>
      <c r="AX112" s="315">
        <f t="shared" si="338"/>
        <v>0</v>
      </c>
      <c r="AY112" s="316">
        <f t="shared" si="339"/>
        <v>0</v>
      </c>
      <c r="AZ112" s="316">
        <f t="shared" si="340"/>
        <v>0</v>
      </c>
      <c r="BA112" s="316">
        <f t="shared" si="341"/>
        <v>0</v>
      </c>
      <c r="BB112" s="316">
        <f t="shared" si="342"/>
        <v>0</v>
      </c>
      <c r="BC112" s="316">
        <f t="shared" si="343"/>
        <v>0</v>
      </c>
      <c r="BD112" s="316">
        <f t="shared" si="344"/>
        <v>0</v>
      </c>
      <c r="BE112" s="316">
        <f t="shared" si="320"/>
        <v>0</v>
      </c>
      <c r="BF112" s="316"/>
      <c r="BG112" s="248"/>
      <c r="BH112" s="248"/>
      <c r="BI112" s="317">
        <f t="shared" si="345"/>
        <v>0</v>
      </c>
      <c r="BJ112" s="317">
        <f t="shared" si="346"/>
        <v>0</v>
      </c>
      <c r="BK112" s="317">
        <f t="shared" si="347"/>
        <v>0</v>
      </c>
      <c r="BL112" s="317">
        <f t="shared" si="348"/>
        <v>0</v>
      </c>
      <c r="BM112" s="317">
        <f t="shared" si="349"/>
        <v>0</v>
      </c>
      <c r="BN112" s="317">
        <f t="shared" si="350"/>
        <v>0</v>
      </c>
      <c r="BO112" s="317">
        <f t="shared" si="351"/>
        <v>0</v>
      </c>
      <c r="BP112" s="317">
        <f t="shared" si="352"/>
        <v>0</v>
      </c>
      <c r="BQ112" s="248"/>
      <c r="BR112" s="249">
        <f t="shared" si="325"/>
        <v>0</v>
      </c>
      <c r="BS112" s="249">
        <f t="shared" si="240"/>
        <v>0</v>
      </c>
      <c r="BT112" s="249"/>
      <c r="BU112" s="188"/>
      <c r="BV112" s="188"/>
      <c r="BW112" s="318">
        <f t="shared" si="353"/>
        <v>0</v>
      </c>
      <c r="BX112" s="318">
        <f t="shared" si="354"/>
        <v>0</v>
      </c>
      <c r="BY112" s="318">
        <f t="shared" si="355"/>
        <v>0</v>
      </c>
      <c r="BZ112" s="318">
        <f t="shared" si="356"/>
        <v>0</v>
      </c>
      <c r="CA112" s="318">
        <f t="shared" si="357"/>
        <v>0</v>
      </c>
      <c r="CB112" s="316">
        <f t="shared" si="358"/>
        <v>0</v>
      </c>
      <c r="CC112" s="316">
        <f t="shared" si="359"/>
        <v>0</v>
      </c>
      <c r="CD112" s="316">
        <f t="shared" si="360"/>
        <v>0</v>
      </c>
      <c r="CE112" s="316">
        <f t="shared" si="361"/>
        <v>0</v>
      </c>
      <c r="CF112" s="316">
        <f t="shared" si="362"/>
        <v>0</v>
      </c>
      <c r="CG112" s="316">
        <f t="shared" si="363"/>
        <v>0</v>
      </c>
      <c r="CH112" s="316">
        <f t="shared" si="364"/>
        <v>0</v>
      </c>
      <c r="CI112" s="316">
        <f t="shared" si="365"/>
        <v>0</v>
      </c>
      <c r="CJ112" s="188"/>
      <c r="CK112" s="307">
        <f t="shared" si="321"/>
        <v>0</v>
      </c>
      <c r="CL112" s="307"/>
      <c r="CM112" s="307"/>
      <c r="CN112" s="318">
        <f t="shared" si="366"/>
        <v>0</v>
      </c>
      <c r="CO112" s="318">
        <f t="shared" si="367"/>
        <v>0</v>
      </c>
      <c r="CP112" s="318">
        <f t="shared" si="368"/>
        <v>0</v>
      </c>
      <c r="CQ112" s="318">
        <f t="shared" si="369"/>
        <v>0</v>
      </c>
      <c r="CR112" s="307"/>
      <c r="CS112" s="307">
        <f t="shared" si="322"/>
        <v>0</v>
      </c>
      <c r="CT112" s="307"/>
      <c r="CU112" s="188"/>
      <c r="CV112" s="188"/>
      <c r="CW112" s="188"/>
      <c r="CX112" s="316">
        <f t="shared" si="370"/>
        <v>0</v>
      </c>
      <c r="CY112" s="316">
        <f t="shared" si="371"/>
        <v>0</v>
      </c>
      <c r="CZ112" s="316">
        <f t="shared" si="372"/>
        <v>0</v>
      </c>
      <c r="DA112" s="316">
        <f t="shared" si="373"/>
        <v>0</v>
      </c>
      <c r="DB112" s="316">
        <f t="shared" si="374"/>
        <v>0</v>
      </c>
      <c r="DC112" s="316">
        <f t="shared" si="375"/>
        <v>0</v>
      </c>
      <c r="DD112" s="316">
        <f t="shared" si="376"/>
        <v>0</v>
      </c>
      <c r="DE112" s="188"/>
      <c r="DF112" s="307">
        <f t="shared" si="265"/>
        <v>0</v>
      </c>
      <c r="DG112" s="188"/>
      <c r="DH112" s="188"/>
      <c r="DI112" s="188"/>
      <c r="DJ112" s="188"/>
      <c r="DK112" s="188"/>
      <c r="DL112" s="316">
        <f t="shared" si="377"/>
        <v>0</v>
      </c>
      <c r="DM112" s="316">
        <f t="shared" si="378"/>
        <v>0</v>
      </c>
      <c r="DN112" s="316">
        <f t="shared" si="379"/>
        <v>0</v>
      </c>
      <c r="DO112" s="316">
        <f t="shared" si="380"/>
        <v>0</v>
      </c>
      <c r="DP112" s="316"/>
      <c r="DQ112" s="316">
        <f t="shared" si="323"/>
        <v>0</v>
      </c>
      <c r="DR112" s="316"/>
      <c r="DS112" s="316">
        <f t="shared" si="381"/>
        <v>0</v>
      </c>
      <c r="DT112" s="316">
        <f t="shared" si="382"/>
        <v>0</v>
      </c>
      <c r="DU112" s="316">
        <f t="shared" si="383"/>
        <v>0</v>
      </c>
      <c r="DV112" s="316">
        <f t="shared" si="384"/>
        <v>0</v>
      </c>
      <c r="DW112" s="316">
        <f t="shared" si="385"/>
        <v>0</v>
      </c>
      <c r="DX112" s="316">
        <f t="shared" si="386"/>
        <v>0</v>
      </c>
      <c r="DY112" s="316">
        <f t="shared" si="387"/>
        <v>0</v>
      </c>
      <c r="DZ112" s="316">
        <f t="shared" si="388"/>
        <v>0</v>
      </c>
      <c r="EA112" s="316">
        <f t="shared" si="389"/>
        <v>0</v>
      </c>
      <c r="EB112" s="307">
        <f t="shared" si="390"/>
        <v>0</v>
      </c>
      <c r="EC112" s="307"/>
      <c r="ED112" s="188"/>
      <c r="EE112" s="188"/>
      <c r="EF112" s="188"/>
      <c r="EG112" s="188"/>
      <c r="EH112" s="188"/>
      <c r="EI112" s="316">
        <f t="shared" si="391"/>
        <v>0</v>
      </c>
      <c r="EJ112" s="316">
        <f t="shared" si="392"/>
        <v>0</v>
      </c>
      <c r="EK112" s="316">
        <f t="shared" si="393"/>
        <v>0</v>
      </c>
      <c r="EL112" s="316">
        <f t="shared" si="394"/>
        <v>0</v>
      </c>
      <c r="EM112" s="316">
        <f t="shared" si="395"/>
        <v>0</v>
      </c>
      <c r="EN112" s="316">
        <f t="shared" si="396"/>
        <v>0</v>
      </c>
      <c r="EO112" s="188"/>
      <c r="EP112" s="307">
        <f t="shared" si="326"/>
        <v>0</v>
      </c>
      <c r="EQ112" s="307">
        <f t="shared" si="286"/>
        <v>0</v>
      </c>
      <c r="ER112" s="188"/>
      <c r="ES112" s="188"/>
      <c r="ET112" s="188"/>
      <c r="EU112" s="188"/>
      <c r="EV112" s="188"/>
      <c r="EW112" s="316">
        <f t="shared" si="397"/>
        <v>0</v>
      </c>
      <c r="EX112" s="316">
        <f t="shared" si="398"/>
        <v>0</v>
      </c>
      <c r="EY112" s="316">
        <f t="shared" si="399"/>
        <v>0</v>
      </c>
      <c r="EZ112" s="316">
        <f t="shared" si="400"/>
        <v>0</v>
      </c>
      <c r="FA112" s="316">
        <f t="shared" si="401"/>
        <v>0</v>
      </c>
      <c r="FB112" s="316">
        <f t="shared" si="402"/>
        <v>0</v>
      </c>
      <c r="FC112" s="188"/>
      <c r="FD112" s="307">
        <f t="shared" si="327"/>
        <v>0</v>
      </c>
      <c r="FE112" s="307">
        <f t="shared" si="293"/>
        <v>0</v>
      </c>
      <c r="FF112" s="188"/>
      <c r="FG112" s="188"/>
      <c r="FH112" s="188"/>
      <c r="FI112" s="188"/>
      <c r="FJ112" s="188"/>
      <c r="FK112" s="188"/>
      <c r="FL112" s="316">
        <f t="shared" si="403"/>
        <v>0</v>
      </c>
      <c r="FM112" s="316">
        <f t="shared" si="404"/>
        <v>0</v>
      </c>
      <c r="FN112" s="316">
        <f t="shared" si="405"/>
        <v>0</v>
      </c>
      <c r="FO112" s="316">
        <f t="shared" si="406"/>
        <v>0</v>
      </c>
      <c r="FP112" s="316">
        <f t="shared" si="407"/>
        <v>0</v>
      </c>
      <c r="FQ112" s="316">
        <f t="shared" si="408"/>
        <v>0</v>
      </c>
      <c r="FR112" s="188"/>
      <c r="FS112" s="307">
        <f t="shared" si="300"/>
        <v>0</v>
      </c>
      <c r="FT112" s="307">
        <f t="shared" si="301"/>
        <v>0</v>
      </c>
      <c r="FU112" s="188"/>
      <c r="FV112" s="188"/>
      <c r="FW112" s="188"/>
      <c r="FX112" s="188"/>
      <c r="FY112" s="188"/>
      <c r="FZ112" s="188"/>
      <c r="GA112" s="316">
        <f t="shared" si="409"/>
        <v>0</v>
      </c>
      <c r="GB112" s="316">
        <f t="shared" si="410"/>
        <v>0</v>
      </c>
      <c r="GC112" s="316">
        <f t="shared" si="411"/>
        <v>0</v>
      </c>
      <c r="GD112" s="316">
        <f t="shared" si="412"/>
        <v>0</v>
      </c>
      <c r="GE112" s="316">
        <f t="shared" si="413"/>
        <v>0</v>
      </c>
      <c r="GF112" s="316">
        <f t="shared" si="414"/>
        <v>0</v>
      </c>
      <c r="GG112" s="188"/>
      <c r="GH112" s="307">
        <f t="shared" si="308"/>
        <v>0</v>
      </c>
      <c r="GI112" s="307">
        <f t="shared" si="309"/>
        <v>0</v>
      </c>
    </row>
    <row r="113" spans="1:191" ht="16.5" x14ac:dyDescent="0.25">
      <c r="A113" s="404">
        <v>40179</v>
      </c>
      <c r="B113" s="410">
        <f t="shared" si="310"/>
        <v>0</v>
      </c>
      <c r="C113" s="208">
        <f t="shared" si="328"/>
        <v>-0.56999999999999984</v>
      </c>
      <c r="D113" s="411">
        <f>AVERAGE(C111:C115)</f>
        <v>-0.56999999999999962</v>
      </c>
      <c r="E113" s="410">
        <f t="shared" si="311"/>
        <v>0</v>
      </c>
      <c r="F113" s="208">
        <f t="shared" si="329"/>
        <v>0</v>
      </c>
      <c r="G113" s="411">
        <f>AVERAGE(F111:F115)</f>
        <v>0</v>
      </c>
      <c r="H113" s="410">
        <f t="shared" si="312"/>
        <v>0</v>
      </c>
      <c r="I113" s="208">
        <f t="shared" si="330"/>
        <v>0.5</v>
      </c>
      <c r="J113" s="411">
        <f>AVERAGE(I111:I115)</f>
        <v>0.5</v>
      </c>
      <c r="K113" s="410">
        <f t="shared" si="313"/>
        <v>0</v>
      </c>
      <c r="L113" s="208">
        <f t="shared" si="331"/>
        <v>-0.28999999999999998</v>
      </c>
      <c r="M113" s="411">
        <f>AVERAGE(L111:L115)</f>
        <v>-0.28999999999999998</v>
      </c>
      <c r="N113" s="410">
        <f t="shared" si="314"/>
        <v>0</v>
      </c>
      <c r="O113" s="208">
        <f t="shared" si="332"/>
        <v>0.13</v>
      </c>
      <c r="P113" s="411">
        <f>AVERAGE(O111:O115)</f>
        <v>2.0000000000000018E-3</v>
      </c>
      <c r="Q113" s="208">
        <f t="shared" si="333"/>
        <v>4.6665000000000001</v>
      </c>
      <c r="R113" s="411">
        <f>AVERAGE(Q111:Q115)</f>
        <v>4.3977000000000004</v>
      </c>
      <c r="S113" s="410">
        <f t="shared" si="315"/>
        <v>0</v>
      </c>
      <c r="T113" s="208">
        <f t="shared" si="334"/>
        <v>-0.56999999999999995</v>
      </c>
      <c r="U113" s="411">
        <f>AVERAGE(T111:T115)</f>
        <v>-0.56999999999999995</v>
      </c>
      <c r="V113" s="208">
        <f t="shared" si="316"/>
        <v>5.5467772078060511</v>
      </c>
      <c r="W113" s="411">
        <f>AVERAGE(V111:V115)</f>
        <v>5.3499021299467859</v>
      </c>
      <c r="X113" s="410">
        <f t="shared" si="317"/>
        <v>0</v>
      </c>
      <c r="Y113" s="208">
        <f t="shared" si="335"/>
        <v>4.5365000000000002</v>
      </c>
      <c r="Z113" s="411">
        <f>AVERAGE(Y111:Y115)</f>
        <v>4.3957000000000006</v>
      </c>
      <c r="AB113" s="415">
        <f t="shared" si="336"/>
        <v>0</v>
      </c>
      <c r="AC113" s="122"/>
      <c r="AD113" s="122"/>
      <c r="AI113" s="407">
        <v>40179</v>
      </c>
      <c r="AJ113" s="293">
        <f t="shared" si="318"/>
        <v>0</v>
      </c>
      <c r="AK113" s="294">
        <f t="shared" si="324"/>
        <v>0</v>
      </c>
      <c r="AL113" s="294">
        <f t="shared" si="221"/>
        <v>0</v>
      </c>
      <c r="AM113" s="313">
        <f t="shared" si="319"/>
        <v>0.5926050367637804</v>
      </c>
      <c r="AN113" s="314">
        <f t="shared" si="222"/>
        <v>0</v>
      </c>
      <c r="AO113" s="294">
        <f t="shared" si="223"/>
        <v>0</v>
      </c>
      <c r="AP113" s="408"/>
      <c r="AQ113" s="237"/>
      <c r="AR113" s="307">
        <f t="shared" si="337"/>
        <v>0</v>
      </c>
      <c r="AS113" s="237"/>
      <c r="AT113" s="188"/>
      <c r="AU113" s="188"/>
      <c r="AV113" s="239">
        <v>40179</v>
      </c>
      <c r="AW113" s="188"/>
      <c r="AX113" s="315">
        <f t="shared" si="338"/>
        <v>0</v>
      </c>
      <c r="AY113" s="316">
        <f t="shared" si="339"/>
        <v>0</v>
      </c>
      <c r="AZ113" s="316">
        <f t="shared" si="340"/>
        <v>0</v>
      </c>
      <c r="BA113" s="316">
        <f t="shared" si="341"/>
        <v>0</v>
      </c>
      <c r="BB113" s="316">
        <f t="shared" si="342"/>
        <v>0</v>
      </c>
      <c r="BC113" s="316">
        <f t="shared" si="343"/>
        <v>0</v>
      </c>
      <c r="BD113" s="316">
        <f t="shared" si="344"/>
        <v>0</v>
      </c>
      <c r="BE113" s="316">
        <f t="shared" si="320"/>
        <v>0</v>
      </c>
      <c r="BF113" s="316"/>
      <c r="BG113" s="248"/>
      <c r="BH113" s="248"/>
      <c r="BI113" s="317">
        <f t="shared" si="345"/>
        <v>0</v>
      </c>
      <c r="BJ113" s="317">
        <f t="shared" si="346"/>
        <v>0</v>
      </c>
      <c r="BK113" s="317">
        <f t="shared" si="347"/>
        <v>0</v>
      </c>
      <c r="BL113" s="317">
        <f t="shared" si="348"/>
        <v>0</v>
      </c>
      <c r="BM113" s="317">
        <f t="shared" si="349"/>
        <v>0</v>
      </c>
      <c r="BN113" s="317">
        <f t="shared" si="350"/>
        <v>0</v>
      </c>
      <c r="BO113" s="317">
        <f t="shared" si="351"/>
        <v>0</v>
      </c>
      <c r="BP113" s="317">
        <f t="shared" si="352"/>
        <v>0</v>
      </c>
      <c r="BQ113" s="248"/>
      <c r="BR113" s="249">
        <f t="shared" si="325"/>
        <v>0</v>
      </c>
      <c r="BS113" s="249">
        <f t="shared" si="240"/>
        <v>0</v>
      </c>
      <c r="BT113" s="249"/>
      <c r="BU113" s="188"/>
      <c r="BV113" s="188"/>
      <c r="BW113" s="318">
        <f t="shared" si="353"/>
        <v>0</v>
      </c>
      <c r="BX113" s="318">
        <f t="shared" si="354"/>
        <v>0</v>
      </c>
      <c r="BY113" s="318">
        <f t="shared" si="355"/>
        <v>0</v>
      </c>
      <c r="BZ113" s="318">
        <f t="shared" si="356"/>
        <v>0</v>
      </c>
      <c r="CA113" s="318">
        <f t="shared" si="357"/>
        <v>0</v>
      </c>
      <c r="CB113" s="316">
        <f t="shared" si="358"/>
        <v>0</v>
      </c>
      <c r="CC113" s="316">
        <f t="shared" si="359"/>
        <v>0</v>
      </c>
      <c r="CD113" s="316">
        <f t="shared" si="360"/>
        <v>0</v>
      </c>
      <c r="CE113" s="316">
        <f t="shared" si="361"/>
        <v>0</v>
      </c>
      <c r="CF113" s="316">
        <f t="shared" si="362"/>
        <v>0</v>
      </c>
      <c r="CG113" s="316">
        <f t="shared" si="363"/>
        <v>0</v>
      </c>
      <c r="CH113" s="316">
        <f t="shared" si="364"/>
        <v>0</v>
      </c>
      <c r="CI113" s="316">
        <f t="shared" si="365"/>
        <v>0</v>
      </c>
      <c r="CJ113" s="188"/>
      <c r="CK113" s="307">
        <f t="shared" si="321"/>
        <v>0</v>
      </c>
      <c r="CL113" s="307"/>
      <c r="CM113" s="307"/>
      <c r="CN113" s="318">
        <f t="shared" si="366"/>
        <v>0</v>
      </c>
      <c r="CO113" s="318">
        <f t="shared" si="367"/>
        <v>0</v>
      </c>
      <c r="CP113" s="318">
        <f t="shared" si="368"/>
        <v>0</v>
      </c>
      <c r="CQ113" s="318">
        <f t="shared" si="369"/>
        <v>0</v>
      </c>
      <c r="CR113" s="307"/>
      <c r="CS113" s="307">
        <f t="shared" si="322"/>
        <v>0</v>
      </c>
      <c r="CT113" s="307"/>
      <c r="CU113" s="188"/>
      <c r="CV113" s="188"/>
      <c r="CW113" s="188"/>
      <c r="CX113" s="316">
        <f t="shared" si="370"/>
        <v>0</v>
      </c>
      <c r="CY113" s="316">
        <f t="shared" si="371"/>
        <v>0</v>
      </c>
      <c r="CZ113" s="316">
        <f t="shared" si="372"/>
        <v>0</v>
      </c>
      <c r="DA113" s="316">
        <f t="shared" si="373"/>
        <v>0</v>
      </c>
      <c r="DB113" s="316">
        <f t="shared" si="374"/>
        <v>0</v>
      </c>
      <c r="DC113" s="316">
        <f t="shared" si="375"/>
        <v>0</v>
      </c>
      <c r="DD113" s="316">
        <f t="shared" si="376"/>
        <v>0</v>
      </c>
      <c r="DE113" s="188"/>
      <c r="DF113" s="307">
        <f t="shared" si="265"/>
        <v>0</v>
      </c>
      <c r="DG113" s="188"/>
      <c r="DH113" s="188"/>
      <c r="DI113" s="188"/>
      <c r="DJ113" s="188"/>
      <c r="DK113" s="188"/>
      <c r="DL113" s="316">
        <f t="shared" si="377"/>
        <v>0</v>
      </c>
      <c r="DM113" s="316">
        <f t="shared" si="378"/>
        <v>0</v>
      </c>
      <c r="DN113" s="316">
        <f t="shared" si="379"/>
        <v>0</v>
      </c>
      <c r="DO113" s="316">
        <f t="shared" si="380"/>
        <v>0</v>
      </c>
      <c r="DP113" s="316"/>
      <c r="DQ113" s="316">
        <f t="shared" si="323"/>
        <v>0</v>
      </c>
      <c r="DR113" s="316"/>
      <c r="DS113" s="316">
        <f t="shared" si="381"/>
        <v>0</v>
      </c>
      <c r="DT113" s="316">
        <f t="shared" si="382"/>
        <v>0</v>
      </c>
      <c r="DU113" s="316">
        <f t="shared" si="383"/>
        <v>0</v>
      </c>
      <c r="DV113" s="316">
        <f t="shared" si="384"/>
        <v>0</v>
      </c>
      <c r="DW113" s="316">
        <f t="shared" si="385"/>
        <v>0</v>
      </c>
      <c r="DX113" s="316">
        <f t="shared" si="386"/>
        <v>0</v>
      </c>
      <c r="DY113" s="316">
        <f t="shared" si="387"/>
        <v>0</v>
      </c>
      <c r="DZ113" s="316">
        <f t="shared" si="388"/>
        <v>0</v>
      </c>
      <c r="EA113" s="316">
        <f t="shared" si="389"/>
        <v>0</v>
      </c>
      <c r="EB113" s="307">
        <f t="shared" si="390"/>
        <v>0</v>
      </c>
      <c r="EC113" s="307"/>
      <c r="ED113" s="188"/>
      <c r="EE113" s="188"/>
      <c r="EF113" s="188"/>
      <c r="EG113" s="188"/>
      <c r="EH113" s="188"/>
      <c r="EI113" s="316">
        <f t="shared" si="391"/>
        <v>0</v>
      </c>
      <c r="EJ113" s="316">
        <f t="shared" si="392"/>
        <v>0</v>
      </c>
      <c r="EK113" s="316">
        <f t="shared" si="393"/>
        <v>0</v>
      </c>
      <c r="EL113" s="316">
        <f t="shared" si="394"/>
        <v>0</v>
      </c>
      <c r="EM113" s="316">
        <f t="shared" si="395"/>
        <v>0</v>
      </c>
      <c r="EN113" s="316">
        <f t="shared" si="396"/>
        <v>0</v>
      </c>
      <c r="EO113" s="188"/>
      <c r="EP113" s="307">
        <f t="shared" si="326"/>
        <v>0</v>
      </c>
      <c r="EQ113" s="307">
        <f t="shared" si="286"/>
        <v>0</v>
      </c>
      <c r="ER113" s="188"/>
      <c r="ES113" s="188"/>
      <c r="ET113" s="188"/>
      <c r="EU113" s="188"/>
      <c r="EV113" s="188"/>
      <c r="EW113" s="316">
        <f t="shared" si="397"/>
        <v>0</v>
      </c>
      <c r="EX113" s="316">
        <f t="shared" si="398"/>
        <v>0</v>
      </c>
      <c r="EY113" s="316">
        <f t="shared" si="399"/>
        <v>0</v>
      </c>
      <c r="EZ113" s="316">
        <f t="shared" si="400"/>
        <v>0</v>
      </c>
      <c r="FA113" s="316">
        <f t="shared" si="401"/>
        <v>0</v>
      </c>
      <c r="FB113" s="316">
        <f t="shared" si="402"/>
        <v>0</v>
      </c>
      <c r="FC113" s="188"/>
      <c r="FD113" s="307">
        <f t="shared" si="327"/>
        <v>0</v>
      </c>
      <c r="FE113" s="307">
        <f t="shared" si="293"/>
        <v>0</v>
      </c>
      <c r="FF113" s="188"/>
      <c r="FG113" s="188"/>
      <c r="FH113" s="188"/>
      <c r="FI113" s="188"/>
      <c r="FJ113" s="188"/>
      <c r="FK113" s="188"/>
      <c r="FL113" s="316">
        <f t="shared" si="403"/>
        <v>0</v>
      </c>
      <c r="FM113" s="316">
        <f t="shared" si="404"/>
        <v>0</v>
      </c>
      <c r="FN113" s="316">
        <f t="shared" si="405"/>
        <v>0</v>
      </c>
      <c r="FO113" s="316">
        <f t="shared" si="406"/>
        <v>0</v>
      </c>
      <c r="FP113" s="316">
        <f t="shared" si="407"/>
        <v>0</v>
      </c>
      <c r="FQ113" s="316">
        <f t="shared" si="408"/>
        <v>0</v>
      </c>
      <c r="FR113" s="188"/>
      <c r="FS113" s="307">
        <f t="shared" si="300"/>
        <v>0</v>
      </c>
      <c r="FT113" s="307">
        <f t="shared" si="301"/>
        <v>0</v>
      </c>
      <c r="FU113" s="188"/>
      <c r="FV113" s="188"/>
      <c r="FW113" s="188"/>
      <c r="FX113" s="188"/>
      <c r="FY113" s="188"/>
      <c r="FZ113" s="188"/>
      <c r="GA113" s="316">
        <f t="shared" si="409"/>
        <v>0</v>
      </c>
      <c r="GB113" s="316">
        <f t="shared" si="410"/>
        <v>0</v>
      </c>
      <c r="GC113" s="316">
        <f t="shared" si="411"/>
        <v>0</v>
      </c>
      <c r="GD113" s="316">
        <f t="shared" si="412"/>
        <v>0</v>
      </c>
      <c r="GE113" s="316">
        <f t="shared" si="413"/>
        <v>0</v>
      </c>
      <c r="GF113" s="316">
        <f t="shared" si="414"/>
        <v>0</v>
      </c>
      <c r="GG113" s="188"/>
      <c r="GH113" s="307">
        <f t="shared" si="308"/>
        <v>0</v>
      </c>
      <c r="GI113" s="307">
        <f t="shared" si="309"/>
        <v>0</v>
      </c>
    </row>
    <row r="114" spans="1:191" ht="16.5" x14ac:dyDescent="0.25">
      <c r="A114" s="404">
        <v>40210</v>
      </c>
      <c r="B114" s="410">
        <f t="shared" si="310"/>
        <v>0</v>
      </c>
      <c r="C114" s="208">
        <f t="shared" si="328"/>
        <v>-0.56999999999999895</v>
      </c>
      <c r="D114" s="417"/>
      <c r="E114" s="410">
        <f t="shared" si="311"/>
        <v>0</v>
      </c>
      <c r="F114" s="208">
        <f t="shared" si="329"/>
        <v>0</v>
      </c>
      <c r="G114" s="417"/>
      <c r="H114" s="410">
        <f t="shared" si="312"/>
        <v>0</v>
      </c>
      <c r="I114" s="208">
        <f t="shared" si="330"/>
        <v>0.5</v>
      </c>
      <c r="J114" s="417"/>
      <c r="K114" s="410">
        <f t="shared" si="313"/>
        <v>0</v>
      </c>
      <c r="L114" s="208">
        <f t="shared" si="331"/>
        <v>-0.28999999999999998</v>
      </c>
      <c r="M114" s="417"/>
      <c r="N114" s="410">
        <f t="shared" si="314"/>
        <v>0</v>
      </c>
      <c r="O114" s="208">
        <f t="shared" si="332"/>
        <v>0</v>
      </c>
      <c r="P114" s="417"/>
      <c r="Q114" s="208">
        <f t="shared" si="333"/>
        <v>4.4085000000000001</v>
      </c>
      <c r="R114" s="417"/>
      <c r="S114" s="410">
        <f t="shared" si="315"/>
        <v>0</v>
      </c>
      <c r="T114" s="208">
        <f t="shared" si="334"/>
        <v>-0.56999999999999995</v>
      </c>
      <c r="U114" s="417"/>
      <c r="V114" s="208">
        <f t="shared" si="316"/>
        <v>5.3677259005779998</v>
      </c>
      <c r="W114" s="417"/>
      <c r="X114" s="410">
        <f t="shared" si="317"/>
        <v>0</v>
      </c>
      <c r="Y114" s="208">
        <f t="shared" si="335"/>
        <v>4.4085000000000001</v>
      </c>
      <c r="Z114" s="417"/>
      <c r="AB114" s="415">
        <f t="shared" si="336"/>
        <v>0</v>
      </c>
      <c r="AC114" s="122"/>
      <c r="AD114" s="122"/>
      <c r="AI114" s="407">
        <v>40210</v>
      </c>
      <c r="AJ114" s="293">
        <f t="shared" si="318"/>
        <v>0</v>
      </c>
      <c r="AK114" s="294">
        <f t="shared" si="324"/>
        <v>0</v>
      </c>
      <c r="AL114" s="294">
        <f t="shared" si="221"/>
        <v>0</v>
      </c>
      <c r="AM114" s="313">
        <f t="shared" si="319"/>
        <v>0.58923993889982218</v>
      </c>
      <c r="AN114" s="314">
        <f t="shared" si="222"/>
        <v>0</v>
      </c>
      <c r="AO114" s="294">
        <f t="shared" si="223"/>
        <v>0</v>
      </c>
      <c r="AP114" s="408"/>
      <c r="AQ114" s="237"/>
      <c r="AR114" s="307">
        <f t="shared" si="337"/>
        <v>0</v>
      </c>
      <c r="AS114" s="237"/>
      <c r="AT114" s="188"/>
      <c r="AU114" s="188"/>
      <c r="AV114" s="239">
        <v>40210</v>
      </c>
      <c r="AW114" s="188"/>
      <c r="AX114" s="315">
        <f t="shared" si="338"/>
        <v>0</v>
      </c>
      <c r="AY114" s="316">
        <f t="shared" si="339"/>
        <v>0</v>
      </c>
      <c r="AZ114" s="316">
        <f t="shared" si="340"/>
        <v>0</v>
      </c>
      <c r="BA114" s="316">
        <f t="shared" si="341"/>
        <v>0</v>
      </c>
      <c r="BB114" s="316">
        <f t="shared" si="342"/>
        <v>0</v>
      </c>
      <c r="BC114" s="316">
        <f t="shared" si="343"/>
        <v>0</v>
      </c>
      <c r="BD114" s="316">
        <f t="shared" si="344"/>
        <v>0</v>
      </c>
      <c r="BE114" s="316">
        <f t="shared" si="320"/>
        <v>0</v>
      </c>
      <c r="BF114" s="316"/>
      <c r="BG114" s="248"/>
      <c r="BH114" s="248"/>
      <c r="BI114" s="317">
        <f t="shared" si="345"/>
        <v>0</v>
      </c>
      <c r="BJ114" s="317">
        <f t="shared" si="346"/>
        <v>0</v>
      </c>
      <c r="BK114" s="317">
        <f t="shared" si="347"/>
        <v>0</v>
      </c>
      <c r="BL114" s="317">
        <f t="shared" si="348"/>
        <v>0</v>
      </c>
      <c r="BM114" s="317">
        <f t="shared" si="349"/>
        <v>0</v>
      </c>
      <c r="BN114" s="317">
        <f t="shared" si="350"/>
        <v>0</v>
      </c>
      <c r="BO114" s="317">
        <f t="shared" si="351"/>
        <v>0</v>
      </c>
      <c r="BP114" s="317">
        <f t="shared" si="352"/>
        <v>0</v>
      </c>
      <c r="BQ114" s="248"/>
      <c r="BR114" s="249">
        <f t="shared" si="325"/>
        <v>0</v>
      </c>
      <c r="BS114" s="249">
        <f t="shared" si="240"/>
        <v>0</v>
      </c>
      <c r="BT114" s="249"/>
      <c r="BU114" s="188"/>
      <c r="BV114" s="188"/>
      <c r="BW114" s="318">
        <f t="shared" si="353"/>
        <v>0</v>
      </c>
      <c r="BX114" s="318">
        <f t="shared" si="354"/>
        <v>0</v>
      </c>
      <c r="BY114" s="318">
        <f t="shared" si="355"/>
        <v>0</v>
      </c>
      <c r="BZ114" s="318">
        <f t="shared" si="356"/>
        <v>0</v>
      </c>
      <c r="CA114" s="318">
        <f t="shared" si="357"/>
        <v>0</v>
      </c>
      <c r="CB114" s="316">
        <f t="shared" si="358"/>
        <v>0</v>
      </c>
      <c r="CC114" s="316">
        <f t="shared" si="359"/>
        <v>0</v>
      </c>
      <c r="CD114" s="316">
        <f t="shared" si="360"/>
        <v>0</v>
      </c>
      <c r="CE114" s="316">
        <f t="shared" si="361"/>
        <v>0</v>
      </c>
      <c r="CF114" s="316">
        <f t="shared" si="362"/>
        <v>0</v>
      </c>
      <c r="CG114" s="316">
        <f t="shared" si="363"/>
        <v>0</v>
      </c>
      <c r="CH114" s="316">
        <f t="shared" si="364"/>
        <v>0</v>
      </c>
      <c r="CI114" s="316">
        <f t="shared" si="365"/>
        <v>0</v>
      </c>
      <c r="CJ114" s="188"/>
      <c r="CK114" s="307">
        <f t="shared" si="321"/>
        <v>0</v>
      </c>
      <c r="CL114" s="307"/>
      <c r="CM114" s="307"/>
      <c r="CN114" s="318">
        <f t="shared" si="366"/>
        <v>0</v>
      </c>
      <c r="CO114" s="318">
        <f t="shared" si="367"/>
        <v>0</v>
      </c>
      <c r="CP114" s="318">
        <f t="shared" si="368"/>
        <v>0</v>
      </c>
      <c r="CQ114" s="318">
        <f t="shared" si="369"/>
        <v>0</v>
      </c>
      <c r="CR114" s="307"/>
      <c r="CS114" s="307">
        <f t="shared" si="322"/>
        <v>0</v>
      </c>
      <c r="CT114" s="307"/>
      <c r="CU114" s="188"/>
      <c r="CV114" s="188"/>
      <c r="CW114" s="188"/>
      <c r="CX114" s="316">
        <f t="shared" si="370"/>
        <v>0</v>
      </c>
      <c r="CY114" s="316">
        <f t="shared" si="371"/>
        <v>0</v>
      </c>
      <c r="CZ114" s="316">
        <f t="shared" si="372"/>
        <v>0</v>
      </c>
      <c r="DA114" s="316">
        <f t="shared" si="373"/>
        <v>0</v>
      </c>
      <c r="DB114" s="316">
        <f t="shared" si="374"/>
        <v>0</v>
      </c>
      <c r="DC114" s="316">
        <f t="shared" si="375"/>
        <v>0</v>
      </c>
      <c r="DD114" s="316">
        <f t="shared" si="376"/>
        <v>0</v>
      </c>
      <c r="DE114" s="188"/>
      <c r="DF114" s="307">
        <f t="shared" si="265"/>
        <v>0</v>
      </c>
      <c r="DG114" s="188"/>
      <c r="DH114" s="188"/>
      <c r="DI114" s="188"/>
      <c r="DJ114" s="188"/>
      <c r="DK114" s="188"/>
      <c r="DL114" s="316">
        <f t="shared" si="377"/>
        <v>0</v>
      </c>
      <c r="DM114" s="316">
        <f t="shared" si="378"/>
        <v>0</v>
      </c>
      <c r="DN114" s="316">
        <f t="shared" si="379"/>
        <v>0</v>
      </c>
      <c r="DO114" s="316">
        <f t="shared" si="380"/>
        <v>0</v>
      </c>
      <c r="DP114" s="316"/>
      <c r="DQ114" s="316">
        <f t="shared" si="323"/>
        <v>0</v>
      </c>
      <c r="DR114" s="316"/>
      <c r="DS114" s="316">
        <f t="shared" si="381"/>
        <v>0</v>
      </c>
      <c r="DT114" s="316">
        <f t="shared" si="382"/>
        <v>0</v>
      </c>
      <c r="DU114" s="316">
        <f t="shared" si="383"/>
        <v>0</v>
      </c>
      <c r="DV114" s="316">
        <f t="shared" si="384"/>
        <v>0</v>
      </c>
      <c r="DW114" s="316">
        <f t="shared" si="385"/>
        <v>0</v>
      </c>
      <c r="DX114" s="316">
        <f t="shared" si="386"/>
        <v>0</v>
      </c>
      <c r="DY114" s="316">
        <f t="shared" si="387"/>
        <v>0</v>
      </c>
      <c r="DZ114" s="316">
        <f t="shared" si="388"/>
        <v>0</v>
      </c>
      <c r="EA114" s="316">
        <f t="shared" si="389"/>
        <v>0</v>
      </c>
      <c r="EB114" s="307">
        <f t="shared" si="390"/>
        <v>0</v>
      </c>
      <c r="EC114" s="307"/>
      <c r="ED114" s="188"/>
      <c r="EE114" s="188"/>
      <c r="EF114" s="188"/>
      <c r="EG114" s="188"/>
      <c r="EH114" s="188"/>
      <c r="EI114" s="316">
        <f t="shared" si="391"/>
        <v>0</v>
      </c>
      <c r="EJ114" s="316">
        <f t="shared" si="392"/>
        <v>0</v>
      </c>
      <c r="EK114" s="316">
        <f t="shared" si="393"/>
        <v>0</v>
      </c>
      <c r="EL114" s="316">
        <f t="shared" si="394"/>
        <v>0</v>
      </c>
      <c r="EM114" s="316">
        <f t="shared" si="395"/>
        <v>0</v>
      </c>
      <c r="EN114" s="316">
        <f t="shared" si="396"/>
        <v>0</v>
      </c>
      <c r="EO114" s="188"/>
      <c r="EP114" s="307">
        <f t="shared" si="326"/>
        <v>0</v>
      </c>
      <c r="EQ114" s="307">
        <f t="shared" si="286"/>
        <v>0</v>
      </c>
      <c r="ER114" s="188"/>
      <c r="ES114" s="188"/>
      <c r="ET114" s="188"/>
      <c r="EU114" s="188"/>
      <c r="EV114" s="188"/>
      <c r="EW114" s="316">
        <f t="shared" si="397"/>
        <v>0</v>
      </c>
      <c r="EX114" s="316">
        <f t="shared" si="398"/>
        <v>0</v>
      </c>
      <c r="EY114" s="316">
        <f t="shared" si="399"/>
        <v>0</v>
      </c>
      <c r="EZ114" s="316">
        <f t="shared" si="400"/>
        <v>0</v>
      </c>
      <c r="FA114" s="316">
        <f t="shared" si="401"/>
        <v>0</v>
      </c>
      <c r="FB114" s="316">
        <f t="shared" si="402"/>
        <v>0</v>
      </c>
      <c r="FC114" s="188"/>
      <c r="FD114" s="307">
        <f t="shared" si="327"/>
        <v>0</v>
      </c>
      <c r="FE114" s="307">
        <f t="shared" si="293"/>
        <v>0</v>
      </c>
      <c r="FF114" s="188"/>
      <c r="FG114" s="188"/>
      <c r="FH114" s="188"/>
      <c r="FI114" s="188"/>
      <c r="FJ114" s="188"/>
      <c r="FK114" s="188"/>
      <c r="FL114" s="316">
        <f t="shared" si="403"/>
        <v>0</v>
      </c>
      <c r="FM114" s="316">
        <f t="shared" si="404"/>
        <v>0</v>
      </c>
      <c r="FN114" s="316">
        <f t="shared" si="405"/>
        <v>0</v>
      </c>
      <c r="FO114" s="316">
        <f t="shared" si="406"/>
        <v>0</v>
      </c>
      <c r="FP114" s="316">
        <f t="shared" si="407"/>
        <v>0</v>
      </c>
      <c r="FQ114" s="316">
        <f t="shared" si="408"/>
        <v>0</v>
      </c>
      <c r="FR114" s="188"/>
      <c r="FS114" s="307">
        <f t="shared" si="300"/>
        <v>0</v>
      </c>
      <c r="FT114" s="307">
        <f t="shared" si="301"/>
        <v>0</v>
      </c>
      <c r="FU114" s="188"/>
      <c r="FV114" s="188"/>
      <c r="FW114" s="188"/>
      <c r="FX114" s="188"/>
      <c r="FY114" s="188"/>
      <c r="FZ114" s="188"/>
      <c r="GA114" s="316">
        <f t="shared" si="409"/>
        <v>0</v>
      </c>
      <c r="GB114" s="316">
        <f t="shared" si="410"/>
        <v>0</v>
      </c>
      <c r="GC114" s="316">
        <f t="shared" si="411"/>
        <v>0</v>
      </c>
      <c r="GD114" s="316">
        <f t="shared" si="412"/>
        <v>0</v>
      </c>
      <c r="GE114" s="316">
        <f t="shared" si="413"/>
        <v>0</v>
      </c>
      <c r="GF114" s="316">
        <f t="shared" si="414"/>
        <v>0</v>
      </c>
      <c r="GG114" s="188"/>
      <c r="GH114" s="307">
        <f t="shared" si="308"/>
        <v>0</v>
      </c>
      <c r="GI114" s="307">
        <f t="shared" si="309"/>
        <v>0</v>
      </c>
    </row>
    <row r="115" spans="1:191" ht="16.5" x14ac:dyDescent="0.25">
      <c r="A115" s="409">
        <v>40238</v>
      </c>
      <c r="B115" s="410">
        <f t="shared" si="310"/>
        <v>0</v>
      </c>
      <c r="C115" s="208">
        <f t="shared" si="328"/>
        <v>-0.56999999999999984</v>
      </c>
      <c r="D115" s="417"/>
      <c r="E115" s="410">
        <f t="shared" si="311"/>
        <v>0</v>
      </c>
      <c r="F115" s="208">
        <f t="shared" si="329"/>
        <v>0</v>
      </c>
      <c r="G115" s="417"/>
      <c r="H115" s="410">
        <f t="shared" si="312"/>
        <v>0</v>
      </c>
      <c r="I115" s="208">
        <f t="shared" si="330"/>
        <v>0.5</v>
      </c>
      <c r="J115" s="417"/>
      <c r="K115" s="410">
        <f t="shared" si="313"/>
        <v>0</v>
      </c>
      <c r="L115" s="208">
        <f t="shared" si="331"/>
        <v>-0.28999999999999998</v>
      </c>
      <c r="M115" s="417"/>
      <c r="N115" s="410">
        <f t="shared" si="314"/>
        <v>0</v>
      </c>
      <c r="O115" s="208">
        <f t="shared" si="332"/>
        <v>-0.18</v>
      </c>
      <c r="P115" s="417"/>
      <c r="Q115" s="208">
        <f t="shared" si="333"/>
        <v>4.0985000000000005</v>
      </c>
      <c r="R115" s="417"/>
      <c r="S115" s="410">
        <f t="shared" si="315"/>
        <v>0</v>
      </c>
      <c r="T115" s="208">
        <f t="shared" si="334"/>
        <v>-0.56999999999999995</v>
      </c>
      <c r="U115" s="417"/>
      <c r="V115" s="208">
        <f t="shared" si="316"/>
        <v>5.1859039686986845</v>
      </c>
      <c r="W115" s="417"/>
      <c r="X115" s="410">
        <f t="shared" si="317"/>
        <v>0</v>
      </c>
      <c r="Y115" s="208">
        <f t="shared" si="335"/>
        <v>4.2785000000000002</v>
      </c>
      <c r="Z115" s="417"/>
      <c r="AB115" s="412">
        <f t="shared" si="336"/>
        <v>0</v>
      </c>
      <c r="AC115" s="122"/>
      <c r="AD115" s="122"/>
      <c r="AI115" s="407">
        <v>40238</v>
      </c>
      <c r="AJ115" s="293">
        <f t="shared" si="318"/>
        <v>0</v>
      </c>
      <c r="AK115" s="294">
        <f t="shared" si="324"/>
        <v>0</v>
      </c>
      <c r="AL115" s="294">
        <f t="shared" si="221"/>
        <v>0</v>
      </c>
      <c r="AM115" s="313">
        <f t="shared" si="319"/>
        <v>0.58621004909241259</v>
      </c>
      <c r="AN115" s="314">
        <f t="shared" si="222"/>
        <v>0</v>
      </c>
      <c r="AO115" s="294">
        <f t="shared" si="223"/>
        <v>0</v>
      </c>
      <c r="AP115" s="408"/>
      <c r="AQ115" s="237"/>
      <c r="AR115" s="307">
        <f t="shared" si="337"/>
        <v>0</v>
      </c>
      <c r="AS115" s="237"/>
      <c r="AT115" s="188"/>
      <c r="AU115" s="188"/>
      <c r="AV115" s="239">
        <v>40238</v>
      </c>
      <c r="AW115" s="188"/>
      <c r="AX115" s="315">
        <f t="shared" si="338"/>
        <v>0</v>
      </c>
      <c r="AY115" s="316">
        <f t="shared" si="339"/>
        <v>0</v>
      </c>
      <c r="AZ115" s="316">
        <f t="shared" si="340"/>
        <v>0</v>
      </c>
      <c r="BA115" s="316">
        <f t="shared" si="341"/>
        <v>0</v>
      </c>
      <c r="BB115" s="316">
        <f t="shared" si="342"/>
        <v>0</v>
      </c>
      <c r="BC115" s="316">
        <f t="shared" si="343"/>
        <v>0</v>
      </c>
      <c r="BD115" s="316">
        <f t="shared" si="344"/>
        <v>0</v>
      </c>
      <c r="BE115" s="316">
        <f t="shared" si="320"/>
        <v>0</v>
      </c>
      <c r="BF115" s="316"/>
      <c r="BG115" s="248"/>
      <c r="BH115" s="248"/>
      <c r="BI115" s="317">
        <f t="shared" si="345"/>
        <v>0</v>
      </c>
      <c r="BJ115" s="317">
        <f t="shared" si="346"/>
        <v>0</v>
      </c>
      <c r="BK115" s="317">
        <f t="shared" si="347"/>
        <v>0</v>
      </c>
      <c r="BL115" s="317">
        <f t="shared" si="348"/>
        <v>0</v>
      </c>
      <c r="BM115" s="317">
        <f t="shared" si="349"/>
        <v>0</v>
      </c>
      <c r="BN115" s="317">
        <f t="shared" si="350"/>
        <v>0</v>
      </c>
      <c r="BO115" s="317">
        <f t="shared" si="351"/>
        <v>0</v>
      </c>
      <c r="BP115" s="317">
        <f t="shared" si="352"/>
        <v>0</v>
      </c>
      <c r="BQ115" s="248"/>
      <c r="BR115" s="249">
        <f t="shared" si="325"/>
        <v>0</v>
      </c>
      <c r="BS115" s="249">
        <f t="shared" si="240"/>
        <v>0</v>
      </c>
      <c r="BT115" s="249"/>
      <c r="BU115" s="188"/>
      <c r="BV115" s="188"/>
      <c r="BW115" s="318">
        <f t="shared" si="353"/>
        <v>0</v>
      </c>
      <c r="BX115" s="318">
        <f t="shared" si="354"/>
        <v>0</v>
      </c>
      <c r="BY115" s="318">
        <f t="shared" si="355"/>
        <v>0</v>
      </c>
      <c r="BZ115" s="318">
        <f t="shared" si="356"/>
        <v>0</v>
      </c>
      <c r="CA115" s="318">
        <f t="shared" si="357"/>
        <v>0</v>
      </c>
      <c r="CB115" s="316">
        <f t="shared" si="358"/>
        <v>0</v>
      </c>
      <c r="CC115" s="316">
        <f t="shared" si="359"/>
        <v>0</v>
      </c>
      <c r="CD115" s="316">
        <f t="shared" si="360"/>
        <v>0</v>
      </c>
      <c r="CE115" s="316">
        <f t="shared" si="361"/>
        <v>0</v>
      </c>
      <c r="CF115" s="316">
        <f t="shared" si="362"/>
        <v>0</v>
      </c>
      <c r="CG115" s="316">
        <f t="shared" si="363"/>
        <v>0</v>
      </c>
      <c r="CH115" s="316">
        <f t="shared" si="364"/>
        <v>0</v>
      </c>
      <c r="CI115" s="316">
        <f t="shared" si="365"/>
        <v>0</v>
      </c>
      <c r="CJ115" s="188"/>
      <c r="CK115" s="307">
        <f t="shared" si="321"/>
        <v>0</v>
      </c>
      <c r="CL115" s="307"/>
      <c r="CM115" s="307"/>
      <c r="CN115" s="318">
        <f t="shared" si="366"/>
        <v>0</v>
      </c>
      <c r="CO115" s="318">
        <f t="shared" si="367"/>
        <v>0</v>
      </c>
      <c r="CP115" s="318">
        <f t="shared" si="368"/>
        <v>0</v>
      </c>
      <c r="CQ115" s="318">
        <f t="shared" si="369"/>
        <v>0</v>
      </c>
      <c r="CR115" s="307"/>
      <c r="CS115" s="307">
        <f t="shared" si="322"/>
        <v>0</v>
      </c>
      <c r="CT115" s="307"/>
      <c r="CU115" s="188"/>
      <c r="CV115" s="188"/>
      <c r="CW115" s="188"/>
      <c r="CX115" s="316">
        <f t="shared" si="370"/>
        <v>0</v>
      </c>
      <c r="CY115" s="316">
        <f t="shared" si="371"/>
        <v>0</v>
      </c>
      <c r="CZ115" s="316">
        <f t="shared" si="372"/>
        <v>0</v>
      </c>
      <c r="DA115" s="316">
        <f t="shared" si="373"/>
        <v>0</v>
      </c>
      <c r="DB115" s="316">
        <f t="shared" si="374"/>
        <v>0</v>
      </c>
      <c r="DC115" s="316">
        <f t="shared" si="375"/>
        <v>0</v>
      </c>
      <c r="DD115" s="316">
        <f t="shared" si="376"/>
        <v>0</v>
      </c>
      <c r="DE115" s="188"/>
      <c r="DF115" s="307">
        <f t="shared" si="265"/>
        <v>0</v>
      </c>
      <c r="DG115" s="188"/>
      <c r="DH115" s="188"/>
      <c r="DI115" s="188"/>
      <c r="DJ115" s="188"/>
      <c r="DK115" s="188"/>
      <c r="DL115" s="316">
        <f t="shared" si="377"/>
        <v>0</v>
      </c>
      <c r="DM115" s="316">
        <f t="shared" si="378"/>
        <v>0</v>
      </c>
      <c r="DN115" s="316">
        <f t="shared" si="379"/>
        <v>0</v>
      </c>
      <c r="DO115" s="316">
        <f t="shared" si="380"/>
        <v>0</v>
      </c>
      <c r="DP115" s="316"/>
      <c r="DQ115" s="316">
        <f t="shared" si="323"/>
        <v>0</v>
      </c>
      <c r="DR115" s="316"/>
      <c r="DS115" s="316">
        <f t="shared" si="381"/>
        <v>0</v>
      </c>
      <c r="DT115" s="316">
        <f t="shared" si="382"/>
        <v>0</v>
      </c>
      <c r="DU115" s="316">
        <f t="shared" si="383"/>
        <v>0</v>
      </c>
      <c r="DV115" s="316">
        <f t="shared" si="384"/>
        <v>0</v>
      </c>
      <c r="DW115" s="316">
        <f t="shared" si="385"/>
        <v>0</v>
      </c>
      <c r="DX115" s="316">
        <f t="shared" si="386"/>
        <v>0</v>
      </c>
      <c r="DY115" s="316">
        <f t="shared" si="387"/>
        <v>0</v>
      </c>
      <c r="DZ115" s="316">
        <f t="shared" si="388"/>
        <v>0</v>
      </c>
      <c r="EA115" s="316">
        <f t="shared" si="389"/>
        <v>0</v>
      </c>
      <c r="EB115" s="307">
        <f t="shared" si="390"/>
        <v>0</v>
      </c>
      <c r="EC115" s="307"/>
      <c r="ED115" s="188"/>
      <c r="EE115" s="188"/>
      <c r="EF115" s="188"/>
      <c r="EG115" s="188"/>
      <c r="EH115" s="188"/>
      <c r="EI115" s="316">
        <f t="shared" si="391"/>
        <v>0</v>
      </c>
      <c r="EJ115" s="316">
        <f t="shared" si="392"/>
        <v>0</v>
      </c>
      <c r="EK115" s="316">
        <f t="shared" si="393"/>
        <v>0</v>
      </c>
      <c r="EL115" s="316">
        <f t="shared" si="394"/>
        <v>0</v>
      </c>
      <c r="EM115" s="316">
        <f t="shared" si="395"/>
        <v>0</v>
      </c>
      <c r="EN115" s="316">
        <f t="shared" si="396"/>
        <v>0</v>
      </c>
      <c r="EO115" s="188"/>
      <c r="EP115" s="307">
        <f t="shared" si="326"/>
        <v>0</v>
      </c>
      <c r="EQ115" s="307">
        <f t="shared" si="286"/>
        <v>0</v>
      </c>
      <c r="ER115" s="188"/>
      <c r="ES115" s="188"/>
      <c r="ET115" s="188"/>
      <c r="EU115" s="188"/>
      <c r="EV115" s="188"/>
      <c r="EW115" s="316">
        <f t="shared" si="397"/>
        <v>0</v>
      </c>
      <c r="EX115" s="316">
        <f t="shared" si="398"/>
        <v>0</v>
      </c>
      <c r="EY115" s="316">
        <f t="shared" si="399"/>
        <v>0</v>
      </c>
      <c r="EZ115" s="316">
        <f t="shared" si="400"/>
        <v>0</v>
      </c>
      <c r="FA115" s="316">
        <f t="shared" si="401"/>
        <v>0</v>
      </c>
      <c r="FB115" s="316">
        <f t="shared" si="402"/>
        <v>0</v>
      </c>
      <c r="FC115" s="188"/>
      <c r="FD115" s="307">
        <f t="shared" si="327"/>
        <v>0</v>
      </c>
      <c r="FE115" s="307">
        <f t="shared" si="293"/>
        <v>0</v>
      </c>
      <c r="FF115" s="188"/>
      <c r="FG115" s="188"/>
      <c r="FH115" s="188"/>
      <c r="FI115" s="188"/>
      <c r="FJ115" s="188"/>
      <c r="FK115" s="188"/>
      <c r="FL115" s="316">
        <f t="shared" si="403"/>
        <v>0</v>
      </c>
      <c r="FM115" s="316">
        <f t="shared" si="404"/>
        <v>0</v>
      </c>
      <c r="FN115" s="316">
        <f t="shared" si="405"/>
        <v>0</v>
      </c>
      <c r="FO115" s="316">
        <f t="shared" si="406"/>
        <v>0</v>
      </c>
      <c r="FP115" s="316">
        <f t="shared" si="407"/>
        <v>0</v>
      </c>
      <c r="FQ115" s="316">
        <f t="shared" si="408"/>
        <v>0</v>
      </c>
      <c r="FR115" s="188"/>
      <c r="FS115" s="307">
        <f t="shared" si="300"/>
        <v>0</v>
      </c>
      <c r="FT115" s="307">
        <f t="shared" si="301"/>
        <v>0</v>
      </c>
      <c r="FU115" s="188"/>
      <c r="FV115" s="188"/>
      <c r="FW115" s="188"/>
      <c r="FX115" s="188"/>
      <c r="FY115" s="188"/>
      <c r="FZ115" s="188"/>
      <c r="GA115" s="316">
        <f t="shared" si="409"/>
        <v>0</v>
      </c>
      <c r="GB115" s="316">
        <f t="shared" si="410"/>
        <v>0</v>
      </c>
      <c r="GC115" s="316">
        <f t="shared" si="411"/>
        <v>0</v>
      </c>
      <c r="GD115" s="316">
        <f t="shared" si="412"/>
        <v>0</v>
      </c>
      <c r="GE115" s="316">
        <f t="shared" si="413"/>
        <v>0</v>
      </c>
      <c r="GF115" s="316">
        <f t="shared" si="414"/>
        <v>0</v>
      </c>
      <c r="GG115" s="188"/>
      <c r="GH115" s="307">
        <f t="shared" si="308"/>
        <v>0</v>
      </c>
      <c r="GI115" s="307">
        <f t="shared" si="309"/>
        <v>0</v>
      </c>
    </row>
    <row r="116" spans="1:191" ht="16.5" x14ac:dyDescent="0.25">
      <c r="A116" s="404">
        <v>40269</v>
      </c>
      <c r="B116" s="405">
        <f t="shared" si="310"/>
        <v>0</v>
      </c>
      <c r="C116" s="414">
        <f t="shared" si="328"/>
        <v>-0.62720909488743315</v>
      </c>
      <c r="D116" s="217"/>
      <c r="E116" s="405">
        <f t="shared" si="311"/>
        <v>0</v>
      </c>
      <c r="F116" s="414">
        <f t="shared" si="329"/>
        <v>0</v>
      </c>
      <c r="G116" s="217"/>
      <c r="H116" s="405">
        <f t="shared" si="312"/>
        <v>0</v>
      </c>
      <c r="I116" s="414">
        <f t="shared" si="330"/>
        <v>0.62</v>
      </c>
      <c r="J116" s="217"/>
      <c r="K116" s="405">
        <f t="shared" si="313"/>
        <v>0</v>
      </c>
      <c r="L116" s="414">
        <f t="shared" si="331"/>
        <v>-0.35499999999999998</v>
      </c>
      <c r="M116" s="217"/>
      <c r="N116" s="405">
        <f t="shared" si="314"/>
        <v>0</v>
      </c>
      <c r="O116" s="414">
        <f t="shared" si="332"/>
        <v>-0.28999999999999998</v>
      </c>
      <c r="P116" s="217"/>
      <c r="Q116" s="414">
        <f t="shared" si="333"/>
        <v>3.8475000000000001</v>
      </c>
      <c r="R116" s="217"/>
      <c r="S116" s="405">
        <f t="shared" si="315"/>
        <v>0</v>
      </c>
      <c r="T116" s="414">
        <f t="shared" si="334"/>
        <v>-0.56999999999999995</v>
      </c>
      <c r="U116" s="217"/>
      <c r="V116" s="414">
        <f t="shared" si="316"/>
        <v>4.9887172758380949</v>
      </c>
      <c r="W116" s="217"/>
      <c r="X116" s="405">
        <f t="shared" si="317"/>
        <v>0</v>
      </c>
      <c r="Y116" s="414">
        <f t="shared" si="335"/>
        <v>4.1375000000000002</v>
      </c>
      <c r="Z116" s="217"/>
      <c r="AB116" s="415">
        <f t="shared" si="336"/>
        <v>0</v>
      </c>
      <c r="AC116" s="122"/>
      <c r="AD116" s="122"/>
      <c r="AI116" s="407">
        <v>40269</v>
      </c>
      <c r="AJ116" s="293">
        <f t="shared" si="318"/>
        <v>0</v>
      </c>
      <c r="AK116" s="294">
        <f t="shared" si="324"/>
        <v>0</v>
      </c>
      <c r="AL116" s="294">
        <f t="shared" si="221"/>
        <v>0</v>
      </c>
      <c r="AM116" s="313">
        <f t="shared" si="319"/>
        <v>0.58286613147642952</v>
      </c>
      <c r="AN116" s="314">
        <f t="shared" si="222"/>
        <v>0</v>
      </c>
      <c r="AO116" s="294">
        <f t="shared" si="223"/>
        <v>0</v>
      </c>
      <c r="AP116" s="408"/>
      <c r="AQ116" s="237"/>
      <c r="AR116" s="307">
        <f t="shared" si="337"/>
        <v>0</v>
      </c>
      <c r="AS116" s="237"/>
      <c r="AT116" s="188"/>
      <c r="AU116" s="188"/>
      <c r="AV116" s="239">
        <v>40269</v>
      </c>
      <c r="AW116" s="188"/>
      <c r="AX116" s="315">
        <f t="shared" si="338"/>
        <v>0</v>
      </c>
      <c r="AY116" s="316">
        <f t="shared" si="339"/>
        <v>0</v>
      </c>
      <c r="AZ116" s="316">
        <f t="shared" si="340"/>
        <v>0</v>
      </c>
      <c r="BA116" s="316">
        <f t="shared" si="341"/>
        <v>0</v>
      </c>
      <c r="BB116" s="316">
        <f t="shared" si="342"/>
        <v>0</v>
      </c>
      <c r="BC116" s="316">
        <f t="shared" si="343"/>
        <v>0</v>
      </c>
      <c r="BD116" s="316">
        <f t="shared" si="344"/>
        <v>0</v>
      </c>
      <c r="BE116" s="316">
        <f t="shared" si="320"/>
        <v>0</v>
      </c>
      <c r="BF116" s="316"/>
      <c r="BG116" s="248"/>
      <c r="BH116" s="248"/>
      <c r="BI116" s="317">
        <f t="shared" si="345"/>
        <v>0</v>
      </c>
      <c r="BJ116" s="317">
        <f t="shared" si="346"/>
        <v>0</v>
      </c>
      <c r="BK116" s="317">
        <f t="shared" si="347"/>
        <v>0</v>
      </c>
      <c r="BL116" s="317">
        <f t="shared" si="348"/>
        <v>0</v>
      </c>
      <c r="BM116" s="317">
        <f t="shared" si="349"/>
        <v>0</v>
      </c>
      <c r="BN116" s="317">
        <f t="shared" si="350"/>
        <v>0</v>
      </c>
      <c r="BO116" s="317">
        <f t="shared" si="351"/>
        <v>0</v>
      </c>
      <c r="BP116" s="317">
        <f t="shared" si="352"/>
        <v>0</v>
      </c>
      <c r="BQ116" s="248"/>
      <c r="BR116" s="249">
        <f t="shared" si="325"/>
        <v>0</v>
      </c>
      <c r="BS116" s="249">
        <f t="shared" si="240"/>
        <v>0</v>
      </c>
      <c r="BT116" s="249"/>
      <c r="BU116" s="188"/>
      <c r="BV116" s="188"/>
      <c r="BW116" s="318">
        <f t="shared" si="353"/>
        <v>0</v>
      </c>
      <c r="BX116" s="318">
        <f t="shared" si="354"/>
        <v>0</v>
      </c>
      <c r="BY116" s="318">
        <f t="shared" si="355"/>
        <v>0</v>
      </c>
      <c r="BZ116" s="318">
        <f t="shared" si="356"/>
        <v>0</v>
      </c>
      <c r="CA116" s="318">
        <f t="shared" si="357"/>
        <v>0</v>
      </c>
      <c r="CB116" s="316">
        <f t="shared" si="358"/>
        <v>0</v>
      </c>
      <c r="CC116" s="316">
        <f t="shared" si="359"/>
        <v>0</v>
      </c>
      <c r="CD116" s="316">
        <f t="shared" si="360"/>
        <v>0</v>
      </c>
      <c r="CE116" s="316">
        <f t="shared" si="361"/>
        <v>0</v>
      </c>
      <c r="CF116" s="316">
        <f t="shared" si="362"/>
        <v>0</v>
      </c>
      <c r="CG116" s="316">
        <f t="shared" si="363"/>
        <v>0</v>
      </c>
      <c r="CH116" s="316">
        <f t="shared" si="364"/>
        <v>0</v>
      </c>
      <c r="CI116" s="316">
        <f t="shared" si="365"/>
        <v>0</v>
      </c>
      <c r="CJ116" s="188"/>
      <c r="CK116" s="307">
        <f t="shared" si="321"/>
        <v>0</v>
      </c>
      <c r="CL116" s="307"/>
      <c r="CM116" s="307"/>
      <c r="CN116" s="318">
        <f t="shared" si="366"/>
        <v>0</v>
      </c>
      <c r="CO116" s="318">
        <f t="shared" si="367"/>
        <v>0</v>
      </c>
      <c r="CP116" s="318">
        <f t="shared" si="368"/>
        <v>0</v>
      </c>
      <c r="CQ116" s="318">
        <f t="shared" si="369"/>
        <v>0</v>
      </c>
      <c r="CR116" s="307"/>
      <c r="CS116" s="307">
        <f t="shared" si="322"/>
        <v>0</v>
      </c>
      <c r="CT116" s="307"/>
      <c r="CU116" s="188"/>
      <c r="CV116" s="188"/>
      <c r="CW116" s="188"/>
      <c r="CX116" s="316">
        <f t="shared" si="370"/>
        <v>0</v>
      </c>
      <c r="CY116" s="316">
        <f t="shared" si="371"/>
        <v>0</v>
      </c>
      <c r="CZ116" s="316">
        <f t="shared" si="372"/>
        <v>0</v>
      </c>
      <c r="DA116" s="316">
        <f t="shared" si="373"/>
        <v>0</v>
      </c>
      <c r="DB116" s="316">
        <f t="shared" si="374"/>
        <v>0</v>
      </c>
      <c r="DC116" s="316">
        <f t="shared" si="375"/>
        <v>0</v>
      </c>
      <c r="DD116" s="316">
        <f t="shared" si="376"/>
        <v>0</v>
      </c>
      <c r="DE116" s="188"/>
      <c r="DF116" s="307">
        <f t="shared" si="265"/>
        <v>0</v>
      </c>
      <c r="DG116" s="188"/>
      <c r="DH116" s="188"/>
      <c r="DI116" s="188"/>
      <c r="DJ116" s="188"/>
      <c r="DK116" s="188"/>
      <c r="DL116" s="316">
        <f t="shared" si="377"/>
        <v>0</v>
      </c>
      <c r="DM116" s="316">
        <f t="shared" si="378"/>
        <v>0</v>
      </c>
      <c r="DN116" s="316">
        <f t="shared" si="379"/>
        <v>0</v>
      </c>
      <c r="DO116" s="316">
        <f t="shared" si="380"/>
        <v>0</v>
      </c>
      <c r="DP116" s="316"/>
      <c r="DQ116" s="316">
        <f t="shared" si="323"/>
        <v>0</v>
      </c>
      <c r="DR116" s="316"/>
      <c r="DS116" s="316">
        <f t="shared" si="381"/>
        <v>0</v>
      </c>
      <c r="DT116" s="316">
        <f t="shared" si="382"/>
        <v>0</v>
      </c>
      <c r="DU116" s="316">
        <f t="shared" si="383"/>
        <v>0</v>
      </c>
      <c r="DV116" s="316">
        <f t="shared" si="384"/>
        <v>0</v>
      </c>
      <c r="DW116" s="316">
        <f t="shared" si="385"/>
        <v>0</v>
      </c>
      <c r="DX116" s="316">
        <f t="shared" si="386"/>
        <v>0</v>
      </c>
      <c r="DY116" s="316">
        <f t="shared" si="387"/>
        <v>0</v>
      </c>
      <c r="DZ116" s="316">
        <f t="shared" si="388"/>
        <v>0</v>
      </c>
      <c r="EA116" s="316">
        <f t="shared" si="389"/>
        <v>0</v>
      </c>
      <c r="EB116" s="307">
        <f t="shared" si="390"/>
        <v>0</v>
      </c>
      <c r="EC116" s="307"/>
      <c r="ED116" s="188"/>
      <c r="EE116" s="188"/>
      <c r="EF116" s="188"/>
      <c r="EG116" s="188"/>
      <c r="EH116" s="188"/>
      <c r="EI116" s="316">
        <f t="shared" si="391"/>
        <v>0</v>
      </c>
      <c r="EJ116" s="316">
        <f t="shared" si="392"/>
        <v>0</v>
      </c>
      <c r="EK116" s="316">
        <f t="shared" si="393"/>
        <v>0</v>
      </c>
      <c r="EL116" s="316">
        <f t="shared" si="394"/>
        <v>0</v>
      </c>
      <c r="EM116" s="316">
        <f t="shared" si="395"/>
        <v>0</v>
      </c>
      <c r="EN116" s="316">
        <f t="shared" si="396"/>
        <v>0</v>
      </c>
      <c r="EO116" s="188"/>
      <c r="EP116" s="307">
        <f t="shared" si="326"/>
        <v>0</v>
      </c>
      <c r="EQ116" s="307">
        <f t="shared" si="286"/>
        <v>0</v>
      </c>
      <c r="ER116" s="188"/>
      <c r="ES116" s="188"/>
      <c r="ET116" s="188"/>
      <c r="EU116" s="188"/>
      <c r="EV116" s="188"/>
      <c r="EW116" s="316">
        <f t="shared" si="397"/>
        <v>0</v>
      </c>
      <c r="EX116" s="316">
        <f t="shared" si="398"/>
        <v>0</v>
      </c>
      <c r="EY116" s="316">
        <f t="shared" si="399"/>
        <v>0</v>
      </c>
      <c r="EZ116" s="316">
        <f t="shared" si="400"/>
        <v>0</v>
      </c>
      <c r="FA116" s="316">
        <f t="shared" si="401"/>
        <v>0</v>
      </c>
      <c r="FB116" s="316">
        <f t="shared" si="402"/>
        <v>0</v>
      </c>
      <c r="FC116" s="188"/>
      <c r="FD116" s="307">
        <f t="shared" si="327"/>
        <v>0</v>
      </c>
      <c r="FE116" s="307">
        <f t="shared" si="293"/>
        <v>0</v>
      </c>
      <c r="FF116" s="188"/>
      <c r="FG116" s="188"/>
      <c r="FH116" s="188"/>
      <c r="FI116" s="188"/>
      <c r="FJ116" s="188"/>
      <c r="FK116" s="188"/>
      <c r="FL116" s="316">
        <f t="shared" si="403"/>
        <v>0</v>
      </c>
      <c r="FM116" s="316">
        <f t="shared" si="404"/>
        <v>0</v>
      </c>
      <c r="FN116" s="316">
        <f t="shared" si="405"/>
        <v>0</v>
      </c>
      <c r="FO116" s="316">
        <f t="shared" si="406"/>
        <v>0</v>
      </c>
      <c r="FP116" s="316">
        <f t="shared" si="407"/>
        <v>0</v>
      </c>
      <c r="FQ116" s="316">
        <f t="shared" si="408"/>
        <v>0</v>
      </c>
      <c r="FR116" s="188"/>
      <c r="FS116" s="307">
        <f t="shared" si="300"/>
        <v>0</v>
      </c>
      <c r="FT116" s="307">
        <f t="shared" si="301"/>
        <v>0</v>
      </c>
      <c r="FU116" s="188"/>
      <c r="FV116" s="188"/>
      <c r="FW116" s="188"/>
      <c r="FX116" s="188"/>
      <c r="FY116" s="188"/>
      <c r="FZ116" s="188"/>
      <c r="GA116" s="316">
        <f t="shared" si="409"/>
        <v>0</v>
      </c>
      <c r="GB116" s="316">
        <f t="shared" si="410"/>
        <v>0</v>
      </c>
      <c r="GC116" s="316">
        <f t="shared" si="411"/>
        <v>0</v>
      </c>
      <c r="GD116" s="316">
        <f t="shared" si="412"/>
        <v>0</v>
      </c>
      <c r="GE116" s="316">
        <f t="shared" si="413"/>
        <v>0</v>
      </c>
      <c r="GF116" s="316">
        <f t="shared" si="414"/>
        <v>0</v>
      </c>
      <c r="GG116" s="188"/>
      <c r="GH116" s="307">
        <f t="shared" si="308"/>
        <v>0</v>
      </c>
      <c r="GI116" s="307">
        <f t="shared" si="309"/>
        <v>0</v>
      </c>
    </row>
    <row r="117" spans="1:191" ht="16.5" x14ac:dyDescent="0.25">
      <c r="A117" s="404">
        <v>40299</v>
      </c>
      <c r="B117" s="410">
        <f t="shared" si="310"/>
        <v>0</v>
      </c>
      <c r="C117" s="208">
        <f t="shared" si="328"/>
        <v>-0.6272090467315321</v>
      </c>
      <c r="D117" s="417"/>
      <c r="E117" s="410">
        <f t="shared" si="311"/>
        <v>0</v>
      </c>
      <c r="F117" s="208">
        <f t="shared" si="329"/>
        <v>0</v>
      </c>
      <c r="G117" s="417"/>
      <c r="H117" s="410">
        <f t="shared" si="312"/>
        <v>0</v>
      </c>
      <c r="I117" s="208">
        <f t="shared" si="330"/>
        <v>0.62</v>
      </c>
      <c r="J117" s="417"/>
      <c r="K117" s="410">
        <f t="shared" si="313"/>
        <v>0</v>
      </c>
      <c r="L117" s="208">
        <f t="shared" si="331"/>
        <v>-0.35499999999999998</v>
      </c>
      <c r="M117" s="417"/>
      <c r="N117" s="410">
        <f t="shared" si="314"/>
        <v>0</v>
      </c>
      <c r="O117" s="208">
        <f t="shared" si="332"/>
        <v>-0.28999999999999998</v>
      </c>
      <c r="P117" s="417"/>
      <c r="Q117" s="208">
        <f t="shared" si="333"/>
        <v>3.8185000000000002</v>
      </c>
      <c r="R117" s="417"/>
      <c r="S117" s="410">
        <f t="shared" si="315"/>
        <v>0</v>
      </c>
      <c r="T117" s="208">
        <f t="shared" si="334"/>
        <v>-0.56999999999999995</v>
      </c>
      <c r="U117" s="417"/>
      <c r="V117" s="208">
        <f t="shared" si="316"/>
        <v>4.9481684483998718</v>
      </c>
      <c r="W117" s="417"/>
      <c r="X117" s="410">
        <f t="shared" si="317"/>
        <v>0</v>
      </c>
      <c r="Y117" s="208">
        <f t="shared" si="335"/>
        <v>4.1085000000000003</v>
      </c>
      <c r="Z117" s="417"/>
      <c r="AB117" s="415">
        <f t="shared" si="336"/>
        <v>0</v>
      </c>
      <c r="AC117" s="122"/>
      <c r="AD117" s="122"/>
      <c r="AI117" s="407">
        <v>40299</v>
      </c>
      <c r="AJ117" s="293">
        <f t="shared" si="318"/>
        <v>0</v>
      </c>
      <c r="AK117" s="294">
        <f t="shared" si="324"/>
        <v>0</v>
      </c>
      <c r="AL117" s="294">
        <f t="shared" si="221"/>
        <v>0</v>
      </c>
      <c r="AM117" s="313">
        <f t="shared" si="319"/>
        <v>0.57964071661786642</v>
      </c>
      <c r="AN117" s="314">
        <f t="shared" si="222"/>
        <v>0</v>
      </c>
      <c r="AO117" s="294">
        <f t="shared" si="223"/>
        <v>0</v>
      </c>
      <c r="AP117" s="408"/>
      <c r="AQ117" s="237"/>
      <c r="AR117" s="307">
        <f t="shared" si="337"/>
        <v>0</v>
      </c>
      <c r="AS117" s="237"/>
      <c r="AT117" s="188"/>
      <c r="AU117" s="188"/>
      <c r="AV117" s="239">
        <v>40299</v>
      </c>
      <c r="AW117" s="188"/>
      <c r="AX117" s="315">
        <f t="shared" si="338"/>
        <v>0</v>
      </c>
      <c r="AY117" s="316">
        <f t="shared" si="339"/>
        <v>0</v>
      </c>
      <c r="AZ117" s="316">
        <f t="shared" si="340"/>
        <v>0</v>
      </c>
      <c r="BA117" s="316">
        <f t="shared" si="341"/>
        <v>0</v>
      </c>
      <c r="BB117" s="316">
        <f t="shared" si="342"/>
        <v>0</v>
      </c>
      <c r="BC117" s="316">
        <f t="shared" si="343"/>
        <v>0</v>
      </c>
      <c r="BD117" s="316">
        <f t="shared" si="344"/>
        <v>0</v>
      </c>
      <c r="BE117" s="316">
        <f t="shared" si="320"/>
        <v>0</v>
      </c>
      <c r="BF117" s="316"/>
      <c r="BG117" s="248"/>
      <c r="BH117" s="248"/>
      <c r="BI117" s="317">
        <f t="shared" si="345"/>
        <v>0</v>
      </c>
      <c r="BJ117" s="317">
        <f t="shared" si="346"/>
        <v>0</v>
      </c>
      <c r="BK117" s="317">
        <f t="shared" si="347"/>
        <v>0</v>
      </c>
      <c r="BL117" s="317">
        <f t="shared" si="348"/>
        <v>0</v>
      </c>
      <c r="BM117" s="317">
        <f t="shared" si="349"/>
        <v>0</v>
      </c>
      <c r="BN117" s="317">
        <f t="shared" si="350"/>
        <v>0</v>
      </c>
      <c r="BO117" s="317">
        <f t="shared" si="351"/>
        <v>0</v>
      </c>
      <c r="BP117" s="317">
        <f t="shared" si="352"/>
        <v>0</v>
      </c>
      <c r="BQ117" s="248"/>
      <c r="BR117" s="249">
        <f t="shared" si="325"/>
        <v>0</v>
      </c>
      <c r="BS117" s="249">
        <f t="shared" si="240"/>
        <v>0</v>
      </c>
      <c r="BT117" s="249"/>
      <c r="BU117" s="188"/>
      <c r="BV117" s="188"/>
      <c r="BW117" s="318">
        <f t="shared" si="353"/>
        <v>0</v>
      </c>
      <c r="BX117" s="318">
        <f t="shared" si="354"/>
        <v>0</v>
      </c>
      <c r="BY117" s="318">
        <f t="shared" si="355"/>
        <v>0</v>
      </c>
      <c r="BZ117" s="318">
        <f t="shared" si="356"/>
        <v>0</v>
      </c>
      <c r="CA117" s="318">
        <f t="shared" si="357"/>
        <v>0</v>
      </c>
      <c r="CB117" s="316">
        <f t="shared" si="358"/>
        <v>0</v>
      </c>
      <c r="CC117" s="316">
        <f t="shared" si="359"/>
        <v>0</v>
      </c>
      <c r="CD117" s="316">
        <f t="shared" si="360"/>
        <v>0</v>
      </c>
      <c r="CE117" s="316">
        <f t="shared" si="361"/>
        <v>0</v>
      </c>
      <c r="CF117" s="316">
        <f t="shared" si="362"/>
        <v>0</v>
      </c>
      <c r="CG117" s="316">
        <f t="shared" si="363"/>
        <v>0</v>
      </c>
      <c r="CH117" s="316">
        <f t="shared" si="364"/>
        <v>0</v>
      </c>
      <c r="CI117" s="316">
        <f t="shared" si="365"/>
        <v>0</v>
      </c>
      <c r="CJ117" s="188"/>
      <c r="CK117" s="307">
        <f t="shared" si="321"/>
        <v>0</v>
      </c>
      <c r="CL117" s="307"/>
      <c r="CM117" s="307"/>
      <c r="CN117" s="318">
        <f t="shared" si="366"/>
        <v>0</v>
      </c>
      <c r="CO117" s="318">
        <f t="shared" si="367"/>
        <v>0</v>
      </c>
      <c r="CP117" s="318">
        <f t="shared" si="368"/>
        <v>0</v>
      </c>
      <c r="CQ117" s="318">
        <f t="shared" si="369"/>
        <v>0</v>
      </c>
      <c r="CR117" s="307"/>
      <c r="CS117" s="307">
        <f t="shared" si="322"/>
        <v>0</v>
      </c>
      <c r="CT117" s="307"/>
      <c r="CU117" s="188"/>
      <c r="CV117" s="188"/>
      <c r="CW117" s="188"/>
      <c r="CX117" s="316">
        <f t="shared" si="370"/>
        <v>0</v>
      </c>
      <c r="CY117" s="316">
        <f t="shared" si="371"/>
        <v>0</v>
      </c>
      <c r="CZ117" s="316">
        <f t="shared" si="372"/>
        <v>0</v>
      </c>
      <c r="DA117" s="316">
        <f t="shared" si="373"/>
        <v>0</v>
      </c>
      <c r="DB117" s="316">
        <f t="shared" si="374"/>
        <v>0</v>
      </c>
      <c r="DC117" s="316">
        <f t="shared" si="375"/>
        <v>0</v>
      </c>
      <c r="DD117" s="316">
        <f t="shared" si="376"/>
        <v>0</v>
      </c>
      <c r="DE117" s="188"/>
      <c r="DF117" s="307">
        <f t="shared" si="265"/>
        <v>0</v>
      </c>
      <c r="DG117" s="188"/>
      <c r="DH117" s="188"/>
      <c r="DI117" s="188"/>
      <c r="DJ117" s="188"/>
      <c r="DK117" s="188"/>
      <c r="DL117" s="316">
        <f t="shared" si="377"/>
        <v>0</v>
      </c>
      <c r="DM117" s="316">
        <f t="shared" si="378"/>
        <v>0</v>
      </c>
      <c r="DN117" s="316">
        <f t="shared" si="379"/>
        <v>0</v>
      </c>
      <c r="DO117" s="316">
        <f t="shared" si="380"/>
        <v>0</v>
      </c>
      <c r="DP117" s="316"/>
      <c r="DQ117" s="316">
        <f t="shared" si="323"/>
        <v>0</v>
      </c>
      <c r="DR117" s="316"/>
      <c r="DS117" s="316">
        <f t="shared" si="381"/>
        <v>0</v>
      </c>
      <c r="DT117" s="316">
        <f t="shared" si="382"/>
        <v>0</v>
      </c>
      <c r="DU117" s="316">
        <f t="shared" si="383"/>
        <v>0</v>
      </c>
      <c r="DV117" s="316">
        <f t="shared" si="384"/>
        <v>0</v>
      </c>
      <c r="DW117" s="316">
        <f t="shared" si="385"/>
        <v>0</v>
      </c>
      <c r="DX117" s="316">
        <f t="shared" si="386"/>
        <v>0</v>
      </c>
      <c r="DY117" s="316">
        <f t="shared" si="387"/>
        <v>0</v>
      </c>
      <c r="DZ117" s="316">
        <f t="shared" si="388"/>
        <v>0</v>
      </c>
      <c r="EA117" s="316">
        <f t="shared" si="389"/>
        <v>0</v>
      </c>
      <c r="EB117" s="307">
        <f t="shared" si="390"/>
        <v>0</v>
      </c>
      <c r="EC117" s="307"/>
      <c r="ED117" s="188"/>
      <c r="EE117" s="188"/>
      <c r="EF117" s="188"/>
      <c r="EG117" s="188"/>
      <c r="EH117" s="188"/>
      <c r="EI117" s="316">
        <f t="shared" si="391"/>
        <v>0</v>
      </c>
      <c r="EJ117" s="316">
        <f t="shared" si="392"/>
        <v>0</v>
      </c>
      <c r="EK117" s="316">
        <f t="shared" si="393"/>
        <v>0</v>
      </c>
      <c r="EL117" s="316">
        <f t="shared" si="394"/>
        <v>0</v>
      </c>
      <c r="EM117" s="316">
        <f t="shared" si="395"/>
        <v>0</v>
      </c>
      <c r="EN117" s="316">
        <f t="shared" si="396"/>
        <v>0</v>
      </c>
      <c r="EO117" s="188"/>
      <c r="EP117" s="307">
        <f t="shared" si="326"/>
        <v>0</v>
      </c>
      <c r="EQ117" s="307">
        <f t="shared" si="286"/>
        <v>0</v>
      </c>
      <c r="ER117" s="188"/>
      <c r="ES117" s="188"/>
      <c r="ET117" s="188"/>
      <c r="EU117" s="188"/>
      <c r="EV117" s="188"/>
      <c r="EW117" s="316">
        <f t="shared" si="397"/>
        <v>0</v>
      </c>
      <c r="EX117" s="316">
        <f t="shared" si="398"/>
        <v>0</v>
      </c>
      <c r="EY117" s="316">
        <f t="shared" si="399"/>
        <v>0</v>
      </c>
      <c r="EZ117" s="316">
        <f t="shared" si="400"/>
        <v>0</v>
      </c>
      <c r="FA117" s="316">
        <f t="shared" si="401"/>
        <v>0</v>
      </c>
      <c r="FB117" s="316">
        <f t="shared" si="402"/>
        <v>0</v>
      </c>
      <c r="FC117" s="188"/>
      <c r="FD117" s="307">
        <f t="shared" si="327"/>
        <v>0</v>
      </c>
      <c r="FE117" s="307">
        <f t="shared" si="293"/>
        <v>0</v>
      </c>
      <c r="FF117" s="188"/>
      <c r="FG117" s="188"/>
      <c r="FH117" s="188"/>
      <c r="FI117" s="188"/>
      <c r="FJ117" s="188"/>
      <c r="FK117" s="188"/>
      <c r="FL117" s="316">
        <f t="shared" si="403"/>
        <v>0</v>
      </c>
      <c r="FM117" s="316">
        <f t="shared" si="404"/>
        <v>0</v>
      </c>
      <c r="FN117" s="316">
        <f t="shared" si="405"/>
        <v>0</v>
      </c>
      <c r="FO117" s="316">
        <f t="shared" si="406"/>
        <v>0</v>
      </c>
      <c r="FP117" s="316">
        <f t="shared" si="407"/>
        <v>0</v>
      </c>
      <c r="FQ117" s="316">
        <f t="shared" si="408"/>
        <v>0</v>
      </c>
      <c r="FR117" s="188"/>
      <c r="FS117" s="307">
        <f t="shared" si="300"/>
        <v>0</v>
      </c>
      <c r="FT117" s="307">
        <f t="shared" si="301"/>
        <v>0</v>
      </c>
      <c r="FU117" s="188"/>
      <c r="FV117" s="188"/>
      <c r="FW117" s="188"/>
      <c r="FX117" s="188"/>
      <c r="FY117" s="188"/>
      <c r="FZ117" s="188"/>
      <c r="GA117" s="316">
        <f t="shared" si="409"/>
        <v>0</v>
      </c>
      <c r="GB117" s="316">
        <f t="shared" si="410"/>
        <v>0</v>
      </c>
      <c r="GC117" s="316">
        <f t="shared" si="411"/>
        <v>0</v>
      </c>
      <c r="GD117" s="316">
        <f t="shared" si="412"/>
        <v>0</v>
      </c>
      <c r="GE117" s="316">
        <f t="shared" si="413"/>
        <v>0</v>
      </c>
      <c r="GF117" s="316">
        <f t="shared" si="414"/>
        <v>0</v>
      </c>
      <c r="GG117" s="188"/>
      <c r="GH117" s="307">
        <f t="shared" si="308"/>
        <v>0</v>
      </c>
      <c r="GI117" s="307">
        <f t="shared" si="309"/>
        <v>0</v>
      </c>
    </row>
    <row r="118" spans="1:191" ht="16.5" x14ac:dyDescent="0.25">
      <c r="A118" s="404">
        <v>40330</v>
      </c>
      <c r="B118" s="410">
        <f t="shared" si="310"/>
        <v>0</v>
      </c>
      <c r="C118" s="208">
        <f t="shared" si="328"/>
        <v>-0.62720877904121153</v>
      </c>
      <c r="D118" s="417"/>
      <c r="E118" s="410">
        <f t="shared" si="311"/>
        <v>0</v>
      </c>
      <c r="F118" s="208">
        <f t="shared" si="329"/>
        <v>0</v>
      </c>
      <c r="G118" s="417"/>
      <c r="H118" s="410">
        <f t="shared" si="312"/>
        <v>0</v>
      </c>
      <c r="I118" s="208">
        <f t="shared" si="330"/>
        <v>0.62</v>
      </c>
      <c r="J118" s="417"/>
      <c r="K118" s="410">
        <f t="shared" si="313"/>
        <v>0</v>
      </c>
      <c r="L118" s="208">
        <f t="shared" si="331"/>
        <v>-0.35499999999999998</v>
      </c>
      <c r="M118" s="417"/>
      <c r="N118" s="410">
        <f t="shared" si="314"/>
        <v>0</v>
      </c>
      <c r="O118" s="208">
        <f t="shared" si="332"/>
        <v>-0.28999999999999998</v>
      </c>
      <c r="P118" s="417"/>
      <c r="Q118" s="208">
        <f t="shared" si="333"/>
        <v>3.8485000000000005</v>
      </c>
      <c r="R118" s="417"/>
      <c r="S118" s="410">
        <f t="shared" si="315"/>
        <v>0</v>
      </c>
      <c r="T118" s="208">
        <f t="shared" si="334"/>
        <v>-0.56999999999999995</v>
      </c>
      <c r="U118" s="417"/>
      <c r="V118" s="208">
        <f t="shared" si="316"/>
        <v>4.9901432050201517</v>
      </c>
      <c r="W118" s="417"/>
      <c r="X118" s="410">
        <f t="shared" si="317"/>
        <v>0</v>
      </c>
      <c r="Y118" s="208">
        <f t="shared" si="335"/>
        <v>4.1385000000000005</v>
      </c>
      <c r="Z118" s="417"/>
      <c r="AB118" s="415">
        <f t="shared" si="336"/>
        <v>0</v>
      </c>
      <c r="AC118" s="122"/>
      <c r="AD118" s="122"/>
      <c r="AI118" s="407">
        <v>40330</v>
      </c>
      <c r="AJ118" s="293">
        <f t="shared" si="318"/>
        <v>0</v>
      </c>
      <c r="AK118" s="294">
        <f t="shared" si="324"/>
        <v>0</v>
      </c>
      <c r="AL118" s="294">
        <f t="shared" si="221"/>
        <v>0</v>
      </c>
      <c r="AM118" s="313">
        <f t="shared" si="319"/>
        <v>0.57631880341196562</v>
      </c>
      <c r="AN118" s="314">
        <f t="shared" si="222"/>
        <v>0</v>
      </c>
      <c r="AO118" s="294">
        <f t="shared" si="223"/>
        <v>0</v>
      </c>
      <c r="AP118" s="408"/>
      <c r="AQ118" s="237"/>
      <c r="AR118" s="307">
        <f t="shared" si="337"/>
        <v>0</v>
      </c>
      <c r="AS118" s="237"/>
      <c r="AT118" s="188"/>
      <c r="AU118" s="188"/>
      <c r="AV118" s="239">
        <v>40330</v>
      </c>
      <c r="AW118" s="188"/>
      <c r="AX118" s="315">
        <f t="shared" si="338"/>
        <v>0</v>
      </c>
      <c r="AY118" s="316">
        <f t="shared" si="339"/>
        <v>0</v>
      </c>
      <c r="AZ118" s="316">
        <f t="shared" si="340"/>
        <v>0</v>
      </c>
      <c r="BA118" s="316">
        <f t="shared" si="341"/>
        <v>0</v>
      </c>
      <c r="BB118" s="316">
        <f t="shared" si="342"/>
        <v>0</v>
      </c>
      <c r="BC118" s="316">
        <f t="shared" si="343"/>
        <v>0</v>
      </c>
      <c r="BD118" s="316">
        <f t="shared" si="344"/>
        <v>0</v>
      </c>
      <c r="BE118" s="316">
        <f t="shared" si="320"/>
        <v>0</v>
      </c>
      <c r="BF118" s="316"/>
      <c r="BG118" s="248"/>
      <c r="BH118" s="248"/>
      <c r="BI118" s="317">
        <f t="shared" si="345"/>
        <v>0</v>
      </c>
      <c r="BJ118" s="317">
        <f t="shared" si="346"/>
        <v>0</v>
      </c>
      <c r="BK118" s="317">
        <f t="shared" si="347"/>
        <v>0</v>
      </c>
      <c r="BL118" s="317">
        <f t="shared" si="348"/>
        <v>0</v>
      </c>
      <c r="BM118" s="317">
        <f t="shared" si="349"/>
        <v>0</v>
      </c>
      <c r="BN118" s="317">
        <f t="shared" si="350"/>
        <v>0</v>
      </c>
      <c r="BO118" s="317">
        <f t="shared" si="351"/>
        <v>0</v>
      </c>
      <c r="BP118" s="317">
        <f t="shared" si="352"/>
        <v>0</v>
      </c>
      <c r="BQ118" s="248"/>
      <c r="BR118" s="249">
        <f t="shared" si="325"/>
        <v>0</v>
      </c>
      <c r="BS118" s="249">
        <f t="shared" si="240"/>
        <v>0</v>
      </c>
      <c r="BT118" s="249"/>
      <c r="BU118" s="188"/>
      <c r="BV118" s="188"/>
      <c r="BW118" s="318">
        <f t="shared" si="353"/>
        <v>0</v>
      </c>
      <c r="BX118" s="318">
        <f t="shared" si="354"/>
        <v>0</v>
      </c>
      <c r="BY118" s="318">
        <f t="shared" si="355"/>
        <v>0</v>
      </c>
      <c r="BZ118" s="318">
        <f t="shared" si="356"/>
        <v>0</v>
      </c>
      <c r="CA118" s="318">
        <f t="shared" si="357"/>
        <v>0</v>
      </c>
      <c r="CB118" s="316">
        <f t="shared" si="358"/>
        <v>0</v>
      </c>
      <c r="CC118" s="316">
        <f t="shared" si="359"/>
        <v>0</v>
      </c>
      <c r="CD118" s="316">
        <f t="shared" si="360"/>
        <v>0</v>
      </c>
      <c r="CE118" s="316">
        <f t="shared" si="361"/>
        <v>0</v>
      </c>
      <c r="CF118" s="316">
        <f t="shared" si="362"/>
        <v>0</v>
      </c>
      <c r="CG118" s="316">
        <f t="shared" si="363"/>
        <v>0</v>
      </c>
      <c r="CH118" s="316">
        <f t="shared" si="364"/>
        <v>0</v>
      </c>
      <c r="CI118" s="316">
        <f t="shared" si="365"/>
        <v>0</v>
      </c>
      <c r="CJ118" s="188"/>
      <c r="CK118" s="307">
        <f t="shared" si="321"/>
        <v>0</v>
      </c>
      <c r="CL118" s="307"/>
      <c r="CM118" s="307"/>
      <c r="CN118" s="318">
        <f t="shared" si="366"/>
        <v>0</v>
      </c>
      <c r="CO118" s="318">
        <f t="shared" si="367"/>
        <v>0</v>
      </c>
      <c r="CP118" s="318">
        <f t="shared" si="368"/>
        <v>0</v>
      </c>
      <c r="CQ118" s="318">
        <f t="shared" si="369"/>
        <v>0</v>
      </c>
      <c r="CR118" s="307"/>
      <c r="CS118" s="307">
        <f t="shared" si="322"/>
        <v>0</v>
      </c>
      <c r="CT118" s="307"/>
      <c r="CU118" s="188"/>
      <c r="CV118" s="188"/>
      <c r="CW118" s="188"/>
      <c r="CX118" s="316">
        <f t="shared" si="370"/>
        <v>0</v>
      </c>
      <c r="CY118" s="316">
        <f t="shared" si="371"/>
        <v>0</v>
      </c>
      <c r="CZ118" s="316">
        <f t="shared" si="372"/>
        <v>0</v>
      </c>
      <c r="DA118" s="316">
        <f t="shared" si="373"/>
        <v>0</v>
      </c>
      <c r="DB118" s="316">
        <f t="shared" si="374"/>
        <v>0</v>
      </c>
      <c r="DC118" s="316">
        <f t="shared" si="375"/>
        <v>0</v>
      </c>
      <c r="DD118" s="316">
        <f t="shared" si="376"/>
        <v>0</v>
      </c>
      <c r="DE118" s="188"/>
      <c r="DF118" s="307">
        <f t="shared" si="265"/>
        <v>0</v>
      </c>
      <c r="DG118" s="188"/>
      <c r="DH118" s="188"/>
      <c r="DI118" s="188"/>
      <c r="DJ118" s="188"/>
      <c r="DK118" s="188"/>
      <c r="DL118" s="316">
        <f t="shared" si="377"/>
        <v>0</v>
      </c>
      <c r="DM118" s="316">
        <f t="shared" si="378"/>
        <v>0</v>
      </c>
      <c r="DN118" s="316">
        <f t="shared" si="379"/>
        <v>0</v>
      </c>
      <c r="DO118" s="316">
        <f t="shared" si="380"/>
        <v>0</v>
      </c>
      <c r="DP118" s="316"/>
      <c r="DQ118" s="316">
        <f t="shared" si="323"/>
        <v>0</v>
      </c>
      <c r="DR118" s="316"/>
      <c r="DS118" s="316">
        <f t="shared" si="381"/>
        <v>0</v>
      </c>
      <c r="DT118" s="316">
        <f t="shared" si="382"/>
        <v>0</v>
      </c>
      <c r="DU118" s="316">
        <f t="shared" si="383"/>
        <v>0</v>
      </c>
      <c r="DV118" s="316">
        <f t="shared" si="384"/>
        <v>0</v>
      </c>
      <c r="DW118" s="316">
        <f t="shared" si="385"/>
        <v>0</v>
      </c>
      <c r="DX118" s="316">
        <f t="shared" si="386"/>
        <v>0</v>
      </c>
      <c r="DY118" s="316">
        <f t="shared" si="387"/>
        <v>0</v>
      </c>
      <c r="DZ118" s="316">
        <f t="shared" si="388"/>
        <v>0</v>
      </c>
      <c r="EA118" s="316">
        <f t="shared" si="389"/>
        <v>0</v>
      </c>
      <c r="EB118" s="307">
        <f t="shared" si="390"/>
        <v>0</v>
      </c>
      <c r="EC118" s="307"/>
      <c r="ED118" s="188"/>
      <c r="EE118" s="188"/>
      <c r="EF118" s="188"/>
      <c r="EG118" s="188"/>
      <c r="EH118" s="188"/>
      <c r="EI118" s="316">
        <f t="shared" si="391"/>
        <v>0</v>
      </c>
      <c r="EJ118" s="316">
        <f t="shared" si="392"/>
        <v>0</v>
      </c>
      <c r="EK118" s="316">
        <f t="shared" si="393"/>
        <v>0</v>
      </c>
      <c r="EL118" s="316">
        <f t="shared" si="394"/>
        <v>0</v>
      </c>
      <c r="EM118" s="316">
        <f t="shared" si="395"/>
        <v>0</v>
      </c>
      <c r="EN118" s="316">
        <f t="shared" si="396"/>
        <v>0</v>
      </c>
      <c r="EO118" s="188"/>
      <c r="EP118" s="307">
        <f t="shared" si="326"/>
        <v>0</v>
      </c>
      <c r="EQ118" s="307">
        <f t="shared" si="286"/>
        <v>0</v>
      </c>
      <c r="ER118" s="188"/>
      <c r="ES118" s="188"/>
      <c r="ET118" s="188"/>
      <c r="EU118" s="188"/>
      <c r="EV118" s="188"/>
      <c r="EW118" s="316">
        <f t="shared" si="397"/>
        <v>0</v>
      </c>
      <c r="EX118" s="316">
        <f t="shared" si="398"/>
        <v>0</v>
      </c>
      <c r="EY118" s="316">
        <f t="shared" si="399"/>
        <v>0</v>
      </c>
      <c r="EZ118" s="316">
        <f t="shared" si="400"/>
        <v>0</v>
      </c>
      <c r="FA118" s="316">
        <f t="shared" si="401"/>
        <v>0</v>
      </c>
      <c r="FB118" s="316">
        <f t="shared" si="402"/>
        <v>0</v>
      </c>
      <c r="FC118" s="188"/>
      <c r="FD118" s="307">
        <f t="shared" si="327"/>
        <v>0</v>
      </c>
      <c r="FE118" s="307">
        <f t="shared" si="293"/>
        <v>0</v>
      </c>
      <c r="FF118" s="188"/>
      <c r="FG118" s="188"/>
      <c r="FH118" s="188"/>
      <c r="FI118" s="188"/>
      <c r="FJ118" s="188"/>
      <c r="FK118" s="188"/>
      <c r="FL118" s="316">
        <f t="shared" si="403"/>
        <v>0</v>
      </c>
      <c r="FM118" s="316">
        <f t="shared" si="404"/>
        <v>0</v>
      </c>
      <c r="FN118" s="316">
        <f t="shared" si="405"/>
        <v>0</v>
      </c>
      <c r="FO118" s="316">
        <f t="shared" si="406"/>
        <v>0</v>
      </c>
      <c r="FP118" s="316">
        <f t="shared" si="407"/>
        <v>0</v>
      </c>
      <c r="FQ118" s="316">
        <f t="shared" si="408"/>
        <v>0</v>
      </c>
      <c r="FR118" s="188"/>
      <c r="FS118" s="307">
        <f t="shared" si="300"/>
        <v>0</v>
      </c>
      <c r="FT118" s="307">
        <f t="shared" si="301"/>
        <v>0</v>
      </c>
      <c r="FU118" s="188"/>
      <c r="FV118" s="188"/>
      <c r="FW118" s="188"/>
      <c r="FX118" s="188"/>
      <c r="FY118" s="188"/>
      <c r="FZ118" s="188"/>
      <c r="GA118" s="316">
        <f t="shared" si="409"/>
        <v>0</v>
      </c>
      <c r="GB118" s="316">
        <f t="shared" si="410"/>
        <v>0</v>
      </c>
      <c r="GC118" s="316">
        <f t="shared" si="411"/>
        <v>0</v>
      </c>
      <c r="GD118" s="316">
        <f t="shared" si="412"/>
        <v>0</v>
      </c>
      <c r="GE118" s="316">
        <f t="shared" si="413"/>
        <v>0</v>
      </c>
      <c r="GF118" s="316">
        <f t="shared" si="414"/>
        <v>0</v>
      </c>
      <c r="GG118" s="188"/>
      <c r="GH118" s="307">
        <f t="shared" si="308"/>
        <v>0</v>
      </c>
      <c r="GI118" s="307">
        <f t="shared" si="309"/>
        <v>0</v>
      </c>
    </row>
    <row r="119" spans="1:191" ht="16.5" x14ac:dyDescent="0.25">
      <c r="A119" s="404">
        <v>40360</v>
      </c>
      <c r="B119" s="410">
        <f t="shared" si="310"/>
        <v>0</v>
      </c>
      <c r="C119" s="208">
        <f t="shared" si="328"/>
        <v>-0.62720830911112024</v>
      </c>
      <c r="D119" s="411">
        <f>AVERAGE(C116:C122)</f>
        <v>-0.62720787015378299</v>
      </c>
      <c r="E119" s="410">
        <f t="shared" si="311"/>
        <v>0</v>
      </c>
      <c r="F119" s="208">
        <f t="shared" si="329"/>
        <v>0</v>
      </c>
      <c r="G119" s="411">
        <f>AVERAGE(F116:F122)</f>
        <v>0</v>
      </c>
      <c r="H119" s="410">
        <f t="shared" si="312"/>
        <v>0</v>
      </c>
      <c r="I119" s="208">
        <f t="shared" si="330"/>
        <v>0.62</v>
      </c>
      <c r="J119" s="411">
        <f>AVERAGE(I116:I122)</f>
        <v>0.62</v>
      </c>
      <c r="K119" s="410">
        <f t="shared" si="313"/>
        <v>0</v>
      </c>
      <c r="L119" s="208">
        <f t="shared" si="331"/>
        <v>-0.35499999999999998</v>
      </c>
      <c r="M119" s="411">
        <f>AVERAGE(L116:L122)</f>
        <v>-0.35499999999999998</v>
      </c>
      <c r="N119" s="410">
        <f t="shared" si="314"/>
        <v>0</v>
      </c>
      <c r="O119" s="208">
        <f t="shared" si="332"/>
        <v>-0.28999999999999998</v>
      </c>
      <c r="P119" s="411">
        <f>AVERAGE(O116:O122)</f>
        <v>-0.28999999999999998</v>
      </c>
      <c r="Q119" s="208">
        <f t="shared" si="333"/>
        <v>3.8784999999999998</v>
      </c>
      <c r="R119" s="411">
        <f>AVERAGE(Q116:Q122)</f>
        <v>3.8826428571428573</v>
      </c>
      <c r="S119" s="410">
        <f t="shared" si="315"/>
        <v>0</v>
      </c>
      <c r="T119" s="208">
        <f t="shared" si="334"/>
        <v>-0.56999999999999995</v>
      </c>
      <c r="U119" s="411">
        <f>AVERAGE(T116:T122)</f>
        <v>-0.56999999999999995</v>
      </c>
      <c r="V119" s="208">
        <f t="shared" si="316"/>
        <v>5.0321361437344025</v>
      </c>
      <c r="W119" s="411">
        <f>AVERAGE(V116:V122)</f>
        <v>5.0379695235934232</v>
      </c>
      <c r="X119" s="410">
        <f t="shared" si="317"/>
        <v>0</v>
      </c>
      <c r="Y119" s="208">
        <f t="shared" si="335"/>
        <v>4.1684999999999999</v>
      </c>
      <c r="Z119" s="411">
        <f>AVERAGE(Y116:Y122)</f>
        <v>4.1726428571428578</v>
      </c>
      <c r="AB119" s="415">
        <f t="shared" si="336"/>
        <v>0</v>
      </c>
      <c r="AC119" s="122"/>
      <c r="AD119" s="122"/>
      <c r="AI119" s="407">
        <v>40360</v>
      </c>
      <c r="AJ119" s="293">
        <f t="shared" si="318"/>
        <v>0</v>
      </c>
      <c r="AK119" s="294">
        <f t="shared" si="324"/>
        <v>0</v>
      </c>
      <c r="AL119" s="294">
        <f t="shared" si="221"/>
        <v>0</v>
      </c>
      <c r="AM119" s="313">
        <f t="shared" si="319"/>
        <v>0.57311473368695298</v>
      </c>
      <c r="AN119" s="314">
        <f t="shared" si="222"/>
        <v>0</v>
      </c>
      <c r="AO119" s="294">
        <f t="shared" si="223"/>
        <v>0</v>
      </c>
      <c r="AP119" s="408"/>
      <c r="AQ119" s="237"/>
      <c r="AR119" s="307">
        <f t="shared" si="337"/>
        <v>0</v>
      </c>
      <c r="AS119" s="237"/>
      <c r="AT119" s="188"/>
      <c r="AU119" s="188"/>
      <c r="AV119" s="239">
        <v>40360</v>
      </c>
      <c r="AW119" s="188"/>
      <c r="AX119" s="315">
        <f t="shared" si="338"/>
        <v>0</v>
      </c>
      <c r="AY119" s="316">
        <f t="shared" si="339"/>
        <v>0</v>
      </c>
      <c r="AZ119" s="316">
        <f t="shared" si="340"/>
        <v>0</v>
      </c>
      <c r="BA119" s="316">
        <f t="shared" si="341"/>
        <v>0</v>
      </c>
      <c r="BB119" s="316">
        <f t="shared" si="342"/>
        <v>0</v>
      </c>
      <c r="BC119" s="316">
        <f t="shared" si="343"/>
        <v>0</v>
      </c>
      <c r="BD119" s="316">
        <f t="shared" si="344"/>
        <v>0</v>
      </c>
      <c r="BE119" s="316">
        <f t="shared" si="320"/>
        <v>0</v>
      </c>
      <c r="BF119" s="316"/>
      <c r="BG119" s="248"/>
      <c r="BH119" s="248"/>
      <c r="BI119" s="317">
        <f t="shared" si="345"/>
        <v>0</v>
      </c>
      <c r="BJ119" s="317">
        <f t="shared" si="346"/>
        <v>0</v>
      </c>
      <c r="BK119" s="317">
        <f t="shared" si="347"/>
        <v>0</v>
      </c>
      <c r="BL119" s="317">
        <f t="shared" si="348"/>
        <v>0</v>
      </c>
      <c r="BM119" s="317">
        <f t="shared" si="349"/>
        <v>0</v>
      </c>
      <c r="BN119" s="317">
        <f t="shared" si="350"/>
        <v>0</v>
      </c>
      <c r="BO119" s="317">
        <f t="shared" si="351"/>
        <v>0</v>
      </c>
      <c r="BP119" s="317">
        <f t="shared" si="352"/>
        <v>0</v>
      </c>
      <c r="BQ119" s="248"/>
      <c r="BR119" s="249">
        <f t="shared" si="325"/>
        <v>0</v>
      </c>
      <c r="BS119" s="249">
        <f t="shared" si="240"/>
        <v>0</v>
      </c>
      <c r="BT119" s="249"/>
      <c r="BU119" s="188"/>
      <c r="BV119" s="188"/>
      <c r="BW119" s="318">
        <f t="shared" si="353"/>
        <v>0</v>
      </c>
      <c r="BX119" s="318">
        <f t="shared" si="354"/>
        <v>0</v>
      </c>
      <c r="BY119" s="318">
        <f t="shared" si="355"/>
        <v>0</v>
      </c>
      <c r="BZ119" s="318">
        <f t="shared" si="356"/>
        <v>0</v>
      </c>
      <c r="CA119" s="318">
        <f t="shared" si="357"/>
        <v>0</v>
      </c>
      <c r="CB119" s="316">
        <f t="shared" si="358"/>
        <v>0</v>
      </c>
      <c r="CC119" s="316">
        <f t="shared" si="359"/>
        <v>0</v>
      </c>
      <c r="CD119" s="316">
        <f t="shared" si="360"/>
        <v>0</v>
      </c>
      <c r="CE119" s="316">
        <f t="shared" si="361"/>
        <v>0</v>
      </c>
      <c r="CF119" s="316">
        <f t="shared" si="362"/>
        <v>0</v>
      </c>
      <c r="CG119" s="316">
        <f t="shared" si="363"/>
        <v>0</v>
      </c>
      <c r="CH119" s="316">
        <f t="shared" si="364"/>
        <v>0</v>
      </c>
      <c r="CI119" s="316">
        <f t="shared" si="365"/>
        <v>0</v>
      </c>
      <c r="CJ119" s="188"/>
      <c r="CK119" s="307">
        <f t="shared" si="321"/>
        <v>0</v>
      </c>
      <c r="CL119" s="307"/>
      <c r="CM119" s="307"/>
      <c r="CN119" s="318">
        <f t="shared" si="366"/>
        <v>0</v>
      </c>
      <c r="CO119" s="318">
        <f t="shared" si="367"/>
        <v>0</v>
      </c>
      <c r="CP119" s="318">
        <f t="shared" si="368"/>
        <v>0</v>
      </c>
      <c r="CQ119" s="318">
        <f t="shared" si="369"/>
        <v>0</v>
      </c>
      <c r="CR119" s="307"/>
      <c r="CS119" s="307">
        <f t="shared" si="322"/>
        <v>0</v>
      </c>
      <c r="CT119" s="307"/>
      <c r="CU119" s="188"/>
      <c r="CV119" s="188"/>
      <c r="CW119" s="188"/>
      <c r="CX119" s="316">
        <f t="shared" si="370"/>
        <v>0</v>
      </c>
      <c r="CY119" s="316">
        <f t="shared" si="371"/>
        <v>0</v>
      </c>
      <c r="CZ119" s="316">
        <f t="shared" si="372"/>
        <v>0</v>
      </c>
      <c r="DA119" s="316">
        <f t="shared" si="373"/>
        <v>0</v>
      </c>
      <c r="DB119" s="316">
        <f t="shared" si="374"/>
        <v>0</v>
      </c>
      <c r="DC119" s="316">
        <f t="shared" si="375"/>
        <v>0</v>
      </c>
      <c r="DD119" s="316">
        <f t="shared" si="376"/>
        <v>0</v>
      </c>
      <c r="DE119" s="188"/>
      <c r="DF119" s="307">
        <f t="shared" si="265"/>
        <v>0</v>
      </c>
      <c r="DG119" s="188"/>
      <c r="DH119" s="188"/>
      <c r="DI119" s="188"/>
      <c r="DJ119" s="188"/>
      <c r="DK119" s="188"/>
      <c r="DL119" s="316">
        <f t="shared" si="377"/>
        <v>0</v>
      </c>
      <c r="DM119" s="316">
        <f t="shared" si="378"/>
        <v>0</v>
      </c>
      <c r="DN119" s="316">
        <f t="shared" si="379"/>
        <v>0</v>
      </c>
      <c r="DO119" s="316">
        <f t="shared" si="380"/>
        <v>0</v>
      </c>
      <c r="DP119" s="316"/>
      <c r="DQ119" s="316">
        <f t="shared" si="323"/>
        <v>0</v>
      </c>
      <c r="DR119" s="316"/>
      <c r="DS119" s="316">
        <f t="shared" si="381"/>
        <v>0</v>
      </c>
      <c r="DT119" s="316">
        <f t="shared" si="382"/>
        <v>0</v>
      </c>
      <c r="DU119" s="316">
        <f t="shared" si="383"/>
        <v>0</v>
      </c>
      <c r="DV119" s="316">
        <f t="shared" si="384"/>
        <v>0</v>
      </c>
      <c r="DW119" s="316">
        <f t="shared" si="385"/>
        <v>0</v>
      </c>
      <c r="DX119" s="316">
        <f t="shared" si="386"/>
        <v>0</v>
      </c>
      <c r="DY119" s="316">
        <f t="shared" si="387"/>
        <v>0</v>
      </c>
      <c r="DZ119" s="316">
        <f t="shared" si="388"/>
        <v>0</v>
      </c>
      <c r="EA119" s="316">
        <f t="shared" si="389"/>
        <v>0</v>
      </c>
      <c r="EB119" s="307">
        <f t="shared" si="390"/>
        <v>0</v>
      </c>
      <c r="EC119" s="307"/>
      <c r="ED119" s="188"/>
      <c r="EE119" s="188"/>
      <c r="EF119" s="188"/>
      <c r="EG119" s="188"/>
      <c r="EH119" s="188"/>
      <c r="EI119" s="316">
        <f t="shared" si="391"/>
        <v>0</v>
      </c>
      <c r="EJ119" s="316">
        <f t="shared" si="392"/>
        <v>0</v>
      </c>
      <c r="EK119" s="316">
        <f t="shared" si="393"/>
        <v>0</v>
      </c>
      <c r="EL119" s="316">
        <f t="shared" si="394"/>
        <v>0</v>
      </c>
      <c r="EM119" s="316">
        <f t="shared" si="395"/>
        <v>0</v>
      </c>
      <c r="EN119" s="316">
        <f t="shared" si="396"/>
        <v>0</v>
      </c>
      <c r="EO119" s="188"/>
      <c r="EP119" s="307">
        <f t="shared" si="326"/>
        <v>0</v>
      </c>
      <c r="EQ119" s="307">
        <f t="shared" si="286"/>
        <v>0</v>
      </c>
      <c r="ER119" s="188"/>
      <c r="ES119" s="188"/>
      <c r="ET119" s="188"/>
      <c r="EU119" s="188"/>
      <c r="EV119" s="188"/>
      <c r="EW119" s="316">
        <f t="shared" si="397"/>
        <v>0</v>
      </c>
      <c r="EX119" s="316">
        <f t="shared" si="398"/>
        <v>0</v>
      </c>
      <c r="EY119" s="316">
        <f t="shared" si="399"/>
        <v>0</v>
      </c>
      <c r="EZ119" s="316">
        <f t="shared" si="400"/>
        <v>0</v>
      </c>
      <c r="FA119" s="316">
        <f t="shared" si="401"/>
        <v>0</v>
      </c>
      <c r="FB119" s="316">
        <f t="shared" si="402"/>
        <v>0</v>
      </c>
      <c r="FC119" s="188"/>
      <c r="FD119" s="307">
        <f t="shared" si="327"/>
        <v>0</v>
      </c>
      <c r="FE119" s="307">
        <f t="shared" si="293"/>
        <v>0</v>
      </c>
      <c r="FF119" s="188"/>
      <c r="FG119" s="188"/>
      <c r="FH119" s="188"/>
      <c r="FI119" s="188"/>
      <c r="FJ119" s="188"/>
      <c r="FK119" s="188"/>
      <c r="FL119" s="316">
        <f t="shared" si="403"/>
        <v>0</v>
      </c>
      <c r="FM119" s="316">
        <f t="shared" si="404"/>
        <v>0</v>
      </c>
      <c r="FN119" s="316">
        <f t="shared" si="405"/>
        <v>0</v>
      </c>
      <c r="FO119" s="316">
        <f t="shared" si="406"/>
        <v>0</v>
      </c>
      <c r="FP119" s="316">
        <f t="shared" si="407"/>
        <v>0</v>
      </c>
      <c r="FQ119" s="316">
        <f t="shared" si="408"/>
        <v>0</v>
      </c>
      <c r="FR119" s="188"/>
      <c r="FS119" s="307">
        <f t="shared" si="300"/>
        <v>0</v>
      </c>
      <c r="FT119" s="307">
        <f t="shared" si="301"/>
        <v>0</v>
      </c>
      <c r="FU119" s="188"/>
      <c r="FV119" s="188"/>
      <c r="FW119" s="188"/>
      <c r="FX119" s="188"/>
      <c r="FY119" s="188"/>
      <c r="FZ119" s="188"/>
      <c r="GA119" s="316">
        <f t="shared" si="409"/>
        <v>0</v>
      </c>
      <c r="GB119" s="316">
        <f t="shared" si="410"/>
        <v>0</v>
      </c>
      <c r="GC119" s="316">
        <f t="shared" si="411"/>
        <v>0</v>
      </c>
      <c r="GD119" s="316">
        <f t="shared" si="412"/>
        <v>0</v>
      </c>
      <c r="GE119" s="316">
        <f t="shared" si="413"/>
        <v>0</v>
      </c>
      <c r="GF119" s="316">
        <f t="shared" si="414"/>
        <v>0</v>
      </c>
      <c r="GG119" s="188"/>
      <c r="GH119" s="307">
        <f t="shared" si="308"/>
        <v>0</v>
      </c>
      <c r="GI119" s="307">
        <f t="shared" si="309"/>
        <v>0</v>
      </c>
    </row>
    <row r="120" spans="1:191" ht="16.5" x14ac:dyDescent="0.25">
      <c r="A120" s="404">
        <v>40391</v>
      </c>
      <c r="B120" s="410">
        <f t="shared" si="310"/>
        <v>0</v>
      </c>
      <c r="C120" s="208">
        <f t="shared" si="328"/>
        <v>-0.62720760564040301</v>
      </c>
      <c r="D120" s="417"/>
      <c r="E120" s="410">
        <f t="shared" si="311"/>
        <v>0</v>
      </c>
      <c r="F120" s="208">
        <f t="shared" si="329"/>
        <v>0</v>
      </c>
      <c r="G120" s="417"/>
      <c r="H120" s="410">
        <f t="shared" si="312"/>
        <v>0</v>
      </c>
      <c r="I120" s="208">
        <f t="shared" si="330"/>
        <v>0.62</v>
      </c>
      <c r="J120" s="417"/>
      <c r="K120" s="410">
        <f t="shared" si="313"/>
        <v>0</v>
      </c>
      <c r="L120" s="208">
        <f t="shared" si="331"/>
        <v>-0.35499999999999998</v>
      </c>
      <c r="M120" s="417"/>
      <c r="N120" s="410">
        <f t="shared" si="314"/>
        <v>0</v>
      </c>
      <c r="O120" s="208">
        <f t="shared" si="332"/>
        <v>-0.28999999999999998</v>
      </c>
      <c r="P120" s="417"/>
      <c r="Q120" s="208">
        <f t="shared" si="333"/>
        <v>3.8985000000000003</v>
      </c>
      <c r="R120" s="417"/>
      <c r="S120" s="410">
        <f t="shared" si="315"/>
        <v>0</v>
      </c>
      <c r="T120" s="208">
        <f t="shared" si="334"/>
        <v>-0.56999999999999995</v>
      </c>
      <c r="U120" s="417"/>
      <c r="V120" s="208">
        <f t="shared" si="316"/>
        <v>5.060166332071625</v>
      </c>
      <c r="W120" s="417"/>
      <c r="X120" s="410">
        <f t="shared" si="317"/>
        <v>0</v>
      </c>
      <c r="Y120" s="208">
        <f t="shared" si="335"/>
        <v>4.1885000000000003</v>
      </c>
      <c r="Z120" s="417"/>
      <c r="AB120" s="415">
        <f t="shared" si="336"/>
        <v>0</v>
      </c>
      <c r="AC120" s="122"/>
      <c r="AD120" s="122"/>
      <c r="AI120" s="407">
        <v>40391</v>
      </c>
      <c r="AJ120" s="293">
        <f t="shared" si="318"/>
        <v>0</v>
      </c>
      <c r="AK120" s="294">
        <f t="shared" si="324"/>
        <v>0</v>
      </c>
      <c r="AL120" s="294">
        <f t="shared" si="221"/>
        <v>0</v>
      </c>
      <c r="AM120" s="313">
        <f t="shared" si="319"/>
        <v>0.56981492815921519</v>
      </c>
      <c r="AN120" s="314">
        <f t="shared" si="222"/>
        <v>0</v>
      </c>
      <c r="AO120" s="294">
        <f t="shared" si="223"/>
        <v>0</v>
      </c>
      <c r="AP120" s="408"/>
      <c r="AQ120" s="237"/>
      <c r="AR120" s="307">
        <f t="shared" si="337"/>
        <v>0</v>
      </c>
      <c r="AS120" s="237"/>
      <c r="AT120" s="188"/>
      <c r="AU120" s="188"/>
      <c r="AV120" s="239">
        <v>40391</v>
      </c>
      <c r="AW120" s="188"/>
      <c r="AX120" s="315">
        <f t="shared" si="338"/>
        <v>0</v>
      </c>
      <c r="AY120" s="316">
        <f t="shared" si="339"/>
        <v>0</v>
      </c>
      <c r="AZ120" s="316">
        <f t="shared" si="340"/>
        <v>0</v>
      </c>
      <c r="BA120" s="316">
        <f t="shared" si="341"/>
        <v>0</v>
      </c>
      <c r="BB120" s="316">
        <f t="shared" si="342"/>
        <v>0</v>
      </c>
      <c r="BC120" s="316">
        <f t="shared" si="343"/>
        <v>0</v>
      </c>
      <c r="BD120" s="316">
        <f t="shared" si="344"/>
        <v>0</v>
      </c>
      <c r="BE120" s="316">
        <f t="shared" si="320"/>
        <v>0</v>
      </c>
      <c r="BF120" s="316"/>
      <c r="BG120" s="248"/>
      <c r="BH120" s="248"/>
      <c r="BI120" s="317">
        <f t="shared" si="345"/>
        <v>0</v>
      </c>
      <c r="BJ120" s="317">
        <f t="shared" si="346"/>
        <v>0</v>
      </c>
      <c r="BK120" s="317">
        <f t="shared" si="347"/>
        <v>0</v>
      </c>
      <c r="BL120" s="317">
        <f t="shared" si="348"/>
        <v>0</v>
      </c>
      <c r="BM120" s="317">
        <f t="shared" si="349"/>
        <v>0</v>
      </c>
      <c r="BN120" s="317">
        <f t="shared" si="350"/>
        <v>0</v>
      </c>
      <c r="BO120" s="317">
        <f t="shared" si="351"/>
        <v>0</v>
      </c>
      <c r="BP120" s="317">
        <f t="shared" si="352"/>
        <v>0</v>
      </c>
      <c r="BQ120" s="248"/>
      <c r="BR120" s="249">
        <f t="shared" si="325"/>
        <v>0</v>
      </c>
      <c r="BS120" s="249">
        <f t="shared" si="240"/>
        <v>0</v>
      </c>
      <c r="BT120" s="249"/>
      <c r="BU120" s="188"/>
      <c r="BV120" s="188"/>
      <c r="BW120" s="318">
        <f t="shared" si="353"/>
        <v>0</v>
      </c>
      <c r="BX120" s="318">
        <f t="shared" si="354"/>
        <v>0</v>
      </c>
      <c r="BY120" s="318">
        <f t="shared" si="355"/>
        <v>0</v>
      </c>
      <c r="BZ120" s="318">
        <f t="shared" si="356"/>
        <v>0</v>
      </c>
      <c r="CA120" s="318">
        <f t="shared" si="357"/>
        <v>0</v>
      </c>
      <c r="CB120" s="316">
        <f t="shared" si="358"/>
        <v>0</v>
      </c>
      <c r="CC120" s="316">
        <f t="shared" si="359"/>
        <v>0</v>
      </c>
      <c r="CD120" s="316">
        <f t="shared" si="360"/>
        <v>0</v>
      </c>
      <c r="CE120" s="316">
        <f t="shared" si="361"/>
        <v>0</v>
      </c>
      <c r="CF120" s="316">
        <f t="shared" si="362"/>
        <v>0</v>
      </c>
      <c r="CG120" s="316">
        <f t="shared" si="363"/>
        <v>0</v>
      </c>
      <c r="CH120" s="316">
        <f t="shared" si="364"/>
        <v>0</v>
      </c>
      <c r="CI120" s="316">
        <f t="shared" si="365"/>
        <v>0</v>
      </c>
      <c r="CJ120" s="188"/>
      <c r="CK120" s="307">
        <f t="shared" si="321"/>
        <v>0</v>
      </c>
      <c r="CL120" s="307"/>
      <c r="CM120" s="307"/>
      <c r="CN120" s="318">
        <f t="shared" si="366"/>
        <v>0</v>
      </c>
      <c r="CO120" s="318">
        <f t="shared" si="367"/>
        <v>0</v>
      </c>
      <c r="CP120" s="318">
        <f t="shared" si="368"/>
        <v>0</v>
      </c>
      <c r="CQ120" s="318">
        <f t="shared" si="369"/>
        <v>0</v>
      </c>
      <c r="CR120" s="307"/>
      <c r="CS120" s="307">
        <f t="shared" si="322"/>
        <v>0</v>
      </c>
      <c r="CT120" s="307"/>
      <c r="CU120" s="188"/>
      <c r="CV120" s="188"/>
      <c r="CW120" s="188"/>
      <c r="CX120" s="316">
        <f t="shared" si="370"/>
        <v>0</v>
      </c>
      <c r="CY120" s="316">
        <f t="shared" si="371"/>
        <v>0</v>
      </c>
      <c r="CZ120" s="316">
        <f t="shared" si="372"/>
        <v>0</v>
      </c>
      <c r="DA120" s="316">
        <f t="shared" si="373"/>
        <v>0</v>
      </c>
      <c r="DB120" s="316">
        <f t="shared" si="374"/>
        <v>0</v>
      </c>
      <c r="DC120" s="316">
        <f t="shared" si="375"/>
        <v>0</v>
      </c>
      <c r="DD120" s="316">
        <f t="shared" si="376"/>
        <v>0</v>
      </c>
      <c r="DE120" s="188"/>
      <c r="DF120" s="307">
        <f t="shared" si="265"/>
        <v>0</v>
      </c>
      <c r="DG120" s="188"/>
      <c r="DH120" s="188"/>
      <c r="DI120" s="188"/>
      <c r="DJ120" s="188"/>
      <c r="DK120" s="188"/>
      <c r="DL120" s="316">
        <f t="shared" si="377"/>
        <v>0</v>
      </c>
      <c r="DM120" s="316">
        <f t="shared" si="378"/>
        <v>0</v>
      </c>
      <c r="DN120" s="316">
        <f t="shared" si="379"/>
        <v>0</v>
      </c>
      <c r="DO120" s="316">
        <f t="shared" si="380"/>
        <v>0</v>
      </c>
      <c r="DP120" s="316"/>
      <c r="DQ120" s="316">
        <f t="shared" si="323"/>
        <v>0</v>
      </c>
      <c r="DR120" s="316"/>
      <c r="DS120" s="316">
        <f t="shared" si="381"/>
        <v>0</v>
      </c>
      <c r="DT120" s="316">
        <f t="shared" si="382"/>
        <v>0</v>
      </c>
      <c r="DU120" s="316">
        <f t="shared" si="383"/>
        <v>0</v>
      </c>
      <c r="DV120" s="316">
        <f t="shared" si="384"/>
        <v>0</v>
      </c>
      <c r="DW120" s="316">
        <f t="shared" si="385"/>
        <v>0</v>
      </c>
      <c r="DX120" s="316">
        <f t="shared" si="386"/>
        <v>0</v>
      </c>
      <c r="DY120" s="316">
        <f t="shared" si="387"/>
        <v>0</v>
      </c>
      <c r="DZ120" s="316">
        <f t="shared" si="388"/>
        <v>0</v>
      </c>
      <c r="EA120" s="316">
        <f t="shared" si="389"/>
        <v>0</v>
      </c>
      <c r="EB120" s="307">
        <f t="shared" si="390"/>
        <v>0</v>
      </c>
      <c r="EC120" s="307"/>
      <c r="ED120" s="188"/>
      <c r="EE120" s="188"/>
      <c r="EF120" s="188"/>
      <c r="EG120" s="188"/>
      <c r="EH120" s="188"/>
      <c r="EI120" s="316">
        <f t="shared" si="391"/>
        <v>0</v>
      </c>
      <c r="EJ120" s="316">
        <f t="shared" si="392"/>
        <v>0</v>
      </c>
      <c r="EK120" s="316">
        <f t="shared" si="393"/>
        <v>0</v>
      </c>
      <c r="EL120" s="316">
        <f t="shared" si="394"/>
        <v>0</v>
      </c>
      <c r="EM120" s="316">
        <f t="shared" si="395"/>
        <v>0</v>
      </c>
      <c r="EN120" s="316">
        <f t="shared" si="396"/>
        <v>0</v>
      </c>
      <c r="EO120" s="188"/>
      <c r="EP120" s="307">
        <f t="shared" si="326"/>
        <v>0</v>
      </c>
      <c r="EQ120" s="307">
        <f t="shared" si="286"/>
        <v>0</v>
      </c>
      <c r="ER120" s="188"/>
      <c r="ES120" s="188"/>
      <c r="ET120" s="188"/>
      <c r="EU120" s="188"/>
      <c r="EV120" s="188"/>
      <c r="EW120" s="316">
        <f t="shared" si="397"/>
        <v>0</v>
      </c>
      <c r="EX120" s="316">
        <f t="shared" si="398"/>
        <v>0</v>
      </c>
      <c r="EY120" s="316">
        <f t="shared" si="399"/>
        <v>0</v>
      </c>
      <c r="EZ120" s="316">
        <f t="shared" si="400"/>
        <v>0</v>
      </c>
      <c r="FA120" s="316">
        <f t="shared" si="401"/>
        <v>0</v>
      </c>
      <c r="FB120" s="316">
        <f t="shared" si="402"/>
        <v>0</v>
      </c>
      <c r="FC120" s="188"/>
      <c r="FD120" s="307">
        <f t="shared" si="327"/>
        <v>0</v>
      </c>
      <c r="FE120" s="307">
        <f t="shared" si="293"/>
        <v>0</v>
      </c>
      <c r="FF120" s="188"/>
      <c r="FG120" s="188"/>
      <c r="FH120" s="188"/>
      <c r="FI120" s="188"/>
      <c r="FJ120" s="188"/>
      <c r="FK120" s="188"/>
      <c r="FL120" s="316">
        <f t="shared" si="403"/>
        <v>0</v>
      </c>
      <c r="FM120" s="316">
        <f t="shared" si="404"/>
        <v>0</v>
      </c>
      <c r="FN120" s="316">
        <f t="shared" si="405"/>
        <v>0</v>
      </c>
      <c r="FO120" s="316">
        <f t="shared" si="406"/>
        <v>0</v>
      </c>
      <c r="FP120" s="316">
        <f t="shared" si="407"/>
        <v>0</v>
      </c>
      <c r="FQ120" s="316">
        <f t="shared" si="408"/>
        <v>0</v>
      </c>
      <c r="FR120" s="188"/>
      <c r="FS120" s="307">
        <f t="shared" si="300"/>
        <v>0</v>
      </c>
      <c r="FT120" s="307">
        <f t="shared" si="301"/>
        <v>0</v>
      </c>
      <c r="FU120" s="188"/>
      <c r="FV120" s="188"/>
      <c r="FW120" s="188"/>
      <c r="FX120" s="188"/>
      <c r="FY120" s="188"/>
      <c r="FZ120" s="188"/>
      <c r="GA120" s="316">
        <f t="shared" si="409"/>
        <v>0</v>
      </c>
      <c r="GB120" s="316">
        <f t="shared" si="410"/>
        <v>0</v>
      </c>
      <c r="GC120" s="316">
        <f t="shared" si="411"/>
        <v>0</v>
      </c>
      <c r="GD120" s="316">
        <f t="shared" si="412"/>
        <v>0</v>
      </c>
      <c r="GE120" s="316">
        <f t="shared" si="413"/>
        <v>0</v>
      </c>
      <c r="GF120" s="316">
        <f t="shared" si="414"/>
        <v>0</v>
      </c>
      <c r="GG120" s="188"/>
      <c r="GH120" s="307">
        <f t="shared" si="308"/>
        <v>0</v>
      </c>
      <c r="GI120" s="307">
        <f t="shared" si="309"/>
        <v>0</v>
      </c>
    </row>
    <row r="121" spans="1:191" ht="16.5" x14ac:dyDescent="0.25">
      <c r="A121" s="404">
        <v>40422</v>
      </c>
      <c r="B121" s="410">
        <f t="shared" si="310"/>
        <v>0</v>
      </c>
      <c r="C121" s="208">
        <f t="shared" si="328"/>
        <v>-0.62720668075238128</v>
      </c>
      <c r="D121" s="417"/>
      <c r="E121" s="410">
        <f t="shared" si="311"/>
        <v>0</v>
      </c>
      <c r="F121" s="208">
        <f t="shared" si="329"/>
        <v>0</v>
      </c>
      <c r="G121" s="417"/>
      <c r="H121" s="410">
        <f t="shared" si="312"/>
        <v>0</v>
      </c>
      <c r="I121" s="208">
        <f t="shared" si="330"/>
        <v>0.62</v>
      </c>
      <c r="J121" s="417"/>
      <c r="K121" s="410">
        <f t="shared" si="313"/>
        <v>0</v>
      </c>
      <c r="L121" s="208">
        <f t="shared" si="331"/>
        <v>-0.35499999999999998</v>
      </c>
      <c r="M121" s="417"/>
      <c r="N121" s="410">
        <f t="shared" si="314"/>
        <v>0</v>
      </c>
      <c r="O121" s="208">
        <f t="shared" si="332"/>
        <v>-0.28999999999999998</v>
      </c>
      <c r="P121" s="417"/>
      <c r="Q121" s="208">
        <f t="shared" si="333"/>
        <v>3.9245000000000001</v>
      </c>
      <c r="R121" s="417"/>
      <c r="S121" s="410">
        <f t="shared" si="315"/>
        <v>0</v>
      </c>
      <c r="T121" s="208">
        <f t="shared" si="334"/>
        <v>-0.56999999999999995</v>
      </c>
      <c r="U121" s="417"/>
      <c r="V121" s="208">
        <f t="shared" si="316"/>
        <v>5.0966075319422064</v>
      </c>
      <c r="W121" s="417"/>
      <c r="X121" s="410">
        <f t="shared" si="317"/>
        <v>0</v>
      </c>
      <c r="Y121" s="208">
        <f t="shared" si="335"/>
        <v>4.2145000000000001</v>
      </c>
      <c r="Z121" s="417"/>
      <c r="AB121" s="415">
        <f t="shared" si="336"/>
        <v>0</v>
      </c>
      <c r="AC121" s="122"/>
      <c r="AD121" s="122"/>
      <c r="AI121" s="407">
        <v>40422</v>
      </c>
      <c r="AJ121" s="293">
        <f t="shared" si="318"/>
        <v>0</v>
      </c>
      <c r="AK121" s="294">
        <f t="shared" si="324"/>
        <v>0</v>
      </c>
      <c r="AL121" s="294">
        <f t="shared" si="221"/>
        <v>0</v>
      </c>
      <c r="AM121" s="313">
        <f t="shared" si="319"/>
        <v>0.56652639574642571</v>
      </c>
      <c r="AN121" s="314">
        <f t="shared" si="222"/>
        <v>0</v>
      </c>
      <c r="AO121" s="294">
        <f t="shared" si="223"/>
        <v>0</v>
      </c>
      <c r="AP121" s="408"/>
      <c r="AQ121" s="237"/>
      <c r="AR121" s="307">
        <f t="shared" si="337"/>
        <v>0</v>
      </c>
      <c r="AS121" s="237"/>
      <c r="AT121" s="188"/>
      <c r="AU121" s="188"/>
      <c r="AV121" s="239">
        <v>40422</v>
      </c>
      <c r="AW121" s="188"/>
      <c r="AX121" s="315">
        <f t="shared" si="338"/>
        <v>0</v>
      </c>
      <c r="AY121" s="316">
        <f t="shared" si="339"/>
        <v>0</v>
      </c>
      <c r="AZ121" s="316">
        <f t="shared" si="340"/>
        <v>0</v>
      </c>
      <c r="BA121" s="316">
        <f t="shared" si="341"/>
        <v>0</v>
      </c>
      <c r="BB121" s="316">
        <f t="shared" si="342"/>
        <v>0</v>
      </c>
      <c r="BC121" s="316">
        <f t="shared" si="343"/>
        <v>0</v>
      </c>
      <c r="BD121" s="316">
        <f t="shared" si="344"/>
        <v>0</v>
      </c>
      <c r="BE121" s="316">
        <f t="shared" si="320"/>
        <v>0</v>
      </c>
      <c r="BF121" s="316"/>
      <c r="BG121" s="248"/>
      <c r="BH121" s="248"/>
      <c r="BI121" s="317">
        <f t="shared" si="345"/>
        <v>0</v>
      </c>
      <c r="BJ121" s="317">
        <f t="shared" si="346"/>
        <v>0</v>
      </c>
      <c r="BK121" s="317">
        <f t="shared" si="347"/>
        <v>0</v>
      </c>
      <c r="BL121" s="317">
        <f t="shared" si="348"/>
        <v>0</v>
      </c>
      <c r="BM121" s="317">
        <f t="shared" si="349"/>
        <v>0</v>
      </c>
      <c r="BN121" s="317">
        <f t="shared" si="350"/>
        <v>0</v>
      </c>
      <c r="BO121" s="317">
        <f t="shared" si="351"/>
        <v>0</v>
      </c>
      <c r="BP121" s="317">
        <f t="shared" si="352"/>
        <v>0</v>
      </c>
      <c r="BQ121" s="248"/>
      <c r="BR121" s="249">
        <f t="shared" si="325"/>
        <v>0</v>
      </c>
      <c r="BS121" s="249">
        <f t="shared" si="240"/>
        <v>0</v>
      </c>
      <c r="BT121" s="249"/>
      <c r="BU121" s="188"/>
      <c r="BV121" s="188"/>
      <c r="BW121" s="318">
        <f t="shared" si="353"/>
        <v>0</v>
      </c>
      <c r="BX121" s="318">
        <f t="shared" si="354"/>
        <v>0</v>
      </c>
      <c r="BY121" s="318">
        <f t="shared" si="355"/>
        <v>0</v>
      </c>
      <c r="BZ121" s="318">
        <f t="shared" si="356"/>
        <v>0</v>
      </c>
      <c r="CA121" s="318">
        <f t="shared" si="357"/>
        <v>0</v>
      </c>
      <c r="CB121" s="316">
        <f t="shared" si="358"/>
        <v>0</v>
      </c>
      <c r="CC121" s="316">
        <f t="shared" si="359"/>
        <v>0</v>
      </c>
      <c r="CD121" s="316">
        <f t="shared" si="360"/>
        <v>0</v>
      </c>
      <c r="CE121" s="316">
        <f t="shared" si="361"/>
        <v>0</v>
      </c>
      <c r="CF121" s="316">
        <f t="shared" si="362"/>
        <v>0</v>
      </c>
      <c r="CG121" s="316">
        <f t="shared" si="363"/>
        <v>0</v>
      </c>
      <c r="CH121" s="316">
        <f t="shared" si="364"/>
        <v>0</v>
      </c>
      <c r="CI121" s="316">
        <f t="shared" si="365"/>
        <v>0</v>
      </c>
      <c r="CJ121" s="188"/>
      <c r="CK121" s="307">
        <f t="shared" si="321"/>
        <v>0</v>
      </c>
      <c r="CL121" s="307"/>
      <c r="CM121" s="307"/>
      <c r="CN121" s="318">
        <f t="shared" si="366"/>
        <v>0</v>
      </c>
      <c r="CO121" s="318">
        <f t="shared" si="367"/>
        <v>0</v>
      </c>
      <c r="CP121" s="318">
        <f t="shared" si="368"/>
        <v>0</v>
      </c>
      <c r="CQ121" s="318">
        <f t="shared" si="369"/>
        <v>0</v>
      </c>
      <c r="CR121" s="307"/>
      <c r="CS121" s="307">
        <f t="shared" si="322"/>
        <v>0</v>
      </c>
      <c r="CT121" s="307"/>
      <c r="CU121" s="188"/>
      <c r="CV121" s="188"/>
      <c r="CW121" s="188"/>
      <c r="CX121" s="316">
        <f t="shared" si="370"/>
        <v>0</v>
      </c>
      <c r="CY121" s="316">
        <f t="shared" si="371"/>
        <v>0</v>
      </c>
      <c r="CZ121" s="316">
        <f t="shared" si="372"/>
        <v>0</v>
      </c>
      <c r="DA121" s="316">
        <f t="shared" si="373"/>
        <v>0</v>
      </c>
      <c r="DB121" s="316">
        <f t="shared" si="374"/>
        <v>0</v>
      </c>
      <c r="DC121" s="316">
        <f t="shared" si="375"/>
        <v>0</v>
      </c>
      <c r="DD121" s="316">
        <f t="shared" si="376"/>
        <v>0</v>
      </c>
      <c r="DE121" s="188"/>
      <c r="DF121" s="307">
        <f t="shared" si="265"/>
        <v>0</v>
      </c>
      <c r="DG121" s="188"/>
      <c r="DH121" s="188"/>
      <c r="DI121" s="188"/>
      <c r="DJ121" s="188"/>
      <c r="DK121" s="188"/>
      <c r="DL121" s="316">
        <f t="shared" si="377"/>
        <v>0</v>
      </c>
      <c r="DM121" s="316">
        <f t="shared" si="378"/>
        <v>0</v>
      </c>
      <c r="DN121" s="316">
        <f t="shared" si="379"/>
        <v>0</v>
      </c>
      <c r="DO121" s="316">
        <f t="shared" si="380"/>
        <v>0</v>
      </c>
      <c r="DP121" s="316"/>
      <c r="DQ121" s="316">
        <f t="shared" si="323"/>
        <v>0</v>
      </c>
      <c r="DR121" s="316"/>
      <c r="DS121" s="316">
        <f t="shared" si="381"/>
        <v>0</v>
      </c>
      <c r="DT121" s="316">
        <f t="shared" si="382"/>
        <v>0</v>
      </c>
      <c r="DU121" s="316">
        <f t="shared" si="383"/>
        <v>0</v>
      </c>
      <c r="DV121" s="316">
        <f t="shared" si="384"/>
        <v>0</v>
      </c>
      <c r="DW121" s="316">
        <f t="shared" si="385"/>
        <v>0</v>
      </c>
      <c r="DX121" s="316">
        <f t="shared" si="386"/>
        <v>0</v>
      </c>
      <c r="DY121" s="316">
        <f t="shared" si="387"/>
        <v>0</v>
      </c>
      <c r="DZ121" s="316">
        <f t="shared" si="388"/>
        <v>0</v>
      </c>
      <c r="EA121" s="316">
        <f t="shared" si="389"/>
        <v>0</v>
      </c>
      <c r="EB121" s="307">
        <f t="shared" si="390"/>
        <v>0</v>
      </c>
      <c r="EC121" s="307"/>
      <c r="ED121" s="188"/>
      <c r="EE121" s="188"/>
      <c r="EF121" s="188"/>
      <c r="EG121" s="188"/>
      <c r="EH121" s="188"/>
      <c r="EI121" s="316">
        <f t="shared" si="391"/>
        <v>0</v>
      </c>
      <c r="EJ121" s="316">
        <f t="shared" si="392"/>
        <v>0</v>
      </c>
      <c r="EK121" s="316">
        <f t="shared" si="393"/>
        <v>0</v>
      </c>
      <c r="EL121" s="316">
        <f t="shared" si="394"/>
        <v>0</v>
      </c>
      <c r="EM121" s="316">
        <f t="shared" si="395"/>
        <v>0</v>
      </c>
      <c r="EN121" s="316">
        <f t="shared" si="396"/>
        <v>0</v>
      </c>
      <c r="EO121" s="188"/>
      <c r="EP121" s="307">
        <f t="shared" si="326"/>
        <v>0</v>
      </c>
      <c r="EQ121" s="307">
        <f t="shared" si="286"/>
        <v>0</v>
      </c>
      <c r="ER121" s="188"/>
      <c r="ES121" s="188"/>
      <c r="ET121" s="188"/>
      <c r="EU121" s="188"/>
      <c r="EV121" s="188"/>
      <c r="EW121" s="316">
        <f t="shared" si="397"/>
        <v>0</v>
      </c>
      <c r="EX121" s="316">
        <f t="shared" si="398"/>
        <v>0</v>
      </c>
      <c r="EY121" s="316">
        <f t="shared" si="399"/>
        <v>0</v>
      </c>
      <c r="EZ121" s="316">
        <f t="shared" si="400"/>
        <v>0</v>
      </c>
      <c r="FA121" s="316">
        <f t="shared" si="401"/>
        <v>0</v>
      </c>
      <c r="FB121" s="316">
        <f t="shared" si="402"/>
        <v>0</v>
      </c>
      <c r="FC121" s="188"/>
      <c r="FD121" s="307">
        <f t="shared" si="327"/>
        <v>0</v>
      </c>
      <c r="FE121" s="307">
        <f t="shared" si="293"/>
        <v>0</v>
      </c>
      <c r="FF121" s="188"/>
      <c r="FG121" s="188"/>
      <c r="FH121" s="188"/>
      <c r="FI121" s="188"/>
      <c r="FJ121" s="188"/>
      <c r="FK121" s="188"/>
      <c r="FL121" s="316">
        <f t="shared" si="403"/>
        <v>0</v>
      </c>
      <c r="FM121" s="316">
        <f t="shared" si="404"/>
        <v>0</v>
      </c>
      <c r="FN121" s="316">
        <f t="shared" si="405"/>
        <v>0</v>
      </c>
      <c r="FO121" s="316">
        <f t="shared" si="406"/>
        <v>0</v>
      </c>
      <c r="FP121" s="316">
        <f t="shared" si="407"/>
        <v>0</v>
      </c>
      <c r="FQ121" s="316">
        <f t="shared" si="408"/>
        <v>0</v>
      </c>
      <c r="FR121" s="188"/>
      <c r="FS121" s="307">
        <f t="shared" si="300"/>
        <v>0</v>
      </c>
      <c r="FT121" s="307">
        <f t="shared" si="301"/>
        <v>0</v>
      </c>
      <c r="FU121" s="188"/>
      <c r="FV121" s="188"/>
      <c r="FW121" s="188"/>
      <c r="FX121" s="188"/>
      <c r="FY121" s="188"/>
      <c r="FZ121" s="188"/>
      <c r="GA121" s="316">
        <f t="shared" si="409"/>
        <v>0</v>
      </c>
      <c r="GB121" s="316">
        <f t="shared" si="410"/>
        <v>0</v>
      </c>
      <c r="GC121" s="316">
        <f t="shared" si="411"/>
        <v>0</v>
      </c>
      <c r="GD121" s="316">
        <f t="shared" si="412"/>
        <v>0</v>
      </c>
      <c r="GE121" s="316">
        <f t="shared" si="413"/>
        <v>0</v>
      </c>
      <c r="GF121" s="316">
        <f t="shared" si="414"/>
        <v>0</v>
      </c>
      <c r="GG121" s="188"/>
      <c r="GH121" s="307">
        <f t="shared" si="308"/>
        <v>0</v>
      </c>
      <c r="GI121" s="307">
        <f t="shared" si="309"/>
        <v>0</v>
      </c>
    </row>
    <row r="122" spans="1:191" ht="16.5" x14ac:dyDescent="0.25">
      <c r="A122" s="409">
        <v>40452</v>
      </c>
      <c r="B122" s="418">
        <f t="shared" si="310"/>
        <v>0</v>
      </c>
      <c r="C122" s="209">
        <f t="shared" si="328"/>
        <v>-0.62720557491239948</v>
      </c>
      <c r="D122" s="419"/>
      <c r="E122" s="418">
        <f t="shared" si="311"/>
        <v>0</v>
      </c>
      <c r="F122" s="209">
        <f t="shared" si="329"/>
        <v>0</v>
      </c>
      <c r="G122" s="419"/>
      <c r="H122" s="418">
        <f t="shared" si="312"/>
        <v>0</v>
      </c>
      <c r="I122" s="209">
        <f t="shared" si="330"/>
        <v>0.62</v>
      </c>
      <c r="J122" s="419"/>
      <c r="K122" s="418">
        <f t="shared" si="313"/>
        <v>0</v>
      </c>
      <c r="L122" s="209">
        <f t="shared" si="331"/>
        <v>-0.35499999999999998</v>
      </c>
      <c r="M122" s="419"/>
      <c r="N122" s="418">
        <f t="shared" si="314"/>
        <v>0</v>
      </c>
      <c r="O122" s="209">
        <f t="shared" si="332"/>
        <v>-0.28999999999999998</v>
      </c>
      <c r="P122" s="419"/>
      <c r="Q122" s="209">
        <f t="shared" si="333"/>
        <v>3.9625000000000004</v>
      </c>
      <c r="R122" s="419"/>
      <c r="S122" s="418">
        <f t="shared" si="315"/>
        <v>0</v>
      </c>
      <c r="T122" s="209">
        <f t="shared" si="334"/>
        <v>-0.56999999999999995</v>
      </c>
      <c r="U122" s="419"/>
      <c r="V122" s="209">
        <f t="shared" si="316"/>
        <v>5.1498477281476065</v>
      </c>
      <c r="W122" s="419"/>
      <c r="X122" s="418">
        <f t="shared" si="317"/>
        <v>0</v>
      </c>
      <c r="Y122" s="209">
        <f t="shared" si="335"/>
        <v>4.2525000000000004</v>
      </c>
      <c r="Z122" s="419"/>
      <c r="AB122" s="412">
        <f t="shared" si="336"/>
        <v>0</v>
      </c>
      <c r="AC122" s="122"/>
      <c r="AD122" s="122"/>
      <c r="AI122" s="407">
        <v>40452</v>
      </c>
      <c r="AJ122" s="293">
        <f t="shared" si="318"/>
        <v>0</v>
      </c>
      <c r="AK122" s="294">
        <f t="shared" si="324"/>
        <v>0</v>
      </c>
      <c r="AL122" s="294">
        <f t="shared" si="221"/>
        <v>0</v>
      </c>
      <c r="AM122" s="313">
        <f t="shared" si="319"/>
        <v>0.56335470193170833</v>
      </c>
      <c r="AN122" s="314">
        <f t="shared" si="222"/>
        <v>0</v>
      </c>
      <c r="AO122" s="294">
        <f t="shared" si="223"/>
        <v>0</v>
      </c>
      <c r="AP122" s="408"/>
      <c r="AQ122" s="237"/>
      <c r="AR122" s="307">
        <f t="shared" si="337"/>
        <v>0</v>
      </c>
      <c r="AS122" s="237"/>
      <c r="AT122" s="188"/>
      <c r="AU122" s="188"/>
      <c r="AV122" s="239">
        <v>40452</v>
      </c>
      <c r="AW122" s="188"/>
      <c r="AX122" s="315">
        <f t="shared" si="338"/>
        <v>0</v>
      </c>
      <c r="AY122" s="316">
        <f t="shared" si="339"/>
        <v>0</v>
      </c>
      <c r="AZ122" s="316">
        <f t="shared" si="340"/>
        <v>0</v>
      </c>
      <c r="BA122" s="316">
        <f t="shared" si="341"/>
        <v>0</v>
      </c>
      <c r="BB122" s="316">
        <f t="shared" si="342"/>
        <v>0</v>
      </c>
      <c r="BC122" s="316">
        <f t="shared" si="343"/>
        <v>0</v>
      </c>
      <c r="BD122" s="316">
        <f t="shared" si="344"/>
        <v>0</v>
      </c>
      <c r="BE122" s="316">
        <f t="shared" si="320"/>
        <v>0</v>
      </c>
      <c r="BF122" s="316"/>
      <c r="BG122" s="248"/>
      <c r="BH122" s="248"/>
      <c r="BI122" s="317">
        <f t="shared" si="345"/>
        <v>0</v>
      </c>
      <c r="BJ122" s="317">
        <f t="shared" si="346"/>
        <v>0</v>
      </c>
      <c r="BK122" s="317">
        <f t="shared" si="347"/>
        <v>0</v>
      </c>
      <c r="BL122" s="317">
        <f t="shared" si="348"/>
        <v>0</v>
      </c>
      <c r="BM122" s="317">
        <f t="shared" si="349"/>
        <v>0</v>
      </c>
      <c r="BN122" s="317">
        <f t="shared" si="350"/>
        <v>0</v>
      </c>
      <c r="BO122" s="317">
        <f t="shared" si="351"/>
        <v>0</v>
      </c>
      <c r="BP122" s="317">
        <f t="shared" si="352"/>
        <v>0</v>
      </c>
      <c r="BQ122" s="248"/>
      <c r="BR122" s="249">
        <f t="shared" si="325"/>
        <v>0</v>
      </c>
      <c r="BS122" s="249">
        <f t="shared" si="240"/>
        <v>0</v>
      </c>
      <c r="BT122" s="249"/>
      <c r="BU122" s="188"/>
      <c r="BV122" s="188"/>
      <c r="BW122" s="318">
        <f t="shared" si="353"/>
        <v>0</v>
      </c>
      <c r="BX122" s="318">
        <f t="shared" si="354"/>
        <v>0</v>
      </c>
      <c r="BY122" s="318">
        <f t="shared" si="355"/>
        <v>0</v>
      </c>
      <c r="BZ122" s="318">
        <f t="shared" si="356"/>
        <v>0</v>
      </c>
      <c r="CA122" s="318">
        <f t="shared" si="357"/>
        <v>0</v>
      </c>
      <c r="CB122" s="316">
        <f t="shared" si="358"/>
        <v>0</v>
      </c>
      <c r="CC122" s="316">
        <f t="shared" si="359"/>
        <v>0</v>
      </c>
      <c r="CD122" s="316">
        <f t="shared" si="360"/>
        <v>0</v>
      </c>
      <c r="CE122" s="316">
        <f t="shared" si="361"/>
        <v>0</v>
      </c>
      <c r="CF122" s="316">
        <f t="shared" si="362"/>
        <v>0</v>
      </c>
      <c r="CG122" s="316">
        <f t="shared" si="363"/>
        <v>0</v>
      </c>
      <c r="CH122" s="316">
        <f t="shared" si="364"/>
        <v>0</v>
      </c>
      <c r="CI122" s="316">
        <f t="shared" si="365"/>
        <v>0</v>
      </c>
      <c r="CJ122" s="188"/>
      <c r="CK122" s="307">
        <f t="shared" si="321"/>
        <v>0</v>
      </c>
      <c r="CL122" s="307"/>
      <c r="CM122" s="307"/>
      <c r="CN122" s="318">
        <f t="shared" si="366"/>
        <v>0</v>
      </c>
      <c r="CO122" s="318">
        <f t="shared" si="367"/>
        <v>0</v>
      </c>
      <c r="CP122" s="318">
        <f t="shared" si="368"/>
        <v>0</v>
      </c>
      <c r="CQ122" s="318">
        <f t="shared" si="369"/>
        <v>0</v>
      </c>
      <c r="CR122" s="307"/>
      <c r="CS122" s="307">
        <f t="shared" si="322"/>
        <v>0</v>
      </c>
      <c r="CT122" s="307"/>
      <c r="CU122" s="188"/>
      <c r="CV122" s="188"/>
      <c r="CW122" s="188"/>
      <c r="CX122" s="316">
        <f t="shared" si="370"/>
        <v>0</v>
      </c>
      <c r="CY122" s="316">
        <f t="shared" si="371"/>
        <v>0</v>
      </c>
      <c r="CZ122" s="316">
        <f t="shared" si="372"/>
        <v>0</v>
      </c>
      <c r="DA122" s="316">
        <f t="shared" si="373"/>
        <v>0</v>
      </c>
      <c r="DB122" s="316">
        <f t="shared" si="374"/>
        <v>0</v>
      </c>
      <c r="DC122" s="316">
        <f t="shared" si="375"/>
        <v>0</v>
      </c>
      <c r="DD122" s="316">
        <f t="shared" si="376"/>
        <v>0</v>
      </c>
      <c r="DE122" s="188"/>
      <c r="DF122" s="307">
        <f t="shared" si="265"/>
        <v>0</v>
      </c>
      <c r="DG122" s="188"/>
      <c r="DH122" s="188"/>
      <c r="DI122" s="188"/>
      <c r="DJ122" s="188"/>
      <c r="DK122" s="188"/>
      <c r="DL122" s="316">
        <f t="shared" si="377"/>
        <v>0</v>
      </c>
      <c r="DM122" s="316">
        <f t="shared" si="378"/>
        <v>0</v>
      </c>
      <c r="DN122" s="316">
        <f t="shared" si="379"/>
        <v>0</v>
      </c>
      <c r="DO122" s="316">
        <f t="shared" si="380"/>
        <v>0</v>
      </c>
      <c r="DP122" s="316"/>
      <c r="DQ122" s="316">
        <f t="shared" si="323"/>
        <v>0</v>
      </c>
      <c r="DR122" s="316"/>
      <c r="DS122" s="316">
        <f t="shared" si="381"/>
        <v>0</v>
      </c>
      <c r="DT122" s="316">
        <f t="shared" si="382"/>
        <v>0</v>
      </c>
      <c r="DU122" s="316">
        <f t="shared" si="383"/>
        <v>0</v>
      </c>
      <c r="DV122" s="316">
        <f t="shared" si="384"/>
        <v>0</v>
      </c>
      <c r="DW122" s="316">
        <f t="shared" si="385"/>
        <v>0</v>
      </c>
      <c r="DX122" s="316">
        <f t="shared" si="386"/>
        <v>0</v>
      </c>
      <c r="DY122" s="316">
        <f t="shared" si="387"/>
        <v>0</v>
      </c>
      <c r="DZ122" s="316">
        <f t="shared" si="388"/>
        <v>0</v>
      </c>
      <c r="EA122" s="316">
        <f t="shared" si="389"/>
        <v>0</v>
      </c>
      <c r="EB122" s="307">
        <f t="shared" si="390"/>
        <v>0</v>
      </c>
      <c r="EC122" s="307"/>
      <c r="ED122" s="188"/>
      <c r="EE122" s="188"/>
      <c r="EF122" s="188"/>
      <c r="EG122" s="188"/>
      <c r="EH122" s="188"/>
      <c r="EI122" s="316">
        <f t="shared" si="391"/>
        <v>0</v>
      </c>
      <c r="EJ122" s="316">
        <f t="shared" si="392"/>
        <v>0</v>
      </c>
      <c r="EK122" s="316">
        <f t="shared" si="393"/>
        <v>0</v>
      </c>
      <c r="EL122" s="316">
        <f t="shared" si="394"/>
        <v>0</v>
      </c>
      <c r="EM122" s="316">
        <f t="shared" si="395"/>
        <v>0</v>
      </c>
      <c r="EN122" s="316">
        <f t="shared" si="396"/>
        <v>0</v>
      </c>
      <c r="EO122" s="188"/>
      <c r="EP122" s="307">
        <f t="shared" si="326"/>
        <v>0</v>
      </c>
      <c r="EQ122" s="307">
        <f t="shared" si="286"/>
        <v>0</v>
      </c>
      <c r="ER122" s="188"/>
      <c r="ES122" s="188"/>
      <c r="ET122" s="188"/>
      <c r="EU122" s="188"/>
      <c r="EV122" s="188"/>
      <c r="EW122" s="316">
        <f t="shared" si="397"/>
        <v>0</v>
      </c>
      <c r="EX122" s="316">
        <f t="shared" si="398"/>
        <v>0</v>
      </c>
      <c r="EY122" s="316">
        <f t="shared" si="399"/>
        <v>0</v>
      </c>
      <c r="EZ122" s="316">
        <f t="shared" si="400"/>
        <v>0</v>
      </c>
      <c r="FA122" s="316">
        <f t="shared" si="401"/>
        <v>0</v>
      </c>
      <c r="FB122" s="316">
        <f t="shared" si="402"/>
        <v>0</v>
      </c>
      <c r="FC122" s="188"/>
      <c r="FD122" s="307">
        <f t="shared" si="327"/>
        <v>0</v>
      </c>
      <c r="FE122" s="307">
        <f t="shared" si="293"/>
        <v>0</v>
      </c>
      <c r="FF122" s="188"/>
      <c r="FG122" s="188"/>
      <c r="FH122" s="188"/>
      <c r="FI122" s="188"/>
      <c r="FJ122" s="188"/>
      <c r="FK122" s="188"/>
      <c r="FL122" s="316">
        <f t="shared" si="403"/>
        <v>0</v>
      </c>
      <c r="FM122" s="316">
        <f t="shared" si="404"/>
        <v>0</v>
      </c>
      <c r="FN122" s="316">
        <f t="shared" si="405"/>
        <v>0</v>
      </c>
      <c r="FO122" s="316">
        <f t="shared" si="406"/>
        <v>0</v>
      </c>
      <c r="FP122" s="316">
        <f t="shared" si="407"/>
        <v>0</v>
      </c>
      <c r="FQ122" s="316">
        <f t="shared" si="408"/>
        <v>0</v>
      </c>
      <c r="FR122" s="188"/>
      <c r="FS122" s="307">
        <f t="shared" si="300"/>
        <v>0</v>
      </c>
      <c r="FT122" s="307">
        <f t="shared" si="301"/>
        <v>0</v>
      </c>
      <c r="FU122" s="188"/>
      <c r="FV122" s="188"/>
      <c r="FW122" s="188"/>
      <c r="FX122" s="188"/>
      <c r="FY122" s="188"/>
      <c r="FZ122" s="188"/>
      <c r="GA122" s="316">
        <f t="shared" si="409"/>
        <v>0</v>
      </c>
      <c r="GB122" s="316">
        <f t="shared" si="410"/>
        <v>0</v>
      </c>
      <c r="GC122" s="316">
        <f t="shared" si="411"/>
        <v>0</v>
      </c>
      <c r="GD122" s="316">
        <f t="shared" si="412"/>
        <v>0</v>
      </c>
      <c r="GE122" s="316">
        <f t="shared" si="413"/>
        <v>0</v>
      </c>
      <c r="GF122" s="316">
        <f t="shared" si="414"/>
        <v>0</v>
      </c>
      <c r="GG122" s="188"/>
      <c r="GH122" s="307">
        <f t="shared" si="308"/>
        <v>0</v>
      </c>
      <c r="GI122" s="307">
        <f t="shared" si="309"/>
        <v>0</v>
      </c>
    </row>
    <row r="123" spans="1:191" ht="17.25" thickBot="1" x14ac:dyDescent="0.3">
      <c r="A123" s="404">
        <v>40483</v>
      </c>
      <c r="B123" s="410">
        <f t="shared" si="310"/>
        <v>0</v>
      </c>
      <c r="C123" s="208">
        <f t="shared" si="328"/>
        <v>-0.56999999999999984</v>
      </c>
      <c r="D123" s="210">
        <f>AVERAGE(C123:C134)</f>
        <v>-0.60337644977571403</v>
      </c>
      <c r="E123" s="410">
        <f t="shared" si="311"/>
        <v>0</v>
      </c>
      <c r="F123" s="208">
        <f t="shared" si="329"/>
        <v>0</v>
      </c>
      <c r="G123" s="210">
        <f>AVERAGE(F123:F134)</f>
        <v>0</v>
      </c>
      <c r="H123" s="410">
        <f t="shared" si="312"/>
        <v>0</v>
      </c>
      <c r="I123" s="208">
        <f t="shared" si="330"/>
        <v>0.5</v>
      </c>
      <c r="J123" s="210">
        <f>AVERAGE(I123:I134)</f>
        <v>0.57000000000000006</v>
      </c>
      <c r="K123" s="410">
        <f t="shared" si="313"/>
        <v>0</v>
      </c>
      <c r="L123" s="208">
        <f t="shared" si="331"/>
        <v>-0.28999999999999998</v>
      </c>
      <c r="M123" s="210">
        <f>AVERAGE(L123:L134)</f>
        <v>-0.12083333333333333</v>
      </c>
      <c r="N123" s="410">
        <f t="shared" si="314"/>
        <v>0</v>
      </c>
      <c r="O123" s="208">
        <f t="shared" si="332"/>
        <v>0</v>
      </c>
      <c r="P123" s="210">
        <f>AVERAGE(O123:O134)</f>
        <v>-0.16833333333333333</v>
      </c>
      <c r="Q123" s="208">
        <f t="shared" si="333"/>
        <v>4.3925000000000001</v>
      </c>
      <c r="R123" s="210">
        <f>AVERAGE(Q123:Q134)</f>
        <v>4.181</v>
      </c>
      <c r="S123" s="410">
        <f t="shared" si="315"/>
        <v>0</v>
      </c>
      <c r="T123" s="208">
        <f t="shared" si="334"/>
        <v>-0.56999999999999995</v>
      </c>
      <c r="U123" s="210">
        <f>AVERAGE(T123:T134)</f>
        <v>-0.57000000000000006</v>
      </c>
      <c r="V123" s="208">
        <f t="shared" si="316"/>
        <v>5.3457599764438264</v>
      </c>
      <c r="W123" s="210">
        <f>AVERAGE(V123:V134)</f>
        <v>5.2847943610749875</v>
      </c>
      <c r="X123" s="410">
        <f t="shared" si="317"/>
        <v>0</v>
      </c>
      <c r="Y123" s="208">
        <f t="shared" si="335"/>
        <v>4.3925000000000001</v>
      </c>
      <c r="Z123" s="210">
        <f>AVERAGE(Y123:Y134)</f>
        <v>4.3493333333333331</v>
      </c>
      <c r="AB123" s="415">
        <f t="shared" si="336"/>
        <v>0</v>
      </c>
      <c r="AC123" s="122"/>
      <c r="AD123" s="122"/>
      <c r="AI123" s="407">
        <v>40483</v>
      </c>
      <c r="AJ123" s="293">
        <f t="shared" si="318"/>
        <v>0</v>
      </c>
      <c r="AK123" s="294">
        <f t="shared" si="324"/>
        <v>0</v>
      </c>
      <c r="AL123" s="294">
        <f t="shared" si="221"/>
        <v>0</v>
      </c>
      <c r="AM123" s="313">
        <f t="shared" si="319"/>
        <v>0.56008842404977344</v>
      </c>
      <c r="AN123" s="314">
        <f t="shared" si="222"/>
        <v>0</v>
      </c>
      <c r="AO123" s="294">
        <f t="shared" si="223"/>
        <v>0</v>
      </c>
      <c r="AP123" s="408"/>
      <c r="AQ123" s="237"/>
      <c r="AR123" s="307">
        <f t="shared" si="337"/>
        <v>0</v>
      </c>
      <c r="AS123" s="237"/>
      <c r="AT123" s="188"/>
      <c r="AU123" s="188"/>
      <c r="AV123" s="239">
        <v>40483</v>
      </c>
      <c r="AW123" s="188"/>
      <c r="AX123" s="315">
        <f t="shared" si="338"/>
        <v>0</v>
      </c>
      <c r="AY123" s="316">
        <f t="shared" si="339"/>
        <v>0</v>
      </c>
      <c r="AZ123" s="316">
        <f t="shared" si="340"/>
        <v>0</v>
      </c>
      <c r="BA123" s="316">
        <f t="shared" si="341"/>
        <v>0</v>
      </c>
      <c r="BB123" s="316">
        <f t="shared" si="342"/>
        <v>0</v>
      </c>
      <c r="BC123" s="316">
        <f t="shared" si="343"/>
        <v>0</v>
      </c>
      <c r="BD123" s="316">
        <f t="shared" si="344"/>
        <v>0</v>
      </c>
      <c r="BE123" s="316">
        <f t="shared" si="320"/>
        <v>0</v>
      </c>
      <c r="BF123" s="316"/>
      <c r="BG123" s="248"/>
      <c r="BH123" s="248"/>
      <c r="BI123" s="317">
        <f t="shared" si="345"/>
        <v>0</v>
      </c>
      <c r="BJ123" s="317">
        <f t="shared" si="346"/>
        <v>0</v>
      </c>
      <c r="BK123" s="317">
        <f t="shared" si="347"/>
        <v>0</v>
      </c>
      <c r="BL123" s="317">
        <f t="shared" si="348"/>
        <v>0</v>
      </c>
      <c r="BM123" s="317">
        <f t="shared" si="349"/>
        <v>0</v>
      </c>
      <c r="BN123" s="317">
        <f t="shared" si="350"/>
        <v>0</v>
      </c>
      <c r="BO123" s="317">
        <f t="shared" si="351"/>
        <v>0</v>
      </c>
      <c r="BP123" s="317">
        <f t="shared" si="352"/>
        <v>0</v>
      </c>
      <c r="BQ123" s="248"/>
      <c r="BR123" s="249">
        <f t="shared" si="325"/>
        <v>0</v>
      </c>
      <c r="BS123" s="249">
        <f t="shared" si="240"/>
        <v>0</v>
      </c>
      <c r="BT123" s="249"/>
      <c r="BU123" s="188"/>
      <c r="BV123" s="188"/>
      <c r="BW123" s="318">
        <f t="shared" si="353"/>
        <v>0</v>
      </c>
      <c r="BX123" s="318">
        <f t="shared" si="354"/>
        <v>0</v>
      </c>
      <c r="BY123" s="318">
        <f t="shared" si="355"/>
        <v>0</v>
      </c>
      <c r="BZ123" s="318">
        <f t="shared" si="356"/>
        <v>0</v>
      </c>
      <c r="CA123" s="318">
        <f t="shared" si="357"/>
        <v>0</v>
      </c>
      <c r="CB123" s="316">
        <f t="shared" si="358"/>
        <v>0</v>
      </c>
      <c r="CC123" s="316">
        <f t="shared" si="359"/>
        <v>0</v>
      </c>
      <c r="CD123" s="316">
        <f t="shared" si="360"/>
        <v>0</v>
      </c>
      <c r="CE123" s="316">
        <f t="shared" si="361"/>
        <v>0</v>
      </c>
      <c r="CF123" s="316">
        <f t="shared" si="362"/>
        <v>0</v>
      </c>
      <c r="CG123" s="316">
        <f t="shared" si="363"/>
        <v>0</v>
      </c>
      <c r="CH123" s="316">
        <f t="shared" si="364"/>
        <v>0</v>
      </c>
      <c r="CI123" s="316">
        <f t="shared" si="365"/>
        <v>0</v>
      </c>
      <c r="CJ123" s="188"/>
      <c r="CK123" s="307">
        <f t="shared" si="321"/>
        <v>0</v>
      </c>
      <c r="CL123" s="307"/>
      <c r="CM123" s="307"/>
      <c r="CN123" s="318">
        <f t="shared" si="366"/>
        <v>0</v>
      </c>
      <c r="CO123" s="318">
        <f t="shared" si="367"/>
        <v>0</v>
      </c>
      <c r="CP123" s="318">
        <f t="shared" si="368"/>
        <v>0</v>
      </c>
      <c r="CQ123" s="318">
        <f t="shared" si="369"/>
        <v>0</v>
      </c>
      <c r="CR123" s="307"/>
      <c r="CS123" s="307">
        <f t="shared" si="322"/>
        <v>0</v>
      </c>
      <c r="CT123" s="307"/>
      <c r="CU123" s="188"/>
      <c r="CV123" s="188"/>
      <c r="CW123" s="188"/>
      <c r="CX123" s="316">
        <f t="shared" si="370"/>
        <v>0</v>
      </c>
      <c r="CY123" s="316">
        <f t="shared" si="371"/>
        <v>0</v>
      </c>
      <c r="CZ123" s="316">
        <f t="shared" si="372"/>
        <v>0</v>
      </c>
      <c r="DA123" s="316">
        <f t="shared" si="373"/>
        <v>0</v>
      </c>
      <c r="DB123" s="316">
        <f t="shared" si="374"/>
        <v>0</v>
      </c>
      <c r="DC123" s="316">
        <f t="shared" si="375"/>
        <v>0</v>
      </c>
      <c r="DD123" s="316">
        <f t="shared" si="376"/>
        <v>0</v>
      </c>
      <c r="DE123" s="188"/>
      <c r="DF123" s="307">
        <f t="shared" si="265"/>
        <v>0</v>
      </c>
      <c r="DG123" s="188"/>
      <c r="DH123" s="188"/>
      <c r="DI123" s="188"/>
      <c r="DJ123" s="188"/>
      <c r="DK123" s="188"/>
      <c r="DL123" s="316">
        <f t="shared" si="377"/>
        <v>0</v>
      </c>
      <c r="DM123" s="316">
        <f t="shared" si="378"/>
        <v>0</v>
      </c>
      <c r="DN123" s="316">
        <f t="shared" si="379"/>
        <v>0</v>
      </c>
      <c r="DO123" s="316">
        <f t="shared" si="380"/>
        <v>0</v>
      </c>
      <c r="DP123" s="316"/>
      <c r="DQ123" s="316">
        <f t="shared" si="323"/>
        <v>0</v>
      </c>
      <c r="DR123" s="316"/>
      <c r="DS123" s="316">
        <f t="shared" si="381"/>
        <v>0</v>
      </c>
      <c r="DT123" s="316">
        <f t="shared" si="382"/>
        <v>0</v>
      </c>
      <c r="DU123" s="316">
        <f t="shared" si="383"/>
        <v>0</v>
      </c>
      <c r="DV123" s="316">
        <f t="shared" si="384"/>
        <v>0</v>
      </c>
      <c r="DW123" s="316">
        <f t="shared" si="385"/>
        <v>0</v>
      </c>
      <c r="DX123" s="316">
        <f t="shared" si="386"/>
        <v>0</v>
      </c>
      <c r="DY123" s="316">
        <f t="shared" si="387"/>
        <v>0</v>
      </c>
      <c r="DZ123" s="316">
        <f t="shared" si="388"/>
        <v>0</v>
      </c>
      <c r="EA123" s="316">
        <f t="shared" si="389"/>
        <v>0</v>
      </c>
      <c r="EB123" s="307">
        <f t="shared" si="390"/>
        <v>0</v>
      </c>
      <c r="EC123" s="307"/>
      <c r="ED123" s="188"/>
      <c r="EE123" s="188"/>
      <c r="EF123" s="188"/>
      <c r="EG123" s="188"/>
      <c r="EH123" s="188"/>
      <c r="EI123" s="316">
        <f t="shared" si="391"/>
        <v>0</v>
      </c>
      <c r="EJ123" s="316">
        <f t="shared" si="392"/>
        <v>0</v>
      </c>
      <c r="EK123" s="316">
        <f t="shared" si="393"/>
        <v>0</v>
      </c>
      <c r="EL123" s="316">
        <f t="shared" si="394"/>
        <v>0</v>
      </c>
      <c r="EM123" s="316">
        <f t="shared" si="395"/>
        <v>0</v>
      </c>
      <c r="EN123" s="316">
        <f t="shared" si="396"/>
        <v>0</v>
      </c>
      <c r="EO123" s="188"/>
      <c r="EP123" s="307">
        <f t="shared" si="326"/>
        <v>0</v>
      </c>
      <c r="EQ123" s="307">
        <f t="shared" si="286"/>
        <v>0</v>
      </c>
      <c r="ER123" s="188"/>
      <c r="ES123" s="188"/>
      <c r="ET123" s="188"/>
      <c r="EU123" s="188"/>
      <c r="EV123" s="188"/>
      <c r="EW123" s="316">
        <f t="shared" si="397"/>
        <v>0</v>
      </c>
      <c r="EX123" s="316">
        <f t="shared" si="398"/>
        <v>0</v>
      </c>
      <c r="EY123" s="316">
        <f t="shared" si="399"/>
        <v>0</v>
      </c>
      <c r="EZ123" s="316">
        <f t="shared" si="400"/>
        <v>0</v>
      </c>
      <c r="FA123" s="316">
        <f t="shared" si="401"/>
        <v>0</v>
      </c>
      <c r="FB123" s="316">
        <f t="shared" si="402"/>
        <v>0</v>
      </c>
      <c r="FC123" s="188"/>
      <c r="FD123" s="307">
        <f t="shared" si="327"/>
        <v>0</v>
      </c>
      <c r="FE123" s="307">
        <f t="shared" si="293"/>
        <v>0</v>
      </c>
      <c r="FF123" s="188"/>
      <c r="FG123" s="188"/>
      <c r="FH123" s="188"/>
      <c r="FI123" s="188"/>
      <c r="FJ123" s="188"/>
      <c r="FK123" s="188"/>
      <c r="FL123" s="316">
        <f t="shared" si="403"/>
        <v>0</v>
      </c>
      <c r="FM123" s="316">
        <f t="shared" si="404"/>
        <v>0</v>
      </c>
      <c r="FN123" s="316">
        <f t="shared" si="405"/>
        <v>0</v>
      </c>
      <c r="FO123" s="316">
        <f t="shared" si="406"/>
        <v>0</v>
      </c>
      <c r="FP123" s="316">
        <f t="shared" si="407"/>
        <v>0</v>
      </c>
      <c r="FQ123" s="316">
        <f t="shared" si="408"/>
        <v>0</v>
      </c>
      <c r="FR123" s="188"/>
      <c r="FS123" s="307">
        <f t="shared" si="300"/>
        <v>0</v>
      </c>
      <c r="FT123" s="307">
        <f t="shared" si="301"/>
        <v>0</v>
      </c>
      <c r="FU123" s="188"/>
      <c r="FV123" s="188"/>
      <c r="FW123" s="188"/>
      <c r="FX123" s="188"/>
      <c r="FY123" s="188"/>
      <c r="FZ123" s="188"/>
      <c r="GA123" s="316">
        <f t="shared" si="409"/>
        <v>0</v>
      </c>
      <c r="GB123" s="316">
        <f t="shared" si="410"/>
        <v>0</v>
      </c>
      <c r="GC123" s="316">
        <f t="shared" si="411"/>
        <v>0</v>
      </c>
      <c r="GD123" s="316">
        <f t="shared" si="412"/>
        <v>0</v>
      </c>
      <c r="GE123" s="316">
        <f t="shared" si="413"/>
        <v>0</v>
      </c>
      <c r="GF123" s="316">
        <f t="shared" si="414"/>
        <v>0</v>
      </c>
      <c r="GG123" s="188"/>
      <c r="GH123" s="307">
        <f t="shared" si="308"/>
        <v>0</v>
      </c>
      <c r="GI123" s="307">
        <f t="shared" si="309"/>
        <v>0</v>
      </c>
    </row>
    <row r="124" spans="1:191" ht="16.5" x14ac:dyDescent="0.25">
      <c r="A124" s="404">
        <v>40513</v>
      </c>
      <c r="B124" s="410">
        <f t="shared" si="310"/>
        <v>0</v>
      </c>
      <c r="C124" s="208">
        <f t="shared" si="328"/>
        <v>-0.5699999999999994</v>
      </c>
      <c r="D124" s="417"/>
      <c r="E124" s="410">
        <f t="shared" si="311"/>
        <v>0</v>
      </c>
      <c r="F124" s="208">
        <f t="shared" si="329"/>
        <v>0</v>
      </c>
      <c r="G124" s="417"/>
      <c r="H124" s="410">
        <f t="shared" si="312"/>
        <v>0</v>
      </c>
      <c r="I124" s="208">
        <f t="shared" si="330"/>
        <v>0.5</v>
      </c>
      <c r="J124" s="417"/>
      <c r="K124" s="410">
        <f t="shared" si="313"/>
        <v>0</v>
      </c>
      <c r="L124" s="208">
        <f t="shared" si="331"/>
        <v>-0.28999999999999998</v>
      </c>
      <c r="M124" s="417"/>
      <c r="N124" s="410">
        <f t="shared" si="314"/>
        <v>0</v>
      </c>
      <c r="O124" s="208">
        <f t="shared" si="332"/>
        <v>0.06</v>
      </c>
      <c r="P124" s="417"/>
      <c r="Q124" s="208">
        <f t="shared" si="333"/>
        <v>4.5774999999999997</v>
      </c>
      <c r="R124" s="417"/>
      <c r="S124" s="410">
        <f t="shared" si="315"/>
        <v>0</v>
      </c>
      <c r="T124" s="208">
        <f t="shared" si="334"/>
        <v>-0.56999999999999995</v>
      </c>
      <c r="U124" s="417"/>
      <c r="V124" s="208">
        <f t="shared" si="316"/>
        <v>5.5207196703876722</v>
      </c>
      <c r="W124" s="417"/>
      <c r="X124" s="410">
        <f t="shared" si="317"/>
        <v>0</v>
      </c>
      <c r="Y124" s="208">
        <f t="shared" si="335"/>
        <v>4.5175000000000001</v>
      </c>
      <c r="Z124" s="417"/>
      <c r="AB124" s="415">
        <f t="shared" si="336"/>
        <v>0</v>
      </c>
      <c r="AC124" s="122"/>
      <c r="AD124" s="122"/>
      <c r="AI124" s="407">
        <v>40513</v>
      </c>
      <c r="AJ124" s="293">
        <f t="shared" si="318"/>
        <v>0</v>
      </c>
      <c r="AK124" s="294">
        <f t="shared" si="324"/>
        <v>0</v>
      </c>
      <c r="AL124" s="294">
        <f t="shared" si="221"/>
        <v>0</v>
      </c>
      <c r="AM124" s="313">
        <f t="shared" si="319"/>
        <v>0.55693831172646102</v>
      </c>
      <c r="AN124" s="314">
        <f t="shared" si="222"/>
        <v>0</v>
      </c>
      <c r="AO124" s="294">
        <f t="shared" si="223"/>
        <v>0</v>
      </c>
      <c r="AP124" s="408"/>
      <c r="AQ124" s="237"/>
      <c r="AR124" s="307">
        <f t="shared" si="337"/>
        <v>0</v>
      </c>
      <c r="AS124" s="237"/>
      <c r="AT124" s="188"/>
      <c r="AU124" s="188"/>
      <c r="AV124" s="239">
        <v>40513</v>
      </c>
      <c r="AW124" s="188"/>
      <c r="AX124" s="315">
        <f t="shared" si="338"/>
        <v>0</v>
      </c>
      <c r="AY124" s="316">
        <f t="shared" si="339"/>
        <v>0</v>
      </c>
      <c r="AZ124" s="316">
        <f t="shared" si="340"/>
        <v>0</v>
      </c>
      <c r="BA124" s="316">
        <f t="shared" si="341"/>
        <v>0</v>
      </c>
      <c r="BB124" s="316">
        <f t="shared" si="342"/>
        <v>0</v>
      </c>
      <c r="BC124" s="316">
        <f t="shared" si="343"/>
        <v>0</v>
      </c>
      <c r="BD124" s="316">
        <f t="shared" si="344"/>
        <v>0</v>
      </c>
      <c r="BE124" s="316">
        <f t="shared" si="320"/>
        <v>0</v>
      </c>
      <c r="BF124" s="316"/>
      <c r="BG124" s="248"/>
      <c r="BH124" s="248"/>
      <c r="BI124" s="317">
        <f t="shared" si="345"/>
        <v>0</v>
      </c>
      <c r="BJ124" s="317">
        <f t="shared" si="346"/>
        <v>0</v>
      </c>
      <c r="BK124" s="317">
        <f t="shared" si="347"/>
        <v>0</v>
      </c>
      <c r="BL124" s="317">
        <f t="shared" si="348"/>
        <v>0</v>
      </c>
      <c r="BM124" s="317">
        <f t="shared" si="349"/>
        <v>0</v>
      </c>
      <c r="BN124" s="317">
        <f t="shared" si="350"/>
        <v>0</v>
      </c>
      <c r="BO124" s="317">
        <f t="shared" si="351"/>
        <v>0</v>
      </c>
      <c r="BP124" s="317">
        <f t="shared" si="352"/>
        <v>0</v>
      </c>
      <c r="BQ124" s="248"/>
      <c r="BR124" s="249">
        <f t="shared" si="325"/>
        <v>0</v>
      </c>
      <c r="BS124" s="249">
        <f t="shared" si="240"/>
        <v>0</v>
      </c>
      <c r="BT124" s="249"/>
      <c r="BU124" s="188"/>
      <c r="BV124" s="188"/>
      <c r="BW124" s="318">
        <f t="shared" si="353"/>
        <v>0</v>
      </c>
      <c r="BX124" s="318">
        <f t="shared" si="354"/>
        <v>0</v>
      </c>
      <c r="BY124" s="318">
        <f t="shared" si="355"/>
        <v>0</v>
      </c>
      <c r="BZ124" s="318">
        <f t="shared" si="356"/>
        <v>0</v>
      </c>
      <c r="CA124" s="318">
        <f t="shared" si="357"/>
        <v>0</v>
      </c>
      <c r="CB124" s="316">
        <f t="shared" si="358"/>
        <v>0</v>
      </c>
      <c r="CC124" s="316">
        <f t="shared" si="359"/>
        <v>0</v>
      </c>
      <c r="CD124" s="316">
        <f t="shared" si="360"/>
        <v>0</v>
      </c>
      <c r="CE124" s="316">
        <f t="shared" si="361"/>
        <v>0</v>
      </c>
      <c r="CF124" s="316">
        <f t="shared" si="362"/>
        <v>0</v>
      </c>
      <c r="CG124" s="316">
        <f t="shared" si="363"/>
        <v>0</v>
      </c>
      <c r="CH124" s="316">
        <f t="shared" si="364"/>
        <v>0</v>
      </c>
      <c r="CI124" s="316">
        <f t="shared" si="365"/>
        <v>0</v>
      </c>
      <c r="CJ124" s="188"/>
      <c r="CK124" s="307">
        <f t="shared" si="321"/>
        <v>0</v>
      </c>
      <c r="CL124" s="307"/>
      <c r="CM124" s="307"/>
      <c r="CN124" s="318">
        <f t="shared" si="366"/>
        <v>0</v>
      </c>
      <c r="CO124" s="318">
        <f t="shared" si="367"/>
        <v>0</v>
      </c>
      <c r="CP124" s="318">
        <f t="shared" si="368"/>
        <v>0</v>
      </c>
      <c r="CQ124" s="318">
        <f t="shared" si="369"/>
        <v>0</v>
      </c>
      <c r="CR124" s="307"/>
      <c r="CS124" s="307">
        <f t="shared" si="322"/>
        <v>0</v>
      </c>
      <c r="CT124" s="307"/>
      <c r="CU124" s="188"/>
      <c r="CV124" s="188"/>
      <c r="CW124" s="188"/>
      <c r="CX124" s="316">
        <f t="shared" si="370"/>
        <v>0</v>
      </c>
      <c r="CY124" s="316">
        <f t="shared" si="371"/>
        <v>0</v>
      </c>
      <c r="CZ124" s="316">
        <f t="shared" si="372"/>
        <v>0</v>
      </c>
      <c r="DA124" s="316">
        <f t="shared" si="373"/>
        <v>0</v>
      </c>
      <c r="DB124" s="316">
        <f t="shared" si="374"/>
        <v>0</v>
      </c>
      <c r="DC124" s="316">
        <f t="shared" si="375"/>
        <v>0</v>
      </c>
      <c r="DD124" s="316">
        <f t="shared" si="376"/>
        <v>0</v>
      </c>
      <c r="DE124" s="188"/>
      <c r="DF124" s="307">
        <f t="shared" si="265"/>
        <v>0</v>
      </c>
      <c r="DG124" s="188"/>
      <c r="DH124" s="188"/>
      <c r="DI124" s="188"/>
      <c r="DJ124" s="188"/>
      <c r="DK124" s="188"/>
      <c r="DL124" s="316">
        <f t="shared" si="377"/>
        <v>0</v>
      </c>
      <c r="DM124" s="316">
        <f t="shared" si="378"/>
        <v>0</v>
      </c>
      <c r="DN124" s="316">
        <f t="shared" si="379"/>
        <v>0</v>
      </c>
      <c r="DO124" s="316">
        <f t="shared" si="380"/>
        <v>0</v>
      </c>
      <c r="DP124" s="316"/>
      <c r="DQ124" s="316">
        <f t="shared" si="323"/>
        <v>0</v>
      </c>
      <c r="DR124" s="316"/>
      <c r="DS124" s="316">
        <f t="shared" si="381"/>
        <v>0</v>
      </c>
      <c r="DT124" s="316">
        <f t="shared" si="382"/>
        <v>0</v>
      </c>
      <c r="DU124" s="316">
        <f t="shared" si="383"/>
        <v>0</v>
      </c>
      <c r="DV124" s="316">
        <f t="shared" si="384"/>
        <v>0</v>
      </c>
      <c r="DW124" s="316">
        <f t="shared" si="385"/>
        <v>0</v>
      </c>
      <c r="DX124" s="316">
        <f t="shared" si="386"/>
        <v>0</v>
      </c>
      <c r="DY124" s="316">
        <f t="shared" si="387"/>
        <v>0</v>
      </c>
      <c r="DZ124" s="316">
        <f t="shared" si="388"/>
        <v>0</v>
      </c>
      <c r="EA124" s="316">
        <f t="shared" si="389"/>
        <v>0</v>
      </c>
      <c r="EB124" s="307">
        <f t="shared" si="390"/>
        <v>0</v>
      </c>
      <c r="EC124" s="307"/>
      <c r="ED124" s="188"/>
      <c r="EE124" s="188"/>
      <c r="EF124" s="188"/>
      <c r="EG124" s="188"/>
      <c r="EH124" s="188"/>
      <c r="EI124" s="316">
        <f t="shared" si="391"/>
        <v>0</v>
      </c>
      <c r="EJ124" s="316">
        <f t="shared" si="392"/>
        <v>0</v>
      </c>
      <c r="EK124" s="316">
        <f t="shared" si="393"/>
        <v>0</v>
      </c>
      <c r="EL124" s="316">
        <f t="shared" si="394"/>
        <v>0</v>
      </c>
      <c r="EM124" s="316">
        <f t="shared" si="395"/>
        <v>0</v>
      </c>
      <c r="EN124" s="316">
        <f t="shared" si="396"/>
        <v>0</v>
      </c>
      <c r="EO124" s="188"/>
      <c r="EP124" s="307">
        <f t="shared" si="326"/>
        <v>0</v>
      </c>
      <c r="EQ124" s="307">
        <f t="shared" si="286"/>
        <v>0</v>
      </c>
      <c r="ER124" s="188"/>
      <c r="ES124" s="188"/>
      <c r="ET124" s="188"/>
      <c r="EU124" s="188"/>
      <c r="EV124" s="188"/>
      <c r="EW124" s="316">
        <f t="shared" si="397"/>
        <v>0</v>
      </c>
      <c r="EX124" s="316">
        <f t="shared" si="398"/>
        <v>0</v>
      </c>
      <c r="EY124" s="316">
        <f t="shared" si="399"/>
        <v>0</v>
      </c>
      <c r="EZ124" s="316">
        <f t="shared" si="400"/>
        <v>0</v>
      </c>
      <c r="FA124" s="316">
        <f t="shared" si="401"/>
        <v>0</v>
      </c>
      <c r="FB124" s="316">
        <f t="shared" si="402"/>
        <v>0</v>
      </c>
      <c r="FC124" s="188"/>
      <c r="FD124" s="307">
        <f t="shared" si="327"/>
        <v>0</v>
      </c>
      <c r="FE124" s="307">
        <f t="shared" si="293"/>
        <v>0</v>
      </c>
      <c r="FF124" s="188"/>
      <c r="FG124" s="188"/>
      <c r="FH124" s="188"/>
      <c r="FI124" s="188"/>
      <c r="FJ124" s="188"/>
      <c r="FK124" s="188"/>
      <c r="FL124" s="316">
        <f t="shared" si="403"/>
        <v>0</v>
      </c>
      <c r="FM124" s="316">
        <f t="shared" si="404"/>
        <v>0</v>
      </c>
      <c r="FN124" s="316">
        <f t="shared" si="405"/>
        <v>0</v>
      </c>
      <c r="FO124" s="316">
        <f t="shared" si="406"/>
        <v>0</v>
      </c>
      <c r="FP124" s="316">
        <f t="shared" si="407"/>
        <v>0</v>
      </c>
      <c r="FQ124" s="316">
        <f t="shared" si="408"/>
        <v>0</v>
      </c>
      <c r="FR124" s="188"/>
      <c r="FS124" s="307">
        <f t="shared" si="300"/>
        <v>0</v>
      </c>
      <c r="FT124" s="307">
        <f t="shared" si="301"/>
        <v>0</v>
      </c>
      <c r="FU124" s="188"/>
      <c r="FV124" s="188"/>
      <c r="FW124" s="188"/>
      <c r="FX124" s="188"/>
      <c r="FY124" s="188"/>
      <c r="FZ124" s="188"/>
      <c r="GA124" s="316">
        <f t="shared" si="409"/>
        <v>0</v>
      </c>
      <c r="GB124" s="316">
        <f t="shared" si="410"/>
        <v>0</v>
      </c>
      <c r="GC124" s="316">
        <f t="shared" si="411"/>
        <v>0</v>
      </c>
      <c r="GD124" s="316">
        <f t="shared" si="412"/>
        <v>0</v>
      </c>
      <c r="GE124" s="316">
        <f t="shared" si="413"/>
        <v>0</v>
      </c>
      <c r="GF124" s="316">
        <f t="shared" si="414"/>
        <v>0</v>
      </c>
      <c r="GG124" s="188"/>
      <c r="GH124" s="307">
        <f t="shared" si="308"/>
        <v>0</v>
      </c>
      <c r="GI124" s="307">
        <f t="shared" si="309"/>
        <v>0</v>
      </c>
    </row>
    <row r="125" spans="1:191" ht="16.5" x14ac:dyDescent="0.25">
      <c r="A125" s="404">
        <v>40544</v>
      </c>
      <c r="B125" s="410">
        <f t="shared" si="310"/>
        <v>0</v>
      </c>
      <c r="C125" s="208">
        <f t="shared" si="328"/>
        <v>-0.57000000000000028</v>
      </c>
      <c r="D125" s="411">
        <f>AVERAGE(C123:C127)</f>
        <v>-0.56999999999999984</v>
      </c>
      <c r="E125" s="410">
        <f t="shared" si="311"/>
        <v>0</v>
      </c>
      <c r="F125" s="208">
        <f t="shared" si="329"/>
        <v>0</v>
      </c>
      <c r="G125" s="411">
        <f>AVERAGE(F123:F127)</f>
        <v>0</v>
      </c>
      <c r="H125" s="410">
        <f t="shared" si="312"/>
        <v>0</v>
      </c>
      <c r="I125" s="208">
        <f t="shared" si="330"/>
        <v>0.5</v>
      </c>
      <c r="J125" s="411">
        <f>AVERAGE(I123:I127)</f>
        <v>0.5</v>
      </c>
      <c r="K125" s="410">
        <f t="shared" si="313"/>
        <v>0</v>
      </c>
      <c r="L125" s="208">
        <f t="shared" si="331"/>
        <v>-0.28999999999999998</v>
      </c>
      <c r="M125" s="411">
        <f>AVERAGE(L123:L127)</f>
        <v>-0.28999999999999998</v>
      </c>
      <c r="N125" s="410">
        <f t="shared" si="314"/>
        <v>0</v>
      </c>
      <c r="O125" s="208">
        <f t="shared" si="332"/>
        <v>0.13</v>
      </c>
      <c r="P125" s="411">
        <f>AVERAGE(O123:O127)</f>
        <v>2.0000000000000018E-3</v>
      </c>
      <c r="Q125" s="208">
        <f t="shared" si="333"/>
        <v>4.7515000000000001</v>
      </c>
      <c r="R125" s="411">
        <f>AVERAGE(Q123:Q127)</f>
        <v>4.4796999999999993</v>
      </c>
      <c r="S125" s="410">
        <f t="shared" si="315"/>
        <v>0</v>
      </c>
      <c r="T125" s="208">
        <f t="shared" si="334"/>
        <v>-0.56999999999999995</v>
      </c>
      <c r="U125" s="411">
        <f>AVERAGE(T123:T127)</f>
        <v>-0.56999999999999995</v>
      </c>
      <c r="V125" s="208">
        <f t="shared" si="316"/>
        <v>5.6663452821651035</v>
      </c>
      <c r="W125" s="411">
        <f>AVERAGE(V123:V127)</f>
        <v>5.4650721344469542</v>
      </c>
      <c r="X125" s="410">
        <f t="shared" si="317"/>
        <v>0</v>
      </c>
      <c r="Y125" s="208">
        <f t="shared" si="335"/>
        <v>4.6215000000000002</v>
      </c>
      <c r="Z125" s="411">
        <f>AVERAGE(Y123:Y127)</f>
        <v>4.4777000000000005</v>
      </c>
      <c r="AB125" s="415">
        <f t="shared" si="336"/>
        <v>0</v>
      </c>
      <c r="AC125" s="122"/>
      <c r="AD125" s="122"/>
      <c r="AI125" s="407">
        <v>40544</v>
      </c>
      <c r="AJ125" s="293">
        <f t="shared" si="318"/>
        <v>0</v>
      </c>
      <c r="AK125" s="294">
        <f t="shared" si="324"/>
        <v>0</v>
      </c>
      <c r="AL125" s="294">
        <f t="shared" si="221"/>
        <v>0</v>
      </c>
      <c r="AM125" s="313">
        <f t="shared" si="319"/>
        <v>0.55369437989595438</v>
      </c>
      <c r="AN125" s="314">
        <f t="shared" si="222"/>
        <v>0</v>
      </c>
      <c r="AO125" s="294">
        <f t="shared" si="223"/>
        <v>0</v>
      </c>
      <c r="AP125" s="408"/>
      <c r="AQ125" s="237"/>
      <c r="AR125" s="307">
        <f t="shared" si="337"/>
        <v>0</v>
      </c>
      <c r="AS125" s="237"/>
      <c r="AT125" s="188"/>
      <c r="AU125" s="188"/>
      <c r="AV125" s="239">
        <v>40544</v>
      </c>
      <c r="AW125" s="188"/>
      <c r="AX125" s="315">
        <f t="shared" si="338"/>
        <v>0</v>
      </c>
      <c r="AY125" s="316">
        <f t="shared" si="339"/>
        <v>0</v>
      </c>
      <c r="AZ125" s="316">
        <f t="shared" si="340"/>
        <v>0</v>
      </c>
      <c r="BA125" s="316">
        <f t="shared" si="341"/>
        <v>0</v>
      </c>
      <c r="BB125" s="316">
        <f t="shared" si="342"/>
        <v>0</v>
      </c>
      <c r="BC125" s="316">
        <f t="shared" si="343"/>
        <v>0</v>
      </c>
      <c r="BD125" s="316">
        <f t="shared" si="344"/>
        <v>0</v>
      </c>
      <c r="BE125" s="316">
        <f t="shared" si="320"/>
        <v>0</v>
      </c>
      <c r="BF125" s="316"/>
      <c r="BG125" s="248"/>
      <c r="BH125" s="248"/>
      <c r="BI125" s="317">
        <f t="shared" si="345"/>
        <v>0</v>
      </c>
      <c r="BJ125" s="317">
        <f t="shared" si="346"/>
        <v>0</v>
      </c>
      <c r="BK125" s="317">
        <f t="shared" si="347"/>
        <v>0</v>
      </c>
      <c r="BL125" s="317">
        <f t="shared" si="348"/>
        <v>0</v>
      </c>
      <c r="BM125" s="317">
        <f t="shared" si="349"/>
        <v>0</v>
      </c>
      <c r="BN125" s="317">
        <f t="shared" si="350"/>
        <v>0</v>
      </c>
      <c r="BO125" s="317">
        <f t="shared" si="351"/>
        <v>0</v>
      </c>
      <c r="BP125" s="317">
        <f t="shared" si="352"/>
        <v>0</v>
      </c>
      <c r="BQ125" s="248"/>
      <c r="BR125" s="249">
        <f t="shared" si="325"/>
        <v>0</v>
      </c>
      <c r="BS125" s="249">
        <f t="shared" si="240"/>
        <v>0</v>
      </c>
      <c r="BT125" s="249"/>
      <c r="BU125" s="188"/>
      <c r="BV125" s="188"/>
      <c r="BW125" s="318">
        <f t="shared" si="353"/>
        <v>0</v>
      </c>
      <c r="BX125" s="318">
        <f t="shared" si="354"/>
        <v>0</v>
      </c>
      <c r="BY125" s="318">
        <f t="shared" si="355"/>
        <v>0</v>
      </c>
      <c r="BZ125" s="318">
        <f t="shared" si="356"/>
        <v>0</v>
      </c>
      <c r="CA125" s="318">
        <f t="shared" si="357"/>
        <v>0</v>
      </c>
      <c r="CB125" s="316">
        <f t="shared" si="358"/>
        <v>0</v>
      </c>
      <c r="CC125" s="316">
        <f t="shared" si="359"/>
        <v>0</v>
      </c>
      <c r="CD125" s="316">
        <f t="shared" si="360"/>
        <v>0</v>
      </c>
      <c r="CE125" s="316">
        <f t="shared" si="361"/>
        <v>0</v>
      </c>
      <c r="CF125" s="316">
        <f t="shared" si="362"/>
        <v>0</v>
      </c>
      <c r="CG125" s="316">
        <f t="shared" si="363"/>
        <v>0</v>
      </c>
      <c r="CH125" s="316">
        <f t="shared" si="364"/>
        <v>0</v>
      </c>
      <c r="CI125" s="316">
        <f t="shared" si="365"/>
        <v>0</v>
      </c>
      <c r="CJ125" s="188"/>
      <c r="CK125" s="307">
        <f t="shared" si="321"/>
        <v>0</v>
      </c>
      <c r="CL125" s="307"/>
      <c r="CM125" s="307"/>
      <c r="CN125" s="318">
        <f t="shared" si="366"/>
        <v>0</v>
      </c>
      <c r="CO125" s="318">
        <f t="shared" si="367"/>
        <v>0</v>
      </c>
      <c r="CP125" s="318">
        <f t="shared" si="368"/>
        <v>0</v>
      </c>
      <c r="CQ125" s="318">
        <f t="shared" si="369"/>
        <v>0</v>
      </c>
      <c r="CR125" s="307"/>
      <c r="CS125" s="307">
        <f t="shared" si="322"/>
        <v>0</v>
      </c>
      <c r="CT125" s="307"/>
      <c r="CU125" s="188"/>
      <c r="CV125" s="188"/>
      <c r="CW125" s="188"/>
      <c r="CX125" s="316">
        <f t="shared" si="370"/>
        <v>0</v>
      </c>
      <c r="CY125" s="316">
        <f t="shared" si="371"/>
        <v>0</v>
      </c>
      <c r="CZ125" s="316">
        <f t="shared" si="372"/>
        <v>0</v>
      </c>
      <c r="DA125" s="316">
        <f t="shared" si="373"/>
        <v>0</v>
      </c>
      <c r="DB125" s="316">
        <f t="shared" si="374"/>
        <v>0</v>
      </c>
      <c r="DC125" s="316">
        <f t="shared" si="375"/>
        <v>0</v>
      </c>
      <c r="DD125" s="316">
        <f t="shared" si="376"/>
        <v>0</v>
      </c>
      <c r="DE125" s="188"/>
      <c r="DF125" s="307">
        <f t="shared" si="265"/>
        <v>0</v>
      </c>
      <c r="DG125" s="188"/>
      <c r="DH125" s="188"/>
      <c r="DI125" s="188"/>
      <c r="DJ125" s="188"/>
      <c r="DK125" s="188"/>
      <c r="DL125" s="316">
        <f t="shared" si="377"/>
        <v>0</v>
      </c>
      <c r="DM125" s="316">
        <f t="shared" si="378"/>
        <v>0</v>
      </c>
      <c r="DN125" s="316">
        <f t="shared" si="379"/>
        <v>0</v>
      </c>
      <c r="DO125" s="316">
        <f t="shared" si="380"/>
        <v>0</v>
      </c>
      <c r="DP125" s="316"/>
      <c r="DQ125" s="316">
        <f t="shared" si="323"/>
        <v>0</v>
      </c>
      <c r="DR125" s="316"/>
      <c r="DS125" s="316">
        <f t="shared" si="381"/>
        <v>0</v>
      </c>
      <c r="DT125" s="316">
        <f t="shared" si="382"/>
        <v>0</v>
      </c>
      <c r="DU125" s="316">
        <f t="shared" si="383"/>
        <v>0</v>
      </c>
      <c r="DV125" s="316">
        <f t="shared" si="384"/>
        <v>0</v>
      </c>
      <c r="DW125" s="316">
        <f t="shared" si="385"/>
        <v>0</v>
      </c>
      <c r="DX125" s="316">
        <f t="shared" si="386"/>
        <v>0</v>
      </c>
      <c r="DY125" s="316">
        <f t="shared" si="387"/>
        <v>0</v>
      </c>
      <c r="DZ125" s="316">
        <f t="shared" si="388"/>
        <v>0</v>
      </c>
      <c r="EA125" s="316">
        <f t="shared" si="389"/>
        <v>0</v>
      </c>
      <c r="EB125" s="307">
        <f t="shared" si="390"/>
        <v>0</v>
      </c>
      <c r="EC125" s="307"/>
      <c r="ED125" s="188"/>
      <c r="EE125" s="188"/>
      <c r="EF125" s="188"/>
      <c r="EG125" s="188"/>
      <c r="EH125" s="188"/>
      <c r="EI125" s="316">
        <f t="shared" si="391"/>
        <v>0</v>
      </c>
      <c r="EJ125" s="316">
        <f t="shared" si="392"/>
        <v>0</v>
      </c>
      <c r="EK125" s="316">
        <f t="shared" si="393"/>
        <v>0</v>
      </c>
      <c r="EL125" s="316">
        <f t="shared" si="394"/>
        <v>0</v>
      </c>
      <c r="EM125" s="316">
        <f t="shared" si="395"/>
        <v>0</v>
      </c>
      <c r="EN125" s="316">
        <f t="shared" si="396"/>
        <v>0</v>
      </c>
      <c r="EO125" s="188"/>
      <c r="EP125" s="307">
        <f t="shared" si="326"/>
        <v>0</v>
      </c>
      <c r="EQ125" s="307">
        <f t="shared" si="286"/>
        <v>0</v>
      </c>
      <c r="ER125" s="188"/>
      <c r="ES125" s="188"/>
      <c r="ET125" s="188"/>
      <c r="EU125" s="188"/>
      <c r="EV125" s="188"/>
      <c r="EW125" s="316">
        <f t="shared" si="397"/>
        <v>0</v>
      </c>
      <c r="EX125" s="316">
        <f t="shared" si="398"/>
        <v>0</v>
      </c>
      <c r="EY125" s="316">
        <f t="shared" si="399"/>
        <v>0</v>
      </c>
      <c r="EZ125" s="316">
        <f t="shared" si="400"/>
        <v>0</v>
      </c>
      <c r="FA125" s="316">
        <f t="shared" si="401"/>
        <v>0</v>
      </c>
      <c r="FB125" s="316">
        <f t="shared" si="402"/>
        <v>0</v>
      </c>
      <c r="FC125" s="188"/>
      <c r="FD125" s="307">
        <f t="shared" si="327"/>
        <v>0</v>
      </c>
      <c r="FE125" s="307">
        <f t="shared" si="293"/>
        <v>0</v>
      </c>
      <c r="FF125" s="188"/>
      <c r="FG125" s="188"/>
      <c r="FH125" s="188"/>
      <c r="FI125" s="188"/>
      <c r="FJ125" s="188"/>
      <c r="FK125" s="188"/>
      <c r="FL125" s="316">
        <f t="shared" si="403"/>
        <v>0</v>
      </c>
      <c r="FM125" s="316">
        <f t="shared" si="404"/>
        <v>0</v>
      </c>
      <c r="FN125" s="316">
        <f t="shared" si="405"/>
        <v>0</v>
      </c>
      <c r="FO125" s="316">
        <f t="shared" si="406"/>
        <v>0</v>
      </c>
      <c r="FP125" s="316">
        <f t="shared" si="407"/>
        <v>0</v>
      </c>
      <c r="FQ125" s="316">
        <f t="shared" si="408"/>
        <v>0</v>
      </c>
      <c r="FR125" s="188"/>
      <c r="FS125" s="307">
        <f t="shared" si="300"/>
        <v>0</v>
      </c>
      <c r="FT125" s="307">
        <f t="shared" si="301"/>
        <v>0</v>
      </c>
      <c r="FU125" s="188"/>
      <c r="FV125" s="188"/>
      <c r="FW125" s="188"/>
      <c r="FX125" s="188"/>
      <c r="FY125" s="188"/>
      <c r="FZ125" s="188"/>
      <c r="GA125" s="316">
        <f t="shared" si="409"/>
        <v>0</v>
      </c>
      <c r="GB125" s="316">
        <f t="shared" si="410"/>
        <v>0</v>
      </c>
      <c r="GC125" s="316">
        <f t="shared" si="411"/>
        <v>0</v>
      </c>
      <c r="GD125" s="316">
        <f t="shared" si="412"/>
        <v>0</v>
      </c>
      <c r="GE125" s="316">
        <f t="shared" si="413"/>
        <v>0</v>
      </c>
      <c r="GF125" s="316">
        <f t="shared" si="414"/>
        <v>0</v>
      </c>
      <c r="GG125" s="188"/>
      <c r="GH125" s="307">
        <f t="shared" si="308"/>
        <v>0</v>
      </c>
      <c r="GI125" s="307">
        <f t="shared" si="309"/>
        <v>0</v>
      </c>
    </row>
    <row r="126" spans="1:191" ht="16.5" x14ac:dyDescent="0.25">
      <c r="A126" s="404">
        <v>40575</v>
      </c>
      <c r="B126" s="410">
        <f t="shared" si="310"/>
        <v>0</v>
      </c>
      <c r="C126" s="208">
        <f t="shared" si="328"/>
        <v>-0.56999999999999984</v>
      </c>
      <c r="D126" s="417"/>
      <c r="E126" s="410">
        <f t="shared" si="311"/>
        <v>0</v>
      </c>
      <c r="F126" s="208">
        <f t="shared" si="329"/>
        <v>0</v>
      </c>
      <c r="G126" s="417"/>
      <c r="H126" s="410">
        <f t="shared" si="312"/>
        <v>0</v>
      </c>
      <c r="I126" s="208">
        <f t="shared" si="330"/>
        <v>0.5</v>
      </c>
      <c r="J126" s="417"/>
      <c r="K126" s="410">
        <f t="shared" si="313"/>
        <v>0</v>
      </c>
      <c r="L126" s="208">
        <f t="shared" si="331"/>
        <v>-0.28999999999999998</v>
      </c>
      <c r="M126" s="417"/>
      <c r="N126" s="410">
        <f t="shared" si="314"/>
        <v>0</v>
      </c>
      <c r="O126" s="208">
        <f t="shared" si="332"/>
        <v>0</v>
      </c>
      <c r="P126" s="417"/>
      <c r="Q126" s="208">
        <f t="shared" si="333"/>
        <v>4.4935</v>
      </c>
      <c r="R126" s="417"/>
      <c r="S126" s="410">
        <f t="shared" si="315"/>
        <v>0</v>
      </c>
      <c r="T126" s="208">
        <f t="shared" si="334"/>
        <v>-0.56999999999999995</v>
      </c>
      <c r="U126" s="417"/>
      <c r="V126" s="208">
        <f t="shared" si="316"/>
        <v>5.4873247758697499</v>
      </c>
      <c r="W126" s="417"/>
      <c r="X126" s="410">
        <f t="shared" si="317"/>
        <v>0</v>
      </c>
      <c r="Y126" s="208">
        <f t="shared" si="335"/>
        <v>4.4935</v>
      </c>
      <c r="Z126" s="417"/>
      <c r="AB126" s="415">
        <f t="shared" si="336"/>
        <v>0</v>
      </c>
      <c r="AC126" s="122"/>
      <c r="AD126" s="122"/>
      <c r="AI126" s="407">
        <v>40575</v>
      </c>
      <c r="AJ126" s="293">
        <f t="shared" si="318"/>
        <v>0</v>
      </c>
      <c r="AK126" s="294">
        <f t="shared" si="324"/>
        <v>0</v>
      </c>
      <c r="AL126" s="294">
        <f t="shared" si="221"/>
        <v>0</v>
      </c>
      <c r="AM126" s="313">
        <f t="shared" si="319"/>
        <v>0.55051937423723307</v>
      </c>
      <c r="AN126" s="314">
        <f t="shared" si="222"/>
        <v>0</v>
      </c>
      <c r="AO126" s="294">
        <f t="shared" si="223"/>
        <v>0</v>
      </c>
      <c r="AP126" s="408"/>
      <c r="AQ126" s="237"/>
      <c r="AR126" s="307">
        <f t="shared" si="337"/>
        <v>0</v>
      </c>
      <c r="AS126" s="237"/>
      <c r="AT126" s="188"/>
      <c r="AU126" s="188"/>
      <c r="AV126" s="239">
        <v>40575</v>
      </c>
      <c r="AW126" s="188"/>
      <c r="AX126" s="315">
        <f t="shared" si="338"/>
        <v>0</v>
      </c>
      <c r="AY126" s="316">
        <f t="shared" si="339"/>
        <v>0</v>
      </c>
      <c r="AZ126" s="316">
        <f t="shared" si="340"/>
        <v>0</v>
      </c>
      <c r="BA126" s="316">
        <f t="shared" si="341"/>
        <v>0</v>
      </c>
      <c r="BB126" s="316">
        <f t="shared" si="342"/>
        <v>0</v>
      </c>
      <c r="BC126" s="316">
        <f t="shared" si="343"/>
        <v>0</v>
      </c>
      <c r="BD126" s="316">
        <f t="shared" si="344"/>
        <v>0</v>
      </c>
      <c r="BE126" s="316">
        <f t="shared" si="320"/>
        <v>0</v>
      </c>
      <c r="BF126" s="316"/>
      <c r="BG126" s="248"/>
      <c r="BH126" s="248"/>
      <c r="BI126" s="317">
        <f t="shared" si="345"/>
        <v>0</v>
      </c>
      <c r="BJ126" s="317">
        <f t="shared" si="346"/>
        <v>0</v>
      </c>
      <c r="BK126" s="317">
        <f t="shared" si="347"/>
        <v>0</v>
      </c>
      <c r="BL126" s="317">
        <f t="shared" si="348"/>
        <v>0</v>
      </c>
      <c r="BM126" s="317">
        <f t="shared" si="349"/>
        <v>0</v>
      </c>
      <c r="BN126" s="317">
        <f t="shared" si="350"/>
        <v>0</v>
      </c>
      <c r="BO126" s="317">
        <f t="shared" si="351"/>
        <v>0</v>
      </c>
      <c r="BP126" s="317">
        <f t="shared" si="352"/>
        <v>0</v>
      </c>
      <c r="BQ126" s="248"/>
      <c r="BR126" s="249">
        <f t="shared" si="325"/>
        <v>0</v>
      </c>
      <c r="BS126" s="249">
        <f t="shared" si="240"/>
        <v>0</v>
      </c>
      <c r="BT126" s="249"/>
      <c r="BU126" s="188"/>
      <c r="BV126" s="188"/>
      <c r="BW126" s="318">
        <f t="shared" si="353"/>
        <v>0</v>
      </c>
      <c r="BX126" s="318">
        <f t="shared" si="354"/>
        <v>0</v>
      </c>
      <c r="BY126" s="318">
        <f t="shared" si="355"/>
        <v>0</v>
      </c>
      <c r="BZ126" s="318">
        <f t="shared" si="356"/>
        <v>0</v>
      </c>
      <c r="CA126" s="318">
        <f t="shared" si="357"/>
        <v>0</v>
      </c>
      <c r="CB126" s="316">
        <f t="shared" si="358"/>
        <v>0</v>
      </c>
      <c r="CC126" s="316">
        <f t="shared" si="359"/>
        <v>0</v>
      </c>
      <c r="CD126" s="316">
        <f t="shared" si="360"/>
        <v>0</v>
      </c>
      <c r="CE126" s="316">
        <f t="shared" si="361"/>
        <v>0</v>
      </c>
      <c r="CF126" s="316">
        <f t="shared" si="362"/>
        <v>0</v>
      </c>
      <c r="CG126" s="316">
        <f t="shared" si="363"/>
        <v>0</v>
      </c>
      <c r="CH126" s="316">
        <f t="shared" si="364"/>
        <v>0</v>
      </c>
      <c r="CI126" s="316">
        <f t="shared" si="365"/>
        <v>0</v>
      </c>
      <c r="CJ126" s="188"/>
      <c r="CK126" s="307">
        <f t="shared" si="321"/>
        <v>0</v>
      </c>
      <c r="CL126" s="307"/>
      <c r="CM126" s="307"/>
      <c r="CN126" s="318">
        <f t="shared" si="366"/>
        <v>0</v>
      </c>
      <c r="CO126" s="318">
        <f t="shared" si="367"/>
        <v>0</v>
      </c>
      <c r="CP126" s="318">
        <f t="shared" si="368"/>
        <v>0</v>
      </c>
      <c r="CQ126" s="318">
        <f t="shared" si="369"/>
        <v>0</v>
      </c>
      <c r="CR126" s="307"/>
      <c r="CS126" s="307">
        <f t="shared" si="322"/>
        <v>0</v>
      </c>
      <c r="CT126" s="307"/>
      <c r="CU126" s="188"/>
      <c r="CV126" s="188"/>
      <c r="CW126" s="188"/>
      <c r="CX126" s="316">
        <f t="shared" si="370"/>
        <v>0</v>
      </c>
      <c r="CY126" s="316">
        <f t="shared" si="371"/>
        <v>0</v>
      </c>
      <c r="CZ126" s="316">
        <f t="shared" si="372"/>
        <v>0</v>
      </c>
      <c r="DA126" s="316">
        <f t="shared" si="373"/>
        <v>0</v>
      </c>
      <c r="DB126" s="316">
        <f t="shared" si="374"/>
        <v>0</v>
      </c>
      <c r="DC126" s="316">
        <f t="shared" si="375"/>
        <v>0</v>
      </c>
      <c r="DD126" s="316">
        <f t="shared" si="376"/>
        <v>0</v>
      </c>
      <c r="DE126" s="188"/>
      <c r="DF126" s="307">
        <f t="shared" si="265"/>
        <v>0</v>
      </c>
      <c r="DG126" s="188"/>
      <c r="DH126" s="188"/>
      <c r="DI126" s="188"/>
      <c r="DJ126" s="188"/>
      <c r="DK126" s="188"/>
      <c r="DL126" s="316">
        <f t="shared" si="377"/>
        <v>0</v>
      </c>
      <c r="DM126" s="316">
        <f t="shared" si="378"/>
        <v>0</v>
      </c>
      <c r="DN126" s="316">
        <f t="shared" si="379"/>
        <v>0</v>
      </c>
      <c r="DO126" s="316">
        <f t="shared" si="380"/>
        <v>0</v>
      </c>
      <c r="DP126" s="316"/>
      <c r="DQ126" s="316">
        <f t="shared" si="323"/>
        <v>0</v>
      </c>
      <c r="DR126" s="316"/>
      <c r="DS126" s="316">
        <f t="shared" si="381"/>
        <v>0</v>
      </c>
      <c r="DT126" s="316">
        <f t="shared" si="382"/>
        <v>0</v>
      </c>
      <c r="DU126" s="316">
        <f t="shared" si="383"/>
        <v>0</v>
      </c>
      <c r="DV126" s="316">
        <f t="shared" si="384"/>
        <v>0</v>
      </c>
      <c r="DW126" s="316">
        <f t="shared" si="385"/>
        <v>0</v>
      </c>
      <c r="DX126" s="316">
        <f t="shared" si="386"/>
        <v>0</v>
      </c>
      <c r="DY126" s="316">
        <f t="shared" si="387"/>
        <v>0</v>
      </c>
      <c r="DZ126" s="316">
        <f t="shared" si="388"/>
        <v>0</v>
      </c>
      <c r="EA126" s="316">
        <f t="shared" si="389"/>
        <v>0</v>
      </c>
      <c r="EB126" s="307">
        <f t="shared" si="390"/>
        <v>0</v>
      </c>
      <c r="EC126" s="307"/>
      <c r="ED126" s="188"/>
      <c r="EE126" s="188"/>
      <c r="EF126" s="188"/>
      <c r="EG126" s="188"/>
      <c r="EH126" s="188"/>
      <c r="EI126" s="316">
        <f t="shared" si="391"/>
        <v>0</v>
      </c>
      <c r="EJ126" s="316">
        <f t="shared" si="392"/>
        <v>0</v>
      </c>
      <c r="EK126" s="316">
        <f t="shared" si="393"/>
        <v>0</v>
      </c>
      <c r="EL126" s="316">
        <f t="shared" si="394"/>
        <v>0</v>
      </c>
      <c r="EM126" s="316">
        <f t="shared" si="395"/>
        <v>0</v>
      </c>
      <c r="EN126" s="316">
        <f t="shared" si="396"/>
        <v>0</v>
      </c>
      <c r="EO126" s="188"/>
      <c r="EP126" s="307">
        <f t="shared" si="326"/>
        <v>0</v>
      </c>
      <c r="EQ126" s="307">
        <f t="shared" si="286"/>
        <v>0</v>
      </c>
      <c r="ER126" s="188"/>
      <c r="ES126" s="188"/>
      <c r="ET126" s="188"/>
      <c r="EU126" s="188"/>
      <c r="EV126" s="188"/>
      <c r="EW126" s="316">
        <f t="shared" si="397"/>
        <v>0</v>
      </c>
      <c r="EX126" s="316">
        <f t="shared" si="398"/>
        <v>0</v>
      </c>
      <c r="EY126" s="316">
        <f t="shared" si="399"/>
        <v>0</v>
      </c>
      <c r="EZ126" s="316">
        <f t="shared" si="400"/>
        <v>0</v>
      </c>
      <c r="FA126" s="316">
        <f t="shared" si="401"/>
        <v>0</v>
      </c>
      <c r="FB126" s="316">
        <f t="shared" si="402"/>
        <v>0</v>
      </c>
      <c r="FC126" s="188"/>
      <c r="FD126" s="307">
        <f t="shared" si="327"/>
        <v>0</v>
      </c>
      <c r="FE126" s="307">
        <f t="shared" si="293"/>
        <v>0</v>
      </c>
      <c r="FF126" s="188"/>
      <c r="FG126" s="188"/>
      <c r="FH126" s="188"/>
      <c r="FI126" s="188"/>
      <c r="FJ126" s="188"/>
      <c r="FK126" s="188"/>
      <c r="FL126" s="316">
        <f t="shared" si="403"/>
        <v>0</v>
      </c>
      <c r="FM126" s="316">
        <f t="shared" si="404"/>
        <v>0</v>
      </c>
      <c r="FN126" s="316">
        <f t="shared" si="405"/>
        <v>0</v>
      </c>
      <c r="FO126" s="316">
        <f t="shared" si="406"/>
        <v>0</v>
      </c>
      <c r="FP126" s="316">
        <f t="shared" si="407"/>
        <v>0</v>
      </c>
      <c r="FQ126" s="316">
        <f t="shared" si="408"/>
        <v>0</v>
      </c>
      <c r="FR126" s="188"/>
      <c r="FS126" s="307">
        <f t="shared" si="300"/>
        <v>0</v>
      </c>
      <c r="FT126" s="307">
        <f t="shared" si="301"/>
        <v>0</v>
      </c>
      <c r="FU126" s="188"/>
      <c r="FV126" s="188"/>
      <c r="FW126" s="188"/>
      <c r="FX126" s="188"/>
      <c r="FY126" s="188"/>
      <c r="FZ126" s="188"/>
      <c r="GA126" s="316">
        <f t="shared" si="409"/>
        <v>0</v>
      </c>
      <c r="GB126" s="316">
        <f t="shared" si="410"/>
        <v>0</v>
      </c>
      <c r="GC126" s="316">
        <f t="shared" si="411"/>
        <v>0</v>
      </c>
      <c r="GD126" s="316">
        <f t="shared" si="412"/>
        <v>0</v>
      </c>
      <c r="GE126" s="316">
        <f t="shared" si="413"/>
        <v>0</v>
      </c>
      <c r="GF126" s="316">
        <f t="shared" si="414"/>
        <v>0</v>
      </c>
      <c r="GG126" s="188"/>
      <c r="GH126" s="307">
        <f t="shared" si="308"/>
        <v>0</v>
      </c>
      <c r="GI126" s="307">
        <f t="shared" si="309"/>
        <v>0</v>
      </c>
    </row>
    <row r="127" spans="1:191" ht="16.5" x14ac:dyDescent="0.25">
      <c r="A127" s="409">
        <v>40603</v>
      </c>
      <c r="B127" s="410">
        <f t="shared" si="310"/>
        <v>0</v>
      </c>
      <c r="C127" s="208">
        <f t="shared" si="328"/>
        <v>-0.56999999999999984</v>
      </c>
      <c r="D127" s="417"/>
      <c r="E127" s="410">
        <f t="shared" si="311"/>
        <v>0</v>
      </c>
      <c r="F127" s="208">
        <f t="shared" si="329"/>
        <v>0</v>
      </c>
      <c r="G127" s="417"/>
      <c r="H127" s="410">
        <f t="shared" si="312"/>
        <v>0</v>
      </c>
      <c r="I127" s="208">
        <f t="shared" si="330"/>
        <v>0.5</v>
      </c>
      <c r="J127" s="417"/>
      <c r="K127" s="410">
        <f t="shared" si="313"/>
        <v>0</v>
      </c>
      <c r="L127" s="208">
        <f t="shared" si="331"/>
        <v>-0.28999999999999998</v>
      </c>
      <c r="M127" s="417"/>
      <c r="N127" s="410">
        <f t="shared" si="314"/>
        <v>0</v>
      </c>
      <c r="O127" s="208">
        <f t="shared" si="332"/>
        <v>-0.18</v>
      </c>
      <c r="P127" s="417"/>
      <c r="Q127" s="208">
        <f t="shared" si="333"/>
        <v>4.1835000000000004</v>
      </c>
      <c r="R127" s="417"/>
      <c r="S127" s="410">
        <f t="shared" si="315"/>
        <v>0</v>
      </c>
      <c r="T127" s="208">
        <f t="shared" si="334"/>
        <v>-0.56999999999999995</v>
      </c>
      <c r="U127" s="417"/>
      <c r="V127" s="208">
        <f t="shared" si="316"/>
        <v>5.3052109673684154</v>
      </c>
      <c r="W127" s="417"/>
      <c r="X127" s="410">
        <f t="shared" si="317"/>
        <v>0</v>
      </c>
      <c r="Y127" s="208">
        <f t="shared" si="335"/>
        <v>4.3635000000000002</v>
      </c>
      <c r="Z127" s="417"/>
      <c r="AB127" s="412">
        <f t="shared" si="336"/>
        <v>0</v>
      </c>
      <c r="AC127" s="122"/>
      <c r="AD127" s="122"/>
      <c r="AI127" s="407">
        <v>40603</v>
      </c>
      <c r="AJ127" s="293">
        <f t="shared" si="318"/>
        <v>0</v>
      </c>
      <c r="AK127" s="294">
        <f t="shared" si="324"/>
        <v>0</v>
      </c>
      <c r="AL127" s="294">
        <f t="shared" si="221"/>
        <v>0</v>
      </c>
      <c r="AM127" s="313">
        <f t="shared" si="319"/>
        <v>0.54781148607403696</v>
      </c>
      <c r="AN127" s="314">
        <f t="shared" si="222"/>
        <v>0</v>
      </c>
      <c r="AO127" s="294">
        <f t="shared" si="223"/>
        <v>0</v>
      </c>
      <c r="AP127" s="408"/>
      <c r="AQ127" s="237"/>
      <c r="AR127" s="307">
        <f t="shared" si="337"/>
        <v>0</v>
      </c>
      <c r="AS127" s="237"/>
      <c r="AT127" s="188"/>
      <c r="AU127" s="188"/>
      <c r="AV127" s="239">
        <v>40603</v>
      </c>
      <c r="AW127" s="188"/>
      <c r="AX127" s="315">
        <f t="shared" si="338"/>
        <v>0</v>
      </c>
      <c r="AY127" s="316">
        <f t="shared" si="339"/>
        <v>0</v>
      </c>
      <c r="AZ127" s="316">
        <f t="shared" si="340"/>
        <v>0</v>
      </c>
      <c r="BA127" s="316">
        <f t="shared" si="341"/>
        <v>0</v>
      </c>
      <c r="BB127" s="316">
        <f t="shared" si="342"/>
        <v>0</v>
      </c>
      <c r="BC127" s="316">
        <f t="shared" si="343"/>
        <v>0</v>
      </c>
      <c r="BD127" s="316">
        <f t="shared" si="344"/>
        <v>0</v>
      </c>
      <c r="BE127" s="316">
        <f t="shared" si="320"/>
        <v>0</v>
      </c>
      <c r="BF127" s="316"/>
      <c r="BG127" s="248"/>
      <c r="BH127" s="248"/>
      <c r="BI127" s="317">
        <f t="shared" si="345"/>
        <v>0</v>
      </c>
      <c r="BJ127" s="317">
        <f t="shared" si="346"/>
        <v>0</v>
      </c>
      <c r="BK127" s="317">
        <f t="shared" si="347"/>
        <v>0</v>
      </c>
      <c r="BL127" s="317">
        <f t="shared" si="348"/>
        <v>0</v>
      </c>
      <c r="BM127" s="317">
        <f t="shared" si="349"/>
        <v>0</v>
      </c>
      <c r="BN127" s="317">
        <f t="shared" si="350"/>
        <v>0</v>
      </c>
      <c r="BO127" s="317">
        <f t="shared" si="351"/>
        <v>0</v>
      </c>
      <c r="BP127" s="317">
        <f t="shared" si="352"/>
        <v>0</v>
      </c>
      <c r="BQ127" s="248"/>
      <c r="BR127" s="249">
        <f t="shared" si="325"/>
        <v>0</v>
      </c>
      <c r="BS127" s="249">
        <f t="shared" si="240"/>
        <v>0</v>
      </c>
      <c r="BT127" s="249"/>
      <c r="BU127" s="188"/>
      <c r="BV127" s="188"/>
      <c r="BW127" s="318">
        <f t="shared" si="353"/>
        <v>0</v>
      </c>
      <c r="BX127" s="318">
        <f t="shared" si="354"/>
        <v>0</v>
      </c>
      <c r="BY127" s="318">
        <f t="shared" si="355"/>
        <v>0</v>
      </c>
      <c r="BZ127" s="318">
        <f t="shared" si="356"/>
        <v>0</v>
      </c>
      <c r="CA127" s="318">
        <f t="shared" si="357"/>
        <v>0</v>
      </c>
      <c r="CB127" s="316">
        <f t="shared" si="358"/>
        <v>0</v>
      </c>
      <c r="CC127" s="316">
        <f t="shared" si="359"/>
        <v>0</v>
      </c>
      <c r="CD127" s="316">
        <f t="shared" si="360"/>
        <v>0</v>
      </c>
      <c r="CE127" s="316">
        <f t="shared" si="361"/>
        <v>0</v>
      </c>
      <c r="CF127" s="316">
        <f t="shared" si="362"/>
        <v>0</v>
      </c>
      <c r="CG127" s="316">
        <f t="shared" si="363"/>
        <v>0</v>
      </c>
      <c r="CH127" s="316">
        <f t="shared" si="364"/>
        <v>0</v>
      </c>
      <c r="CI127" s="316">
        <f t="shared" si="365"/>
        <v>0</v>
      </c>
      <c r="CJ127" s="188"/>
      <c r="CK127" s="307">
        <f t="shared" si="321"/>
        <v>0</v>
      </c>
      <c r="CL127" s="307"/>
      <c r="CM127" s="307"/>
      <c r="CN127" s="318">
        <f t="shared" si="366"/>
        <v>0</v>
      </c>
      <c r="CO127" s="318">
        <f t="shared" si="367"/>
        <v>0</v>
      </c>
      <c r="CP127" s="318">
        <f t="shared" si="368"/>
        <v>0</v>
      </c>
      <c r="CQ127" s="318">
        <f t="shared" si="369"/>
        <v>0</v>
      </c>
      <c r="CR127" s="307"/>
      <c r="CS127" s="307">
        <f t="shared" si="322"/>
        <v>0</v>
      </c>
      <c r="CT127" s="307"/>
      <c r="CU127" s="188"/>
      <c r="CV127" s="188"/>
      <c r="CW127" s="188"/>
      <c r="CX127" s="316">
        <f t="shared" si="370"/>
        <v>0</v>
      </c>
      <c r="CY127" s="316">
        <f t="shared" si="371"/>
        <v>0</v>
      </c>
      <c r="CZ127" s="316">
        <f t="shared" si="372"/>
        <v>0</v>
      </c>
      <c r="DA127" s="316">
        <f t="shared" si="373"/>
        <v>0</v>
      </c>
      <c r="DB127" s="316">
        <f t="shared" si="374"/>
        <v>0</v>
      </c>
      <c r="DC127" s="316">
        <f t="shared" si="375"/>
        <v>0</v>
      </c>
      <c r="DD127" s="316">
        <f t="shared" si="376"/>
        <v>0</v>
      </c>
      <c r="DE127" s="188"/>
      <c r="DF127" s="307">
        <f t="shared" si="265"/>
        <v>0</v>
      </c>
      <c r="DG127" s="188"/>
      <c r="DH127" s="188"/>
      <c r="DI127" s="188"/>
      <c r="DJ127" s="188"/>
      <c r="DK127" s="188"/>
      <c r="DL127" s="316">
        <f t="shared" si="377"/>
        <v>0</v>
      </c>
      <c r="DM127" s="316">
        <f t="shared" si="378"/>
        <v>0</v>
      </c>
      <c r="DN127" s="316">
        <f t="shared" si="379"/>
        <v>0</v>
      </c>
      <c r="DO127" s="316">
        <f t="shared" si="380"/>
        <v>0</v>
      </c>
      <c r="DP127" s="316"/>
      <c r="DQ127" s="316">
        <f t="shared" si="323"/>
        <v>0</v>
      </c>
      <c r="DR127" s="316"/>
      <c r="DS127" s="316">
        <f t="shared" si="381"/>
        <v>0</v>
      </c>
      <c r="DT127" s="316">
        <f t="shared" si="382"/>
        <v>0</v>
      </c>
      <c r="DU127" s="316">
        <f t="shared" si="383"/>
        <v>0</v>
      </c>
      <c r="DV127" s="316">
        <f t="shared" si="384"/>
        <v>0</v>
      </c>
      <c r="DW127" s="316">
        <f t="shared" si="385"/>
        <v>0</v>
      </c>
      <c r="DX127" s="316">
        <f t="shared" si="386"/>
        <v>0</v>
      </c>
      <c r="DY127" s="316">
        <f t="shared" si="387"/>
        <v>0</v>
      </c>
      <c r="DZ127" s="316">
        <f t="shared" si="388"/>
        <v>0</v>
      </c>
      <c r="EA127" s="316">
        <f t="shared" si="389"/>
        <v>0</v>
      </c>
      <c r="EB127" s="307">
        <f t="shared" si="390"/>
        <v>0</v>
      </c>
      <c r="EC127" s="307"/>
      <c r="ED127" s="188"/>
      <c r="EE127" s="188"/>
      <c r="EF127" s="188"/>
      <c r="EG127" s="188"/>
      <c r="EH127" s="188"/>
      <c r="EI127" s="316">
        <f t="shared" si="391"/>
        <v>0</v>
      </c>
      <c r="EJ127" s="316">
        <f t="shared" si="392"/>
        <v>0</v>
      </c>
      <c r="EK127" s="316">
        <f t="shared" si="393"/>
        <v>0</v>
      </c>
      <c r="EL127" s="316">
        <f t="shared" si="394"/>
        <v>0</v>
      </c>
      <c r="EM127" s="316">
        <f t="shared" si="395"/>
        <v>0</v>
      </c>
      <c r="EN127" s="316">
        <f t="shared" si="396"/>
        <v>0</v>
      </c>
      <c r="EO127" s="188"/>
      <c r="EP127" s="307">
        <f t="shared" si="326"/>
        <v>0</v>
      </c>
      <c r="EQ127" s="307">
        <f t="shared" si="286"/>
        <v>0</v>
      </c>
      <c r="ER127" s="188"/>
      <c r="ES127" s="188"/>
      <c r="ET127" s="188"/>
      <c r="EU127" s="188"/>
      <c r="EV127" s="188"/>
      <c r="EW127" s="316">
        <f t="shared" si="397"/>
        <v>0</v>
      </c>
      <c r="EX127" s="316">
        <f t="shared" si="398"/>
        <v>0</v>
      </c>
      <c r="EY127" s="316">
        <f t="shared" si="399"/>
        <v>0</v>
      </c>
      <c r="EZ127" s="316">
        <f t="shared" si="400"/>
        <v>0</v>
      </c>
      <c r="FA127" s="316">
        <f t="shared" si="401"/>
        <v>0</v>
      </c>
      <c r="FB127" s="316">
        <f t="shared" si="402"/>
        <v>0</v>
      </c>
      <c r="FC127" s="188"/>
      <c r="FD127" s="307">
        <f t="shared" si="327"/>
        <v>0</v>
      </c>
      <c r="FE127" s="307">
        <f t="shared" si="293"/>
        <v>0</v>
      </c>
      <c r="FF127" s="188"/>
      <c r="FG127" s="188"/>
      <c r="FH127" s="188"/>
      <c r="FI127" s="188"/>
      <c r="FJ127" s="188"/>
      <c r="FK127" s="188"/>
      <c r="FL127" s="316">
        <f t="shared" si="403"/>
        <v>0</v>
      </c>
      <c r="FM127" s="316">
        <f t="shared" si="404"/>
        <v>0</v>
      </c>
      <c r="FN127" s="316">
        <f t="shared" si="405"/>
        <v>0</v>
      </c>
      <c r="FO127" s="316">
        <f t="shared" si="406"/>
        <v>0</v>
      </c>
      <c r="FP127" s="316">
        <f t="shared" si="407"/>
        <v>0</v>
      </c>
      <c r="FQ127" s="316">
        <f t="shared" si="408"/>
        <v>0</v>
      </c>
      <c r="FR127" s="188"/>
      <c r="FS127" s="307">
        <f t="shared" si="300"/>
        <v>0</v>
      </c>
      <c r="FT127" s="307">
        <f t="shared" si="301"/>
        <v>0</v>
      </c>
      <c r="FU127" s="188"/>
      <c r="FV127" s="188"/>
      <c r="FW127" s="188"/>
      <c r="FX127" s="188"/>
      <c r="FY127" s="188"/>
      <c r="FZ127" s="188"/>
      <c r="GA127" s="316">
        <f t="shared" si="409"/>
        <v>0</v>
      </c>
      <c r="GB127" s="316">
        <f t="shared" si="410"/>
        <v>0</v>
      </c>
      <c r="GC127" s="316">
        <f t="shared" si="411"/>
        <v>0</v>
      </c>
      <c r="GD127" s="316">
        <f t="shared" si="412"/>
        <v>0</v>
      </c>
      <c r="GE127" s="316">
        <f t="shared" si="413"/>
        <v>0</v>
      </c>
      <c r="GF127" s="316">
        <f t="shared" si="414"/>
        <v>0</v>
      </c>
      <c r="GG127" s="188"/>
      <c r="GH127" s="307">
        <f t="shared" si="308"/>
        <v>0</v>
      </c>
      <c r="GI127" s="307">
        <f t="shared" si="309"/>
        <v>0</v>
      </c>
    </row>
    <row r="128" spans="1:191" ht="16.5" x14ac:dyDescent="0.25">
      <c r="A128" s="404">
        <v>40634</v>
      </c>
      <c r="B128" s="405">
        <f t="shared" si="310"/>
        <v>0</v>
      </c>
      <c r="C128" s="414">
        <f t="shared" si="328"/>
        <v>-0.62720757924225179</v>
      </c>
      <c r="D128" s="217"/>
      <c r="E128" s="405">
        <f t="shared" si="311"/>
        <v>0</v>
      </c>
      <c r="F128" s="414">
        <f t="shared" si="329"/>
        <v>0</v>
      </c>
      <c r="G128" s="217"/>
      <c r="H128" s="405">
        <f t="shared" si="312"/>
        <v>0</v>
      </c>
      <c r="I128" s="414">
        <f t="shared" si="330"/>
        <v>0.62</v>
      </c>
      <c r="J128" s="217"/>
      <c r="K128" s="405">
        <f t="shared" si="313"/>
        <v>0</v>
      </c>
      <c r="L128" s="414">
        <f t="shared" si="331"/>
        <v>0</v>
      </c>
      <c r="M128" s="217"/>
      <c r="N128" s="405">
        <f t="shared" si="314"/>
        <v>0</v>
      </c>
      <c r="O128" s="414">
        <f t="shared" si="332"/>
        <v>-0.28999999999999998</v>
      </c>
      <c r="P128" s="217"/>
      <c r="Q128" s="414">
        <f t="shared" si="333"/>
        <v>3.9325000000000001</v>
      </c>
      <c r="R128" s="217"/>
      <c r="S128" s="405">
        <f t="shared" si="315"/>
        <v>0</v>
      </c>
      <c r="T128" s="414">
        <f t="shared" si="334"/>
        <v>-0.56999999999999995</v>
      </c>
      <c r="U128" s="217"/>
      <c r="V128" s="414">
        <f t="shared" si="316"/>
        <v>5.1077148145465916</v>
      </c>
      <c r="W128" s="217"/>
      <c r="X128" s="405">
        <f t="shared" si="317"/>
        <v>0</v>
      </c>
      <c r="Y128" s="414">
        <f t="shared" si="335"/>
        <v>4.2225000000000001</v>
      </c>
      <c r="Z128" s="217"/>
      <c r="AB128" s="415">
        <f t="shared" si="336"/>
        <v>0</v>
      </c>
      <c r="AC128" s="122"/>
      <c r="AD128" s="122"/>
      <c r="AI128" s="407">
        <v>40634</v>
      </c>
      <c r="AJ128" s="293">
        <f t="shared" si="318"/>
        <v>0</v>
      </c>
      <c r="AK128" s="294">
        <f t="shared" si="324"/>
        <v>0</v>
      </c>
      <c r="AL128" s="294">
        <f t="shared" si="221"/>
        <v>0</v>
      </c>
      <c r="AM128" s="313">
        <f t="shared" si="319"/>
        <v>0.54482547640305423</v>
      </c>
      <c r="AN128" s="314">
        <f t="shared" si="222"/>
        <v>0</v>
      </c>
      <c r="AO128" s="294">
        <f t="shared" si="223"/>
        <v>0</v>
      </c>
      <c r="AP128" s="408"/>
      <c r="AQ128" s="237"/>
      <c r="AR128" s="307">
        <f t="shared" si="337"/>
        <v>0</v>
      </c>
      <c r="AS128" s="237"/>
      <c r="AT128" s="188"/>
      <c r="AU128" s="188"/>
      <c r="AV128" s="239">
        <v>40634</v>
      </c>
      <c r="AW128" s="188"/>
      <c r="AX128" s="315">
        <f t="shared" si="338"/>
        <v>0</v>
      </c>
      <c r="AY128" s="316">
        <f t="shared" si="339"/>
        <v>0</v>
      </c>
      <c r="AZ128" s="316">
        <f t="shared" si="340"/>
        <v>0</v>
      </c>
      <c r="BA128" s="316">
        <f t="shared" si="341"/>
        <v>0</v>
      </c>
      <c r="BB128" s="316">
        <f t="shared" si="342"/>
        <v>0</v>
      </c>
      <c r="BC128" s="316">
        <f t="shared" si="343"/>
        <v>0</v>
      </c>
      <c r="BD128" s="316">
        <f t="shared" si="344"/>
        <v>0</v>
      </c>
      <c r="BE128" s="316">
        <f t="shared" si="320"/>
        <v>0</v>
      </c>
      <c r="BF128" s="316"/>
      <c r="BG128" s="248"/>
      <c r="BH128" s="248"/>
      <c r="BI128" s="317">
        <f t="shared" si="345"/>
        <v>0</v>
      </c>
      <c r="BJ128" s="317">
        <f t="shared" si="346"/>
        <v>0</v>
      </c>
      <c r="BK128" s="317">
        <f t="shared" si="347"/>
        <v>0</v>
      </c>
      <c r="BL128" s="317">
        <f t="shared" si="348"/>
        <v>0</v>
      </c>
      <c r="BM128" s="317">
        <f t="shared" si="349"/>
        <v>0</v>
      </c>
      <c r="BN128" s="317">
        <f t="shared" si="350"/>
        <v>0</v>
      </c>
      <c r="BO128" s="317">
        <f t="shared" si="351"/>
        <v>0</v>
      </c>
      <c r="BP128" s="317">
        <f t="shared" si="352"/>
        <v>0</v>
      </c>
      <c r="BQ128" s="248"/>
      <c r="BR128" s="249">
        <f t="shared" si="325"/>
        <v>0</v>
      </c>
      <c r="BS128" s="249">
        <f t="shared" si="240"/>
        <v>0</v>
      </c>
      <c r="BT128" s="249"/>
      <c r="BU128" s="188"/>
      <c r="BV128" s="188"/>
      <c r="BW128" s="318">
        <f t="shared" si="353"/>
        <v>0</v>
      </c>
      <c r="BX128" s="318">
        <f t="shared" si="354"/>
        <v>0</v>
      </c>
      <c r="BY128" s="318">
        <f t="shared" si="355"/>
        <v>0</v>
      </c>
      <c r="BZ128" s="318">
        <f t="shared" si="356"/>
        <v>0</v>
      </c>
      <c r="CA128" s="318">
        <f t="shared" si="357"/>
        <v>0</v>
      </c>
      <c r="CB128" s="316">
        <f t="shared" si="358"/>
        <v>0</v>
      </c>
      <c r="CC128" s="316">
        <f t="shared" si="359"/>
        <v>0</v>
      </c>
      <c r="CD128" s="316">
        <f t="shared" si="360"/>
        <v>0</v>
      </c>
      <c r="CE128" s="316">
        <f t="shared" si="361"/>
        <v>0</v>
      </c>
      <c r="CF128" s="316">
        <f t="shared" si="362"/>
        <v>0</v>
      </c>
      <c r="CG128" s="316">
        <f t="shared" si="363"/>
        <v>0</v>
      </c>
      <c r="CH128" s="316">
        <f t="shared" si="364"/>
        <v>0</v>
      </c>
      <c r="CI128" s="316">
        <f t="shared" si="365"/>
        <v>0</v>
      </c>
      <c r="CJ128" s="188"/>
      <c r="CK128" s="307">
        <f t="shared" si="321"/>
        <v>0</v>
      </c>
      <c r="CL128" s="307"/>
      <c r="CM128" s="307"/>
      <c r="CN128" s="318">
        <f t="shared" si="366"/>
        <v>0</v>
      </c>
      <c r="CO128" s="318">
        <f t="shared" si="367"/>
        <v>0</v>
      </c>
      <c r="CP128" s="318">
        <f t="shared" si="368"/>
        <v>0</v>
      </c>
      <c r="CQ128" s="318">
        <f t="shared" si="369"/>
        <v>0</v>
      </c>
      <c r="CR128" s="307"/>
      <c r="CS128" s="307">
        <f t="shared" si="322"/>
        <v>0</v>
      </c>
      <c r="CT128" s="307"/>
      <c r="CU128" s="188"/>
      <c r="CV128" s="188"/>
      <c r="CW128" s="188"/>
      <c r="CX128" s="316">
        <f t="shared" si="370"/>
        <v>0</v>
      </c>
      <c r="CY128" s="316">
        <f t="shared" si="371"/>
        <v>0</v>
      </c>
      <c r="CZ128" s="316">
        <f t="shared" si="372"/>
        <v>0</v>
      </c>
      <c r="DA128" s="316">
        <f t="shared" si="373"/>
        <v>0</v>
      </c>
      <c r="DB128" s="316">
        <f t="shared" si="374"/>
        <v>0</v>
      </c>
      <c r="DC128" s="316">
        <f t="shared" si="375"/>
        <v>0</v>
      </c>
      <c r="DD128" s="316">
        <f t="shared" si="376"/>
        <v>0</v>
      </c>
      <c r="DE128" s="188"/>
      <c r="DF128" s="307">
        <f t="shared" si="265"/>
        <v>0</v>
      </c>
      <c r="DG128" s="188"/>
      <c r="DH128" s="188"/>
      <c r="DI128" s="188"/>
      <c r="DJ128" s="188"/>
      <c r="DK128" s="188"/>
      <c r="DL128" s="316">
        <f t="shared" si="377"/>
        <v>0</v>
      </c>
      <c r="DM128" s="316">
        <f t="shared" si="378"/>
        <v>0</v>
      </c>
      <c r="DN128" s="316">
        <f t="shared" si="379"/>
        <v>0</v>
      </c>
      <c r="DO128" s="316">
        <f t="shared" si="380"/>
        <v>0</v>
      </c>
      <c r="DP128" s="316"/>
      <c r="DQ128" s="316">
        <f t="shared" si="323"/>
        <v>0</v>
      </c>
      <c r="DR128" s="316"/>
      <c r="DS128" s="316">
        <f t="shared" si="381"/>
        <v>0</v>
      </c>
      <c r="DT128" s="316">
        <f t="shared" si="382"/>
        <v>0</v>
      </c>
      <c r="DU128" s="316">
        <f t="shared" si="383"/>
        <v>0</v>
      </c>
      <c r="DV128" s="316">
        <f t="shared" si="384"/>
        <v>0</v>
      </c>
      <c r="DW128" s="316">
        <f t="shared" si="385"/>
        <v>0</v>
      </c>
      <c r="DX128" s="316">
        <f t="shared" si="386"/>
        <v>0</v>
      </c>
      <c r="DY128" s="316">
        <f t="shared" si="387"/>
        <v>0</v>
      </c>
      <c r="DZ128" s="316">
        <f t="shared" si="388"/>
        <v>0</v>
      </c>
      <c r="EA128" s="316">
        <f t="shared" si="389"/>
        <v>0</v>
      </c>
      <c r="EB128" s="307">
        <f t="shared" si="390"/>
        <v>0</v>
      </c>
      <c r="EC128" s="307"/>
      <c r="ED128" s="188"/>
      <c r="EE128" s="188"/>
      <c r="EF128" s="188"/>
      <c r="EG128" s="188"/>
      <c r="EH128" s="188"/>
      <c r="EI128" s="316">
        <f t="shared" si="391"/>
        <v>0</v>
      </c>
      <c r="EJ128" s="316">
        <f t="shared" si="392"/>
        <v>0</v>
      </c>
      <c r="EK128" s="316">
        <f t="shared" si="393"/>
        <v>0</v>
      </c>
      <c r="EL128" s="316">
        <f t="shared" si="394"/>
        <v>0</v>
      </c>
      <c r="EM128" s="316">
        <f t="shared" si="395"/>
        <v>0</v>
      </c>
      <c r="EN128" s="316">
        <f t="shared" si="396"/>
        <v>0</v>
      </c>
      <c r="EO128" s="188"/>
      <c r="EP128" s="307">
        <f t="shared" si="326"/>
        <v>0</v>
      </c>
      <c r="EQ128" s="307">
        <f t="shared" si="286"/>
        <v>0</v>
      </c>
      <c r="ER128" s="188"/>
      <c r="ES128" s="188"/>
      <c r="ET128" s="188"/>
      <c r="EU128" s="188"/>
      <c r="EV128" s="188"/>
      <c r="EW128" s="316">
        <f t="shared" si="397"/>
        <v>0</v>
      </c>
      <c r="EX128" s="316">
        <f t="shared" si="398"/>
        <v>0</v>
      </c>
      <c r="EY128" s="316">
        <f t="shared" si="399"/>
        <v>0</v>
      </c>
      <c r="EZ128" s="316">
        <f t="shared" si="400"/>
        <v>0</v>
      </c>
      <c r="FA128" s="316">
        <f t="shared" si="401"/>
        <v>0</v>
      </c>
      <c r="FB128" s="316">
        <f t="shared" si="402"/>
        <v>0</v>
      </c>
      <c r="FC128" s="188"/>
      <c r="FD128" s="307">
        <f t="shared" si="327"/>
        <v>0</v>
      </c>
      <c r="FE128" s="307">
        <f t="shared" si="293"/>
        <v>0</v>
      </c>
      <c r="FF128" s="188"/>
      <c r="FG128" s="188"/>
      <c r="FH128" s="188"/>
      <c r="FI128" s="188"/>
      <c r="FJ128" s="188"/>
      <c r="FK128" s="188"/>
      <c r="FL128" s="316">
        <f t="shared" si="403"/>
        <v>0</v>
      </c>
      <c r="FM128" s="316">
        <f t="shared" si="404"/>
        <v>0</v>
      </c>
      <c r="FN128" s="316">
        <f t="shared" si="405"/>
        <v>0</v>
      </c>
      <c r="FO128" s="316">
        <f t="shared" si="406"/>
        <v>0</v>
      </c>
      <c r="FP128" s="316">
        <f t="shared" si="407"/>
        <v>0</v>
      </c>
      <c r="FQ128" s="316">
        <f t="shared" si="408"/>
        <v>0</v>
      </c>
      <c r="FR128" s="188"/>
      <c r="FS128" s="307">
        <f t="shared" si="300"/>
        <v>0</v>
      </c>
      <c r="FT128" s="307">
        <f t="shared" si="301"/>
        <v>0</v>
      </c>
      <c r="FU128" s="188"/>
      <c r="FV128" s="188"/>
      <c r="FW128" s="188"/>
      <c r="FX128" s="188"/>
      <c r="FY128" s="188"/>
      <c r="FZ128" s="188"/>
      <c r="GA128" s="316">
        <f t="shared" si="409"/>
        <v>0</v>
      </c>
      <c r="GB128" s="316">
        <f t="shared" si="410"/>
        <v>0</v>
      </c>
      <c r="GC128" s="316">
        <f t="shared" si="411"/>
        <v>0</v>
      </c>
      <c r="GD128" s="316">
        <f t="shared" si="412"/>
        <v>0</v>
      </c>
      <c r="GE128" s="316">
        <f t="shared" si="413"/>
        <v>0</v>
      </c>
      <c r="GF128" s="316">
        <f t="shared" si="414"/>
        <v>0</v>
      </c>
      <c r="GG128" s="188"/>
      <c r="GH128" s="307">
        <f t="shared" si="308"/>
        <v>0</v>
      </c>
      <c r="GI128" s="307">
        <f t="shared" si="309"/>
        <v>0</v>
      </c>
    </row>
    <row r="129" spans="1:191" ht="16.5" x14ac:dyDescent="0.25">
      <c r="A129" s="404">
        <v>40664</v>
      </c>
      <c r="B129" s="410">
        <f t="shared" si="310"/>
        <v>0</v>
      </c>
      <c r="C129" s="208">
        <f t="shared" si="328"/>
        <v>-0.6272107944686125</v>
      </c>
      <c r="D129" s="417"/>
      <c r="E129" s="410">
        <f t="shared" si="311"/>
        <v>0</v>
      </c>
      <c r="F129" s="208">
        <f t="shared" si="329"/>
        <v>0</v>
      </c>
      <c r="G129" s="417"/>
      <c r="H129" s="410">
        <f t="shared" si="312"/>
        <v>0</v>
      </c>
      <c r="I129" s="208">
        <f t="shared" si="330"/>
        <v>0.62</v>
      </c>
      <c r="J129" s="417"/>
      <c r="K129" s="410">
        <f t="shared" si="313"/>
        <v>0</v>
      </c>
      <c r="L129" s="208">
        <f t="shared" si="331"/>
        <v>0</v>
      </c>
      <c r="M129" s="417"/>
      <c r="N129" s="410">
        <f t="shared" si="314"/>
        <v>0</v>
      </c>
      <c r="O129" s="208">
        <f t="shared" si="332"/>
        <v>-0.28999999999999998</v>
      </c>
      <c r="P129" s="417"/>
      <c r="Q129" s="208">
        <f t="shared" si="333"/>
        <v>3.9035000000000002</v>
      </c>
      <c r="R129" s="417"/>
      <c r="S129" s="410">
        <f t="shared" si="315"/>
        <v>0</v>
      </c>
      <c r="T129" s="208">
        <f t="shared" si="334"/>
        <v>-0.56999999999999995</v>
      </c>
      <c r="U129" s="417"/>
      <c r="V129" s="208">
        <f t="shared" si="316"/>
        <v>5.0668759749357575</v>
      </c>
      <c r="W129" s="417"/>
      <c r="X129" s="410">
        <f t="shared" si="317"/>
        <v>0</v>
      </c>
      <c r="Y129" s="208">
        <f t="shared" si="335"/>
        <v>4.1935000000000002</v>
      </c>
      <c r="Z129" s="417"/>
      <c r="AB129" s="415">
        <f t="shared" si="336"/>
        <v>0</v>
      </c>
      <c r="AC129" s="122"/>
      <c r="AD129" s="122"/>
      <c r="AI129" s="407">
        <v>40664</v>
      </c>
      <c r="AJ129" s="293">
        <f t="shared" si="318"/>
        <v>0</v>
      </c>
      <c r="AK129" s="294">
        <f t="shared" si="324"/>
        <v>0</v>
      </c>
      <c r="AL129" s="294">
        <f t="shared" si="221"/>
        <v>0</v>
      </c>
      <c r="AM129" s="313">
        <f t="shared" si="319"/>
        <v>0.54194777986397746</v>
      </c>
      <c r="AN129" s="314">
        <f t="shared" si="222"/>
        <v>0</v>
      </c>
      <c r="AO129" s="294">
        <f t="shared" si="223"/>
        <v>0</v>
      </c>
      <c r="AP129" s="408"/>
      <c r="AQ129" s="237"/>
      <c r="AR129" s="307">
        <f t="shared" si="337"/>
        <v>0</v>
      </c>
      <c r="AS129" s="237"/>
      <c r="AT129" s="188"/>
      <c r="AU129" s="188"/>
      <c r="AV129" s="239">
        <v>40664</v>
      </c>
      <c r="AW129" s="188"/>
      <c r="AX129" s="315">
        <f t="shared" si="338"/>
        <v>0</v>
      </c>
      <c r="AY129" s="316">
        <f t="shared" si="339"/>
        <v>0</v>
      </c>
      <c r="AZ129" s="316">
        <f t="shared" si="340"/>
        <v>0</v>
      </c>
      <c r="BA129" s="316">
        <f t="shared" si="341"/>
        <v>0</v>
      </c>
      <c r="BB129" s="316">
        <f t="shared" si="342"/>
        <v>0</v>
      </c>
      <c r="BC129" s="316">
        <f t="shared" si="343"/>
        <v>0</v>
      </c>
      <c r="BD129" s="316">
        <f t="shared" si="344"/>
        <v>0</v>
      </c>
      <c r="BE129" s="316">
        <f t="shared" si="320"/>
        <v>0</v>
      </c>
      <c r="BF129" s="316"/>
      <c r="BG129" s="248"/>
      <c r="BH129" s="248"/>
      <c r="BI129" s="317">
        <f t="shared" si="345"/>
        <v>0</v>
      </c>
      <c r="BJ129" s="317">
        <f t="shared" si="346"/>
        <v>0</v>
      </c>
      <c r="BK129" s="317">
        <f t="shared" si="347"/>
        <v>0</v>
      </c>
      <c r="BL129" s="317">
        <f t="shared" si="348"/>
        <v>0</v>
      </c>
      <c r="BM129" s="317">
        <f t="shared" si="349"/>
        <v>0</v>
      </c>
      <c r="BN129" s="317">
        <f t="shared" si="350"/>
        <v>0</v>
      </c>
      <c r="BO129" s="317">
        <f t="shared" si="351"/>
        <v>0</v>
      </c>
      <c r="BP129" s="317">
        <f t="shared" si="352"/>
        <v>0</v>
      </c>
      <c r="BQ129" s="248"/>
      <c r="BR129" s="249">
        <f t="shared" si="325"/>
        <v>0</v>
      </c>
      <c r="BS129" s="249">
        <f t="shared" si="240"/>
        <v>0</v>
      </c>
      <c r="BT129" s="249"/>
      <c r="BU129" s="188"/>
      <c r="BV129" s="188"/>
      <c r="BW129" s="318">
        <f t="shared" si="353"/>
        <v>0</v>
      </c>
      <c r="BX129" s="318">
        <f t="shared" si="354"/>
        <v>0</v>
      </c>
      <c r="BY129" s="318">
        <f t="shared" si="355"/>
        <v>0</v>
      </c>
      <c r="BZ129" s="318">
        <f t="shared" si="356"/>
        <v>0</v>
      </c>
      <c r="CA129" s="318">
        <f t="shared" si="357"/>
        <v>0</v>
      </c>
      <c r="CB129" s="316">
        <f t="shared" si="358"/>
        <v>0</v>
      </c>
      <c r="CC129" s="316">
        <f t="shared" si="359"/>
        <v>0</v>
      </c>
      <c r="CD129" s="316">
        <f t="shared" si="360"/>
        <v>0</v>
      </c>
      <c r="CE129" s="316">
        <f t="shared" si="361"/>
        <v>0</v>
      </c>
      <c r="CF129" s="316">
        <f t="shared" si="362"/>
        <v>0</v>
      </c>
      <c r="CG129" s="316">
        <f t="shared" si="363"/>
        <v>0</v>
      </c>
      <c r="CH129" s="316">
        <f t="shared" si="364"/>
        <v>0</v>
      </c>
      <c r="CI129" s="316">
        <f t="shared" si="365"/>
        <v>0</v>
      </c>
      <c r="CJ129" s="188"/>
      <c r="CK129" s="307">
        <f t="shared" si="321"/>
        <v>0</v>
      </c>
      <c r="CL129" s="307"/>
      <c r="CM129" s="307"/>
      <c r="CN129" s="318">
        <f t="shared" si="366"/>
        <v>0</v>
      </c>
      <c r="CO129" s="318">
        <f t="shared" si="367"/>
        <v>0</v>
      </c>
      <c r="CP129" s="318">
        <f t="shared" si="368"/>
        <v>0</v>
      </c>
      <c r="CQ129" s="318">
        <f t="shared" si="369"/>
        <v>0</v>
      </c>
      <c r="CR129" s="307"/>
      <c r="CS129" s="307">
        <f t="shared" si="322"/>
        <v>0</v>
      </c>
      <c r="CT129" s="307"/>
      <c r="CU129" s="188"/>
      <c r="CV129" s="188"/>
      <c r="CW129" s="188"/>
      <c r="CX129" s="316">
        <f t="shared" si="370"/>
        <v>0</v>
      </c>
      <c r="CY129" s="316">
        <f t="shared" si="371"/>
        <v>0</v>
      </c>
      <c r="CZ129" s="316">
        <f t="shared" si="372"/>
        <v>0</v>
      </c>
      <c r="DA129" s="316">
        <f t="shared" si="373"/>
        <v>0</v>
      </c>
      <c r="DB129" s="316">
        <f t="shared" si="374"/>
        <v>0</v>
      </c>
      <c r="DC129" s="316">
        <f t="shared" si="375"/>
        <v>0</v>
      </c>
      <c r="DD129" s="316">
        <f t="shared" si="376"/>
        <v>0</v>
      </c>
      <c r="DE129" s="188"/>
      <c r="DF129" s="307">
        <f t="shared" si="265"/>
        <v>0</v>
      </c>
      <c r="DG129" s="188"/>
      <c r="DH129" s="188"/>
      <c r="DI129" s="188"/>
      <c r="DJ129" s="188"/>
      <c r="DK129" s="188"/>
      <c r="DL129" s="316">
        <f t="shared" si="377"/>
        <v>0</v>
      </c>
      <c r="DM129" s="316">
        <f t="shared" si="378"/>
        <v>0</v>
      </c>
      <c r="DN129" s="316">
        <f t="shared" si="379"/>
        <v>0</v>
      </c>
      <c r="DO129" s="316">
        <f t="shared" si="380"/>
        <v>0</v>
      </c>
      <c r="DP129" s="316"/>
      <c r="DQ129" s="316">
        <f t="shared" si="323"/>
        <v>0</v>
      </c>
      <c r="DR129" s="316"/>
      <c r="DS129" s="316">
        <f t="shared" si="381"/>
        <v>0</v>
      </c>
      <c r="DT129" s="316">
        <f t="shared" si="382"/>
        <v>0</v>
      </c>
      <c r="DU129" s="316">
        <f t="shared" si="383"/>
        <v>0</v>
      </c>
      <c r="DV129" s="316">
        <f t="shared" si="384"/>
        <v>0</v>
      </c>
      <c r="DW129" s="316">
        <f t="shared" si="385"/>
        <v>0</v>
      </c>
      <c r="DX129" s="316">
        <f t="shared" si="386"/>
        <v>0</v>
      </c>
      <c r="DY129" s="316">
        <f t="shared" si="387"/>
        <v>0</v>
      </c>
      <c r="DZ129" s="316">
        <f t="shared" si="388"/>
        <v>0</v>
      </c>
      <c r="EA129" s="316">
        <f t="shared" si="389"/>
        <v>0</v>
      </c>
      <c r="EB129" s="307">
        <f t="shared" si="390"/>
        <v>0</v>
      </c>
      <c r="EC129" s="307"/>
      <c r="ED129" s="188"/>
      <c r="EE129" s="188"/>
      <c r="EF129" s="188"/>
      <c r="EG129" s="188"/>
      <c r="EH129" s="188"/>
      <c r="EI129" s="316">
        <f t="shared" si="391"/>
        <v>0</v>
      </c>
      <c r="EJ129" s="316">
        <f t="shared" si="392"/>
        <v>0</v>
      </c>
      <c r="EK129" s="316">
        <f t="shared" si="393"/>
        <v>0</v>
      </c>
      <c r="EL129" s="316">
        <f t="shared" si="394"/>
        <v>0</v>
      </c>
      <c r="EM129" s="316">
        <f t="shared" si="395"/>
        <v>0</v>
      </c>
      <c r="EN129" s="316">
        <f t="shared" si="396"/>
        <v>0</v>
      </c>
      <c r="EO129" s="188"/>
      <c r="EP129" s="307">
        <f t="shared" si="326"/>
        <v>0</v>
      </c>
      <c r="EQ129" s="307">
        <f t="shared" si="286"/>
        <v>0</v>
      </c>
      <c r="ER129" s="188"/>
      <c r="ES129" s="188"/>
      <c r="ET129" s="188"/>
      <c r="EU129" s="188"/>
      <c r="EV129" s="188"/>
      <c r="EW129" s="316">
        <f t="shared" si="397"/>
        <v>0</v>
      </c>
      <c r="EX129" s="316">
        <f t="shared" si="398"/>
        <v>0</v>
      </c>
      <c r="EY129" s="316">
        <f t="shared" si="399"/>
        <v>0</v>
      </c>
      <c r="EZ129" s="316">
        <f t="shared" si="400"/>
        <v>0</v>
      </c>
      <c r="FA129" s="316">
        <f t="shared" si="401"/>
        <v>0</v>
      </c>
      <c r="FB129" s="316">
        <f t="shared" si="402"/>
        <v>0</v>
      </c>
      <c r="FC129" s="188"/>
      <c r="FD129" s="307">
        <f t="shared" si="327"/>
        <v>0</v>
      </c>
      <c r="FE129" s="307">
        <f t="shared" si="293"/>
        <v>0</v>
      </c>
      <c r="FF129" s="188"/>
      <c r="FG129" s="188"/>
      <c r="FH129" s="188"/>
      <c r="FI129" s="188"/>
      <c r="FJ129" s="188"/>
      <c r="FK129" s="188"/>
      <c r="FL129" s="316">
        <f t="shared" si="403"/>
        <v>0</v>
      </c>
      <c r="FM129" s="316">
        <f t="shared" si="404"/>
        <v>0</v>
      </c>
      <c r="FN129" s="316">
        <f t="shared" si="405"/>
        <v>0</v>
      </c>
      <c r="FO129" s="316">
        <f t="shared" si="406"/>
        <v>0</v>
      </c>
      <c r="FP129" s="316">
        <f t="shared" si="407"/>
        <v>0</v>
      </c>
      <c r="FQ129" s="316">
        <f t="shared" si="408"/>
        <v>0</v>
      </c>
      <c r="FR129" s="188"/>
      <c r="FS129" s="307">
        <f t="shared" si="300"/>
        <v>0</v>
      </c>
      <c r="FT129" s="307">
        <f t="shared" si="301"/>
        <v>0</v>
      </c>
      <c r="FU129" s="188"/>
      <c r="FV129" s="188"/>
      <c r="FW129" s="188"/>
      <c r="FX129" s="188"/>
      <c r="FY129" s="188"/>
      <c r="FZ129" s="188"/>
      <c r="GA129" s="316">
        <f t="shared" si="409"/>
        <v>0</v>
      </c>
      <c r="GB129" s="316">
        <f t="shared" si="410"/>
        <v>0</v>
      </c>
      <c r="GC129" s="316">
        <f t="shared" si="411"/>
        <v>0</v>
      </c>
      <c r="GD129" s="316">
        <f t="shared" si="412"/>
        <v>0</v>
      </c>
      <c r="GE129" s="316">
        <f t="shared" si="413"/>
        <v>0</v>
      </c>
      <c r="GF129" s="316">
        <f t="shared" si="414"/>
        <v>0</v>
      </c>
      <c r="GG129" s="188"/>
      <c r="GH129" s="307">
        <f t="shared" si="308"/>
        <v>0</v>
      </c>
      <c r="GI129" s="307">
        <f t="shared" si="309"/>
        <v>0</v>
      </c>
    </row>
    <row r="130" spans="1:191" ht="16.5" x14ac:dyDescent="0.25">
      <c r="A130" s="404">
        <v>40695</v>
      </c>
      <c r="B130" s="410">
        <f t="shared" si="310"/>
        <v>0</v>
      </c>
      <c r="C130" s="208">
        <f t="shared" si="328"/>
        <v>-0.62721399418671364</v>
      </c>
      <c r="D130" s="417"/>
      <c r="E130" s="410">
        <f t="shared" si="311"/>
        <v>0</v>
      </c>
      <c r="F130" s="208">
        <f t="shared" si="329"/>
        <v>0</v>
      </c>
      <c r="G130" s="417"/>
      <c r="H130" s="410">
        <f t="shared" si="312"/>
        <v>0</v>
      </c>
      <c r="I130" s="208">
        <f t="shared" si="330"/>
        <v>0.62</v>
      </c>
      <c r="J130" s="417"/>
      <c r="K130" s="410">
        <f t="shared" si="313"/>
        <v>0</v>
      </c>
      <c r="L130" s="208">
        <f t="shared" si="331"/>
        <v>0</v>
      </c>
      <c r="M130" s="417"/>
      <c r="N130" s="410">
        <f t="shared" si="314"/>
        <v>0</v>
      </c>
      <c r="O130" s="208">
        <f t="shared" si="332"/>
        <v>-0.28999999999999998</v>
      </c>
      <c r="P130" s="417"/>
      <c r="Q130" s="208">
        <f t="shared" si="333"/>
        <v>3.9335000000000004</v>
      </c>
      <c r="R130" s="417"/>
      <c r="S130" s="410">
        <f t="shared" si="315"/>
        <v>0</v>
      </c>
      <c r="T130" s="208">
        <f t="shared" si="334"/>
        <v>-0.56999999999999995</v>
      </c>
      <c r="U130" s="417"/>
      <c r="V130" s="208">
        <f t="shared" si="316"/>
        <v>5.1085403869229369</v>
      </c>
      <c r="W130" s="417"/>
      <c r="X130" s="410">
        <f t="shared" si="317"/>
        <v>0</v>
      </c>
      <c r="Y130" s="208">
        <f t="shared" si="335"/>
        <v>4.2235000000000005</v>
      </c>
      <c r="Z130" s="417"/>
      <c r="AB130" s="415">
        <f t="shared" si="336"/>
        <v>0</v>
      </c>
      <c r="AC130" s="122"/>
      <c r="AD130" s="122"/>
      <c r="AI130" s="407">
        <v>40695</v>
      </c>
      <c r="AJ130" s="293">
        <f t="shared" si="318"/>
        <v>0</v>
      </c>
      <c r="AK130" s="294">
        <f t="shared" si="324"/>
        <v>0</v>
      </c>
      <c r="AL130" s="294">
        <f t="shared" si="221"/>
        <v>0</v>
      </c>
      <c r="AM130" s="313">
        <f t="shared" si="319"/>
        <v>0.53898652247778867</v>
      </c>
      <c r="AN130" s="314">
        <f t="shared" si="222"/>
        <v>0</v>
      </c>
      <c r="AO130" s="294">
        <f t="shared" si="223"/>
        <v>0</v>
      </c>
      <c r="AP130" s="408"/>
      <c r="AQ130" s="237"/>
      <c r="AR130" s="307">
        <f t="shared" si="337"/>
        <v>0</v>
      </c>
      <c r="AS130" s="237"/>
      <c r="AT130" s="188"/>
      <c r="AU130" s="188"/>
      <c r="AV130" s="239">
        <v>40695</v>
      </c>
      <c r="AW130" s="188"/>
      <c r="AX130" s="315">
        <f t="shared" si="338"/>
        <v>0</v>
      </c>
      <c r="AY130" s="316">
        <f t="shared" si="339"/>
        <v>0</v>
      </c>
      <c r="AZ130" s="316">
        <f t="shared" si="340"/>
        <v>0</v>
      </c>
      <c r="BA130" s="316">
        <f t="shared" si="341"/>
        <v>0</v>
      </c>
      <c r="BB130" s="316">
        <f t="shared" si="342"/>
        <v>0</v>
      </c>
      <c r="BC130" s="316">
        <f t="shared" si="343"/>
        <v>0</v>
      </c>
      <c r="BD130" s="316">
        <f t="shared" si="344"/>
        <v>0</v>
      </c>
      <c r="BE130" s="316">
        <f t="shared" si="320"/>
        <v>0</v>
      </c>
      <c r="BF130" s="316"/>
      <c r="BG130" s="248"/>
      <c r="BH130" s="248"/>
      <c r="BI130" s="317">
        <f t="shared" si="345"/>
        <v>0</v>
      </c>
      <c r="BJ130" s="317">
        <f t="shared" si="346"/>
        <v>0</v>
      </c>
      <c r="BK130" s="317">
        <f t="shared" si="347"/>
        <v>0</v>
      </c>
      <c r="BL130" s="317">
        <f t="shared" si="348"/>
        <v>0</v>
      </c>
      <c r="BM130" s="317">
        <f t="shared" si="349"/>
        <v>0</v>
      </c>
      <c r="BN130" s="317">
        <f t="shared" si="350"/>
        <v>0</v>
      </c>
      <c r="BO130" s="317">
        <f t="shared" si="351"/>
        <v>0</v>
      </c>
      <c r="BP130" s="317">
        <f t="shared" si="352"/>
        <v>0</v>
      </c>
      <c r="BQ130" s="248"/>
      <c r="BR130" s="249">
        <f t="shared" si="325"/>
        <v>0</v>
      </c>
      <c r="BS130" s="249">
        <f t="shared" si="240"/>
        <v>0</v>
      </c>
      <c r="BT130" s="249"/>
      <c r="BU130" s="188"/>
      <c r="BV130" s="188"/>
      <c r="BW130" s="318">
        <f t="shared" si="353"/>
        <v>0</v>
      </c>
      <c r="BX130" s="318">
        <f t="shared" si="354"/>
        <v>0</v>
      </c>
      <c r="BY130" s="318">
        <f t="shared" si="355"/>
        <v>0</v>
      </c>
      <c r="BZ130" s="318">
        <f t="shared" si="356"/>
        <v>0</v>
      </c>
      <c r="CA130" s="318">
        <f t="shared" si="357"/>
        <v>0</v>
      </c>
      <c r="CB130" s="316">
        <f t="shared" si="358"/>
        <v>0</v>
      </c>
      <c r="CC130" s="316">
        <f t="shared" si="359"/>
        <v>0</v>
      </c>
      <c r="CD130" s="316">
        <f t="shared" si="360"/>
        <v>0</v>
      </c>
      <c r="CE130" s="316">
        <f t="shared" si="361"/>
        <v>0</v>
      </c>
      <c r="CF130" s="316">
        <f t="shared" si="362"/>
        <v>0</v>
      </c>
      <c r="CG130" s="316">
        <f t="shared" si="363"/>
        <v>0</v>
      </c>
      <c r="CH130" s="316">
        <f t="shared" si="364"/>
        <v>0</v>
      </c>
      <c r="CI130" s="316">
        <f t="shared" si="365"/>
        <v>0</v>
      </c>
      <c r="CJ130" s="188"/>
      <c r="CK130" s="307">
        <f t="shared" si="321"/>
        <v>0</v>
      </c>
      <c r="CL130" s="307"/>
      <c r="CM130" s="307"/>
      <c r="CN130" s="318">
        <f t="shared" si="366"/>
        <v>0</v>
      </c>
      <c r="CO130" s="318">
        <f t="shared" si="367"/>
        <v>0</v>
      </c>
      <c r="CP130" s="318">
        <f t="shared" si="368"/>
        <v>0</v>
      </c>
      <c r="CQ130" s="318">
        <f t="shared" si="369"/>
        <v>0</v>
      </c>
      <c r="CR130" s="307"/>
      <c r="CS130" s="307">
        <f t="shared" si="322"/>
        <v>0</v>
      </c>
      <c r="CT130" s="307"/>
      <c r="CU130" s="188"/>
      <c r="CV130" s="188"/>
      <c r="CW130" s="188"/>
      <c r="CX130" s="316">
        <f t="shared" si="370"/>
        <v>0</v>
      </c>
      <c r="CY130" s="316">
        <f t="shared" si="371"/>
        <v>0</v>
      </c>
      <c r="CZ130" s="316">
        <f t="shared" si="372"/>
        <v>0</v>
      </c>
      <c r="DA130" s="316">
        <f t="shared" si="373"/>
        <v>0</v>
      </c>
      <c r="DB130" s="316">
        <f t="shared" si="374"/>
        <v>0</v>
      </c>
      <c r="DC130" s="316">
        <f t="shared" si="375"/>
        <v>0</v>
      </c>
      <c r="DD130" s="316">
        <f t="shared" si="376"/>
        <v>0</v>
      </c>
      <c r="DE130" s="188"/>
      <c r="DF130" s="307">
        <f t="shared" si="265"/>
        <v>0</v>
      </c>
      <c r="DG130" s="188"/>
      <c r="DH130" s="188"/>
      <c r="DI130" s="188"/>
      <c r="DJ130" s="188"/>
      <c r="DK130" s="188"/>
      <c r="DL130" s="316">
        <f t="shared" si="377"/>
        <v>0</v>
      </c>
      <c r="DM130" s="316">
        <f t="shared" si="378"/>
        <v>0</v>
      </c>
      <c r="DN130" s="316">
        <f t="shared" si="379"/>
        <v>0</v>
      </c>
      <c r="DO130" s="316">
        <f t="shared" si="380"/>
        <v>0</v>
      </c>
      <c r="DP130" s="316"/>
      <c r="DQ130" s="316">
        <f t="shared" si="323"/>
        <v>0</v>
      </c>
      <c r="DR130" s="316"/>
      <c r="DS130" s="316">
        <f t="shared" si="381"/>
        <v>0</v>
      </c>
      <c r="DT130" s="316">
        <f t="shared" si="382"/>
        <v>0</v>
      </c>
      <c r="DU130" s="316">
        <f t="shared" si="383"/>
        <v>0</v>
      </c>
      <c r="DV130" s="316">
        <f t="shared" si="384"/>
        <v>0</v>
      </c>
      <c r="DW130" s="316">
        <f t="shared" si="385"/>
        <v>0</v>
      </c>
      <c r="DX130" s="316">
        <f t="shared" si="386"/>
        <v>0</v>
      </c>
      <c r="DY130" s="316">
        <f t="shared" si="387"/>
        <v>0</v>
      </c>
      <c r="DZ130" s="316">
        <f t="shared" si="388"/>
        <v>0</v>
      </c>
      <c r="EA130" s="316">
        <f t="shared" si="389"/>
        <v>0</v>
      </c>
      <c r="EB130" s="307">
        <f t="shared" si="390"/>
        <v>0</v>
      </c>
      <c r="EC130" s="307"/>
      <c r="ED130" s="188"/>
      <c r="EE130" s="188"/>
      <c r="EF130" s="188"/>
      <c r="EG130" s="188"/>
      <c r="EH130" s="188"/>
      <c r="EI130" s="316">
        <f t="shared" si="391"/>
        <v>0</v>
      </c>
      <c r="EJ130" s="316">
        <f t="shared" si="392"/>
        <v>0</v>
      </c>
      <c r="EK130" s="316">
        <f t="shared" si="393"/>
        <v>0</v>
      </c>
      <c r="EL130" s="316">
        <f t="shared" si="394"/>
        <v>0</v>
      </c>
      <c r="EM130" s="316">
        <f t="shared" si="395"/>
        <v>0</v>
      </c>
      <c r="EN130" s="316">
        <f t="shared" si="396"/>
        <v>0</v>
      </c>
      <c r="EO130" s="188"/>
      <c r="EP130" s="307">
        <f t="shared" si="326"/>
        <v>0</v>
      </c>
      <c r="EQ130" s="307">
        <f t="shared" si="286"/>
        <v>0</v>
      </c>
      <c r="ER130" s="188"/>
      <c r="ES130" s="188"/>
      <c r="ET130" s="188"/>
      <c r="EU130" s="188"/>
      <c r="EV130" s="188"/>
      <c r="EW130" s="316">
        <f t="shared" si="397"/>
        <v>0</v>
      </c>
      <c r="EX130" s="316">
        <f t="shared" si="398"/>
        <v>0</v>
      </c>
      <c r="EY130" s="316">
        <f t="shared" si="399"/>
        <v>0</v>
      </c>
      <c r="EZ130" s="316">
        <f t="shared" si="400"/>
        <v>0</v>
      </c>
      <c r="FA130" s="316">
        <f t="shared" si="401"/>
        <v>0</v>
      </c>
      <c r="FB130" s="316">
        <f t="shared" si="402"/>
        <v>0</v>
      </c>
      <c r="FC130" s="188"/>
      <c r="FD130" s="307">
        <f t="shared" si="327"/>
        <v>0</v>
      </c>
      <c r="FE130" s="307">
        <f t="shared" si="293"/>
        <v>0</v>
      </c>
      <c r="FF130" s="188"/>
      <c r="FG130" s="188"/>
      <c r="FH130" s="188"/>
      <c r="FI130" s="188"/>
      <c r="FJ130" s="188"/>
      <c r="FK130" s="188"/>
      <c r="FL130" s="316">
        <f t="shared" si="403"/>
        <v>0</v>
      </c>
      <c r="FM130" s="316">
        <f t="shared" si="404"/>
        <v>0</v>
      </c>
      <c r="FN130" s="316">
        <f t="shared" si="405"/>
        <v>0</v>
      </c>
      <c r="FO130" s="316">
        <f t="shared" si="406"/>
        <v>0</v>
      </c>
      <c r="FP130" s="316">
        <f t="shared" si="407"/>
        <v>0</v>
      </c>
      <c r="FQ130" s="316">
        <f t="shared" si="408"/>
        <v>0</v>
      </c>
      <c r="FR130" s="188"/>
      <c r="FS130" s="307">
        <f t="shared" si="300"/>
        <v>0</v>
      </c>
      <c r="FT130" s="307">
        <f t="shared" si="301"/>
        <v>0</v>
      </c>
      <c r="FU130" s="188"/>
      <c r="FV130" s="188"/>
      <c r="FW130" s="188"/>
      <c r="FX130" s="188"/>
      <c r="FY130" s="188"/>
      <c r="FZ130" s="188"/>
      <c r="GA130" s="316">
        <f t="shared" si="409"/>
        <v>0</v>
      </c>
      <c r="GB130" s="316">
        <f t="shared" si="410"/>
        <v>0</v>
      </c>
      <c r="GC130" s="316">
        <f t="shared" si="411"/>
        <v>0</v>
      </c>
      <c r="GD130" s="316">
        <f t="shared" si="412"/>
        <v>0</v>
      </c>
      <c r="GE130" s="316">
        <f t="shared" si="413"/>
        <v>0</v>
      </c>
      <c r="GF130" s="316">
        <f t="shared" si="414"/>
        <v>0</v>
      </c>
      <c r="GG130" s="188"/>
      <c r="GH130" s="307">
        <f t="shared" si="308"/>
        <v>0</v>
      </c>
      <c r="GI130" s="307">
        <f t="shared" si="309"/>
        <v>0</v>
      </c>
    </row>
    <row r="131" spans="1:191" ht="16.5" x14ac:dyDescent="0.25">
      <c r="A131" s="404">
        <v>40725</v>
      </c>
      <c r="B131" s="410">
        <f t="shared" si="310"/>
        <v>0</v>
      </c>
      <c r="C131" s="208">
        <f t="shared" si="328"/>
        <v>-0.62721697194948689</v>
      </c>
      <c r="D131" s="411">
        <f>AVERAGE(C128:C134)</f>
        <v>-0.62721677104408136</v>
      </c>
      <c r="E131" s="410">
        <f t="shared" si="311"/>
        <v>0</v>
      </c>
      <c r="F131" s="208">
        <f t="shared" si="329"/>
        <v>0</v>
      </c>
      <c r="G131" s="411">
        <f>AVERAGE(F128:F134)</f>
        <v>0</v>
      </c>
      <c r="H131" s="410">
        <f t="shared" si="312"/>
        <v>0</v>
      </c>
      <c r="I131" s="208">
        <f t="shared" si="330"/>
        <v>0.62</v>
      </c>
      <c r="J131" s="411">
        <f>AVERAGE(I128:I134)</f>
        <v>0.62</v>
      </c>
      <c r="K131" s="410">
        <f t="shared" si="313"/>
        <v>0</v>
      </c>
      <c r="L131" s="208">
        <f t="shared" si="331"/>
        <v>0</v>
      </c>
      <c r="M131" s="411">
        <f>AVERAGE(L128:L134)</f>
        <v>0</v>
      </c>
      <c r="N131" s="410">
        <f t="shared" si="314"/>
        <v>0</v>
      </c>
      <c r="O131" s="208">
        <f t="shared" si="332"/>
        <v>-0.28999999999999998</v>
      </c>
      <c r="P131" s="411">
        <f>AVERAGE(O128:O134)</f>
        <v>-0.28999999999999998</v>
      </c>
      <c r="Q131" s="208">
        <f t="shared" si="333"/>
        <v>3.9635000000000007</v>
      </c>
      <c r="R131" s="411">
        <f>AVERAGE(Q128:Q134)</f>
        <v>3.9676428571428568</v>
      </c>
      <c r="S131" s="410">
        <f t="shared" si="315"/>
        <v>0</v>
      </c>
      <c r="T131" s="208">
        <f t="shared" si="334"/>
        <v>-0.56999999999999995</v>
      </c>
      <c r="U131" s="411">
        <f>AVERAGE(T128:T134)</f>
        <v>-0.56999999999999995</v>
      </c>
      <c r="V131" s="208">
        <f t="shared" si="316"/>
        <v>5.1502201175579829</v>
      </c>
      <c r="W131" s="411">
        <f>AVERAGE(V128:V134)</f>
        <v>5.1560245229521531</v>
      </c>
      <c r="X131" s="410">
        <f t="shared" si="317"/>
        <v>0</v>
      </c>
      <c r="Y131" s="208">
        <f t="shared" si="335"/>
        <v>4.2535000000000007</v>
      </c>
      <c r="Z131" s="411">
        <f>AVERAGE(Y128:Y134)</f>
        <v>4.2576428571428568</v>
      </c>
      <c r="AB131" s="415">
        <f t="shared" si="336"/>
        <v>0</v>
      </c>
      <c r="AC131" s="122"/>
      <c r="AD131" s="122"/>
      <c r="AI131" s="407">
        <v>40725</v>
      </c>
      <c r="AJ131" s="293">
        <f t="shared" si="318"/>
        <v>0</v>
      </c>
      <c r="AK131" s="294">
        <f t="shared" si="324"/>
        <v>0</v>
      </c>
      <c r="AL131" s="294">
        <f t="shared" si="221"/>
        <v>0</v>
      </c>
      <c r="AM131" s="313">
        <f t="shared" si="319"/>
        <v>0.53613272664896161</v>
      </c>
      <c r="AN131" s="314">
        <f t="shared" si="222"/>
        <v>0</v>
      </c>
      <c r="AO131" s="294">
        <f t="shared" si="223"/>
        <v>0</v>
      </c>
      <c r="AP131" s="408"/>
      <c r="AQ131" s="237"/>
      <c r="AR131" s="307">
        <f t="shared" si="337"/>
        <v>0</v>
      </c>
      <c r="AS131" s="237"/>
      <c r="AT131" s="188"/>
      <c r="AU131" s="188"/>
      <c r="AV131" s="239">
        <v>40725</v>
      </c>
      <c r="AW131" s="188"/>
      <c r="AX131" s="315">
        <f t="shared" si="338"/>
        <v>0</v>
      </c>
      <c r="AY131" s="316">
        <f t="shared" si="339"/>
        <v>0</v>
      </c>
      <c r="AZ131" s="316">
        <f t="shared" si="340"/>
        <v>0</v>
      </c>
      <c r="BA131" s="316">
        <f t="shared" si="341"/>
        <v>0</v>
      </c>
      <c r="BB131" s="316">
        <f t="shared" si="342"/>
        <v>0</v>
      </c>
      <c r="BC131" s="316">
        <f t="shared" si="343"/>
        <v>0</v>
      </c>
      <c r="BD131" s="316">
        <f t="shared" si="344"/>
        <v>0</v>
      </c>
      <c r="BE131" s="316">
        <f t="shared" si="320"/>
        <v>0</v>
      </c>
      <c r="BF131" s="316"/>
      <c r="BG131" s="248"/>
      <c r="BH131" s="248"/>
      <c r="BI131" s="317">
        <f t="shared" si="345"/>
        <v>0</v>
      </c>
      <c r="BJ131" s="317">
        <f t="shared" si="346"/>
        <v>0</v>
      </c>
      <c r="BK131" s="317">
        <f t="shared" si="347"/>
        <v>0</v>
      </c>
      <c r="BL131" s="317">
        <f t="shared" si="348"/>
        <v>0</v>
      </c>
      <c r="BM131" s="317">
        <f t="shared" si="349"/>
        <v>0</v>
      </c>
      <c r="BN131" s="317">
        <f t="shared" si="350"/>
        <v>0</v>
      </c>
      <c r="BO131" s="317">
        <f t="shared" si="351"/>
        <v>0</v>
      </c>
      <c r="BP131" s="317">
        <f t="shared" si="352"/>
        <v>0</v>
      </c>
      <c r="BQ131" s="248"/>
      <c r="BR131" s="249">
        <f t="shared" si="325"/>
        <v>0</v>
      </c>
      <c r="BS131" s="249">
        <f t="shared" si="240"/>
        <v>0</v>
      </c>
      <c r="BT131" s="249"/>
      <c r="BU131" s="188"/>
      <c r="BV131" s="188"/>
      <c r="BW131" s="318">
        <f t="shared" si="353"/>
        <v>0</v>
      </c>
      <c r="BX131" s="318">
        <f t="shared" si="354"/>
        <v>0</v>
      </c>
      <c r="BY131" s="318">
        <f t="shared" si="355"/>
        <v>0</v>
      </c>
      <c r="BZ131" s="318">
        <f t="shared" si="356"/>
        <v>0</v>
      </c>
      <c r="CA131" s="318">
        <f t="shared" si="357"/>
        <v>0</v>
      </c>
      <c r="CB131" s="316">
        <f t="shared" si="358"/>
        <v>0</v>
      </c>
      <c r="CC131" s="316">
        <f t="shared" si="359"/>
        <v>0</v>
      </c>
      <c r="CD131" s="316">
        <f t="shared" si="360"/>
        <v>0</v>
      </c>
      <c r="CE131" s="316">
        <f t="shared" si="361"/>
        <v>0</v>
      </c>
      <c r="CF131" s="316">
        <f t="shared" si="362"/>
        <v>0</v>
      </c>
      <c r="CG131" s="316">
        <f t="shared" si="363"/>
        <v>0</v>
      </c>
      <c r="CH131" s="316">
        <f t="shared" si="364"/>
        <v>0</v>
      </c>
      <c r="CI131" s="316">
        <f t="shared" si="365"/>
        <v>0</v>
      </c>
      <c r="CJ131" s="188"/>
      <c r="CK131" s="307">
        <f t="shared" si="321"/>
        <v>0</v>
      </c>
      <c r="CL131" s="307"/>
      <c r="CM131" s="307"/>
      <c r="CN131" s="318">
        <f t="shared" si="366"/>
        <v>0</v>
      </c>
      <c r="CO131" s="318">
        <f t="shared" si="367"/>
        <v>0</v>
      </c>
      <c r="CP131" s="318">
        <f t="shared" si="368"/>
        <v>0</v>
      </c>
      <c r="CQ131" s="318">
        <f t="shared" si="369"/>
        <v>0</v>
      </c>
      <c r="CR131" s="307"/>
      <c r="CS131" s="307">
        <f t="shared" si="322"/>
        <v>0</v>
      </c>
      <c r="CT131" s="307"/>
      <c r="CU131" s="188"/>
      <c r="CV131" s="188"/>
      <c r="CW131" s="188"/>
      <c r="CX131" s="316">
        <f t="shared" si="370"/>
        <v>0</v>
      </c>
      <c r="CY131" s="316">
        <f t="shared" si="371"/>
        <v>0</v>
      </c>
      <c r="CZ131" s="316">
        <f t="shared" si="372"/>
        <v>0</v>
      </c>
      <c r="DA131" s="316">
        <f t="shared" si="373"/>
        <v>0</v>
      </c>
      <c r="DB131" s="316">
        <f t="shared" si="374"/>
        <v>0</v>
      </c>
      <c r="DC131" s="316">
        <f t="shared" si="375"/>
        <v>0</v>
      </c>
      <c r="DD131" s="316">
        <f t="shared" si="376"/>
        <v>0</v>
      </c>
      <c r="DE131" s="188"/>
      <c r="DF131" s="307">
        <f t="shared" si="265"/>
        <v>0</v>
      </c>
      <c r="DG131" s="188"/>
      <c r="DH131" s="188"/>
      <c r="DI131" s="188"/>
      <c r="DJ131" s="188"/>
      <c r="DK131" s="188"/>
      <c r="DL131" s="316">
        <f t="shared" si="377"/>
        <v>0</v>
      </c>
      <c r="DM131" s="316">
        <f t="shared" si="378"/>
        <v>0</v>
      </c>
      <c r="DN131" s="316">
        <f t="shared" si="379"/>
        <v>0</v>
      </c>
      <c r="DO131" s="316">
        <f t="shared" si="380"/>
        <v>0</v>
      </c>
      <c r="DP131" s="316"/>
      <c r="DQ131" s="316">
        <f t="shared" si="323"/>
        <v>0</v>
      </c>
      <c r="DR131" s="316"/>
      <c r="DS131" s="316">
        <f t="shared" si="381"/>
        <v>0</v>
      </c>
      <c r="DT131" s="316">
        <f t="shared" si="382"/>
        <v>0</v>
      </c>
      <c r="DU131" s="316">
        <f t="shared" si="383"/>
        <v>0</v>
      </c>
      <c r="DV131" s="316">
        <f t="shared" si="384"/>
        <v>0</v>
      </c>
      <c r="DW131" s="316">
        <f t="shared" si="385"/>
        <v>0</v>
      </c>
      <c r="DX131" s="316">
        <f t="shared" si="386"/>
        <v>0</v>
      </c>
      <c r="DY131" s="316">
        <f t="shared" si="387"/>
        <v>0</v>
      </c>
      <c r="DZ131" s="316">
        <f t="shared" si="388"/>
        <v>0</v>
      </c>
      <c r="EA131" s="316">
        <f t="shared" si="389"/>
        <v>0</v>
      </c>
      <c r="EB131" s="307">
        <f t="shared" si="390"/>
        <v>0</v>
      </c>
      <c r="EC131" s="307"/>
      <c r="ED131" s="188"/>
      <c r="EE131" s="188"/>
      <c r="EF131" s="188"/>
      <c r="EG131" s="188"/>
      <c r="EH131" s="188"/>
      <c r="EI131" s="316">
        <f t="shared" si="391"/>
        <v>0</v>
      </c>
      <c r="EJ131" s="316">
        <f t="shared" si="392"/>
        <v>0</v>
      </c>
      <c r="EK131" s="316">
        <f t="shared" si="393"/>
        <v>0</v>
      </c>
      <c r="EL131" s="316">
        <f t="shared" si="394"/>
        <v>0</v>
      </c>
      <c r="EM131" s="316">
        <f t="shared" si="395"/>
        <v>0</v>
      </c>
      <c r="EN131" s="316">
        <f t="shared" si="396"/>
        <v>0</v>
      </c>
      <c r="EO131" s="188"/>
      <c r="EP131" s="307">
        <f t="shared" si="326"/>
        <v>0</v>
      </c>
      <c r="EQ131" s="307">
        <f t="shared" si="286"/>
        <v>0</v>
      </c>
      <c r="ER131" s="188"/>
      <c r="ES131" s="188"/>
      <c r="ET131" s="188"/>
      <c r="EU131" s="188"/>
      <c r="EV131" s="188"/>
      <c r="EW131" s="316">
        <f t="shared" si="397"/>
        <v>0</v>
      </c>
      <c r="EX131" s="316">
        <f t="shared" si="398"/>
        <v>0</v>
      </c>
      <c r="EY131" s="316">
        <f t="shared" si="399"/>
        <v>0</v>
      </c>
      <c r="EZ131" s="316">
        <f t="shared" si="400"/>
        <v>0</v>
      </c>
      <c r="FA131" s="316">
        <f t="shared" si="401"/>
        <v>0</v>
      </c>
      <c r="FB131" s="316">
        <f t="shared" si="402"/>
        <v>0</v>
      </c>
      <c r="FC131" s="188"/>
      <c r="FD131" s="307">
        <f t="shared" si="327"/>
        <v>0</v>
      </c>
      <c r="FE131" s="307">
        <f t="shared" si="293"/>
        <v>0</v>
      </c>
      <c r="FF131" s="188"/>
      <c r="FG131" s="188"/>
      <c r="FH131" s="188"/>
      <c r="FI131" s="188"/>
      <c r="FJ131" s="188"/>
      <c r="FK131" s="188"/>
      <c r="FL131" s="316">
        <f t="shared" si="403"/>
        <v>0</v>
      </c>
      <c r="FM131" s="316">
        <f t="shared" si="404"/>
        <v>0</v>
      </c>
      <c r="FN131" s="316">
        <f t="shared" si="405"/>
        <v>0</v>
      </c>
      <c r="FO131" s="316">
        <f t="shared" si="406"/>
        <v>0</v>
      </c>
      <c r="FP131" s="316">
        <f t="shared" si="407"/>
        <v>0</v>
      </c>
      <c r="FQ131" s="316">
        <f t="shared" si="408"/>
        <v>0</v>
      </c>
      <c r="FR131" s="188"/>
      <c r="FS131" s="307">
        <f t="shared" si="300"/>
        <v>0</v>
      </c>
      <c r="FT131" s="307">
        <f t="shared" si="301"/>
        <v>0</v>
      </c>
      <c r="FU131" s="188"/>
      <c r="FV131" s="188"/>
      <c r="FW131" s="188"/>
      <c r="FX131" s="188"/>
      <c r="FY131" s="188"/>
      <c r="FZ131" s="188"/>
      <c r="GA131" s="316">
        <f t="shared" si="409"/>
        <v>0</v>
      </c>
      <c r="GB131" s="316">
        <f t="shared" si="410"/>
        <v>0</v>
      </c>
      <c r="GC131" s="316">
        <f t="shared" si="411"/>
        <v>0</v>
      </c>
      <c r="GD131" s="316">
        <f t="shared" si="412"/>
        <v>0</v>
      </c>
      <c r="GE131" s="316">
        <f t="shared" si="413"/>
        <v>0</v>
      </c>
      <c r="GF131" s="316">
        <f t="shared" si="414"/>
        <v>0</v>
      </c>
      <c r="GG131" s="188"/>
      <c r="GH131" s="307">
        <f t="shared" si="308"/>
        <v>0</v>
      </c>
      <c r="GI131" s="307">
        <f t="shared" si="309"/>
        <v>0</v>
      </c>
    </row>
    <row r="132" spans="1:191" ht="16.5" x14ac:dyDescent="0.25">
      <c r="A132" s="404">
        <v>40756</v>
      </c>
      <c r="B132" s="410">
        <f t="shared" si="310"/>
        <v>0</v>
      </c>
      <c r="C132" s="208">
        <f t="shared" si="328"/>
        <v>-0.62721992626098233</v>
      </c>
      <c r="D132" s="417"/>
      <c r="E132" s="410">
        <f t="shared" si="311"/>
        <v>0</v>
      </c>
      <c r="F132" s="208">
        <f t="shared" si="329"/>
        <v>0</v>
      </c>
      <c r="G132" s="417"/>
      <c r="H132" s="410">
        <f t="shared" si="312"/>
        <v>0</v>
      </c>
      <c r="I132" s="208">
        <f t="shared" si="330"/>
        <v>0.62</v>
      </c>
      <c r="J132" s="417"/>
      <c r="K132" s="410">
        <f t="shared" si="313"/>
        <v>0</v>
      </c>
      <c r="L132" s="208">
        <f t="shared" si="331"/>
        <v>0</v>
      </c>
      <c r="M132" s="417"/>
      <c r="N132" s="410">
        <f t="shared" si="314"/>
        <v>0</v>
      </c>
      <c r="O132" s="208">
        <f t="shared" si="332"/>
        <v>-0.28999999999999998</v>
      </c>
      <c r="P132" s="417"/>
      <c r="Q132" s="208">
        <f t="shared" si="333"/>
        <v>3.9835000000000003</v>
      </c>
      <c r="R132" s="417"/>
      <c r="S132" s="410">
        <f t="shared" si="315"/>
        <v>0</v>
      </c>
      <c r="T132" s="208">
        <f t="shared" si="334"/>
        <v>-0.56999999999999995</v>
      </c>
      <c r="U132" s="417"/>
      <c r="V132" s="208">
        <f t="shared" si="316"/>
        <v>5.1779164944857445</v>
      </c>
      <c r="W132" s="417"/>
      <c r="X132" s="410">
        <f t="shared" si="317"/>
        <v>0</v>
      </c>
      <c r="Y132" s="208">
        <f t="shared" si="335"/>
        <v>4.2735000000000003</v>
      </c>
      <c r="Z132" s="417"/>
      <c r="AB132" s="415">
        <f t="shared" si="336"/>
        <v>0</v>
      </c>
      <c r="AC132" s="122"/>
      <c r="AD132" s="122"/>
      <c r="AI132" s="407">
        <v>40756</v>
      </c>
      <c r="AJ132" s="293">
        <f t="shared" si="318"/>
        <v>0</v>
      </c>
      <c r="AK132" s="294">
        <f t="shared" si="324"/>
        <v>0</v>
      </c>
      <c r="AL132" s="294">
        <f t="shared" si="221"/>
        <v>0</v>
      </c>
      <c r="AM132" s="313">
        <f t="shared" si="319"/>
        <v>0.53319611158347613</v>
      </c>
      <c r="AN132" s="314">
        <f t="shared" si="222"/>
        <v>0</v>
      </c>
      <c r="AO132" s="294">
        <f t="shared" si="223"/>
        <v>0</v>
      </c>
      <c r="AP132" s="408"/>
      <c r="AQ132" s="237"/>
      <c r="AR132" s="307">
        <f t="shared" si="337"/>
        <v>0</v>
      </c>
      <c r="AS132" s="237"/>
      <c r="AT132" s="188"/>
      <c r="AU132" s="188"/>
      <c r="AV132" s="239">
        <v>40756</v>
      </c>
      <c r="AW132" s="188"/>
      <c r="AX132" s="315">
        <f t="shared" si="338"/>
        <v>0</v>
      </c>
      <c r="AY132" s="316">
        <f t="shared" si="339"/>
        <v>0</v>
      </c>
      <c r="AZ132" s="316">
        <f t="shared" si="340"/>
        <v>0</v>
      </c>
      <c r="BA132" s="316">
        <f t="shared" si="341"/>
        <v>0</v>
      </c>
      <c r="BB132" s="316">
        <f t="shared" si="342"/>
        <v>0</v>
      </c>
      <c r="BC132" s="316">
        <f t="shared" si="343"/>
        <v>0</v>
      </c>
      <c r="BD132" s="316">
        <f t="shared" si="344"/>
        <v>0</v>
      </c>
      <c r="BE132" s="316">
        <f t="shared" si="320"/>
        <v>0</v>
      </c>
      <c r="BF132" s="316"/>
      <c r="BG132" s="248"/>
      <c r="BH132" s="248"/>
      <c r="BI132" s="317">
        <f t="shared" si="345"/>
        <v>0</v>
      </c>
      <c r="BJ132" s="317">
        <f t="shared" si="346"/>
        <v>0</v>
      </c>
      <c r="BK132" s="317">
        <f t="shared" si="347"/>
        <v>0</v>
      </c>
      <c r="BL132" s="317">
        <f t="shared" si="348"/>
        <v>0</v>
      </c>
      <c r="BM132" s="317">
        <f t="shared" si="349"/>
        <v>0</v>
      </c>
      <c r="BN132" s="317">
        <f t="shared" si="350"/>
        <v>0</v>
      </c>
      <c r="BO132" s="317">
        <f t="shared" si="351"/>
        <v>0</v>
      </c>
      <c r="BP132" s="317">
        <f t="shared" si="352"/>
        <v>0</v>
      </c>
      <c r="BQ132" s="248"/>
      <c r="BR132" s="249">
        <f t="shared" si="325"/>
        <v>0</v>
      </c>
      <c r="BS132" s="249">
        <f t="shared" si="240"/>
        <v>0</v>
      </c>
      <c r="BT132" s="249"/>
      <c r="BU132" s="188"/>
      <c r="BV132" s="188"/>
      <c r="BW132" s="318">
        <f t="shared" si="353"/>
        <v>0</v>
      </c>
      <c r="BX132" s="318">
        <f t="shared" si="354"/>
        <v>0</v>
      </c>
      <c r="BY132" s="318">
        <f t="shared" si="355"/>
        <v>0</v>
      </c>
      <c r="BZ132" s="318">
        <f t="shared" si="356"/>
        <v>0</v>
      </c>
      <c r="CA132" s="318">
        <f t="shared" si="357"/>
        <v>0</v>
      </c>
      <c r="CB132" s="316">
        <f t="shared" si="358"/>
        <v>0</v>
      </c>
      <c r="CC132" s="316">
        <f t="shared" si="359"/>
        <v>0</v>
      </c>
      <c r="CD132" s="316">
        <f t="shared" si="360"/>
        <v>0</v>
      </c>
      <c r="CE132" s="316">
        <f t="shared" si="361"/>
        <v>0</v>
      </c>
      <c r="CF132" s="316">
        <f t="shared" si="362"/>
        <v>0</v>
      </c>
      <c r="CG132" s="316">
        <f t="shared" si="363"/>
        <v>0</v>
      </c>
      <c r="CH132" s="316">
        <f t="shared" si="364"/>
        <v>0</v>
      </c>
      <c r="CI132" s="316">
        <f t="shared" si="365"/>
        <v>0</v>
      </c>
      <c r="CJ132" s="188"/>
      <c r="CK132" s="307">
        <f t="shared" si="321"/>
        <v>0</v>
      </c>
      <c r="CL132" s="307"/>
      <c r="CM132" s="307"/>
      <c r="CN132" s="318">
        <f t="shared" si="366"/>
        <v>0</v>
      </c>
      <c r="CO132" s="318">
        <f t="shared" si="367"/>
        <v>0</v>
      </c>
      <c r="CP132" s="318">
        <f t="shared" si="368"/>
        <v>0</v>
      </c>
      <c r="CQ132" s="318">
        <f t="shared" si="369"/>
        <v>0</v>
      </c>
      <c r="CR132" s="307"/>
      <c r="CS132" s="307">
        <f t="shared" si="322"/>
        <v>0</v>
      </c>
      <c r="CT132" s="307"/>
      <c r="CU132" s="188"/>
      <c r="CV132" s="188"/>
      <c r="CW132" s="188"/>
      <c r="CX132" s="316">
        <f t="shared" si="370"/>
        <v>0</v>
      </c>
      <c r="CY132" s="316">
        <f t="shared" si="371"/>
        <v>0</v>
      </c>
      <c r="CZ132" s="316">
        <f t="shared" si="372"/>
        <v>0</v>
      </c>
      <c r="DA132" s="316">
        <f t="shared" si="373"/>
        <v>0</v>
      </c>
      <c r="DB132" s="316">
        <f t="shared" si="374"/>
        <v>0</v>
      </c>
      <c r="DC132" s="316">
        <f t="shared" si="375"/>
        <v>0</v>
      </c>
      <c r="DD132" s="316">
        <f t="shared" si="376"/>
        <v>0</v>
      </c>
      <c r="DE132" s="188"/>
      <c r="DF132" s="307">
        <f t="shared" si="265"/>
        <v>0</v>
      </c>
      <c r="DG132" s="188"/>
      <c r="DH132" s="188"/>
      <c r="DI132" s="188"/>
      <c r="DJ132" s="188"/>
      <c r="DK132" s="188"/>
      <c r="DL132" s="316">
        <f t="shared" si="377"/>
        <v>0</v>
      </c>
      <c r="DM132" s="316">
        <f t="shared" si="378"/>
        <v>0</v>
      </c>
      <c r="DN132" s="316">
        <f t="shared" si="379"/>
        <v>0</v>
      </c>
      <c r="DO132" s="316">
        <f t="shared" si="380"/>
        <v>0</v>
      </c>
      <c r="DP132" s="316"/>
      <c r="DQ132" s="316">
        <f t="shared" si="323"/>
        <v>0</v>
      </c>
      <c r="DR132" s="316"/>
      <c r="DS132" s="316">
        <f t="shared" si="381"/>
        <v>0</v>
      </c>
      <c r="DT132" s="316">
        <f t="shared" si="382"/>
        <v>0</v>
      </c>
      <c r="DU132" s="316">
        <f t="shared" si="383"/>
        <v>0</v>
      </c>
      <c r="DV132" s="316">
        <f t="shared" si="384"/>
        <v>0</v>
      </c>
      <c r="DW132" s="316">
        <f t="shared" si="385"/>
        <v>0</v>
      </c>
      <c r="DX132" s="316">
        <f t="shared" si="386"/>
        <v>0</v>
      </c>
      <c r="DY132" s="316">
        <f t="shared" si="387"/>
        <v>0</v>
      </c>
      <c r="DZ132" s="316">
        <f t="shared" si="388"/>
        <v>0</v>
      </c>
      <c r="EA132" s="316">
        <f t="shared" si="389"/>
        <v>0</v>
      </c>
      <c r="EB132" s="307">
        <f t="shared" si="390"/>
        <v>0</v>
      </c>
      <c r="EC132" s="307"/>
      <c r="ED132" s="188"/>
      <c r="EE132" s="188"/>
      <c r="EF132" s="188"/>
      <c r="EG132" s="188"/>
      <c r="EH132" s="188"/>
      <c r="EI132" s="316">
        <f t="shared" si="391"/>
        <v>0</v>
      </c>
      <c r="EJ132" s="316">
        <f t="shared" si="392"/>
        <v>0</v>
      </c>
      <c r="EK132" s="316">
        <f t="shared" si="393"/>
        <v>0</v>
      </c>
      <c r="EL132" s="316">
        <f t="shared" si="394"/>
        <v>0</v>
      </c>
      <c r="EM132" s="316">
        <f t="shared" si="395"/>
        <v>0</v>
      </c>
      <c r="EN132" s="316">
        <f t="shared" si="396"/>
        <v>0</v>
      </c>
      <c r="EO132" s="188"/>
      <c r="EP132" s="307">
        <f t="shared" si="326"/>
        <v>0</v>
      </c>
      <c r="EQ132" s="307">
        <f t="shared" si="286"/>
        <v>0</v>
      </c>
      <c r="ER132" s="188"/>
      <c r="ES132" s="188"/>
      <c r="ET132" s="188"/>
      <c r="EU132" s="188"/>
      <c r="EV132" s="188"/>
      <c r="EW132" s="316">
        <f t="shared" si="397"/>
        <v>0</v>
      </c>
      <c r="EX132" s="316">
        <f t="shared" si="398"/>
        <v>0</v>
      </c>
      <c r="EY132" s="316">
        <f t="shared" si="399"/>
        <v>0</v>
      </c>
      <c r="EZ132" s="316">
        <f t="shared" si="400"/>
        <v>0</v>
      </c>
      <c r="FA132" s="316">
        <f t="shared" si="401"/>
        <v>0</v>
      </c>
      <c r="FB132" s="316">
        <f t="shared" si="402"/>
        <v>0</v>
      </c>
      <c r="FC132" s="188"/>
      <c r="FD132" s="307">
        <f t="shared" si="327"/>
        <v>0</v>
      </c>
      <c r="FE132" s="307">
        <f t="shared" si="293"/>
        <v>0</v>
      </c>
      <c r="FF132" s="188"/>
      <c r="FG132" s="188"/>
      <c r="FH132" s="188"/>
      <c r="FI132" s="188"/>
      <c r="FJ132" s="188"/>
      <c r="FK132" s="188"/>
      <c r="FL132" s="316">
        <f t="shared" si="403"/>
        <v>0</v>
      </c>
      <c r="FM132" s="316">
        <f t="shared" si="404"/>
        <v>0</v>
      </c>
      <c r="FN132" s="316">
        <f t="shared" si="405"/>
        <v>0</v>
      </c>
      <c r="FO132" s="316">
        <f t="shared" si="406"/>
        <v>0</v>
      </c>
      <c r="FP132" s="316">
        <f t="shared" si="407"/>
        <v>0</v>
      </c>
      <c r="FQ132" s="316">
        <f t="shared" si="408"/>
        <v>0</v>
      </c>
      <c r="FR132" s="188"/>
      <c r="FS132" s="307">
        <f t="shared" si="300"/>
        <v>0</v>
      </c>
      <c r="FT132" s="307">
        <f t="shared" si="301"/>
        <v>0</v>
      </c>
      <c r="FU132" s="188"/>
      <c r="FV132" s="188"/>
      <c r="FW132" s="188"/>
      <c r="FX132" s="188"/>
      <c r="FY132" s="188"/>
      <c r="FZ132" s="188"/>
      <c r="GA132" s="316">
        <f t="shared" si="409"/>
        <v>0</v>
      </c>
      <c r="GB132" s="316">
        <f t="shared" si="410"/>
        <v>0</v>
      </c>
      <c r="GC132" s="316">
        <f t="shared" si="411"/>
        <v>0</v>
      </c>
      <c r="GD132" s="316">
        <f t="shared" si="412"/>
        <v>0</v>
      </c>
      <c r="GE132" s="316">
        <f t="shared" si="413"/>
        <v>0</v>
      </c>
      <c r="GF132" s="316">
        <f t="shared" si="414"/>
        <v>0</v>
      </c>
      <c r="GG132" s="188"/>
      <c r="GH132" s="307">
        <f t="shared" si="308"/>
        <v>0</v>
      </c>
      <c r="GI132" s="307">
        <f t="shared" si="309"/>
        <v>0</v>
      </c>
    </row>
    <row r="133" spans="1:191" ht="16.5" x14ac:dyDescent="0.25">
      <c r="A133" s="404">
        <v>40787</v>
      </c>
      <c r="B133" s="410">
        <f t="shared" si="310"/>
        <v>0</v>
      </c>
      <c r="C133" s="208">
        <f t="shared" si="328"/>
        <v>-0.62722275583785958</v>
      </c>
      <c r="D133" s="417"/>
      <c r="E133" s="410">
        <f t="shared" si="311"/>
        <v>0</v>
      </c>
      <c r="F133" s="208">
        <f t="shared" si="329"/>
        <v>0</v>
      </c>
      <c r="G133" s="417"/>
      <c r="H133" s="410">
        <f t="shared" si="312"/>
        <v>0</v>
      </c>
      <c r="I133" s="208">
        <f t="shared" si="330"/>
        <v>0.62</v>
      </c>
      <c r="J133" s="417"/>
      <c r="K133" s="410">
        <f t="shared" si="313"/>
        <v>0</v>
      </c>
      <c r="L133" s="208">
        <f t="shared" si="331"/>
        <v>0</v>
      </c>
      <c r="M133" s="417"/>
      <c r="N133" s="410">
        <f t="shared" si="314"/>
        <v>0</v>
      </c>
      <c r="O133" s="208">
        <f t="shared" si="332"/>
        <v>-0.28999999999999998</v>
      </c>
      <c r="P133" s="417"/>
      <c r="Q133" s="208">
        <f t="shared" si="333"/>
        <v>4.0095000000000001</v>
      </c>
      <c r="R133" s="417"/>
      <c r="S133" s="410">
        <f t="shared" si="315"/>
        <v>0</v>
      </c>
      <c r="T133" s="208">
        <f t="shared" si="334"/>
        <v>-0.56999999999999995</v>
      </c>
      <c r="U133" s="417"/>
      <c r="V133" s="208">
        <f t="shared" si="316"/>
        <v>5.2140096301094294</v>
      </c>
      <c r="W133" s="417"/>
      <c r="X133" s="410">
        <f t="shared" si="317"/>
        <v>0</v>
      </c>
      <c r="Y133" s="208">
        <f t="shared" si="335"/>
        <v>4.2995000000000001</v>
      </c>
      <c r="Z133" s="417"/>
      <c r="AB133" s="415">
        <f t="shared" si="336"/>
        <v>0</v>
      </c>
      <c r="AC133" s="122"/>
      <c r="AD133" s="122"/>
      <c r="AI133" s="407">
        <v>40787</v>
      </c>
      <c r="AJ133" s="293">
        <f t="shared" si="318"/>
        <v>0</v>
      </c>
      <c r="AK133" s="294">
        <f t="shared" si="324"/>
        <v>0</v>
      </c>
      <c r="AL133" s="294">
        <f t="shared" si="221"/>
        <v>0</v>
      </c>
      <c r="AM133" s="313">
        <f t="shared" si="319"/>
        <v>0.53027197727605091</v>
      </c>
      <c r="AN133" s="314">
        <f t="shared" si="222"/>
        <v>0</v>
      </c>
      <c r="AO133" s="294">
        <f t="shared" si="223"/>
        <v>0</v>
      </c>
      <c r="AP133" s="408"/>
      <c r="AQ133" s="237"/>
      <c r="AR133" s="307">
        <f t="shared" si="337"/>
        <v>0</v>
      </c>
      <c r="AS133" s="237"/>
      <c r="AT133" s="188"/>
      <c r="AU133" s="188"/>
      <c r="AV133" s="239">
        <v>40787</v>
      </c>
      <c r="AW133" s="188"/>
      <c r="AX133" s="315">
        <f t="shared" si="338"/>
        <v>0</v>
      </c>
      <c r="AY133" s="316">
        <f t="shared" si="339"/>
        <v>0</v>
      </c>
      <c r="AZ133" s="316">
        <f t="shared" si="340"/>
        <v>0</v>
      </c>
      <c r="BA133" s="316">
        <f t="shared" si="341"/>
        <v>0</v>
      </c>
      <c r="BB133" s="316">
        <f t="shared" si="342"/>
        <v>0</v>
      </c>
      <c r="BC133" s="316">
        <f t="shared" si="343"/>
        <v>0</v>
      </c>
      <c r="BD133" s="316">
        <f t="shared" si="344"/>
        <v>0</v>
      </c>
      <c r="BE133" s="316">
        <f t="shared" si="320"/>
        <v>0</v>
      </c>
      <c r="BF133" s="316"/>
      <c r="BG133" s="248"/>
      <c r="BH133" s="248"/>
      <c r="BI133" s="317">
        <f t="shared" si="345"/>
        <v>0</v>
      </c>
      <c r="BJ133" s="317">
        <f t="shared" si="346"/>
        <v>0</v>
      </c>
      <c r="BK133" s="317">
        <f t="shared" si="347"/>
        <v>0</v>
      </c>
      <c r="BL133" s="317">
        <f t="shared" si="348"/>
        <v>0</v>
      </c>
      <c r="BM133" s="317">
        <f t="shared" si="349"/>
        <v>0</v>
      </c>
      <c r="BN133" s="317">
        <f t="shared" si="350"/>
        <v>0</v>
      </c>
      <c r="BO133" s="317">
        <f t="shared" si="351"/>
        <v>0</v>
      </c>
      <c r="BP133" s="317">
        <f t="shared" si="352"/>
        <v>0</v>
      </c>
      <c r="BQ133" s="248"/>
      <c r="BR133" s="249">
        <f t="shared" si="325"/>
        <v>0</v>
      </c>
      <c r="BS133" s="249">
        <f t="shared" si="240"/>
        <v>0</v>
      </c>
      <c r="BT133" s="249"/>
      <c r="BU133" s="188"/>
      <c r="BV133" s="188"/>
      <c r="BW133" s="318">
        <f t="shared" si="353"/>
        <v>0</v>
      </c>
      <c r="BX133" s="318">
        <f t="shared" si="354"/>
        <v>0</v>
      </c>
      <c r="BY133" s="318">
        <f t="shared" si="355"/>
        <v>0</v>
      </c>
      <c r="BZ133" s="318">
        <f t="shared" si="356"/>
        <v>0</v>
      </c>
      <c r="CA133" s="318">
        <f t="shared" si="357"/>
        <v>0</v>
      </c>
      <c r="CB133" s="316">
        <f t="shared" si="358"/>
        <v>0</v>
      </c>
      <c r="CC133" s="316">
        <f t="shared" si="359"/>
        <v>0</v>
      </c>
      <c r="CD133" s="316">
        <f t="shared" si="360"/>
        <v>0</v>
      </c>
      <c r="CE133" s="316">
        <f t="shared" si="361"/>
        <v>0</v>
      </c>
      <c r="CF133" s="316">
        <f t="shared" si="362"/>
        <v>0</v>
      </c>
      <c r="CG133" s="316">
        <f t="shared" si="363"/>
        <v>0</v>
      </c>
      <c r="CH133" s="316">
        <f t="shared" si="364"/>
        <v>0</v>
      </c>
      <c r="CI133" s="316">
        <f t="shared" si="365"/>
        <v>0</v>
      </c>
      <c r="CJ133" s="188"/>
      <c r="CK133" s="307">
        <f t="shared" si="321"/>
        <v>0</v>
      </c>
      <c r="CL133" s="307"/>
      <c r="CM133" s="307"/>
      <c r="CN133" s="318">
        <f t="shared" si="366"/>
        <v>0</v>
      </c>
      <c r="CO133" s="318">
        <f t="shared" si="367"/>
        <v>0</v>
      </c>
      <c r="CP133" s="318">
        <f t="shared" si="368"/>
        <v>0</v>
      </c>
      <c r="CQ133" s="318">
        <f t="shared" si="369"/>
        <v>0</v>
      </c>
      <c r="CR133" s="307"/>
      <c r="CS133" s="307">
        <f t="shared" si="322"/>
        <v>0</v>
      </c>
      <c r="CT133" s="307"/>
      <c r="CU133" s="188"/>
      <c r="CV133" s="188"/>
      <c r="CW133" s="188"/>
      <c r="CX133" s="316">
        <f t="shared" si="370"/>
        <v>0</v>
      </c>
      <c r="CY133" s="316">
        <f t="shared" si="371"/>
        <v>0</v>
      </c>
      <c r="CZ133" s="316">
        <f t="shared" si="372"/>
        <v>0</v>
      </c>
      <c r="DA133" s="316">
        <f t="shared" si="373"/>
        <v>0</v>
      </c>
      <c r="DB133" s="316">
        <f t="shared" si="374"/>
        <v>0</v>
      </c>
      <c r="DC133" s="316">
        <f t="shared" si="375"/>
        <v>0</v>
      </c>
      <c r="DD133" s="316">
        <f t="shared" si="376"/>
        <v>0</v>
      </c>
      <c r="DE133" s="188"/>
      <c r="DF133" s="307">
        <f t="shared" si="265"/>
        <v>0</v>
      </c>
      <c r="DG133" s="188"/>
      <c r="DH133" s="188"/>
      <c r="DI133" s="188"/>
      <c r="DJ133" s="188"/>
      <c r="DK133" s="188"/>
      <c r="DL133" s="316">
        <f t="shared" si="377"/>
        <v>0</v>
      </c>
      <c r="DM133" s="316">
        <f t="shared" si="378"/>
        <v>0</v>
      </c>
      <c r="DN133" s="316">
        <f t="shared" si="379"/>
        <v>0</v>
      </c>
      <c r="DO133" s="316">
        <f t="shared" si="380"/>
        <v>0</v>
      </c>
      <c r="DP133" s="316"/>
      <c r="DQ133" s="316">
        <f t="shared" si="323"/>
        <v>0</v>
      </c>
      <c r="DR133" s="316"/>
      <c r="DS133" s="316">
        <f t="shared" si="381"/>
        <v>0</v>
      </c>
      <c r="DT133" s="316">
        <f t="shared" si="382"/>
        <v>0</v>
      </c>
      <c r="DU133" s="316">
        <f t="shared" si="383"/>
        <v>0</v>
      </c>
      <c r="DV133" s="316">
        <f t="shared" si="384"/>
        <v>0</v>
      </c>
      <c r="DW133" s="316">
        <f t="shared" si="385"/>
        <v>0</v>
      </c>
      <c r="DX133" s="316">
        <f t="shared" si="386"/>
        <v>0</v>
      </c>
      <c r="DY133" s="316">
        <f t="shared" si="387"/>
        <v>0</v>
      </c>
      <c r="DZ133" s="316">
        <f t="shared" si="388"/>
        <v>0</v>
      </c>
      <c r="EA133" s="316">
        <f t="shared" si="389"/>
        <v>0</v>
      </c>
      <c r="EB133" s="307">
        <f t="shared" si="390"/>
        <v>0</v>
      </c>
      <c r="EC133" s="307"/>
      <c r="ED133" s="188"/>
      <c r="EE133" s="188"/>
      <c r="EF133" s="188"/>
      <c r="EG133" s="188"/>
      <c r="EH133" s="188"/>
      <c r="EI133" s="316">
        <f t="shared" si="391"/>
        <v>0</v>
      </c>
      <c r="EJ133" s="316">
        <f t="shared" si="392"/>
        <v>0</v>
      </c>
      <c r="EK133" s="316">
        <f t="shared" si="393"/>
        <v>0</v>
      </c>
      <c r="EL133" s="316">
        <f t="shared" si="394"/>
        <v>0</v>
      </c>
      <c r="EM133" s="316">
        <f t="shared" si="395"/>
        <v>0</v>
      </c>
      <c r="EN133" s="316">
        <f t="shared" si="396"/>
        <v>0</v>
      </c>
      <c r="EO133" s="188"/>
      <c r="EP133" s="307">
        <f t="shared" si="326"/>
        <v>0</v>
      </c>
      <c r="EQ133" s="307">
        <f t="shared" si="286"/>
        <v>0</v>
      </c>
      <c r="ER133" s="188"/>
      <c r="ES133" s="188"/>
      <c r="ET133" s="188"/>
      <c r="EU133" s="188"/>
      <c r="EV133" s="188"/>
      <c r="EW133" s="316">
        <f t="shared" si="397"/>
        <v>0</v>
      </c>
      <c r="EX133" s="316">
        <f t="shared" si="398"/>
        <v>0</v>
      </c>
      <c r="EY133" s="316">
        <f t="shared" si="399"/>
        <v>0</v>
      </c>
      <c r="EZ133" s="316">
        <f t="shared" si="400"/>
        <v>0</v>
      </c>
      <c r="FA133" s="316">
        <f t="shared" si="401"/>
        <v>0</v>
      </c>
      <c r="FB133" s="316">
        <f t="shared" si="402"/>
        <v>0</v>
      </c>
      <c r="FC133" s="188"/>
      <c r="FD133" s="307">
        <f t="shared" si="327"/>
        <v>0</v>
      </c>
      <c r="FE133" s="307">
        <f t="shared" si="293"/>
        <v>0</v>
      </c>
      <c r="FF133" s="188"/>
      <c r="FG133" s="188"/>
      <c r="FH133" s="188"/>
      <c r="FI133" s="188"/>
      <c r="FJ133" s="188"/>
      <c r="FK133" s="188"/>
      <c r="FL133" s="316">
        <f t="shared" si="403"/>
        <v>0</v>
      </c>
      <c r="FM133" s="316">
        <f t="shared" si="404"/>
        <v>0</v>
      </c>
      <c r="FN133" s="316">
        <f t="shared" si="405"/>
        <v>0</v>
      </c>
      <c r="FO133" s="316">
        <f t="shared" si="406"/>
        <v>0</v>
      </c>
      <c r="FP133" s="316">
        <f t="shared" si="407"/>
        <v>0</v>
      </c>
      <c r="FQ133" s="316">
        <f t="shared" si="408"/>
        <v>0</v>
      </c>
      <c r="FR133" s="188"/>
      <c r="FS133" s="307">
        <f t="shared" si="300"/>
        <v>0</v>
      </c>
      <c r="FT133" s="307">
        <f t="shared" si="301"/>
        <v>0</v>
      </c>
      <c r="FU133" s="188"/>
      <c r="FV133" s="188"/>
      <c r="FW133" s="188"/>
      <c r="FX133" s="188"/>
      <c r="FY133" s="188"/>
      <c r="FZ133" s="188"/>
      <c r="GA133" s="316">
        <f t="shared" si="409"/>
        <v>0</v>
      </c>
      <c r="GB133" s="316">
        <f t="shared" si="410"/>
        <v>0</v>
      </c>
      <c r="GC133" s="316">
        <f t="shared" si="411"/>
        <v>0</v>
      </c>
      <c r="GD133" s="316">
        <f t="shared" si="412"/>
        <v>0</v>
      </c>
      <c r="GE133" s="316">
        <f t="shared" si="413"/>
        <v>0</v>
      </c>
      <c r="GF133" s="316">
        <f t="shared" si="414"/>
        <v>0</v>
      </c>
      <c r="GG133" s="188"/>
      <c r="GH133" s="307">
        <f t="shared" si="308"/>
        <v>0</v>
      </c>
      <c r="GI133" s="307">
        <f t="shared" si="309"/>
        <v>0</v>
      </c>
    </row>
    <row r="134" spans="1:191" ht="16.5" x14ac:dyDescent="0.25">
      <c r="A134" s="409">
        <v>40817</v>
      </c>
      <c r="B134" s="418">
        <f t="shared" si="310"/>
        <v>0</v>
      </c>
      <c r="C134" s="209">
        <f t="shared" ref="C134:C165" si="415">INDEX(M1SHEET,MATCH($A134,M1COLUMN,0),MATCH($AG$5,M1ROW,0))</f>
        <v>-0.62722537536266243</v>
      </c>
      <c r="D134" s="419"/>
      <c r="E134" s="418">
        <f t="shared" si="311"/>
        <v>0</v>
      </c>
      <c r="F134" s="209">
        <f t="shared" ref="F134:F165" si="416">INDEX(M1SHEET,MATCH($A134,M1COLUMN,0),MATCH($AG$14,M1ROW,0))</f>
        <v>0</v>
      </c>
      <c r="G134" s="419"/>
      <c r="H134" s="418">
        <f t="shared" si="312"/>
        <v>0</v>
      </c>
      <c r="I134" s="209">
        <f t="shared" ref="I134:I165" si="417">INDEX(M1SHEET,MATCH($A134,M1COLUMN,0),MATCH($AG$17,M1ROW,0))</f>
        <v>0.62</v>
      </c>
      <c r="J134" s="419"/>
      <c r="K134" s="418">
        <f t="shared" si="313"/>
        <v>0</v>
      </c>
      <c r="L134" s="209">
        <f t="shared" ref="L134:L165" si="418">INDEX(M1SHEET,MATCH($A134,M1COLUMN,0),MATCH($AG$13,M1ROW,0))</f>
        <v>0</v>
      </c>
      <c r="M134" s="419"/>
      <c r="N134" s="418">
        <f t="shared" si="314"/>
        <v>0</v>
      </c>
      <c r="O134" s="209">
        <f t="shared" ref="O134:O165" si="419">INDEX(M1SHEET,MATCH($A134,M1COLUMN,0),MATCH($AG$15,M1ROW,0))</f>
        <v>-0.28999999999999998</v>
      </c>
      <c r="P134" s="419"/>
      <c r="Q134" s="209">
        <f t="shared" ref="Q134:Q165" si="420">INDEX(M1SHEET,MATCH($A134,M1COLUMN,0),MATCH($AG$31,M1ROW,0))</f>
        <v>4.0475000000000003</v>
      </c>
      <c r="R134" s="419"/>
      <c r="S134" s="418">
        <f t="shared" si="315"/>
        <v>0</v>
      </c>
      <c r="T134" s="209">
        <f t="shared" ref="T134:T165" si="421">INDEX(M1SHEET,MATCH($A134,M1COLUMN,0),MATCH($AG$3,M1ROW,0))</f>
        <v>-0.56999999999999995</v>
      </c>
      <c r="U134" s="419"/>
      <c r="V134" s="209">
        <f t="shared" si="316"/>
        <v>5.2668942421066296</v>
      </c>
      <c r="W134" s="419"/>
      <c r="X134" s="418">
        <f t="shared" si="317"/>
        <v>0</v>
      </c>
      <c r="Y134" s="209">
        <f t="shared" ref="Y134:Y165" si="422">INDEX(M1SHEET,MATCH($A134,M1COLUMN,0),MATCH($AG$2,M1ROW,0))</f>
        <v>4.3375000000000004</v>
      </c>
      <c r="Z134" s="419"/>
      <c r="AB134" s="412">
        <f t="shared" ref="AB134:AB165" si="423">B134+E134+H134+K134+N134+S134</f>
        <v>0</v>
      </c>
      <c r="AC134" s="122"/>
      <c r="AD134" s="122"/>
      <c r="AI134" s="407">
        <v>40817</v>
      </c>
      <c r="AJ134" s="293">
        <f t="shared" si="318"/>
        <v>0</v>
      </c>
      <c r="AK134" s="294">
        <f t="shared" si="324"/>
        <v>0</v>
      </c>
      <c r="AL134" s="294">
        <f t="shared" ref="AL134:AL171" si="424">(AN134+AO134)*(AM134)</f>
        <v>0</v>
      </c>
      <c r="AM134" s="313">
        <f t="shared" si="319"/>
        <v>0.52745402619664994</v>
      </c>
      <c r="AN134" s="314">
        <f t="shared" ref="AN134:AN172" si="425">BS134</f>
        <v>0</v>
      </c>
      <c r="AO134" s="294">
        <f t="shared" ref="AO134:AO172" si="426">BR134</f>
        <v>0</v>
      </c>
      <c r="AP134" s="408"/>
      <c r="AQ134" s="237"/>
      <c r="AR134" s="307">
        <f t="shared" ref="AR134:AR164" si="427">SUM(AX134:BE134)+SUM(BI134:BP134)+SUM(DU134:DZ134)+SUM(BW134:CI134)</f>
        <v>0</v>
      </c>
      <c r="AS134" s="237"/>
      <c r="AT134" s="188"/>
      <c r="AU134" s="188"/>
      <c r="AV134" s="239">
        <v>40817</v>
      </c>
      <c r="AW134" s="188"/>
      <c r="AX134" s="315">
        <f t="shared" ref="AX134:AX165" si="428">IF(AX$2&lt;=$A134,IF(AX$3&gt;=$A134,(AX$4/1.055056),0),0)*($AI135-$AI134)/10000</f>
        <v>0</v>
      </c>
      <c r="AY134" s="316">
        <f t="shared" ref="AY134:AY165" si="429">IF(AY$2&lt;=$A134,IF(AY$3&gt;=$A134,(AY$4/1.055056),0),0)*($AI135-$AI134)/10000</f>
        <v>0</v>
      </c>
      <c r="AZ134" s="316">
        <f t="shared" ref="AZ134:AZ165" si="430">IF(AZ$2&lt;=$A134,IF(AZ$3&gt;=$A134,(AZ$4/1.055056),0),0)*($AI135-$AI134)/10000</f>
        <v>0</v>
      </c>
      <c r="BA134" s="316">
        <f t="shared" ref="BA134:BA165" si="431">IF(BA$2&lt;=$A134,IF(BA$3&gt;=$A134,(BA$4/1.055056),0),0)*($AI135-$AI134)/10000</f>
        <v>0</v>
      </c>
      <c r="BB134" s="316">
        <f t="shared" ref="BB134:BB165" si="432">IF(BB$2&lt;=$A134,IF(BB$3&gt;=$A134,(BB$4/1.055056),0),0)*($AI135-$AI134)/10000</f>
        <v>0</v>
      </c>
      <c r="BC134" s="316">
        <f t="shared" ref="BC134:BC165" si="433">IF(BC$2&lt;=$A134,IF(BC$3&gt;=$A134,(BC$4/1.055056),0),0)*($AI135-$AI134)/10000</f>
        <v>0</v>
      </c>
      <c r="BD134" s="316">
        <f t="shared" ref="BD134:BD165" si="434">IF(BD$2&lt;=$A134,IF(BD$3&gt;=$A134,(BD$4/1.055056),0),0)*($AI135-$AI134)/10000</f>
        <v>0</v>
      </c>
      <c r="BE134" s="316">
        <f t="shared" si="320"/>
        <v>0</v>
      </c>
      <c r="BF134" s="316"/>
      <c r="BG134" s="248"/>
      <c r="BH134" s="248"/>
      <c r="BI134" s="317">
        <f t="shared" ref="BI134:BI165" si="435">IF(BI$2&lt;=$A134,IF(BI$3&gt;=$A134,(BI$4/1.055056),0),0)*($AI135-$AI134)/10000</f>
        <v>0</v>
      </c>
      <c r="BJ134" s="317">
        <f t="shared" ref="BJ134:BJ165" si="436">IF(BJ$2&lt;=$A134,IF(BJ$3&gt;=$A134,(BJ$4/1.055056),0),0)*($AI135-$AI134)/10000</f>
        <v>0</v>
      </c>
      <c r="BK134" s="317">
        <f t="shared" ref="BK134:BK165" si="437">IF(BK$2&lt;=$A134,IF(BK$3&gt;=$A134,(BK$4/1.055056),0),0)*($AI135-$AI134)/10000</f>
        <v>0</v>
      </c>
      <c r="BL134" s="317">
        <f t="shared" ref="BL134:BL165" si="438">IF(BL$2&lt;=$A134,IF(BL$3&gt;=$A134,(BL$4/1.055056),0),0)*($AI135-$AI134)/10000</f>
        <v>0</v>
      </c>
      <c r="BM134" s="317">
        <f t="shared" ref="BM134:BM165" si="439">IF(BM$2&lt;=$A134,IF(BM$3&gt;=$A134,(BM$4/1.055056),0),0)*($AI135-$AI134)/10000</f>
        <v>0</v>
      </c>
      <c r="BN134" s="317">
        <f t="shared" ref="BN134:BN165" si="440">IF(BN$2&lt;=$A134,IF(BN$3&gt;=$A134,(BN$4/1.055056),0),0)*($AI135-$AI134)/10000</f>
        <v>0</v>
      </c>
      <c r="BO134" s="317">
        <f t="shared" ref="BO134:BO165" si="441">IF(BO$2&lt;=$A134,IF(BO$3&gt;=$A134,(BO$4/1.055056),0),0)*($AI135-$AI134)/10000</f>
        <v>0</v>
      </c>
      <c r="BP134" s="317">
        <f t="shared" ref="BP134:BP165" si="442">IF(BP$2&lt;=$A134,IF(BP$3&gt;=$A134,(BP$4/1.055056),0),0)*($AI135-$AI134)/10000</f>
        <v>0</v>
      </c>
      <c r="BQ134" s="248"/>
      <c r="BR134" s="249">
        <f t="shared" si="325"/>
        <v>0</v>
      </c>
      <c r="BS134" s="249">
        <f t="shared" ref="BS134:BS172" si="443">SUM(AX134:BF134)+DF134</f>
        <v>0</v>
      </c>
      <c r="BT134" s="249"/>
      <c r="BU134" s="188"/>
      <c r="BV134" s="188"/>
      <c r="BW134" s="318">
        <f t="shared" ref="BW134:BW165" si="444">IF(BW$2&lt;=$A134,IF(BW$3&gt;=$A134,(BW$4),0),0)*($AI135-$AI134)/10000</f>
        <v>0</v>
      </c>
      <c r="BX134" s="318">
        <f t="shared" ref="BX134:BX165" si="445">IF(BX$2&lt;=$A134,IF(BX$3&gt;=$A134,(BX$4),0),0)*($AI135-$AI134)/10000</f>
        <v>0</v>
      </c>
      <c r="BY134" s="318">
        <f t="shared" ref="BY134:BY165" si="446">IF(BY$2&lt;=$A134,IF(BY$3&gt;=$A134,(BY$4),0),0)*($AI135-$AI134)/10000</f>
        <v>0</v>
      </c>
      <c r="BZ134" s="318">
        <f t="shared" ref="BZ134:BZ165" si="447">IF(BZ$2&lt;=$A134,IF(BZ$3&gt;=$A134,(BZ$4),0),0)*($AI135-$AI134)/10000</f>
        <v>0</v>
      </c>
      <c r="CA134" s="318">
        <f t="shared" ref="CA134:CA165" si="448">IF(CA$2&lt;=$A134,IF(CA$3&gt;=$A134,(CA$4),0),0)*($AI135-$AI134)/10000</f>
        <v>0</v>
      </c>
      <c r="CB134" s="316">
        <f t="shared" ref="CB134:CB165" si="449">IF(CB$2&lt;=$A134,IF(CB$3&gt;=$A134,(CB$4),0),0)*($AI135-$AI134)/10000</f>
        <v>0</v>
      </c>
      <c r="CC134" s="316">
        <f t="shared" ref="CC134:CC165" si="450">IF(CC$2&lt;=$A134,IF(CC$3&gt;=$A134,(CC$4),0),0)*($AI135-$AI134)/10000</f>
        <v>0</v>
      </c>
      <c r="CD134" s="316">
        <f t="shared" ref="CD134:CD165" si="451">IF(CD$2&lt;=$A134,IF(CD$3&gt;=$A134,(CD$4),0),0)*($AI135-$AI134)/10000</f>
        <v>0</v>
      </c>
      <c r="CE134" s="316">
        <f t="shared" ref="CE134:CE165" si="452">IF(CE$2&lt;=$A134,IF(CE$3&gt;=$A134,(CE$4),0),0)*($AI135-$AI134)/10000</f>
        <v>0</v>
      </c>
      <c r="CF134" s="316">
        <f t="shared" ref="CF134:CF165" si="453">IF(CF$2&lt;=$A134,IF(CF$3&gt;=$A134,(CF$4),0),0)*($AI135-$AI134)/10000</f>
        <v>0</v>
      </c>
      <c r="CG134" s="316">
        <f t="shared" ref="CG134:CG165" si="454">IF(CG$2&lt;=$A134,IF(CG$3&gt;=$A134,(CG$4),0),0)*($AI135-$AI134)/10000</f>
        <v>0</v>
      </c>
      <c r="CH134" s="316">
        <f t="shared" ref="CH134:CH165" si="455">IF(CH$2&lt;=$A134,IF(CH$3&gt;=$A134,(CH$4),0),0)*($AI135-$AI134)/10000</f>
        <v>0</v>
      </c>
      <c r="CI134" s="316">
        <f t="shared" ref="CI134:CI165" si="456">IF(CI$2&lt;=$A134,IF(CI$3&gt;=$A134,(CI$4),0),0)*($AI135-$AI134)/10000</f>
        <v>0</v>
      </c>
      <c r="CJ134" s="188"/>
      <c r="CK134" s="307">
        <f t="shared" si="321"/>
        <v>0</v>
      </c>
      <c r="CL134" s="307"/>
      <c r="CM134" s="307"/>
      <c r="CN134" s="318">
        <f t="shared" ref="CN134:CN165" si="457">IF(CN$2&lt;=$A134,IF(CN$3&gt;=$A134,(CN$4),0),0)*($AI135-$AI134)/10000</f>
        <v>0</v>
      </c>
      <c r="CO134" s="318">
        <f t="shared" ref="CO134:CO165" si="458">IF(CO$2&lt;=$A134,IF(CO$3&gt;=$A134,(CO$4),0),0)*($AI135-$AI134)/10000</f>
        <v>0</v>
      </c>
      <c r="CP134" s="318">
        <f t="shared" ref="CP134:CP165" si="459">IF(CP$2&lt;=$A134,IF(CP$3&gt;=$A134,(CP$4),0),0)*($AI135-$AI134)/10000</f>
        <v>0</v>
      </c>
      <c r="CQ134" s="318">
        <f t="shared" ref="CQ134:CQ165" si="460">IF(CQ$2&lt;=$A134,IF(CQ$3&gt;=$A134,(CQ$4),0),0)*($AI135-$AI134)/10000</f>
        <v>0</v>
      </c>
      <c r="CR134" s="307"/>
      <c r="CS134" s="307">
        <f t="shared" si="322"/>
        <v>0</v>
      </c>
      <c r="CT134" s="307"/>
      <c r="CU134" s="188"/>
      <c r="CV134" s="188"/>
      <c r="CW134" s="188"/>
      <c r="CX134" s="316">
        <f t="shared" ref="CX134:CX165" si="461">IF(CX$2&lt;=$A134,IF(CX$3&gt;=$A134,(CX$4),0),0)*($AI135-$AI134)/10000</f>
        <v>0</v>
      </c>
      <c r="CY134" s="316">
        <f t="shared" ref="CY134:CY165" si="462">IF(CY$2&lt;=$A134,IF(CY$3&gt;=$A134,(CY$4),0),0)*($AI135-$AI134)/10000</f>
        <v>0</v>
      </c>
      <c r="CZ134" s="316">
        <f t="shared" ref="CZ134:CZ165" si="463">IF(CZ$2&lt;=$A134,IF(CZ$3&gt;=$A134,(CZ$4),0),0)*($AI135-$AI134)/10000</f>
        <v>0</v>
      </c>
      <c r="DA134" s="316">
        <f t="shared" ref="DA134:DA165" si="464">IF(DA$2&lt;=$A134,IF(DA$3&gt;=$A134,(DA$4),0),0)*($AI135-$AI134)/10000</f>
        <v>0</v>
      </c>
      <c r="DB134" s="316">
        <f t="shared" ref="DB134:DB165" si="465">IF(DB$2&lt;=$A134,IF(DB$3&gt;=$A134,(DB$4),0),0)*($AI135-$AI134)/10000</f>
        <v>0</v>
      </c>
      <c r="DC134" s="316">
        <f t="shared" ref="DC134:DC165" si="466">IF(DC$2&lt;=$A134,IF(DC$3&gt;=$A134,(DC$4),0),0)*($AI135-$AI134)/10000</f>
        <v>0</v>
      </c>
      <c r="DD134" s="316">
        <f t="shared" ref="DD134:DD165" si="467">IF(DD$2&lt;=$A134,IF(DD$3&gt;=$A134,(DD$4),0),0)*($AI135-$AI134)/10000</f>
        <v>0</v>
      </c>
      <c r="DE134" s="188"/>
      <c r="DF134" s="307">
        <f t="shared" ref="DF134:DF172" si="468">SUM(CX134:DD134)</f>
        <v>0</v>
      </c>
      <c r="DG134" s="188"/>
      <c r="DH134" s="188"/>
      <c r="DI134" s="188"/>
      <c r="DJ134" s="188"/>
      <c r="DK134" s="188"/>
      <c r="DL134" s="316">
        <f t="shared" ref="DL134:DL165" si="469">IF(DL$2&lt;=$A134,IF(DL$3&gt;=$A134,(DL$4),0),0)*($AI135-$AI134)/10000</f>
        <v>0</v>
      </c>
      <c r="DM134" s="316">
        <f t="shared" ref="DM134:DM165" si="470">IF(DM$2&lt;=$A134,IF(DM$3&gt;=$A134,(DM$4),0),0)*($AI135-$AI134)/10000</f>
        <v>0</v>
      </c>
      <c r="DN134" s="316">
        <f t="shared" ref="DN134:DN165" si="471">IF(DN$2&lt;=$A134,IF(DN$3&gt;=$A134,(DN$4),0),0)*($AI135-$AI134)/10000</f>
        <v>0</v>
      </c>
      <c r="DO134" s="316">
        <f t="shared" ref="DO134:DO165" si="472">IF(DO$2&lt;=$A134,IF(DO$3&gt;=$A134,(DO$4),0),0)*($AI135-$AI134)/10000</f>
        <v>0</v>
      </c>
      <c r="DP134" s="316"/>
      <c r="DQ134" s="316">
        <f t="shared" si="323"/>
        <v>0</v>
      </c>
      <c r="DR134" s="316"/>
      <c r="DS134" s="316">
        <f t="shared" ref="DS134:DS165" si="473">IF(DS$2&lt;=$A134,IF(DS$3&gt;=$A134,(DS$4),0),0)*($AI135-$AI134)/10000</f>
        <v>0</v>
      </c>
      <c r="DT134" s="316">
        <f t="shared" ref="DT134:DT165" si="474">IF(DT$2&lt;=$A134,IF(DT$3&gt;=$A134,(DT$4),0),0)*($AI135-$AI134)/10000</f>
        <v>0</v>
      </c>
      <c r="DU134" s="316">
        <f t="shared" ref="DU134:DU165" si="475">IF(DU$2&lt;=$A134,IF(DU$3&gt;=$A134,(DU$4),0),0)*($AI135-$AI134)/10000</f>
        <v>0</v>
      </c>
      <c r="DV134" s="316">
        <f t="shared" ref="DV134:DV165" si="476">IF(DV$2&lt;=$A134,IF(DV$3&gt;=$A134,(DV$4),0),0)*($AI135-$AI134)/10000</f>
        <v>0</v>
      </c>
      <c r="DW134" s="316">
        <f t="shared" ref="DW134:DW165" si="477">IF(DW$2&lt;=$A134,IF(DW$3&gt;=$A134,(DW$4),0),0)*($AI135-$AI134)/10000</f>
        <v>0</v>
      </c>
      <c r="DX134" s="316">
        <f t="shared" ref="DX134:DX165" si="478">IF(DX$2&lt;=$A134,IF(DX$3&gt;=$A134,(DX$4),0),0)*($AI135-$AI134)/10000</f>
        <v>0</v>
      </c>
      <c r="DY134" s="316">
        <f t="shared" ref="DY134:DY165" si="479">IF(DY$2&lt;=$A134,IF(DY$3&gt;=$A134,(DY$4),0),0)*($AI135-$AI134)/10000</f>
        <v>0</v>
      </c>
      <c r="DZ134" s="316">
        <f t="shared" ref="DZ134:DZ165" si="480">IF(DZ$2&lt;=$A134,IF(DZ$3&gt;=$A134,(DZ$4),0),0)*($AI135-$AI134)/10000</f>
        <v>0</v>
      </c>
      <c r="EA134" s="316">
        <f t="shared" ref="EA134:EA165" si="481">IF(EA$2&lt;=$A134,IF(EA$3&gt;=$A134,(EA$4),0),0)*($AI135-$AI134)/10000</f>
        <v>0</v>
      </c>
      <c r="EB134" s="307">
        <f t="shared" ref="EB134:EB165" si="482">SUM(DS134:DZ134)*AM134</f>
        <v>0</v>
      </c>
      <c r="EC134" s="307"/>
      <c r="ED134" s="188"/>
      <c r="EE134" s="188"/>
      <c r="EF134" s="188"/>
      <c r="EG134" s="188"/>
      <c r="EH134" s="188"/>
      <c r="EI134" s="316">
        <f t="shared" ref="EI134:EI165" si="483">IF(EI$2&lt;=$A134,IF(EI$3&gt;=$A134,(EI$4),0),0)*($AI135-$AI134)/10000</f>
        <v>0</v>
      </c>
      <c r="EJ134" s="316">
        <f t="shared" ref="EJ134:EJ165" si="484">IF(EJ$2&lt;=$A134,IF(EJ$3&gt;=$A134,(EJ$4),0),0)*($AI135-$AI134)/10000</f>
        <v>0</v>
      </c>
      <c r="EK134" s="316">
        <f t="shared" ref="EK134:EK165" si="485">IF(EK$2&lt;=$A134,IF(EK$3&gt;=$A134,(EK$4),0),0)*($AI135-$AI134)/10000</f>
        <v>0</v>
      </c>
      <c r="EL134" s="316">
        <f t="shared" ref="EL134:EL165" si="486">IF(EL$2&lt;=$A134,IF(EL$3&gt;=$A134,(EL$4),0),0)*($AI135-$AI134)/10000</f>
        <v>0</v>
      </c>
      <c r="EM134" s="316">
        <f t="shared" ref="EM134:EM165" si="487">IF(EM$2&lt;=$A134,IF(EM$3&gt;=$A134,(EM$4),0),0)*($AI135-$AI134)/10000</f>
        <v>0</v>
      </c>
      <c r="EN134" s="316">
        <f t="shared" ref="EN134:EN165" si="488">IF(EN$2&lt;=$A134,IF(EN$3&gt;=$A134,(EN$4),0),0)*($AI135-$AI134)/10000</f>
        <v>0</v>
      </c>
      <c r="EO134" s="188"/>
      <c r="EP134" s="307">
        <f t="shared" si="326"/>
        <v>0</v>
      </c>
      <c r="EQ134" s="307">
        <f t="shared" ref="EQ134:EQ172" si="489">EP134*AM134</f>
        <v>0</v>
      </c>
      <c r="ER134" s="188"/>
      <c r="ES134" s="188"/>
      <c r="ET134" s="188"/>
      <c r="EU134" s="188"/>
      <c r="EV134" s="188"/>
      <c r="EW134" s="316">
        <f t="shared" ref="EW134:EW165" si="490">IF(EW$2&lt;=$A134,IF(EW$3&gt;=$A134,(EW$4),0),0)*($AI135-$AI134)/10000</f>
        <v>0</v>
      </c>
      <c r="EX134" s="316">
        <f t="shared" ref="EX134:EX165" si="491">IF(EX$2&lt;=$A134,IF(EX$3&gt;=$A134,(EX$4),0),0)*($AI135-$AI134)/10000</f>
        <v>0</v>
      </c>
      <c r="EY134" s="316">
        <f t="shared" ref="EY134:EY165" si="492">IF(EY$2&lt;=$A134,IF(EY$3&gt;=$A134,(EY$4),0),0)*($AI135-$AI134)/10000</f>
        <v>0</v>
      </c>
      <c r="EZ134" s="316">
        <f t="shared" ref="EZ134:EZ165" si="493">IF(EZ$2&lt;=$A134,IF(EZ$3&gt;=$A134,(EZ$4),0),0)*($AI135-$AI134)/10000</f>
        <v>0</v>
      </c>
      <c r="FA134" s="316">
        <f t="shared" ref="FA134:FA165" si="494">IF(FA$2&lt;=$A134,IF(FA$3&gt;=$A134,(FA$4),0),0)*($AI135-$AI134)/10000</f>
        <v>0</v>
      </c>
      <c r="FB134" s="316">
        <f t="shared" ref="FB134:FB165" si="495">IF(FB$2&lt;=$A134,IF(FB$3&gt;=$A134,(FB$4),0),0)*($AI135-$AI134)/10000</f>
        <v>0</v>
      </c>
      <c r="FC134" s="188"/>
      <c r="FD134" s="307">
        <f t="shared" si="327"/>
        <v>0</v>
      </c>
      <c r="FE134" s="307">
        <f t="shared" ref="FE134:FE172" si="496">FD134*AM134</f>
        <v>0</v>
      </c>
      <c r="FF134" s="188"/>
      <c r="FG134" s="188"/>
      <c r="FH134" s="188"/>
      <c r="FI134" s="188"/>
      <c r="FJ134" s="188"/>
      <c r="FK134" s="188"/>
      <c r="FL134" s="316">
        <f t="shared" ref="FL134:FL165" si="497">IF(FL$2&lt;=$A134,IF(FL$3&gt;=$A134,(FL$4),0),0)*($AI135-$AI134)/10000</f>
        <v>0</v>
      </c>
      <c r="FM134" s="316">
        <f t="shared" ref="FM134:FM165" si="498">IF(FM$2&lt;=$A134,IF(FM$3&gt;=$A134,(FM$4),0),0)*($AI135-$AI134)/10000</f>
        <v>0</v>
      </c>
      <c r="FN134" s="316">
        <f t="shared" ref="FN134:FN165" si="499">IF(FN$2&lt;=$A134,IF(FN$3&gt;=$A134,(FN$4),0),0)*($AI135-$AI134)/10000</f>
        <v>0</v>
      </c>
      <c r="FO134" s="316">
        <f t="shared" ref="FO134:FO165" si="500">IF(FO$2&lt;=$A134,IF(FO$3&gt;=$A134,(FO$4),0),0)*($AI135-$AI134)/10000</f>
        <v>0</v>
      </c>
      <c r="FP134" s="316">
        <f t="shared" ref="FP134:FP165" si="501">IF(FP$2&lt;=$A134,IF(FP$3&gt;=$A134,(FP$4),0),0)*($AI135-$AI134)/10000</f>
        <v>0</v>
      </c>
      <c r="FQ134" s="316">
        <f t="shared" ref="FQ134:FQ165" si="502">IF(FQ$2&lt;=$A134,IF(FQ$3&gt;=$A134,(FQ$4),0),0)*($AI135-$AI134)/10000</f>
        <v>0</v>
      </c>
      <c r="FR134" s="188"/>
      <c r="FS134" s="307">
        <f t="shared" ref="FS134:FS170" si="503">SUM(FL134:FQ134)</f>
        <v>0</v>
      </c>
      <c r="FT134" s="307">
        <f t="shared" ref="FT134:FT172" si="504">FS134*AM134</f>
        <v>0</v>
      </c>
      <c r="FU134" s="188"/>
      <c r="FV134" s="188"/>
      <c r="FW134" s="188"/>
      <c r="FX134" s="188"/>
      <c r="FY134" s="188"/>
      <c r="FZ134" s="188"/>
      <c r="GA134" s="316">
        <f t="shared" ref="GA134:GA165" si="505">IF(GA$2&lt;=$A134,IF(GA$3&gt;=$A134,(GA$4),0),0)*($AI135-$AI134)/10000</f>
        <v>0</v>
      </c>
      <c r="GB134" s="316">
        <f t="shared" ref="GB134:GB165" si="506">IF(GB$2&lt;=$A134,IF(GB$3&gt;=$A134,(GB$4),0),0)*($AI135-$AI134)/10000</f>
        <v>0</v>
      </c>
      <c r="GC134" s="316">
        <f t="shared" ref="GC134:GC165" si="507">IF(GC$2&lt;=$A134,IF(GC$3&gt;=$A134,(GC$4),0),0)*($AI135-$AI134)/10000</f>
        <v>0</v>
      </c>
      <c r="GD134" s="316">
        <f t="shared" ref="GD134:GD165" si="508">IF(GD$2&lt;=$A134,IF(GD$3&gt;=$A134,(GD$4),0),0)*($AI135-$AI134)/10000</f>
        <v>0</v>
      </c>
      <c r="GE134" s="316">
        <f t="shared" ref="GE134:GE165" si="509">IF(GE$2&lt;=$A134,IF(GE$3&gt;=$A134,(GE$4),0),0)*($AI135-$AI134)/10000</f>
        <v>0</v>
      </c>
      <c r="GF134" s="316">
        <f t="shared" ref="GF134:GF165" si="510">IF(GF$2&lt;=$A134,IF(GF$3&gt;=$A134,(GF$4),0),0)*($AI135-$AI134)/10000</f>
        <v>0</v>
      </c>
      <c r="GG134" s="188"/>
      <c r="GH134" s="307">
        <f t="shared" ref="GH134:GH170" si="511">SUM(GA134:GF134)</f>
        <v>0</v>
      </c>
      <c r="GI134" s="307">
        <f t="shared" ref="GI134:GI172" si="512">GH134*AM134</f>
        <v>0</v>
      </c>
    </row>
    <row r="135" spans="1:191" ht="17.25" thickBot="1" x14ac:dyDescent="0.3">
      <c r="A135" s="404">
        <v>40848</v>
      </c>
      <c r="B135" s="410">
        <f t="shared" ref="B135:B175" si="513">INDEX(EOLArray,MATCH($A135,EOLColumn,0),MATCH($AF$5,EOLRow,0))+CT135</f>
        <v>0</v>
      </c>
      <c r="C135" s="208">
        <f t="shared" si="415"/>
        <v>-0.5699999999999994</v>
      </c>
      <c r="D135" s="210">
        <f>AVERAGE(C135:C146)</f>
        <v>-0.60339214145057429</v>
      </c>
      <c r="E135" s="410">
        <f t="shared" ref="E135:E175" si="514">INDEX(EOLArray,MATCH($A135,EOLColumn,0),MATCH($AF$19,EOLRow,0))+EQ135</f>
        <v>0</v>
      </c>
      <c r="F135" s="208">
        <f t="shared" si="416"/>
        <v>0</v>
      </c>
      <c r="G135" s="210">
        <f>AVERAGE(F135:F146)</f>
        <v>0</v>
      </c>
      <c r="H135" s="410">
        <f t="shared" ref="H135:H175" si="515">INDEX(EOLArray,MATCH($A135,EOLColumn,0),MATCH($AF$20,EOLRow,0))+GI135</f>
        <v>0</v>
      </c>
      <c r="I135" s="208">
        <f t="shared" si="417"/>
        <v>0.5</v>
      </c>
      <c r="J135" s="210">
        <f>AVERAGE(I135:I146)</f>
        <v>0.57000000000000006</v>
      </c>
      <c r="K135" s="410">
        <f t="shared" ref="K135:K175" si="516">INDEX(EOLArray,MATCH($A135,EOLColumn,0),MATCH($AF$13,EOLRow,0))+FE135</f>
        <v>0</v>
      </c>
      <c r="L135" s="208">
        <f t="shared" si="418"/>
        <v>0</v>
      </c>
      <c r="M135" s="210">
        <f>AVERAGE(L135:L146)</f>
        <v>0</v>
      </c>
      <c r="N135" s="410">
        <f t="shared" ref="N135:N175" si="517">INDEX(EOLArray,MATCH($A135,EOLColumn,0),MATCH($AF$12,EOLRow,0))+EB135+DQ135</f>
        <v>0</v>
      </c>
      <c r="O135" s="208">
        <f t="shared" si="419"/>
        <v>0</v>
      </c>
      <c r="P135" s="210">
        <f>AVERAGE(O135:O146)</f>
        <v>-0.16833333333333333</v>
      </c>
      <c r="Q135" s="208">
        <f t="shared" si="420"/>
        <v>4.4775</v>
      </c>
      <c r="R135" s="210">
        <f>AVERAGE(Q135:Q146)</f>
        <v>4.2701666666666673</v>
      </c>
      <c r="S135" s="410">
        <f t="shared" ref="S135:S175" si="518">INDEX(EOLArray,MATCH($A135,EOLColumn,0),MATCH($AF$2,EOLRow,0))+BE135+DF135</f>
        <v>0</v>
      </c>
      <c r="T135" s="208">
        <f t="shared" si="421"/>
        <v>-0.56999999999999995</v>
      </c>
      <c r="U135" s="210">
        <f>AVERAGE(T135:T146)</f>
        <v>-0.57000000000000006</v>
      </c>
      <c r="V135" s="208">
        <f t="shared" ref="V135:V175" si="519">INDEX(M1SHEET,MATCH($A135,M1COLUMN,0),MATCH($AG$28,M1ROW,0))</f>
        <v>5.4623649515744166</v>
      </c>
      <c r="W135" s="210">
        <f>AVERAGE(V135:V146)</f>
        <v>5.406812540202143</v>
      </c>
      <c r="X135" s="410">
        <f t="shared" ref="X135:X175" si="520">INDEX(EOLArray,MATCH($A135,EOLColumn,0),MATCH($AF$18,EOLRow,0))+$BE135+$CK135+$CS135+$DQ135</f>
        <v>0</v>
      </c>
      <c r="Y135" s="208">
        <f t="shared" si="422"/>
        <v>4.4775</v>
      </c>
      <c r="Z135" s="210">
        <f>AVERAGE(Y135:Y146)</f>
        <v>4.4385000000000003</v>
      </c>
      <c r="AB135" s="415">
        <f t="shared" si="423"/>
        <v>0</v>
      </c>
      <c r="AC135" s="122"/>
      <c r="AD135" s="122"/>
      <c r="AI135" s="407">
        <v>40848</v>
      </c>
      <c r="AJ135" s="293">
        <f t="shared" ref="AJ135:AJ172" si="521">(CK135+BE135+BR135+DQ135)*AM135</f>
        <v>0</v>
      </c>
      <c r="AK135" s="294">
        <f t="shared" si="324"/>
        <v>0</v>
      </c>
      <c r="AL135" s="294">
        <f t="shared" si="424"/>
        <v>0</v>
      </c>
      <c r="AM135" s="313">
        <f t="shared" ref="AM135:AM172" si="522">INDEX(M1SHEET,MATCH($AI135,M1COLUMN,0),MATCH($AG$38,M1ROW,0))</f>
        <v>0.5245543669156898</v>
      </c>
      <c r="AN135" s="314">
        <f t="shared" si="425"/>
        <v>0</v>
      </c>
      <c r="AO135" s="294">
        <f t="shared" si="426"/>
        <v>0</v>
      </c>
      <c r="AP135" s="408"/>
      <c r="AQ135" s="237"/>
      <c r="AR135" s="307">
        <f t="shared" si="427"/>
        <v>0</v>
      </c>
      <c r="AS135" s="237"/>
      <c r="AT135" s="188"/>
      <c r="AU135" s="188"/>
      <c r="AV135" s="239">
        <v>40848</v>
      </c>
      <c r="AW135" s="188"/>
      <c r="AX135" s="315">
        <f t="shared" si="428"/>
        <v>0</v>
      </c>
      <c r="AY135" s="316">
        <f t="shared" si="429"/>
        <v>0</v>
      </c>
      <c r="AZ135" s="316">
        <f t="shared" si="430"/>
        <v>0</v>
      </c>
      <c r="BA135" s="316">
        <f t="shared" si="431"/>
        <v>0</v>
      </c>
      <c r="BB135" s="316">
        <f t="shared" si="432"/>
        <v>0</v>
      </c>
      <c r="BC135" s="316">
        <f t="shared" si="433"/>
        <v>0</v>
      </c>
      <c r="BD135" s="316">
        <f t="shared" si="434"/>
        <v>0</v>
      </c>
      <c r="BE135" s="316">
        <f t="shared" ref="BE135:BE172" si="523">SUM(AX135:BD135)*AM135</f>
        <v>0</v>
      </c>
      <c r="BF135" s="316"/>
      <c r="BG135" s="248"/>
      <c r="BH135" s="248"/>
      <c r="BI135" s="317">
        <f t="shared" si="435"/>
        <v>0</v>
      </c>
      <c r="BJ135" s="317">
        <f t="shared" si="436"/>
        <v>0</v>
      </c>
      <c r="BK135" s="317">
        <f t="shared" si="437"/>
        <v>0</v>
      </c>
      <c r="BL135" s="317">
        <f t="shared" si="438"/>
        <v>0</v>
      </c>
      <c r="BM135" s="317">
        <f t="shared" si="439"/>
        <v>0</v>
      </c>
      <c r="BN135" s="317">
        <f t="shared" si="440"/>
        <v>0</v>
      </c>
      <c r="BO135" s="317">
        <f t="shared" si="441"/>
        <v>0</v>
      </c>
      <c r="BP135" s="317">
        <f t="shared" si="442"/>
        <v>0</v>
      </c>
      <c r="BQ135" s="248"/>
      <c r="BR135" s="249">
        <f t="shared" si="325"/>
        <v>0</v>
      </c>
      <c r="BS135" s="249">
        <f t="shared" si="443"/>
        <v>0</v>
      </c>
      <c r="BT135" s="249"/>
      <c r="BU135" s="188"/>
      <c r="BV135" s="188"/>
      <c r="BW135" s="318">
        <f t="shared" si="444"/>
        <v>0</v>
      </c>
      <c r="BX135" s="318">
        <f t="shared" si="445"/>
        <v>0</v>
      </c>
      <c r="BY135" s="318">
        <f t="shared" si="446"/>
        <v>0</v>
      </c>
      <c r="BZ135" s="318">
        <f t="shared" si="447"/>
        <v>0</v>
      </c>
      <c r="CA135" s="318">
        <f t="shared" si="448"/>
        <v>0</v>
      </c>
      <c r="CB135" s="316">
        <f t="shared" si="449"/>
        <v>0</v>
      </c>
      <c r="CC135" s="316">
        <f t="shared" si="450"/>
        <v>0</v>
      </c>
      <c r="CD135" s="316">
        <f t="shared" si="451"/>
        <v>0</v>
      </c>
      <c r="CE135" s="316">
        <f t="shared" si="452"/>
        <v>0</v>
      </c>
      <c r="CF135" s="316">
        <f t="shared" si="453"/>
        <v>0</v>
      </c>
      <c r="CG135" s="316">
        <f t="shared" si="454"/>
        <v>0</v>
      </c>
      <c r="CH135" s="316">
        <f t="shared" si="455"/>
        <v>0</v>
      </c>
      <c r="CI135" s="316">
        <f t="shared" si="456"/>
        <v>0</v>
      </c>
      <c r="CJ135" s="188"/>
      <c r="CK135" s="307">
        <f t="shared" ref="CK135:CK172" si="524">SUM(BW135:CI135)+DQ135</f>
        <v>0</v>
      </c>
      <c r="CL135" s="307"/>
      <c r="CM135" s="307"/>
      <c r="CN135" s="318">
        <f t="shared" si="457"/>
        <v>0</v>
      </c>
      <c r="CO135" s="318">
        <f t="shared" si="458"/>
        <v>0</v>
      </c>
      <c r="CP135" s="318">
        <f t="shared" si="459"/>
        <v>0</v>
      </c>
      <c r="CQ135" s="318">
        <f t="shared" si="460"/>
        <v>0</v>
      </c>
      <c r="CR135" s="307"/>
      <c r="CS135" s="307">
        <f t="shared" ref="CS135:CS172" si="525">SUM(CN135:CQ135)*AL135</f>
        <v>0</v>
      </c>
      <c r="CT135" s="307"/>
      <c r="CU135" s="188"/>
      <c r="CV135" s="188"/>
      <c r="CW135" s="188"/>
      <c r="CX135" s="316">
        <f t="shared" si="461"/>
        <v>0</v>
      </c>
      <c r="CY135" s="316">
        <f t="shared" si="462"/>
        <v>0</v>
      </c>
      <c r="CZ135" s="316">
        <f t="shared" si="463"/>
        <v>0</v>
      </c>
      <c r="DA135" s="316">
        <f t="shared" si="464"/>
        <v>0</v>
      </c>
      <c r="DB135" s="316">
        <f t="shared" si="465"/>
        <v>0</v>
      </c>
      <c r="DC135" s="316">
        <f t="shared" si="466"/>
        <v>0</v>
      </c>
      <c r="DD135" s="316">
        <f t="shared" si="467"/>
        <v>0</v>
      </c>
      <c r="DE135" s="188"/>
      <c r="DF135" s="307">
        <f t="shared" si="468"/>
        <v>0</v>
      </c>
      <c r="DG135" s="188"/>
      <c r="DH135" s="188"/>
      <c r="DI135" s="188"/>
      <c r="DJ135" s="188"/>
      <c r="DK135" s="188"/>
      <c r="DL135" s="316">
        <f t="shared" si="469"/>
        <v>0</v>
      </c>
      <c r="DM135" s="316">
        <f t="shared" si="470"/>
        <v>0</v>
      </c>
      <c r="DN135" s="316">
        <f t="shared" si="471"/>
        <v>0</v>
      </c>
      <c r="DO135" s="316">
        <f t="shared" si="472"/>
        <v>0</v>
      </c>
      <c r="DP135" s="316"/>
      <c r="DQ135" s="316">
        <f t="shared" ref="DQ135:DQ172" si="526">SUM(DL135:DO135)*AL135</f>
        <v>0</v>
      </c>
      <c r="DR135" s="316"/>
      <c r="DS135" s="316">
        <f t="shared" si="473"/>
        <v>0</v>
      </c>
      <c r="DT135" s="316">
        <f t="shared" si="474"/>
        <v>0</v>
      </c>
      <c r="DU135" s="316">
        <f t="shared" si="475"/>
        <v>0</v>
      </c>
      <c r="DV135" s="316">
        <f t="shared" si="476"/>
        <v>0</v>
      </c>
      <c r="DW135" s="316">
        <f t="shared" si="477"/>
        <v>0</v>
      </c>
      <c r="DX135" s="316">
        <f t="shared" si="478"/>
        <v>0</v>
      </c>
      <c r="DY135" s="316">
        <f t="shared" si="479"/>
        <v>0</v>
      </c>
      <c r="DZ135" s="316">
        <f t="shared" si="480"/>
        <v>0</v>
      </c>
      <c r="EA135" s="316">
        <f t="shared" si="481"/>
        <v>0</v>
      </c>
      <c r="EB135" s="307">
        <f t="shared" si="482"/>
        <v>0</v>
      </c>
      <c r="EC135" s="307"/>
      <c r="ED135" s="188"/>
      <c r="EE135" s="188"/>
      <c r="EF135" s="188"/>
      <c r="EG135" s="188"/>
      <c r="EH135" s="188"/>
      <c r="EI135" s="316">
        <f t="shared" si="483"/>
        <v>0</v>
      </c>
      <c r="EJ135" s="316">
        <f t="shared" si="484"/>
        <v>0</v>
      </c>
      <c r="EK135" s="316">
        <f t="shared" si="485"/>
        <v>0</v>
      </c>
      <c r="EL135" s="316">
        <f t="shared" si="486"/>
        <v>0</v>
      </c>
      <c r="EM135" s="316">
        <f t="shared" si="487"/>
        <v>0</v>
      </c>
      <c r="EN135" s="316">
        <f t="shared" si="488"/>
        <v>0</v>
      </c>
      <c r="EO135" s="188"/>
      <c r="EP135" s="307">
        <f t="shared" si="326"/>
        <v>0</v>
      </c>
      <c r="EQ135" s="307">
        <f t="shared" si="489"/>
        <v>0</v>
      </c>
      <c r="ER135" s="188"/>
      <c r="ES135" s="188"/>
      <c r="ET135" s="188"/>
      <c r="EU135" s="188"/>
      <c r="EV135" s="188"/>
      <c r="EW135" s="316">
        <f t="shared" si="490"/>
        <v>0</v>
      </c>
      <c r="EX135" s="316">
        <f t="shared" si="491"/>
        <v>0</v>
      </c>
      <c r="EY135" s="316">
        <f t="shared" si="492"/>
        <v>0</v>
      </c>
      <c r="EZ135" s="316">
        <f t="shared" si="493"/>
        <v>0</v>
      </c>
      <c r="FA135" s="316">
        <f t="shared" si="494"/>
        <v>0</v>
      </c>
      <c r="FB135" s="316">
        <f t="shared" si="495"/>
        <v>0</v>
      </c>
      <c r="FC135" s="188"/>
      <c r="FD135" s="307">
        <f t="shared" si="327"/>
        <v>0</v>
      </c>
      <c r="FE135" s="307">
        <f t="shared" si="496"/>
        <v>0</v>
      </c>
      <c r="FF135" s="188"/>
      <c r="FG135" s="188"/>
      <c r="FH135" s="188"/>
      <c r="FI135" s="188"/>
      <c r="FJ135" s="188"/>
      <c r="FK135" s="188"/>
      <c r="FL135" s="316">
        <f t="shared" si="497"/>
        <v>0</v>
      </c>
      <c r="FM135" s="316">
        <f t="shared" si="498"/>
        <v>0</v>
      </c>
      <c r="FN135" s="316">
        <f t="shared" si="499"/>
        <v>0</v>
      </c>
      <c r="FO135" s="316">
        <f t="shared" si="500"/>
        <v>0</v>
      </c>
      <c r="FP135" s="316">
        <f t="shared" si="501"/>
        <v>0</v>
      </c>
      <c r="FQ135" s="316">
        <f t="shared" si="502"/>
        <v>0</v>
      </c>
      <c r="FR135" s="188"/>
      <c r="FS135" s="307">
        <f t="shared" si="503"/>
        <v>0</v>
      </c>
      <c r="FT135" s="307">
        <f t="shared" si="504"/>
        <v>0</v>
      </c>
      <c r="FU135" s="188"/>
      <c r="FV135" s="188"/>
      <c r="FW135" s="188"/>
      <c r="FX135" s="188"/>
      <c r="FY135" s="188"/>
      <c r="FZ135" s="188"/>
      <c r="GA135" s="316">
        <f t="shared" si="505"/>
        <v>0</v>
      </c>
      <c r="GB135" s="316">
        <f t="shared" si="506"/>
        <v>0</v>
      </c>
      <c r="GC135" s="316">
        <f t="shared" si="507"/>
        <v>0</v>
      </c>
      <c r="GD135" s="316">
        <f t="shared" si="508"/>
        <v>0</v>
      </c>
      <c r="GE135" s="316">
        <f t="shared" si="509"/>
        <v>0</v>
      </c>
      <c r="GF135" s="316">
        <f t="shared" si="510"/>
        <v>0</v>
      </c>
      <c r="GG135" s="188"/>
      <c r="GH135" s="307">
        <f t="shared" si="511"/>
        <v>0</v>
      </c>
      <c r="GI135" s="307">
        <f t="shared" si="512"/>
        <v>0</v>
      </c>
    </row>
    <row r="136" spans="1:191" ht="16.5" x14ac:dyDescent="0.25">
      <c r="A136" s="404">
        <v>40878</v>
      </c>
      <c r="B136" s="410">
        <f t="shared" si="513"/>
        <v>0</v>
      </c>
      <c r="C136" s="208">
        <f t="shared" si="415"/>
        <v>-0.57000000000000028</v>
      </c>
      <c r="D136" s="417"/>
      <c r="E136" s="410">
        <f t="shared" si="514"/>
        <v>0</v>
      </c>
      <c r="F136" s="208">
        <f t="shared" si="416"/>
        <v>0</v>
      </c>
      <c r="G136" s="417"/>
      <c r="H136" s="410">
        <f t="shared" si="515"/>
        <v>0</v>
      </c>
      <c r="I136" s="208">
        <f t="shared" si="417"/>
        <v>0.5</v>
      </c>
      <c r="J136" s="417"/>
      <c r="K136" s="410">
        <f t="shared" si="516"/>
        <v>0</v>
      </c>
      <c r="L136" s="208">
        <f t="shared" si="418"/>
        <v>0</v>
      </c>
      <c r="M136" s="417"/>
      <c r="N136" s="410">
        <f t="shared" si="517"/>
        <v>0</v>
      </c>
      <c r="O136" s="208">
        <f t="shared" si="419"/>
        <v>0.06</v>
      </c>
      <c r="P136" s="417"/>
      <c r="Q136" s="208">
        <f t="shared" si="420"/>
        <v>4.6624999999999996</v>
      </c>
      <c r="R136" s="417"/>
      <c r="S136" s="410">
        <f t="shared" si="518"/>
        <v>0</v>
      </c>
      <c r="T136" s="208">
        <f t="shared" si="421"/>
        <v>-0.56999999999999995</v>
      </c>
      <c r="U136" s="417"/>
      <c r="V136" s="208">
        <f t="shared" si="519"/>
        <v>5.6368700954569579</v>
      </c>
      <c r="W136" s="417"/>
      <c r="X136" s="410">
        <f t="shared" si="520"/>
        <v>0</v>
      </c>
      <c r="Y136" s="208">
        <f t="shared" si="422"/>
        <v>4.6025</v>
      </c>
      <c r="Z136" s="417"/>
      <c r="AB136" s="415">
        <f t="shared" si="423"/>
        <v>0</v>
      </c>
      <c r="AC136" s="122"/>
      <c r="AD136" s="122"/>
      <c r="AI136" s="407">
        <v>40878</v>
      </c>
      <c r="AJ136" s="293">
        <f t="shared" si="521"/>
        <v>0</v>
      </c>
      <c r="AK136" s="294">
        <f t="shared" si="324"/>
        <v>0</v>
      </c>
      <c r="AL136" s="294">
        <f t="shared" si="424"/>
        <v>0</v>
      </c>
      <c r="AM136" s="313">
        <f t="shared" si="522"/>
        <v>0.52176004731181169</v>
      </c>
      <c r="AN136" s="314">
        <f t="shared" si="425"/>
        <v>0</v>
      </c>
      <c r="AO136" s="294">
        <f t="shared" si="426"/>
        <v>0</v>
      </c>
      <c r="AP136" s="408"/>
      <c r="AQ136" s="237"/>
      <c r="AR136" s="307">
        <f t="shared" si="427"/>
        <v>0</v>
      </c>
      <c r="AS136" s="237"/>
      <c r="AT136" s="188"/>
      <c r="AU136" s="188"/>
      <c r="AV136" s="239">
        <v>40878</v>
      </c>
      <c r="AW136" s="188"/>
      <c r="AX136" s="315">
        <f t="shared" si="428"/>
        <v>0</v>
      </c>
      <c r="AY136" s="316">
        <f t="shared" si="429"/>
        <v>0</v>
      </c>
      <c r="AZ136" s="316">
        <f t="shared" si="430"/>
        <v>0</v>
      </c>
      <c r="BA136" s="316">
        <f t="shared" si="431"/>
        <v>0</v>
      </c>
      <c r="BB136" s="316">
        <f t="shared" si="432"/>
        <v>0</v>
      </c>
      <c r="BC136" s="316">
        <f t="shared" si="433"/>
        <v>0</v>
      </c>
      <c r="BD136" s="316">
        <f t="shared" si="434"/>
        <v>0</v>
      </c>
      <c r="BE136" s="316">
        <f t="shared" si="523"/>
        <v>0</v>
      </c>
      <c r="BF136" s="316"/>
      <c r="BG136" s="248"/>
      <c r="BH136" s="248"/>
      <c r="BI136" s="317">
        <f t="shared" si="435"/>
        <v>0</v>
      </c>
      <c r="BJ136" s="317">
        <f t="shared" si="436"/>
        <v>0</v>
      </c>
      <c r="BK136" s="317">
        <f t="shared" si="437"/>
        <v>0</v>
      </c>
      <c r="BL136" s="317">
        <f t="shared" si="438"/>
        <v>0</v>
      </c>
      <c r="BM136" s="317">
        <f t="shared" si="439"/>
        <v>0</v>
      </c>
      <c r="BN136" s="317">
        <f t="shared" si="440"/>
        <v>0</v>
      </c>
      <c r="BO136" s="317">
        <f t="shared" si="441"/>
        <v>0</v>
      </c>
      <c r="BP136" s="317">
        <f t="shared" si="442"/>
        <v>0</v>
      </c>
      <c r="BQ136" s="248"/>
      <c r="BR136" s="249">
        <f t="shared" si="325"/>
        <v>0</v>
      </c>
      <c r="BS136" s="249">
        <f t="shared" si="443"/>
        <v>0</v>
      </c>
      <c r="BT136" s="249"/>
      <c r="BU136" s="188"/>
      <c r="BV136" s="188"/>
      <c r="BW136" s="318">
        <f t="shared" si="444"/>
        <v>0</v>
      </c>
      <c r="BX136" s="318">
        <f t="shared" si="445"/>
        <v>0</v>
      </c>
      <c r="BY136" s="318">
        <f t="shared" si="446"/>
        <v>0</v>
      </c>
      <c r="BZ136" s="318">
        <f t="shared" si="447"/>
        <v>0</v>
      </c>
      <c r="CA136" s="318">
        <f t="shared" si="448"/>
        <v>0</v>
      </c>
      <c r="CB136" s="316">
        <f t="shared" si="449"/>
        <v>0</v>
      </c>
      <c r="CC136" s="316">
        <f t="shared" si="450"/>
        <v>0</v>
      </c>
      <c r="CD136" s="316">
        <f t="shared" si="451"/>
        <v>0</v>
      </c>
      <c r="CE136" s="316">
        <f t="shared" si="452"/>
        <v>0</v>
      </c>
      <c r="CF136" s="316">
        <f t="shared" si="453"/>
        <v>0</v>
      </c>
      <c r="CG136" s="316">
        <f t="shared" si="454"/>
        <v>0</v>
      </c>
      <c r="CH136" s="316">
        <f t="shared" si="455"/>
        <v>0</v>
      </c>
      <c r="CI136" s="316">
        <f t="shared" si="456"/>
        <v>0</v>
      </c>
      <c r="CJ136" s="188"/>
      <c r="CK136" s="307">
        <f t="shared" si="524"/>
        <v>0</v>
      </c>
      <c r="CL136" s="307"/>
      <c r="CM136" s="307"/>
      <c r="CN136" s="318">
        <f t="shared" si="457"/>
        <v>0</v>
      </c>
      <c r="CO136" s="318">
        <f t="shared" si="458"/>
        <v>0</v>
      </c>
      <c r="CP136" s="318">
        <f t="shared" si="459"/>
        <v>0</v>
      </c>
      <c r="CQ136" s="318">
        <f t="shared" si="460"/>
        <v>0</v>
      </c>
      <c r="CR136" s="307"/>
      <c r="CS136" s="307">
        <f t="shared" si="525"/>
        <v>0</v>
      </c>
      <c r="CT136" s="307"/>
      <c r="CU136" s="188"/>
      <c r="CV136" s="188"/>
      <c r="CW136" s="188"/>
      <c r="CX136" s="316">
        <f t="shared" si="461"/>
        <v>0</v>
      </c>
      <c r="CY136" s="316">
        <f t="shared" si="462"/>
        <v>0</v>
      </c>
      <c r="CZ136" s="316">
        <f t="shared" si="463"/>
        <v>0</v>
      </c>
      <c r="DA136" s="316">
        <f t="shared" si="464"/>
        <v>0</v>
      </c>
      <c r="DB136" s="316">
        <f t="shared" si="465"/>
        <v>0</v>
      </c>
      <c r="DC136" s="316">
        <f t="shared" si="466"/>
        <v>0</v>
      </c>
      <c r="DD136" s="316">
        <f t="shared" si="467"/>
        <v>0</v>
      </c>
      <c r="DE136" s="188"/>
      <c r="DF136" s="307">
        <f t="shared" si="468"/>
        <v>0</v>
      </c>
      <c r="DG136" s="188"/>
      <c r="DH136" s="188"/>
      <c r="DI136" s="188"/>
      <c r="DJ136" s="188"/>
      <c r="DK136" s="188"/>
      <c r="DL136" s="316">
        <f t="shared" si="469"/>
        <v>0</v>
      </c>
      <c r="DM136" s="316">
        <f t="shared" si="470"/>
        <v>0</v>
      </c>
      <c r="DN136" s="316">
        <f t="shared" si="471"/>
        <v>0</v>
      </c>
      <c r="DO136" s="316">
        <f t="shared" si="472"/>
        <v>0</v>
      </c>
      <c r="DP136" s="316"/>
      <c r="DQ136" s="316">
        <f t="shared" si="526"/>
        <v>0</v>
      </c>
      <c r="DR136" s="316"/>
      <c r="DS136" s="316">
        <f t="shared" si="473"/>
        <v>0</v>
      </c>
      <c r="DT136" s="316">
        <f t="shared" si="474"/>
        <v>0</v>
      </c>
      <c r="DU136" s="316">
        <f t="shared" si="475"/>
        <v>0</v>
      </c>
      <c r="DV136" s="316">
        <f t="shared" si="476"/>
        <v>0</v>
      </c>
      <c r="DW136" s="316">
        <f t="shared" si="477"/>
        <v>0</v>
      </c>
      <c r="DX136" s="316">
        <f t="shared" si="478"/>
        <v>0</v>
      </c>
      <c r="DY136" s="316">
        <f t="shared" si="479"/>
        <v>0</v>
      </c>
      <c r="DZ136" s="316">
        <f t="shared" si="480"/>
        <v>0</v>
      </c>
      <c r="EA136" s="316">
        <f t="shared" si="481"/>
        <v>0</v>
      </c>
      <c r="EB136" s="307">
        <f t="shared" si="482"/>
        <v>0</v>
      </c>
      <c r="EC136" s="307"/>
      <c r="ED136" s="188"/>
      <c r="EE136" s="188"/>
      <c r="EF136" s="188"/>
      <c r="EG136" s="188"/>
      <c r="EH136" s="188"/>
      <c r="EI136" s="316">
        <f t="shared" si="483"/>
        <v>0</v>
      </c>
      <c r="EJ136" s="316">
        <f t="shared" si="484"/>
        <v>0</v>
      </c>
      <c r="EK136" s="316">
        <f t="shared" si="485"/>
        <v>0</v>
      </c>
      <c r="EL136" s="316">
        <f t="shared" si="486"/>
        <v>0</v>
      </c>
      <c r="EM136" s="316">
        <f t="shared" si="487"/>
        <v>0</v>
      </c>
      <c r="EN136" s="316">
        <f t="shared" si="488"/>
        <v>0</v>
      </c>
      <c r="EO136" s="188"/>
      <c r="EP136" s="307">
        <f t="shared" si="326"/>
        <v>0</v>
      </c>
      <c r="EQ136" s="307">
        <f t="shared" si="489"/>
        <v>0</v>
      </c>
      <c r="ER136" s="188"/>
      <c r="ES136" s="188"/>
      <c r="ET136" s="188"/>
      <c r="EU136" s="188"/>
      <c r="EV136" s="188"/>
      <c r="EW136" s="316">
        <f t="shared" si="490"/>
        <v>0</v>
      </c>
      <c r="EX136" s="316">
        <f t="shared" si="491"/>
        <v>0</v>
      </c>
      <c r="EY136" s="316">
        <f t="shared" si="492"/>
        <v>0</v>
      </c>
      <c r="EZ136" s="316">
        <f t="shared" si="493"/>
        <v>0</v>
      </c>
      <c r="FA136" s="316">
        <f t="shared" si="494"/>
        <v>0</v>
      </c>
      <c r="FB136" s="316">
        <f t="shared" si="495"/>
        <v>0</v>
      </c>
      <c r="FC136" s="188"/>
      <c r="FD136" s="307">
        <f t="shared" si="327"/>
        <v>0</v>
      </c>
      <c r="FE136" s="307">
        <f t="shared" si="496"/>
        <v>0</v>
      </c>
      <c r="FF136" s="188"/>
      <c r="FG136" s="188"/>
      <c r="FH136" s="188"/>
      <c r="FI136" s="188"/>
      <c r="FJ136" s="188"/>
      <c r="FK136" s="188"/>
      <c r="FL136" s="316">
        <f t="shared" si="497"/>
        <v>0</v>
      </c>
      <c r="FM136" s="316">
        <f t="shared" si="498"/>
        <v>0</v>
      </c>
      <c r="FN136" s="316">
        <f t="shared" si="499"/>
        <v>0</v>
      </c>
      <c r="FO136" s="316">
        <f t="shared" si="500"/>
        <v>0</v>
      </c>
      <c r="FP136" s="316">
        <f t="shared" si="501"/>
        <v>0</v>
      </c>
      <c r="FQ136" s="316">
        <f t="shared" si="502"/>
        <v>0</v>
      </c>
      <c r="FR136" s="188"/>
      <c r="FS136" s="307">
        <f t="shared" si="503"/>
        <v>0</v>
      </c>
      <c r="FT136" s="307">
        <f t="shared" si="504"/>
        <v>0</v>
      </c>
      <c r="FU136" s="188"/>
      <c r="FV136" s="188"/>
      <c r="FW136" s="188"/>
      <c r="FX136" s="188"/>
      <c r="FY136" s="188"/>
      <c r="FZ136" s="188"/>
      <c r="GA136" s="316">
        <f t="shared" si="505"/>
        <v>0</v>
      </c>
      <c r="GB136" s="316">
        <f t="shared" si="506"/>
        <v>0</v>
      </c>
      <c r="GC136" s="316">
        <f t="shared" si="507"/>
        <v>0</v>
      </c>
      <c r="GD136" s="316">
        <f t="shared" si="508"/>
        <v>0</v>
      </c>
      <c r="GE136" s="316">
        <f t="shared" si="509"/>
        <v>0</v>
      </c>
      <c r="GF136" s="316">
        <f t="shared" si="510"/>
        <v>0</v>
      </c>
      <c r="GG136" s="188"/>
      <c r="GH136" s="307">
        <f t="shared" si="511"/>
        <v>0</v>
      </c>
      <c r="GI136" s="307">
        <f t="shared" si="512"/>
        <v>0</v>
      </c>
    </row>
    <row r="137" spans="1:191" ht="16.5" x14ac:dyDescent="0.25">
      <c r="A137" s="404">
        <v>40909</v>
      </c>
      <c r="B137" s="410">
        <f t="shared" si="513"/>
        <v>0</v>
      </c>
      <c r="C137" s="208">
        <f t="shared" si="415"/>
        <v>-0.57000000000000028</v>
      </c>
      <c r="D137" s="411">
        <f>AVERAGE(C135:C139)</f>
        <v>-0.56999999999999995</v>
      </c>
      <c r="E137" s="410">
        <f t="shared" si="514"/>
        <v>0</v>
      </c>
      <c r="F137" s="208">
        <f t="shared" si="416"/>
        <v>0</v>
      </c>
      <c r="G137" s="411">
        <f>AVERAGE(F135:F139)</f>
        <v>0</v>
      </c>
      <c r="H137" s="410">
        <f t="shared" si="515"/>
        <v>0</v>
      </c>
      <c r="I137" s="208">
        <f t="shared" si="417"/>
        <v>0.5</v>
      </c>
      <c r="J137" s="411">
        <f>AVERAGE(I135:I139)</f>
        <v>0.5</v>
      </c>
      <c r="K137" s="410">
        <f t="shared" si="516"/>
        <v>0</v>
      </c>
      <c r="L137" s="208">
        <f t="shared" si="418"/>
        <v>0</v>
      </c>
      <c r="M137" s="411">
        <f>AVERAGE(L135:L139)</f>
        <v>0</v>
      </c>
      <c r="N137" s="410">
        <f t="shared" si="517"/>
        <v>0</v>
      </c>
      <c r="O137" s="208">
        <f t="shared" si="419"/>
        <v>0.13</v>
      </c>
      <c r="P137" s="411">
        <f>AVERAGE(O135:O139)</f>
        <v>2.0000000000000018E-3</v>
      </c>
      <c r="Q137" s="208">
        <f t="shared" si="420"/>
        <v>4.8414999999999999</v>
      </c>
      <c r="R137" s="411">
        <f>AVERAGE(Q135:Q139)</f>
        <v>4.5677000000000003</v>
      </c>
      <c r="S137" s="410">
        <f t="shared" si="518"/>
        <v>0</v>
      </c>
      <c r="T137" s="208">
        <f t="shared" si="421"/>
        <v>-0.56999999999999995</v>
      </c>
      <c r="U137" s="411">
        <f>AVERAGE(T135:T139)</f>
        <v>-0.56999999999999995</v>
      </c>
      <c r="V137" s="208">
        <f t="shared" si="519"/>
        <v>5.7890002728211982</v>
      </c>
      <c r="W137" s="411">
        <f>AVERAGE(V135:V139)</f>
        <v>5.5852142683622272</v>
      </c>
      <c r="X137" s="410">
        <f t="shared" si="520"/>
        <v>0</v>
      </c>
      <c r="Y137" s="208">
        <f t="shared" si="422"/>
        <v>4.7115</v>
      </c>
      <c r="Z137" s="411">
        <f>AVERAGE(Y135:Y139)</f>
        <v>4.5656999999999996</v>
      </c>
      <c r="AB137" s="415">
        <f t="shared" si="423"/>
        <v>0</v>
      </c>
      <c r="AC137" s="122"/>
      <c r="AD137" s="122"/>
      <c r="AI137" s="407">
        <v>40909</v>
      </c>
      <c r="AJ137" s="293">
        <f t="shared" si="521"/>
        <v>0</v>
      </c>
      <c r="AK137" s="294">
        <f t="shared" si="324"/>
        <v>0</v>
      </c>
      <c r="AL137" s="294">
        <f t="shared" si="424"/>
        <v>0</v>
      </c>
      <c r="AM137" s="313">
        <f t="shared" si="522"/>
        <v>0.51888475120410571</v>
      </c>
      <c r="AN137" s="314">
        <f t="shared" si="425"/>
        <v>0</v>
      </c>
      <c r="AO137" s="294">
        <f t="shared" si="426"/>
        <v>0</v>
      </c>
      <c r="AP137" s="408"/>
      <c r="AQ137" s="237"/>
      <c r="AR137" s="307">
        <f t="shared" si="427"/>
        <v>0</v>
      </c>
      <c r="AS137" s="237"/>
      <c r="AT137" s="188"/>
      <c r="AU137" s="188"/>
      <c r="AV137" s="239">
        <v>40909</v>
      </c>
      <c r="AW137" s="188"/>
      <c r="AX137" s="315">
        <f t="shared" si="428"/>
        <v>0</v>
      </c>
      <c r="AY137" s="316">
        <f t="shared" si="429"/>
        <v>0</v>
      </c>
      <c r="AZ137" s="316">
        <f t="shared" si="430"/>
        <v>0</v>
      </c>
      <c r="BA137" s="316">
        <f t="shared" si="431"/>
        <v>0</v>
      </c>
      <c r="BB137" s="316">
        <f t="shared" si="432"/>
        <v>0</v>
      </c>
      <c r="BC137" s="316">
        <f t="shared" si="433"/>
        <v>0</v>
      </c>
      <c r="BD137" s="316">
        <f t="shared" si="434"/>
        <v>0</v>
      </c>
      <c r="BE137" s="316">
        <f t="shared" si="523"/>
        <v>0</v>
      </c>
      <c r="BF137" s="316"/>
      <c r="BG137" s="248"/>
      <c r="BH137" s="248"/>
      <c r="BI137" s="317">
        <f t="shared" si="435"/>
        <v>0</v>
      </c>
      <c r="BJ137" s="317">
        <f t="shared" si="436"/>
        <v>0</v>
      </c>
      <c r="BK137" s="317">
        <f t="shared" si="437"/>
        <v>0</v>
      </c>
      <c r="BL137" s="317">
        <f t="shared" si="438"/>
        <v>0</v>
      </c>
      <c r="BM137" s="317">
        <f t="shared" si="439"/>
        <v>0</v>
      </c>
      <c r="BN137" s="317">
        <f t="shared" si="440"/>
        <v>0</v>
      </c>
      <c r="BO137" s="317">
        <f t="shared" si="441"/>
        <v>0</v>
      </c>
      <c r="BP137" s="317">
        <f t="shared" si="442"/>
        <v>0</v>
      </c>
      <c r="BQ137" s="248"/>
      <c r="BR137" s="249">
        <f t="shared" si="325"/>
        <v>0</v>
      </c>
      <c r="BS137" s="249">
        <f t="shared" si="443"/>
        <v>0</v>
      </c>
      <c r="BT137" s="249"/>
      <c r="BU137" s="188"/>
      <c r="BV137" s="188"/>
      <c r="BW137" s="318">
        <f t="shared" si="444"/>
        <v>0</v>
      </c>
      <c r="BX137" s="318">
        <f t="shared" si="445"/>
        <v>0</v>
      </c>
      <c r="BY137" s="318">
        <f t="shared" si="446"/>
        <v>0</v>
      </c>
      <c r="BZ137" s="318">
        <f t="shared" si="447"/>
        <v>0</v>
      </c>
      <c r="CA137" s="318">
        <f t="shared" si="448"/>
        <v>0</v>
      </c>
      <c r="CB137" s="316">
        <f t="shared" si="449"/>
        <v>0</v>
      </c>
      <c r="CC137" s="316">
        <f t="shared" si="450"/>
        <v>0</v>
      </c>
      <c r="CD137" s="316">
        <f t="shared" si="451"/>
        <v>0</v>
      </c>
      <c r="CE137" s="316">
        <f t="shared" si="452"/>
        <v>0</v>
      </c>
      <c r="CF137" s="316">
        <f t="shared" si="453"/>
        <v>0</v>
      </c>
      <c r="CG137" s="316">
        <f t="shared" si="454"/>
        <v>0</v>
      </c>
      <c r="CH137" s="316">
        <f t="shared" si="455"/>
        <v>0</v>
      </c>
      <c r="CI137" s="316">
        <f t="shared" si="456"/>
        <v>0</v>
      </c>
      <c r="CJ137" s="188"/>
      <c r="CK137" s="307">
        <f t="shared" si="524"/>
        <v>0</v>
      </c>
      <c r="CL137" s="307"/>
      <c r="CM137" s="307"/>
      <c r="CN137" s="318">
        <f t="shared" si="457"/>
        <v>0</v>
      </c>
      <c r="CO137" s="318">
        <f t="shared" si="458"/>
        <v>0</v>
      </c>
      <c r="CP137" s="318">
        <f t="shared" si="459"/>
        <v>0</v>
      </c>
      <c r="CQ137" s="318">
        <f t="shared" si="460"/>
        <v>0</v>
      </c>
      <c r="CR137" s="307"/>
      <c r="CS137" s="307">
        <f t="shared" si="525"/>
        <v>0</v>
      </c>
      <c r="CT137" s="307"/>
      <c r="CU137" s="188"/>
      <c r="CV137" s="188"/>
      <c r="CW137" s="188"/>
      <c r="CX137" s="316">
        <f t="shared" si="461"/>
        <v>0</v>
      </c>
      <c r="CY137" s="316">
        <f t="shared" si="462"/>
        <v>0</v>
      </c>
      <c r="CZ137" s="316">
        <f t="shared" si="463"/>
        <v>0</v>
      </c>
      <c r="DA137" s="316">
        <f t="shared" si="464"/>
        <v>0</v>
      </c>
      <c r="DB137" s="316">
        <f t="shared" si="465"/>
        <v>0</v>
      </c>
      <c r="DC137" s="316">
        <f t="shared" si="466"/>
        <v>0</v>
      </c>
      <c r="DD137" s="316">
        <f t="shared" si="467"/>
        <v>0</v>
      </c>
      <c r="DE137" s="188"/>
      <c r="DF137" s="307">
        <f t="shared" si="468"/>
        <v>0</v>
      </c>
      <c r="DG137" s="188"/>
      <c r="DH137" s="188"/>
      <c r="DI137" s="188"/>
      <c r="DJ137" s="188"/>
      <c r="DK137" s="188"/>
      <c r="DL137" s="316">
        <f t="shared" si="469"/>
        <v>0</v>
      </c>
      <c r="DM137" s="316">
        <f t="shared" si="470"/>
        <v>0</v>
      </c>
      <c r="DN137" s="316">
        <f t="shared" si="471"/>
        <v>0</v>
      </c>
      <c r="DO137" s="316">
        <f t="shared" si="472"/>
        <v>0</v>
      </c>
      <c r="DP137" s="316"/>
      <c r="DQ137" s="316">
        <f t="shared" si="526"/>
        <v>0</v>
      </c>
      <c r="DR137" s="316"/>
      <c r="DS137" s="316">
        <f t="shared" si="473"/>
        <v>0</v>
      </c>
      <c r="DT137" s="316">
        <f t="shared" si="474"/>
        <v>0</v>
      </c>
      <c r="DU137" s="316">
        <f t="shared" si="475"/>
        <v>0</v>
      </c>
      <c r="DV137" s="316">
        <f t="shared" si="476"/>
        <v>0</v>
      </c>
      <c r="DW137" s="316">
        <f t="shared" si="477"/>
        <v>0</v>
      </c>
      <c r="DX137" s="316">
        <f t="shared" si="478"/>
        <v>0</v>
      </c>
      <c r="DY137" s="316">
        <f t="shared" si="479"/>
        <v>0</v>
      </c>
      <c r="DZ137" s="316">
        <f t="shared" si="480"/>
        <v>0</v>
      </c>
      <c r="EA137" s="316">
        <f t="shared" si="481"/>
        <v>0</v>
      </c>
      <c r="EB137" s="307">
        <f t="shared" si="482"/>
        <v>0</v>
      </c>
      <c r="EC137" s="307"/>
      <c r="ED137" s="188"/>
      <c r="EE137" s="188"/>
      <c r="EF137" s="188"/>
      <c r="EG137" s="188"/>
      <c r="EH137" s="188"/>
      <c r="EI137" s="316">
        <f t="shared" si="483"/>
        <v>0</v>
      </c>
      <c r="EJ137" s="316">
        <f t="shared" si="484"/>
        <v>0</v>
      </c>
      <c r="EK137" s="316">
        <f t="shared" si="485"/>
        <v>0</v>
      </c>
      <c r="EL137" s="316">
        <f t="shared" si="486"/>
        <v>0</v>
      </c>
      <c r="EM137" s="316">
        <f t="shared" si="487"/>
        <v>0</v>
      </c>
      <c r="EN137" s="316">
        <f t="shared" si="488"/>
        <v>0</v>
      </c>
      <c r="EO137" s="188"/>
      <c r="EP137" s="307">
        <f t="shared" si="326"/>
        <v>0</v>
      </c>
      <c r="EQ137" s="307">
        <f t="shared" si="489"/>
        <v>0</v>
      </c>
      <c r="ER137" s="188"/>
      <c r="ES137" s="188"/>
      <c r="ET137" s="188"/>
      <c r="EU137" s="188"/>
      <c r="EV137" s="188"/>
      <c r="EW137" s="316">
        <f t="shared" si="490"/>
        <v>0</v>
      </c>
      <c r="EX137" s="316">
        <f t="shared" si="491"/>
        <v>0</v>
      </c>
      <c r="EY137" s="316">
        <f t="shared" si="492"/>
        <v>0</v>
      </c>
      <c r="EZ137" s="316">
        <f t="shared" si="493"/>
        <v>0</v>
      </c>
      <c r="FA137" s="316">
        <f t="shared" si="494"/>
        <v>0</v>
      </c>
      <c r="FB137" s="316">
        <f t="shared" si="495"/>
        <v>0</v>
      </c>
      <c r="FC137" s="188"/>
      <c r="FD137" s="307">
        <f t="shared" si="327"/>
        <v>0</v>
      </c>
      <c r="FE137" s="307">
        <f t="shared" si="496"/>
        <v>0</v>
      </c>
      <c r="FF137" s="188"/>
      <c r="FG137" s="188"/>
      <c r="FH137" s="188"/>
      <c r="FI137" s="188"/>
      <c r="FJ137" s="188"/>
      <c r="FK137" s="188"/>
      <c r="FL137" s="316">
        <f t="shared" si="497"/>
        <v>0</v>
      </c>
      <c r="FM137" s="316">
        <f t="shared" si="498"/>
        <v>0</v>
      </c>
      <c r="FN137" s="316">
        <f t="shared" si="499"/>
        <v>0</v>
      </c>
      <c r="FO137" s="316">
        <f t="shared" si="500"/>
        <v>0</v>
      </c>
      <c r="FP137" s="316">
        <f t="shared" si="501"/>
        <v>0</v>
      </c>
      <c r="FQ137" s="316">
        <f t="shared" si="502"/>
        <v>0</v>
      </c>
      <c r="FR137" s="188"/>
      <c r="FS137" s="307">
        <f t="shared" si="503"/>
        <v>0</v>
      </c>
      <c r="FT137" s="307">
        <f t="shared" si="504"/>
        <v>0</v>
      </c>
      <c r="FU137" s="188"/>
      <c r="FV137" s="188"/>
      <c r="FW137" s="188"/>
      <c r="FX137" s="188"/>
      <c r="FY137" s="188"/>
      <c r="FZ137" s="188"/>
      <c r="GA137" s="316">
        <f t="shared" si="505"/>
        <v>0</v>
      </c>
      <c r="GB137" s="316">
        <f t="shared" si="506"/>
        <v>0</v>
      </c>
      <c r="GC137" s="316">
        <f t="shared" si="507"/>
        <v>0</v>
      </c>
      <c r="GD137" s="316">
        <f t="shared" si="508"/>
        <v>0</v>
      </c>
      <c r="GE137" s="316">
        <f t="shared" si="509"/>
        <v>0</v>
      </c>
      <c r="GF137" s="316">
        <f t="shared" si="510"/>
        <v>0</v>
      </c>
      <c r="GG137" s="188"/>
      <c r="GH137" s="307">
        <f t="shared" si="511"/>
        <v>0</v>
      </c>
      <c r="GI137" s="307">
        <f t="shared" si="512"/>
        <v>0</v>
      </c>
    </row>
    <row r="138" spans="1:191" ht="16.5" x14ac:dyDescent="0.25">
      <c r="A138" s="404">
        <v>40940</v>
      </c>
      <c r="B138" s="410">
        <f t="shared" si="513"/>
        <v>0</v>
      </c>
      <c r="C138" s="208">
        <f t="shared" si="415"/>
        <v>-0.57000000000000028</v>
      </c>
      <c r="D138" s="417"/>
      <c r="E138" s="410">
        <f t="shared" si="514"/>
        <v>0</v>
      </c>
      <c r="F138" s="208">
        <f t="shared" si="416"/>
        <v>0</v>
      </c>
      <c r="G138" s="417"/>
      <c r="H138" s="410">
        <f t="shared" si="515"/>
        <v>0</v>
      </c>
      <c r="I138" s="208">
        <f t="shared" si="417"/>
        <v>0.5</v>
      </c>
      <c r="J138" s="417"/>
      <c r="K138" s="410">
        <f t="shared" si="516"/>
        <v>0</v>
      </c>
      <c r="L138" s="208">
        <f t="shared" si="418"/>
        <v>0</v>
      </c>
      <c r="M138" s="417"/>
      <c r="N138" s="410">
        <f t="shared" si="517"/>
        <v>0</v>
      </c>
      <c r="O138" s="208">
        <f t="shared" si="419"/>
        <v>0</v>
      </c>
      <c r="P138" s="417"/>
      <c r="Q138" s="208">
        <f t="shared" si="420"/>
        <v>4.5834999999999999</v>
      </c>
      <c r="R138" s="417"/>
      <c r="S138" s="410">
        <f t="shared" si="518"/>
        <v>0</v>
      </c>
      <c r="T138" s="208">
        <f t="shared" si="421"/>
        <v>-0.56999999999999995</v>
      </c>
      <c r="U138" s="417"/>
      <c r="V138" s="208">
        <f t="shared" si="519"/>
        <v>5.6098645228340933</v>
      </c>
      <c r="W138" s="417"/>
      <c r="X138" s="410">
        <f t="shared" si="520"/>
        <v>0</v>
      </c>
      <c r="Y138" s="208">
        <f t="shared" si="422"/>
        <v>4.5834999999999999</v>
      </c>
      <c r="Z138" s="417"/>
      <c r="AB138" s="415">
        <f t="shared" si="423"/>
        <v>0</v>
      </c>
      <c r="AC138" s="122"/>
      <c r="AD138" s="122"/>
      <c r="AI138" s="407">
        <v>40940</v>
      </c>
      <c r="AJ138" s="293">
        <f t="shared" si="521"/>
        <v>0</v>
      </c>
      <c r="AK138" s="294">
        <f t="shared" si="324"/>
        <v>0</v>
      </c>
      <c r="AL138" s="294">
        <f t="shared" si="424"/>
        <v>0</v>
      </c>
      <c r="AM138" s="313">
        <f t="shared" si="522"/>
        <v>0.51602179328474485</v>
      </c>
      <c r="AN138" s="314">
        <f t="shared" si="425"/>
        <v>0</v>
      </c>
      <c r="AO138" s="294">
        <f t="shared" si="426"/>
        <v>0</v>
      </c>
      <c r="AP138" s="408"/>
      <c r="AQ138" s="237"/>
      <c r="AR138" s="307">
        <f t="shared" si="427"/>
        <v>0</v>
      </c>
      <c r="AS138" s="237"/>
      <c r="AT138" s="188"/>
      <c r="AU138" s="188"/>
      <c r="AV138" s="239">
        <v>40940</v>
      </c>
      <c r="AW138" s="188"/>
      <c r="AX138" s="315">
        <f t="shared" si="428"/>
        <v>0</v>
      </c>
      <c r="AY138" s="316">
        <f t="shared" si="429"/>
        <v>0</v>
      </c>
      <c r="AZ138" s="316">
        <f t="shared" si="430"/>
        <v>0</v>
      </c>
      <c r="BA138" s="316">
        <f t="shared" si="431"/>
        <v>0</v>
      </c>
      <c r="BB138" s="316">
        <f t="shared" si="432"/>
        <v>0</v>
      </c>
      <c r="BC138" s="316">
        <f t="shared" si="433"/>
        <v>0</v>
      </c>
      <c r="BD138" s="316">
        <f t="shared" si="434"/>
        <v>0</v>
      </c>
      <c r="BE138" s="316">
        <f t="shared" si="523"/>
        <v>0</v>
      </c>
      <c r="BF138" s="316"/>
      <c r="BG138" s="248"/>
      <c r="BH138" s="248"/>
      <c r="BI138" s="317">
        <f t="shared" si="435"/>
        <v>0</v>
      </c>
      <c r="BJ138" s="317">
        <f t="shared" si="436"/>
        <v>0</v>
      </c>
      <c r="BK138" s="317">
        <f t="shared" si="437"/>
        <v>0</v>
      </c>
      <c r="BL138" s="317">
        <f t="shared" si="438"/>
        <v>0</v>
      </c>
      <c r="BM138" s="317">
        <f t="shared" si="439"/>
        <v>0</v>
      </c>
      <c r="BN138" s="317">
        <f t="shared" si="440"/>
        <v>0</v>
      </c>
      <c r="BO138" s="317">
        <f t="shared" si="441"/>
        <v>0</v>
      </c>
      <c r="BP138" s="317">
        <f t="shared" si="442"/>
        <v>0</v>
      </c>
      <c r="BQ138" s="248"/>
      <c r="BR138" s="249">
        <f t="shared" si="325"/>
        <v>0</v>
      </c>
      <c r="BS138" s="249">
        <f t="shared" si="443"/>
        <v>0</v>
      </c>
      <c r="BT138" s="249"/>
      <c r="BU138" s="188"/>
      <c r="BV138" s="188"/>
      <c r="BW138" s="318">
        <f t="shared" si="444"/>
        <v>0</v>
      </c>
      <c r="BX138" s="318">
        <f t="shared" si="445"/>
        <v>0</v>
      </c>
      <c r="BY138" s="318">
        <f t="shared" si="446"/>
        <v>0</v>
      </c>
      <c r="BZ138" s="318">
        <f t="shared" si="447"/>
        <v>0</v>
      </c>
      <c r="CA138" s="318">
        <f t="shared" si="448"/>
        <v>0</v>
      </c>
      <c r="CB138" s="316">
        <f t="shared" si="449"/>
        <v>0</v>
      </c>
      <c r="CC138" s="316">
        <f t="shared" si="450"/>
        <v>0</v>
      </c>
      <c r="CD138" s="316">
        <f t="shared" si="451"/>
        <v>0</v>
      </c>
      <c r="CE138" s="316">
        <f t="shared" si="452"/>
        <v>0</v>
      </c>
      <c r="CF138" s="316">
        <f t="shared" si="453"/>
        <v>0</v>
      </c>
      <c r="CG138" s="316">
        <f t="shared" si="454"/>
        <v>0</v>
      </c>
      <c r="CH138" s="316">
        <f t="shared" si="455"/>
        <v>0</v>
      </c>
      <c r="CI138" s="316">
        <f t="shared" si="456"/>
        <v>0</v>
      </c>
      <c r="CJ138" s="188"/>
      <c r="CK138" s="307">
        <f t="shared" si="524"/>
        <v>0</v>
      </c>
      <c r="CL138" s="307"/>
      <c r="CM138" s="307"/>
      <c r="CN138" s="318">
        <f t="shared" si="457"/>
        <v>0</v>
      </c>
      <c r="CO138" s="318">
        <f t="shared" si="458"/>
        <v>0</v>
      </c>
      <c r="CP138" s="318">
        <f t="shared" si="459"/>
        <v>0</v>
      </c>
      <c r="CQ138" s="318">
        <f t="shared" si="460"/>
        <v>0</v>
      </c>
      <c r="CR138" s="307"/>
      <c r="CS138" s="307">
        <f t="shared" si="525"/>
        <v>0</v>
      </c>
      <c r="CT138" s="307"/>
      <c r="CU138" s="188"/>
      <c r="CV138" s="188"/>
      <c r="CW138" s="188"/>
      <c r="CX138" s="316">
        <f t="shared" si="461"/>
        <v>0</v>
      </c>
      <c r="CY138" s="316">
        <f t="shared" si="462"/>
        <v>0</v>
      </c>
      <c r="CZ138" s="316">
        <f t="shared" si="463"/>
        <v>0</v>
      </c>
      <c r="DA138" s="316">
        <f t="shared" si="464"/>
        <v>0</v>
      </c>
      <c r="DB138" s="316">
        <f t="shared" si="465"/>
        <v>0</v>
      </c>
      <c r="DC138" s="316">
        <f t="shared" si="466"/>
        <v>0</v>
      </c>
      <c r="DD138" s="316">
        <f t="shared" si="467"/>
        <v>0</v>
      </c>
      <c r="DE138" s="188"/>
      <c r="DF138" s="307">
        <f t="shared" si="468"/>
        <v>0</v>
      </c>
      <c r="DG138" s="188"/>
      <c r="DH138" s="188"/>
      <c r="DI138" s="188"/>
      <c r="DJ138" s="188"/>
      <c r="DK138" s="188"/>
      <c r="DL138" s="316">
        <f t="shared" si="469"/>
        <v>0</v>
      </c>
      <c r="DM138" s="316">
        <f t="shared" si="470"/>
        <v>0</v>
      </c>
      <c r="DN138" s="316">
        <f t="shared" si="471"/>
        <v>0</v>
      </c>
      <c r="DO138" s="316">
        <f t="shared" si="472"/>
        <v>0</v>
      </c>
      <c r="DP138" s="316"/>
      <c r="DQ138" s="316">
        <f t="shared" si="526"/>
        <v>0</v>
      </c>
      <c r="DR138" s="316"/>
      <c r="DS138" s="316">
        <f t="shared" si="473"/>
        <v>0</v>
      </c>
      <c r="DT138" s="316">
        <f t="shared" si="474"/>
        <v>0</v>
      </c>
      <c r="DU138" s="316">
        <f t="shared" si="475"/>
        <v>0</v>
      </c>
      <c r="DV138" s="316">
        <f t="shared" si="476"/>
        <v>0</v>
      </c>
      <c r="DW138" s="316">
        <f t="shared" si="477"/>
        <v>0</v>
      </c>
      <c r="DX138" s="316">
        <f t="shared" si="478"/>
        <v>0</v>
      </c>
      <c r="DY138" s="316">
        <f t="shared" si="479"/>
        <v>0</v>
      </c>
      <c r="DZ138" s="316">
        <f t="shared" si="480"/>
        <v>0</v>
      </c>
      <c r="EA138" s="316">
        <f t="shared" si="481"/>
        <v>0</v>
      </c>
      <c r="EB138" s="307">
        <f t="shared" si="482"/>
        <v>0</v>
      </c>
      <c r="EC138" s="307"/>
      <c r="ED138" s="188"/>
      <c r="EE138" s="188"/>
      <c r="EF138" s="188"/>
      <c r="EG138" s="188"/>
      <c r="EH138" s="188"/>
      <c r="EI138" s="316">
        <f t="shared" si="483"/>
        <v>0</v>
      </c>
      <c r="EJ138" s="316">
        <f t="shared" si="484"/>
        <v>0</v>
      </c>
      <c r="EK138" s="316">
        <f t="shared" si="485"/>
        <v>0</v>
      </c>
      <c r="EL138" s="316">
        <f t="shared" si="486"/>
        <v>0</v>
      </c>
      <c r="EM138" s="316">
        <f t="shared" si="487"/>
        <v>0</v>
      </c>
      <c r="EN138" s="316">
        <f t="shared" si="488"/>
        <v>0</v>
      </c>
      <c r="EO138" s="188"/>
      <c r="EP138" s="307">
        <f t="shared" si="326"/>
        <v>0</v>
      </c>
      <c r="EQ138" s="307">
        <f t="shared" si="489"/>
        <v>0</v>
      </c>
      <c r="ER138" s="188"/>
      <c r="ES138" s="188"/>
      <c r="ET138" s="188"/>
      <c r="EU138" s="188"/>
      <c r="EV138" s="188"/>
      <c r="EW138" s="316">
        <f t="shared" si="490"/>
        <v>0</v>
      </c>
      <c r="EX138" s="316">
        <f t="shared" si="491"/>
        <v>0</v>
      </c>
      <c r="EY138" s="316">
        <f t="shared" si="492"/>
        <v>0</v>
      </c>
      <c r="EZ138" s="316">
        <f t="shared" si="493"/>
        <v>0</v>
      </c>
      <c r="FA138" s="316">
        <f t="shared" si="494"/>
        <v>0</v>
      </c>
      <c r="FB138" s="316">
        <f t="shared" si="495"/>
        <v>0</v>
      </c>
      <c r="FC138" s="188"/>
      <c r="FD138" s="307">
        <f t="shared" si="327"/>
        <v>0</v>
      </c>
      <c r="FE138" s="307">
        <f t="shared" si="496"/>
        <v>0</v>
      </c>
      <c r="FF138" s="188"/>
      <c r="FG138" s="188"/>
      <c r="FH138" s="188"/>
      <c r="FI138" s="188"/>
      <c r="FJ138" s="188"/>
      <c r="FK138" s="188"/>
      <c r="FL138" s="316">
        <f t="shared" si="497"/>
        <v>0</v>
      </c>
      <c r="FM138" s="316">
        <f t="shared" si="498"/>
        <v>0</v>
      </c>
      <c r="FN138" s="316">
        <f t="shared" si="499"/>
        <v>0</v>
      </c>
      <c r="FO138" s="316">
        <f t="shared" si="500"/>
        <v>0</v>
      </c>
      <c r="FP138" s="316">
        <f t="shared" si="501"/>
        <v>0</v>
      </c>
      <c r="FQ138" s="316">
        <f t="shared" si="502"/>
        <v>0</v>
      </c>
      <c r="FR138" s="188"/>
      <c r="FS138" s="307">
        <f t="shared" si="503"/>
        <v>0</v>
      </c>
      <c r="FT138" s="307">
        <f t="shared" si="504"/>
        <v>0</v>
      </c>
      <c r="FU138" s="188"/>
      <c r="FV138" s="188"/>
      <c r="FW138" s="188"/>
      <c r="FX138" s="188"/>
      <c r="FY138" s="188"/>
      <c r="FZ138" s="188"/>
      <c r="GA138" s="316">
        <f t="shared" si="505"/>
        <v>0</v>
      </c>
      <c r="GB138" s="316">
        <f t="shared" si="506"/>
        <v>0</v>
      </c>
      <c r="GC138" s="316">
        <f t="shared" si="507"/>
        <v>0</v>
      </c>
      <c r="GD138" s="316">
        <f t="shared" si="508"/>
        <v>0</v>
      </c>
      <c r="GE138" s="316">
        <f t="shared" si="509"/>
        <v>0</v>
      </c>
      <c r="GF138" s="316">
        <f t="shared" si="510"/>
        <v>0</v>
      </c>
      <c r="GG138" s="188"/>
      <c r="GH138" s="307">
        <f t="shared" si="511"/>
        <v>0</v>
      </c>
      <c r="GI138" s="307">
        <f t="shared" si="512"/>
        <v>0</v>
      </c>
    </row>
    <row r="139" spans="1:191" ht="16.5" x14ac:dyDescent="0.25">
      <c r="A139" s="409">
        <v>40969</v>
      </c>
      <c r="B139" s="410">
        <f t="shared" si="513"/>
        <v>0</v>
      </c>
      <c r="C139" s="208">
        <f t="shared" si="415"/>
        <v>-0.5699999999999994</v>
      </c>
      <c r="D139" s="417"/>
      <c r="E139" s="410">
        <f t="shared" si="514"/>
        <v>0</v>
      </c>
      <c r="F139" s="208">
        <f t="shared" si="416"/>
        <v>0</v>
      </c>
      <c r="G139" s="417"/>
      <c r="H139" s="410">
        <f t="shared" si="515"/>
        <v>0</v>
      </c>
      <c r="I139" s="208">
        <f t="shared" si="417"/>
        <v>0.5</v>
      </c>
      <c r="J139" s="417"/>
      <c r="K139" s="410">
        <f t="shared" si="516"/>
        <v>0</v>
      </c>
      <c r="L139" s="208">
        <f t="shared" si="418"/>
        <v>0</v>
      </c>
      <c r="M139" s="417"/>
      <c r="N139" s="410">
        <f t="shared" si="517"/>
        <v>0</v>
      </c>
      <c r="O139" s="208">
        <f t="shared" si="419"/>
        <v>-0.18</v>
      </c>
      <c r="P139" s="417"/>
      <c r="Q139" s="208">
        <f t="shared" si="420"/>
        <v>4.2735000000000003</v>
      </c>
      <c r="R139" s="417"/>
      <c r="S139" s="410">
        <f t="shared" si="518"/>
        <v>0</v>
      </c>
      <c r="T139" s="208">
        <f t="shared" si="421"/>
        <v>-0.56999999999999995</v>
      </c>
      <c r="U139" s="417"/>
      <c r="V139" s="208">
        <f t="shared" si="519"/>
        <v>5.4279714991244727</v>
      </c>
      <c r="W139" s="417"/>
      <c r="X139" s="410">
        <f t="shared" si="520"/>
        <v>0</v>
      </c>
      <c r="Y139" s="208">
        <f t="shared" si="422"/>
        <v>4.4535</v>
      </c>
      <c r="Z139" s="417"/>
      <c r="AB139" s="412">
        <f t="shared" si="423"/>
        <v>0</v>
      </c>
      <c r="AC139" s="122"/>
      <c r="AD139" s="122"/>
      <c r="AI139" s="407">
        <v>40969</v>
      </c>
      <c r="AJ139" s="293">
        <f t="shared" si="521"/>
        <v>0</v>
      </c>
      <c r="AK139" s="294">
        <f t="shared" ref="AK139:AK170" si="527">(AO139)*(AM139)</f>
        <v>0</v>
      </c>
      <c r="AL139" s="294">
        <f t="shared" si="424"/>
        <v>0</v>
      </c>
      <c r="AM139" s="313">
        <f t="shared" si="522"/>
        <v>0.51335468634102699</v>
      </c>
      <c r="AN139" s="314">
        <f t="shared" si="425"/>
        <v>0</v>
      </c>
      <c r="AO139" s="294">
        <f t="shared" si="426"/>
        <v>0</v>
      </c>
      <c r="AP139" s="408"/>
      <c r="AQ139" s="237"/>
      <c r="AR139" s="307">
        <f t="shared" si="427"/>
        <v>0</v>
      </c>
      <c r="AS139" s="237"/>
      <c r="AT139" s="188"/>
      <c r="AU139" s="188"/>
      <c r="AV139" s="239">
        <v>40969</v>
      </c>
      <c r="AW139" s="188"/>
      <c r="AX139" s="315">
        <f t="shared" si="428"/>
        <v>0</v>
      </c>
      <c r="AY139" s="316">
        <f t="shared" si="429"/>
        <v>0</v>
      </c>
      <c r="AZ139" s="316">
        <f t="shared" si="430"/>
        <v>0</v>
      </c>
      <c r="BA139" s="316">
        <f t="shared" si="431"/>
        <v>0</v>
      </c>
      <c r="BB139" s="316">
        <f t="shared" si="432"/>
        <v>0</v>
      </c>
      <c r="BC139" s="316">
        <f t="shared" si="433"/>
        <v>0</v>
      </c>
      <c r="BD139" s="316">
        <f t="shared" si="434"/>
        <v>0</v>
      </c>
      <c r="BE139" s="316">
        <f t="shared" si="523"/>
        <v>0</v>
      </c>
      <c r="BF139" s="316"/>
      <c r="BG139" s="248"/>
      <c r="BH139" s="248"/>
      <c r="BI139" s="317">
        <f t="shared" si="435"/>
        <v>0</v>
      </c>
      <c r="BJ139" s="317">
        <f t="shared" si="436"/>
        <v>0</v>
      </c>
      <c r="BK139" s="317">
        <f t="shared" si="437"/>
        <v>0</v>
      </c>
      <c r="BL139" s="317">
        <f t="shared" si="438"/>
        <v>0</v>
      </c>
      <c r="BM139" s="317">
        <f t="shared" si="439"/>
        <v>0</v>
      </c>
      <c r="BN139" s="317">
        <f t="shared" si="440"/>
        <v>0</v>
      </c>
      <c r="BO139" s="317">
        <f t="shared" si="441"/>
        <v>0</v>
      </c>
      <c r="BP139" s="317">
        <f t="shared" si="442"/>
        <v>0</v>
      </c>
      <c r="BQ139" s="248"/>
      <c r="BR139" s="249">
        <f t="shared" ref="BR139:BR170" si="528">SUM(BI139:BP139)</f>
        <v>0</v>
      </c>
      <c r="BS139" s="249">
        <f t="shared" si="443"/>
        <v>0</v>
      </c>
      <c r="BT139" s="249"/>
      <c r="BU139" s="188"/>
      <c r="BV139" s="188"/>
      <c r="BW139" s="318">
        <f t="shared" si="444"/>
        <v>0</v>
      </c>
      <c r="BX139" s="318">
        <f t="shared" si="445"/>
        <v>0</v>
      </c>
      <c r="BY139" s="318">
        <f t="shared" si="446"/>
        <v>0</v>
      </c>
      <c r="BZ139" s="318">
        <f t="shared" si="447"/>
        <v>0</v>
      </c>
      <c r="CA139" s="318">
        <f t="shared" si="448"/>
        <v>0</v>
      </c>
      <c r="CB139" s="316">
        <f t="shared" si="449"/>
        <v>0</v>
      </c>
      <c r="CC139" s="316">
        <f t="shared" si="450"/>
        <v>0</v>
      </c>
      <c r="CD139" s="316">
        <f t="shared" si="451"/>
        <v>0</v>
      </c>
      <c r="CE139" s="316">
        <f t="shared" si="452"/>
        <v>0</v>
      </c>
      <c r="CF139" s="316">
        <f t="shared" si="453"/>
        <v>0</v>
      </c>
      <c r="CG139" s="316">
        <f t="shared" si="454"/>
        <v>0</v>
      </c>
      <c r="CH139" s="316">
        <f t="shared" si="455"/>
        <v>0</v>
      </c>
      <c r="CI139" s="316">
        <f t="shared" si="456"/>
        <v>0</v>
      </c>
      <c r="CJ139" s="188"/>
      <c r="CK139" s="307">
        <f t="shared" si="524"/>
        <v>0</v>
      </c>
      <c r="CL139" s="307"/>
      <c r="CM139" s="307"/>
      <c r="CN139" s="318">
        <f t="shared" si="457"/>
        <v>0</v>
      </c>
      <c r="CO139" s="318">
        <f t="shared" si="458"/>
        <v>0</v>
      </c>
      <c r="CP139" s="318">
        <f t="shared" si="459"/>
        <v>0</v>
      </c>
      <c r="CQ139" s="318">
        <f t="shared" si="460"/>
        <v>0</v>
      </c>
      <c r="CR139" s="307"/>
      <c r="CS139" s="307">
        <f t="shared" si="525"/>
        <v>0</v>
      </c>
      <c r="CT139" s="307"/>
      <c r="CU139" s="188"/>
      <c r="CV139" s="188"/>
      <c r="CW139" s="188"/>
      <c r="CX139" s="316">
        <f t="shared" si="461"/>
        <v>0</v>
      </c>
      <c r="CY139" s="316">
        <f t="shared" si="462"/>
        <v>0</v>
      </c>
      <c r="CZ139" s="316">
        <f t="shared" si="463"/>
        <v>0</v>
      </c>
      <c r="DA139" s="316">
        <f t="shared" si="464"/>
        <v>0</v>
      </c>
      <c r="DB139" s="316">
        <f t="shared" si="465"/>
        <v>0</v>
      </c>
      <c r="DC139" s="316">
        <f t="shared" si="466"/>
        <v>0</v>
      </c>
      <c r="DD139" s="316">
        <f t="shared" si="467"/>
        <v>0</v>
      </c>
      <c r="DE139" s="188"/>
      <c r="DF139" s="307">
        <f t="shared" si="468"/>
        <v>0</v>
      </c>
      <c r="DG139" s="188"/>
      <c r="DH139" s="188"/>
      <c r="DI139" s="188"/>
      <c r="DJ139" s="188"/>
      <c r="DK139" s="188"/>
      <c r="DL139" s="316">
        <f t="shared" si="469"/>
        <v>0</v>
      </c>
      <c r="DM139" s="316">
        <f t="shared" si="470"/>
        <v>0</v>
      </c>
      <c r="DN139" s="316">
        <f t="shared" si="471"/>
        <v>0</v>
      </c>
      <c r="DO139" s="316">
        <f t="shared" si="472"/>
        <v>0</v>
      </c>
      <c r="DP139" s="316"/>
      <c r="DQ139" s="316">
        <f t="shared" si="526"/>
        <v>0</v>
      </c>
      <c r="DR139" s="316"/>
      <c r="DS139" s="316">
        <f t="shared" si="473"/>
        <v>0</v>
      </c>
      <c r="DT139" s="316">
        <f t="shared" si="474"/>
        <v>0</v>
      </c>
      <c r="DU139" s="316">
        <f t="shared" si="475"/>
        <v>0</v>
      </c>
      <c r="DV139" s="316">
        <f t="shared" si="476"/>
        <v>0</v>
      </c>
      <c r="DW139" s="316">
        <f t="shared" si="477"/>
        <v>0</v>
      </c>
      <c r="DX139" s="316">
        <f t="shared" si="478"/>
        <v>0</v>
      </c>
      <c r="DY139" s="316">
        <f t="shared" si="479"/>
        <v>0</v>
      </c>
      <c r="DZ139" s="316">
        <f t="shared" si="480"/>
        <v>0</v>
      </c>
      <c r="EA139" s="316">
        <f t="shared" si="481"/>
        <v>0</v>
      </c>
      <c r="EB139" s="307">
        <f t="shared" si="482"/>
        <v>0</v>
      </c>
      <c r="EC139" s="307"/>
      <c r="ED139" s="188"/>
      <c r="EE139" s="188"/>
      <c r="EF139" s="188"/>
      <c r="EG139" s="188"/>
      <c r="EH139" s="188"/>
      <c r="EI139" s="316">
        <f t="shared" si="483"/>
        <v>0</v>
      </c>
      <c r="EJ139" s="316">
        <f t="shared" si="484"/>
        <v>0</v>
      </c>
      <c r="EK139" s="316">
        <f t="shared" si="485"/>
        <v>0</v>
      </c>
      <c r="EL139" s="316">
        <f t="shared" si="486"/>
        <v>0</v>
      </c>
      <c r="EM139" s="316">
        <f t="shared" si="487"/>
        <v>0</v>
      </c>
      <c r="EN139" s="316">
        <f t="shared" si="488"/>
        <v>0</v>
      </c>
      <c r="EO139" s="188"/>
      <c r="EP139" s="307">
        <f t="shared" ref="EP139:EP170" si="529">SUM(EI139:EN139)</f>
        <v>0</v>
      </c>
      <c r="EQ139" s="307">
        <f t="shared" si="489"/>
        <v>0</v>
      </c>
      <c r="ER139" s="188"/>
      <c r="ES139" s="188"/>
      <c r="ET139" s="188"/>
      <c r="EU139" s="188"/>
      <c r="EV139" s="188"/>
      <c r="EW139" s="316">
        <f t="shared" si="490"/>
        <v>0</v>
      </c>
      <c r="EX139" s="316">
        <f t="shared" si="491"/>
        <v>0</v>
      </c>
      <c r="EY139" s="316">
        <f t="shared" si="492"/>
        <v>0</v>
      </c>
      <c r="EZ139" s="316">
        <f t="shared" si="493"/>
        <v>0</v>
      </c>
      <c r="FA139" s="316">
        <f t="shared" si="494"/>
        <v>0</v>
      </c>
      <c r="FB139" s="316">
        <f t="shared" si="495"/>
        <v>0</v>
      </c>
      <c r="FC139" s="188"/>
      <c r="FD139" s="307">
        <f t="shared" ref="FD139:FD170" si="530">SUM(EW139:FB139)</f>
        <v>0</v>
      </c>
      <c r="FE139" s="307">
        <f t="shared" si="496"/>
        <v>0</v>
      </c>
      <c r="FF139" s="188"/>
      <c r="FG139" s="188"/>
      <c r="FH139" s="188"/>
      <c r="FI139" s="188"/>
      <c r="FJ139" s="188"/>
      <c r="FK139" s="188"/>
      <c r="FL139" s="316">
        <f t="shared" si="497"/>
        <v>0</v>
      </c>
      <c r="FM139" s="316">
        <f t="shared" si="498"/>
        <v>0</v>
      </c>
      <c r="FN139" s="316">
        <f t="shared" si="499"/>
        <v>0</v>
      </c>
      <c r="FO139" s="316">
        <f t="shared" si="500"/>
        <v>0</v>
      </c>
      <c r="FP139" s="316">
        <f t="shared" si="501"/>
        <v>0</v>
      </c>
      <c r="FQ139" s="316">
        <f t="shared" si="502"/>
        <v>0</v>
      </c>
      <c r="FR139" s="188"/>
      <c r="FS139" s="307">
        <f t="shared" si="503"/>
        <v>0</v>
      </c>
      <c r="FT139" s="307">
        <f t="shared" si="504"/>
        <v>0</v>
      </c>
      <c r="FU139" s="188"/>
      <c r="FV139" s="188"/>
      <c r="FW139" s="188"/>
      <c r="FX139" s="188"/>
      <c r="FY139" s="188"/>
      <c r="FZ139" s="188"/>
      <c r="GA139" s="316">
        <f t="shared" si="505"/>
        <v>0</v>
      </c>
      <c r="GB139" s="316">
        <f t="shared" si="506"/>
        <v>0</v>
      </c>
      <c r="GC139" s="316">
        <f t="shared" si="507"/>
        <v>0</v>
      </c>
      <c r="GD139" s="316">
        <f t="shared" si="508"/>
        <v>0</v>
      </c>
      <c r="GE139" s="316">
        <f t="shared" si="509"/>
        <v>0</v>
      </c>
      <c r="GF139" s="316">
        <f t="shared" si="510"/>
        <v>0</v>
      </c>
      <c r="GG139" s="188"/>
      <c r="GH139" s="307">
        <f t="shared" si="511"/>
        <v>0</v>
      </c>
      <c r="GI139" s="307">
        <f t="shared" si="512"/>
        <v>0</v>
      </c>
    </row>
    <row r="140" spans="1:191" ht="16.5" x14ac:dyDescent="0.25">
      <c r="A140" s="404">
        <v>41000</v>
      </c>
      <c r="B140" s="405">
        <f t="shared" si="513"/>
        <v>0</v>
      </c>
      <c r="C140" s="414">
        <f t="shared" si="415"/>
        <v>-0.6272388239926916</v>
      </c>
      <c r="D140" s="217"/>
      <c r="E140" s="405">
        <f t="shared" si="514"/>
        <v>0</v>
      </c>
      <c r="F140" s="414">
        <f t="shared" si="416"/>
        <v>0</v>
      </c>
      <c r="G140" s="217"/>
      <c r="H140" s="405">
        <f t="shared" si="515"/>
        <v>0</v>
      </c>
      <c r="I140" s="414">
        <f t="shared" si="417"/>
        <v>0.62</v>
      </c>
      <c r="J140" s="217"/>
      <c r="K140" s="405">
        <f t="shared" si="516"/>
        <v>0</v>
      </c>
      <c r="L140" s="414">
        <f t="shared" si="418"/>
        <v>0</v>
      </c>
      <c r="M140" s="217"/>
      <c r="N140" s="405">
        <f t="shared" si="517"/>
        <v>0</v>
      </c>
      <c r="O140" s="414">
        <f t="shared" si="419"/>
        <v>-0.28999999999999998</v>
      </c>
      <c r="P140" s="217"/>
      <c r="Q140" s="414">
        <f t="shared" si="420"/>
        <v>4.0225</v>
      </c>
      <c r="R140" s="217"/>
      <c r="S140" s="405">
        <f t="shared" si="518"/>
        <v>0</v>
      </c>
      <c r="T140" s="414">
        <f t="shared" si="421"/>
        <v>-0.56999999999999995</v>
      </c>
      <c r="U140" s="217"/>
      <c r="V140" s="414">
        <f t="shared" si="519"/>
        <v>5.2307154325571954</v>
      </c>
      <c r="W140" s="217"/>
      <c r="X140" s="405">
        <f t="shared" si="520"/>
        <v>0</v>
      </c>
      <c r="Y140" s="414">
        <f t="shared" si="422"/>
        <v>4.3125</v>
      </c>
      <c r="Z140" s="217"/>
      <c r="AB140" s="415">
        <f t="shared" si="423"/>
        <v>0</v>
      </c>
      <c r="AC140" s="122"/>
      <c r="AD140" s="122"/>
      <c r="AI140" s="407">
        <v>41000</v>
      </c>
      <c r="AJ140" s="293">
        <f t="shared" si="521"/>
        <v>0</v>
      </c>
      <c r="AK140" s="294">
        <f t="shared" si="527"/>
        <v>0</v>
      </c>
      <c r="AL140" s="294">
        <f t="shared" si="424"/>
        <v>0</v>
      </c>
      <c r="AM140" s="313">
        <f t="shared" si="522"/>
        <v>0.5105155258518137</v>
      </c>
      <c r="AN140" s="314">
        <f t="shared" si="425"/>
        <v>0</v>
      </c>
      <c r="AO140" s="294">
        <f t="shared" si="426"/>
        <v>0</v>
      </c>
      <c r="AP140" s="408"/>
      <c r="AQ140" s="237"/>
      <c r="AR140" s="307">
        <f t="shared" si="427"/>
        <v>0</v>
      </c>
      <c r="AS140" s="237"/>
      <c r="AT140" s="188"/>
      <c r="AU140" s="188"/>
      <c r="AV140" s="239">
        <v>41000</v>
      </c>
      <c r="AW140" s="188"/>
      <c r="AX140" s="315">
        <f t="shared" si="428"/>
        <v>0</v>
      </c>
      <c r="AY140" s="316">
        <f t="shared" si="429"/>
        <v>0</v>
      </c>
      <c r="AZ140" s="316">
        <f t="shared" si="430"/>
        <v>0</v>
      </c>
      <c r="BA140" s="316">
        <f t="shared" si="431"/>
        <v>0</v>
      </c>
      <c r="BB140" s="316">
        <f t="shared" si="432"/>
        <v>0</v>
      </c>
      <c r="BC140" s="316">
        <f t="shared" si="433"/>
        <v>0</v>
      </c>
      <c r="BD140" s="316">
        <f t="shared" si="434"/>
        <v>0</v>
      </c>
      <c r="BE140" s="316">
        <f t="shared" si="523"/>
        <v>0</v>
      </c>
      <c r="BF140" s="316"/>
      <c r="BG140" s="248"/>
      <c r="BH140" s="248"/>
      <c r="BI140" s="317">
        <f t="shared" si="435"/>
        <v>0</v>
      </c>
      <c r="BJ140" s="317">
        <f t="shared" si="436"/>
        <v>0</v>
      </c>
      <c r="BK140" s="317">
        <f t="shared" si="437"/>
        <v>0</v>
      </c>
      <c r="BL140" s="317">
        <f t="shared" si="438"/>
        <v>0</v>
      </c>
      <c r="BM140" s="317">
        <f t="shared" si="439"/>
        <v>0</v>
      </c>
      <c r="BN140" s="317">
        <f t="shared" si="440"/>
        <v>0</v>
      </c>
      <c r="BO140" s="317">
        <f t="shared" si="441"/>
        <v>0</v>
      </c>
      <c r="BP140" s="317">
        <f t="shared" si="442"/>
        <v>0</v>
      </c>
      <c r="BQ140" s="248"/>
      <c r="BR140" s="249">
        <f t="shared" si="528"/>
        <v>0</v>
      </c>
      <c r="BS140" s="249">
        <f t="shared" si="443"/>
        <v>0</v>
      </c>
      <c r="BT140" s="249"/>
      <c r="BU140" s="188"/>
      <c r="BV140" s="188"/>
      <c r="BW140" s="318">
        <f t="shared" si="444"/>
        <v>0</v>
      </c>
      <c r="BX140" s="318">
        <f t="shared" si="445"/>
        <v>0</v>
      </c>
      <c r="BY140" s="318">
        <f t="shared" si="446"/>
        <v>0</v>
      </c>
      <c r="BZ140" s="318">
        <f t="shared" si="447"/>
        <v>0</v>
      </c>
      <c r="CA140" s="318">
        <f t="shared" si="448"/>
        <v>0</v>
      </c>
      <c r="CB140" s="316">
        <f t="shared" si="449"/>
        <v>0</v>
      </c>
      <c r="CC140" s="316">
        <f t="shared" si="450"/>
        <v>0</v>
      </c>
      <c r="CD140" s="316">
        <f t="shared" si="451"/>
        <v>0</v>
      </c>
      <c r="CE140" s="316">
        <f t="shared" si="452"/>
        <v>0</v>
      </c>
      <c r="CF140" s="316">
        <f t="shared" si="453"/>
        <v>0</v>
      </c>
      <c r="CG140" s="316">
        <f t="shared" si="454"/>
        <v>0</v>
      </c>
      <c r="CH140" s="316">
        <f t="shared" si="455"/>
        <v>0</v>
      </c>
      <c r="CI140" s="316">
        <f t="shared" si="456"/>
        <v>0</v>
      </c>
      <c r="CJ140" s="188"/>
      <c r="CK140" s="307">
        <f t="shared" si="524"/>
        <v>0</v>
      </c>
      <c r="CL140" s="307"/>
      <c r="CM140" s="307"/>
      <c r="CN140" s="318">
        <f t="shared" si="457"/>
        <v>0</v>
      </c>
      <c r="CO140" s="318">
        <f t="shared" si="458"/>
        <v>0</v>
      </c>
      <c r="CP140" s="318">
        <f t="shared" si="459"/>
        <v>0</v>
      </c>
      <c r="CQ140" s="318">
        <f t="shared" si="460"/>
        <v>0</v>
      </c>
      <c r="CR140" s="307"/>
      <c r="CS140" s="307">
        <f t="shared" si="525"/>
        <v>0</v>
      </c>
      <c r="CT140" s="307"/>
      <c r="CU140" s="188"/>
      <c r="CV140" s="188"/>
      <c r="CW140" s="188"/>
      <c r="CX140" s="316">
        <f t="shared" si="461"/>
        <v>0</v>
      </c>
      <c r="CY140" s="316">
        <f t="shared" si="462"/>
        <v>0</v>
      </c>
      <c r="CZ140" s="316">
        <f t="shared" si="463"/>
        <v>0</v>
      </c>
      <c r="DA140" s="316">
        <f t="shared" si="464"/>
        <v>0</v>
      </c>
      <c r="DB140" s="316">
        <f t="shared" si="465"/>
        <v>0</v>
      </c>
      <c r="DC140" s="316">
        <f t="shared" si="466"/>
        <v>0</v>
      </c>
      <c r="DD140" s="316">
        <f t="shared" si="467"/>
        <v>0</v>
      </c>
      <c r="DE140" s="188"/>
      <c r="DF140" s="307">
        <f t="shared" si="468"/>
        <v>0</v>
      </c>
      <c r="DG140" s="188"/>
      <c r="DH140" s="188"/>
      <c r="DI140" s="188"/>
      <c r="DJ140" s="188"/>
      <c r="DK140" s="188"/>
      <c r="DL140" s="316">
        <f t="shared" si="469"/>
        <v>0</v>
      </c>
      <c r="DM140" s="316">
        <f t="shared" si="470"/>
        <v>0</v>
      </c>
      <c r="DN140" s="316">
        <f t="shared" si="471"/>
        <v>0</v>
      </c>
      <c r="DO140" s="316">
        <f t="shared" si="472"/>
        <v>0</v>
      </c>
      <c r="DP140" s="316"/>
      <c r="DQ140" s="316">
        <f t="shared" si="526"/>
        <v>0</v>
      </c>
      <c r="DR140" s="316"/>
      <c r="DS140" s="316">
        <f t="shared" si="473"/>
        <v>0</v>
      </c>
      <c r="DT140" s="316">
        <f t="shared" si="474"/>
        <v>0</v>
      </c>
      <c r="DU140" s="316">
        <f t="shared" si="475"/>
        <v>0</v>
      </c>
      <c r="DV140" s="316">
        <f t="shared" si="476"/>
        <v>0</v>
      </c>
      <c r="DW140" s="316">
        <f t="shared" si="477"/>
        <v>0</v>
      </c>
      <c r="DX140" s="316">
        <f t="shared" si="478"/>
        <v>0</v>
      </c>
      <c r="DY140" s="316">
        <f t="shared" si="479"/>
        <v>0</v>
      </c>
      <c r="DZ140" s="316">
        <f t="shared" si="480"/>
        <v>0</v>
      </c>
      <c r="EA140" s="316">
        <f t="shared" si="481"/>
        <v>0</v>
      </c>
      <c r="EB140" s="307">
        <f t="shared" si="482"/>
        <v>0</v>
      </c>
      <c r="EC140" s="307"/>
      <c r="ED140" s="188"/>
      <c r="EE140" s="188"/>
      <c r="EF140" s="188"/>
      <c r="EG140" s="188"/>
      <c r="EH140" s="188"/>
      <c r="EI140" s="316">
        <f t="shared" si="483"/>
        <v>0</v>
      </c>
      <c r="EJ140" s="316">
        <f t="shared" si="484"/>
        <v>0</v>
      </c>
      <c r="EK140" s="316">
        <f t="shared" si="485"/>
        <v>0</v>
      </c>
      <c r="EL140" s="316">
        <f t="shared" si="486"/>
        <v>0</v>
      </c>
      <c r="EM140" s="316">
        <f t="shared" si="487"/>
        <v>0</v>
      </c>
      <c r="EN140" s="316">
        <f t="shared" si="488"/>
        <v>0</v>
      </c>
      <c r="EO140" s="188"/>
      <c r="EP140" s="307">
        <f t="shared" si="529"/>
        <v>0</v>
      </c>
      <c r="EQ140" s="307">
        <f t="shared" si="489"/>
        <v>0</v>
      </c>
      <c r="ER140" s="188"/>
      <c r="ES140" s="188"/>
      <c r="ET140" s="188"/>
      <c r="EU140" s="188"/>
      <c r="EV140" s="188"/>
      <c r="EW140" s="316">
        <f t="shared" si="490"/>
        <v>0</v>
      </c>
      <c r="EX140" s="316">
        <f t="shared" si="491"/>
        <v>0</v>
      </c>
      <c r="EY140" s="316">
        <f t="shared" si="492"/>
        <v>0</v>
      </c>
      <c r="EZ140" s="316">
        <f t="shared" si="493"/>
        <v>0</v>
      </c>
      <c r="FA140" s="316">
        <f t="shared" si="494"/>
        <v>0</v>
      </c>
      <c r="FB140" s="316">
        <f t="shared" si="495"/>
        <v>0</v>
      </c>
      <c r="FC140" s="188"/>
      <c r="FD140" s="307">
        <f t="shared" si="530"/>
        <v>0</v>
      </c>
      <c r="FE140" s="307">
        <f t="shared" si="496"/>
        <v>0</v>
      </c>
      <c r="FF140" s="188"/>
      <c r="FG140" s="188"/>
      <c r="FH140" s="188"/>
      <c r="FI140" s="188"/>
      <c r="FJ140" s="188"/>
      <c r="FK140" s="188"/>
      <c r="FL140" s="316">
        <f t="shared" si="497"/>
        <v>0</v>
      </c>
      <c r="FM140" s="316">
        <f t="shared" si="498"/>
        <v>0</v>
      </c>
      <c r="FN140" s="316">
        <f t="shared" si="499"/>
        <v>0</v>
      </c>
      <c r="FO140" s="316">
        <f t="shared" si="500"/>
        <v>0</v>
      </c>
      <c r="FP140" s="316">
        <f t="shared" si="501"/>
        <v>0</v>
      </c>
      <c r="FQ140" s="316">
        <f t="shared" si="502"/>
        <v>0</v>
      </c>
      <c r="FR140" s="188"/>
      <c r="FS140" s="307">
        <f t="shared" si="503"/>
        <v>0</v>
      </c>
      <c r="FT140" s="307">
        <f t="shared" si="504"/>
        <v>0</v>
      </c>
      <c r="FU140" s="188"/>
      <c r="FV140" s="188"/>
      <c r="FW140" s="188"/>
      <c r="FX140" s="188"/>
      <c r="FY140" s="188"/>
      <c r="FZ140" s="188"/>
      <c r="GA140" s="316">
        <f t="shared" si="505"/>
        <v>0</v>
      </c>
      <c r="GB140" s="316">
        <f t="shared" si="506"/>
        <v>0</v>
      </c>
      <c r="GC140" s="316">
        <f t="shared" si="507"/>
        <v>0</v>
      </c>
      <c r="GD140" s="316">
        <f t="shared" si="508"/>
        <v>0</v>
      </c>
      <c r="GE140" s="316">
        <f t="shared" si="509"/>
        <v>0</v>
      </c>
      <c r="GF140" s="316">
        <f t="shared" si="510"/>
        <v>0</v>
      </c>
      <c r="GG140" s="188"/>
      <c r="GH140" s="307">
        <f t="shared" si="511"/>
        <v>0</v>
      </c>
      <c r="GI140" s="307">
        <f t="shared" si="512"/>
        <v>0</v>
      </c>
    </row>
    <row r="141" spans="1:191" ht="16.5" x14ac:dyDescent="0.25">
      <c r="A141" s="404">
        <v>41030</v>
      </c>
      <c r="B141" s="410">
        <f t="shared" si="513"/>
        <v>0</v>
      </c>
      <c r="C141" s="208">
        <f t="shared" si="415"/>
        <v>-0.62724061378001617</v>
      </c>
      <c r="D141" s="417"/>
      <c r="E141" s="410">
        <f t="shared" si="514"/>
        <v>0</v>
      </c>
      <c r="F141" s="208">
        <f t="shared" si="416"/>
        <v>0</v>
      </c>
      <c r="G141" s="417"/>
      <c r="H141" s="410">
        <f t="shared" si="515"/>
        <v>0</v>
      </c>
      <c r="I141" s="208">
        <f t="shared" si="417"/>
        <v>0.62</v>
      </c>
      <c r="J141" s="417"/>
      <c r="K141" s="410">
        <f t="shared" si="516"/>
        <v>0</v>
      </c>
      <c r="L141" s="208">
        <f t="shared" si="418"/>
        <v>0</v>
      </c>
      <c r="M141" s="417"/>
      <c r="N141" s="410">
        <f t="shared" si="517"/>
        <v>0</v>
      </c>
      <c r="O141" s="208">
        <f t="shared" si="419"/>
        <v>-0.28999999999999998</v>
      </c>
      <c r="P141" s="417"/>
      <c r="Q141" s="208">
        <f t="shared" si="420"/>
        <v>3.9935</v>
      </c>
      <c r="R141" s="417"/>
      <c r="S141" s="410">
        <f t="shared" si="518"/>
        <v>0</v>
      </c>
      <c r="T141" s="208">
        <f t="shared" si="421"/>
        <v>-0.56999999999999995</v>
      </c>
      <c r="U141" s="417"/>
      <c r="V141" s="208">
        <f t="shared" si="519"/>
        <v>5.1900212171329887</v>
      </c>
      <c r="W141" s="417"/>
      <c r="X141" s="410">
        <f t="shared" si="520"/>
        <v>0</v>
      </c>
      <c r="Y141" s="208">
        <f t="shared" si="422"/>
        <v>4.2835000000000001</v>
      </c>
      <c r="Z141" s="417"/>
      <c r="AB141" s="415">
        <f t="shared" si="423"/>
        <v>0</v>
      </c>
      <c r="AC141" s="122"/>
      <c r="AD141" s="122"/>
      <c r="AI141" s="407">
        <v>41030</v>
      </c>
      <c r="AJ141" s="293">
        <f t="shared" si="521"/>
        <v>0</v>
      </c>
      <c r="AK141" s="294">
        <f t="shared" si="527"/>
        <v>0</v>
      </c>
      <c r="AL141" s="294">
        <f t="shared" si="424"/>
        <v>0</v>
      </c>
      <c r="AM141" s="313">
        <f t="shared" si="522"/>
        <v>0.50777961732217392</v>
      </c>
      <c r="AN141" s="314">
        <f t="shared" si="425"/>
        <v>0</v>
      </c>
      <c r="AO141" s="294">
        <f t="shared" si="426"/>
        <v>0</v>
      </c>
      <c r="AP141" s="408"/>
      <c r="AQ141" s="237"/>
      <c r="AR141" s="307">
        <f t="shared" si="427"/>
        <v>0</v>
      </c>
      <c r="AS141" s="237"/>
      <c r="AT141" s="188"/>
      <c r="AU141" s="188"/>
      <c r="AV141" s="239">
        <v>41030</v>
      </c>
      <c r="AW141" s="188"/>
      <c r="AX141" s="315">
        <f t="shared" si="428"/>
        <v>0</v>
      </c>
      <c r="AY141" s="316">
        <f t="shared" si="429"/>
        <v>0</v>
      </c>
      <c r="AZ141" s="316">
        <f t="shared" si="430"/>
        <v>0</v>
      </c>
      <c r="BA141" s="316">
        <f t="shared" si="431"/>
        <v>0</v>
      </c>
      <c r="BB141" s="316">
        <f t="shared" si="432"/>
        <v>0</v>
      </c>
      <c r="BC141" s="316">
        <f t="shared" si="433"/>
        <v>0</v>
      </c>
      <c r="BD141" s="316">
        <f t="shared" si="434"/>
        <v>0</v>
      </c>
      <c r="BE141" s="316">
        <f t="shared" si="523"/>
        <v>0</v>
      </c>
      <c r="BF141" s="316"/>
      <c r="BG141" s="248"/>
      <c r="BH141" s="248"/>
      <c r="BI141" s="317">
        <f t="shared" si="435"/>
        <v>0</v>
      </c>
      <c r="BJ141" s="317">
        <f t="shared" si="436"/>
        <v>0</v>
      </c>
      <c r="BK141" s="317">
        <f t="shared" si="437"/>
        <v>0</v>
      </c>
      <c r="BL141" s="317">
        <f t="shared" si="438"/>
        <v>0</v>
      </c>
      <c r="BM141" s="317">
        <f t="shared" si="439"/>
        <v>0</v>
      </c>
      <c r="BN141" s="317">
        <f t="shared" si="440"/>
        <v>0</v>
      </c>
      <c r="BO141" s="317">
        <f t="shared" si="441"/>
        <v>0</v>
      </c>
      <c r="BP141" s="317">
        <f t="shared" si="442"/>
        <v>0</v>
      </c>
      <c r="BQ141" s="248"/>
      <c r="BR141" s="249">
        <f t="shared" si="528"/>
        <v>0</v>
      </c>
      <c r="BS141" s="249">
        <f t="shared" si="443"/>
        <v>0</v>
      </c>
      <c r="BT141" s="249"/>
      <c r="BU141" s="188"/>
      <c r="BV141" s="188"/>
      <c r="BW141" s="318">
        <f t="shared" si="444"/>
        <v>0</v>
      </c>
      <c r="BX141" s="318">
        <f t="shared" si="445"/>
        <v>0</v>
      </c>
      <c r="BY141" s="318">
        <f t="shared" si="446"/>
        <v>0</v>
      </c>
      <c r="BZ141" s="318">
        <f t="shared" si="447"/>
        <v>0</v>
      </c>
      <c r="CA141" s="318">
        <f t="shared" si="448"/>
        <v>0</v>
      </c>
      <c r="CB141" s="316">
        <f t="shared" si="449"/>
        <v>0</v>
      </c>
      <c r="CC141" s="316">
        <f t="shared" si="450"/>
        <v>0</v>
      </c>
      <c r="CD141" s="316">
        <f t="shared" si="451"/>
        <v>0</v>
      </c>
      <c r="CE141" s="316">
        <f t="shared" si="452"/>
        <v>0</v>
      </c>
      <c r="CF141" s="316">
        <f t="shared" si="453"/>
        <v>0</v>
      </c>
      <c r="CG141" s="316">
        <f t="shared" si="454"/>
        <v>0</v>
      </c>
      <c r="CH141" s="316">
        <f t="shared" si="455"/>
        <v>0</v>
      </c>
      <c r="CI141" s="316">
        <f t="shared" si="456"/>
        <v>0</v>
      </c>
      <c r="CJ141" s="188"/>
      <c r="CK141" s="307">
        <f t="shared" si="524"/>
        <v>0</v>
      </c>
      <c r="CL141" s="307"/>
      <c r="CM141" s="307"/>
      <c r="CN141" s="318">
        <f t="shared" si="457"/>
        <v>0</v>
      </c>
      <c r="CO141" s="318">
        <f t="shared" si="458"/>
        <v>0</v>
      </c>
      <c r="CP141" s="318">
        <f t="shared" si="459"/>
        <v>0</v>
      </c>
      <c r="CQ141" s="318">
        <f t="shared" si="460"/>
        <v>0</v>
      </c>
      <c r="CR141" s="307"/>
      <c r="CS141" s="307">
        <f t="shared" si="525"/>
        <v>0</v>
      </c>
      <c r="CT141" s="307"/>
      <c r="CU141" s="188"/>
      <c r="CV141" s="188"/>
      <c r="CW141" s="188"/>
      <c r="CX141" s="316">
        <f t="shared" si="461"/>
        <v>0</v>
      </c>
      <c r="CY141" s="316">
        <f t="shared" si="462"/>
        <v>0</v>
      </c>
      <c r="CZ141" s="316">
        <f t="shared" si="463"/>
        <v>0</v>
      </c>
      <c r="DA141" s="316">
        <f t="shared" si="464"/>
        <v>0</v>
      </c>
      <c r="DB141" s="316">
        <f t="shared" si="465"/>
        <v>0</v>
      </c>
      <c r="DC141" s="316">
        <f t="shared" si="466"/>
        <v>0</v>
      </c>
      <c r="DD141" s="316">
        <f t="shared" si="467"/>
        <v>0</v>
      </c>
      <c r="DE141" s="188"/>
      <c r="DF141" s="307">
        <f t="shared" si="468"/>
        <v>0</v>
      </c>
      <c r="DG141" s="188"/>
      <c r="DH141" s="188"/>
      <c r="DI141" s="188"/>
      <c r="DJ141" s="188"/>
      <c r="DK141" s="188"/>
      <c r="DL141" s="316">
        <f t="shared" si="469"/>
        <v>0</v>
      </c>
      <c r="DM141" s="316">
        <f t="shared" si="470"/>
        <v>0</v>
      </c>
      <c r="DN141" s="316">
        <f t="shared" si="471"/>
        <v>0</v>
      </c>
      <c r="DO141" s="316">
        <f t="shared" si="472"/>
        <v>0</v>
      </c>
      <c r="DP141" s="316"/>
      <c r="DQ141" s="316">
        <f t="shared" si="526"/>
        <v>0</v>
      </c>
      <c r="DR141" s="316"/>
      <c r="DS141" s="316">
        <f t="shared" si="473"/>
        <v>0</v>
      </c>
      <c r="DT141" s="316">
        <f t="shared" si="474"/>
        <v>0</v>
      </c>
      <c r="DU141" s="316">
        <f t="shared" si="475"/>
        <v>0</v>
      </c>
      <c r="DV141" s="316">
        <f t="shared" si="476"/>
        <v>0</v>
      </c>
      <c r="DW141" s="316">
        <f t="shared" si="477"/>
        <v>0</v>
      </c>
      <c r="DX141" s="316">
        <f t="shared" si="478"/>
        <v>0</v>
      </c>
      <c r="DY141" s="316">
        <f t="shared" si="479"/>
        <v>0</v>
      </c>
      <c r="DZ141" s="316">
        <f t="shared" si="480"/>
        <v>0</v>
      </c>
      <c r="EA141" s="316">
        <f t="shared" si="481"/>
        <v>0</v>
      </c>
      <c r="EB141" s="307">
        <f t="shared" si="482"/>
        <v>0</v>
      </c>
      <c r="EC141" s="307"/>
      <c r="ED141" s="188"/>
      <c r="EE141" s="188"/>
      <c r="EF141" s="188"/>
      <c r="EG141" s="188"/>
      <c r="EH141" s="188"/>
      <c r="EI141" s="316">
        <f t="shared" si="483"/>
        <v>0</v>
      </c>
      <c r="EJ141" s="316">
        <f t="shared" si="484"/>
        <v>0</v>
      </c>
      <c r="EK141" s="316">
        <f t="shared" si="485"/>
        <v>0</v>
      </c>
      <c r="EL141" s="316">
        <f t="shared" si="486"/>
        <v>0</v>
      </c>
      <c r="EM141" s="316">
        <f t="shared" si="487"/>
        <v>0</v>
      </c>
      <c r="EN141" s="316">
        <f t="shared" si="488"/>
        <v>0</v>
      </c>
      <c r="EO141" s="188"/>
      <c r="EP141" s="307">
        <f t="shared" si="529"/>
        <v>0</v>
      </c>
      <c r="EQ141" s="307">
        <f t="shared" si="489"/>
        <v>0</v>
      </c>
      <c r="ER141" s="188"/>
      <c r="ES141" s="188"/>
      <c r="ET141" s="188"/>
      <c r="EU141" s="188"/>
      <c r="EV141" s="188"/>
      <c r="EW141" s="316">
        <f t="shared" si="490"/>
        <v>0</v>
      </c>
      <c r="EX141" s="316">
        <f t="shared" si="491"/>
        <v>0</v>
      </c>
      <c r="EY141" s="316">
        <f t="shared" si="492"/>
        <v>0</v>
      </c>
      <c r="EZ141" s="316">
        <f t="shared" si="493"/>
        <v>0</v>
      </c>
      <c r="FA141" s="316">
        <f t="shared" si="494"/>
        <v>0</v>
      </c>
      <c r="FB141" s="316">
        <f t="shared" si="495"/>
        <v>0</v>
      </c>
      <c r="FC141" s="188"/>
      <c r="FD141" s="307">
        <f t="shared" si="530"/>
        <v>0</v>
      </c>
      <c r="FE141" s="307">
        <f t="shared" si="496"/>
        <v>0</v>
      </c>
      <c r="FF141" s="188"/>
      <c r="FG141" s="188"/>
      <c r="FH141" s="188"/>
      <c r="FI141" s="188"/>
      <c r="FJ141" s="188"/>
      <c r="FK141" s="188"/>
      <c r="FL141" s="316">
        <f t="shared" si="497"/>
        <v>0</v>
      </c>
      <c r="FM141" s="316">
        <f t="shared" si="498"/>
        <v>0</v>
      </c>
      <c r="FN141" s="316">
        <f t="shared" si="499"/>
        <v>0</v>
      </c>
      <c r="FO141" s="316">
        <f t="shared" si="500"/>
        <v>0</v>
      </c>
      <c r="FP141" s="316">
        <f t="shared" si="501"/>
        <v>0</v>
      </c>
      <c r="FQ141" s="316">
        <f t="shared" si="502"/>
        <v>0</v>
      </c>
      <c r="FR141" s="188"/>
      <c r="FS141" s="307">
        <f t="shared" si="503"/>
        <v>0</v>
      </c>
      <c r="FT141" s="307">
        <f t="shared" si="504"/>
        <v>0</v>
      </c>
      <c r="FU141" s="188"/>
      <c r="FV141" s="188"/>
      <c r="FW141" s="188"/>
      <c r="FX141" s="188"/>
      <c r="FY141" s="188"/>
      <c r="FZ141" s="188"/>
      <c r="GA141" s="316">
        <f t="shared" si="505"/>
        <v>0</v>
      </c>
      <c r="GB141" s="316">
        <f t="shared" si="506"/>
        <v>0</v>
      </c>
      <c r="GC141" s="316">
        <f t="shared" si="507"/>
        <v>0</v>
      </c>
      <c r="GD141" s="316">
        <f t="shared" si="508"/>
        <v>0</v>
      </c>
      <c r="GE141" s="316">
        <f t="shared" si="509"/>
        <v>0</v>
      </c>
      <c r="GF141" s="316">
        <f t="shared" si="510"/>
        <v>0</v>
      </c>
      <c r="GG141" s="188"/>
      <c r="GH141" s="307">
        <f t="shared" si="511"/>
        <v>0</v>
      </c>
      <c r="GI141" s="307">
        <f t="shared" si="512"/>
        <v>0</v>
      </c>
    </row>
    <row r="142" spans="1:191" ht="16.5" x14ac:dyDescent="0.25">
      <c r="A142" s="404">
        <v>41061</v>
      </c>
      <c r="B142" s="410">
        <f t="shared" si="513"/>
        <v>0</v>
      </c>
      <c r="C142" s="208">
        <f t="shared" si="415"/>
        <v>-0.62724234042567995</v>
      </c>
      <c r="D142" s="417"/>
      <c r="E142" s="410">
        <f t="shared" si="514"/>
        <v>0</v>
      </c>
      <c r="F142" s="208">
        <f t="shared" si="416"/>
        <v>0</v>
      </c>
      <c r="G142" s="417"/>
      <c r="H142" s="410">
        <f t="shared" si="515"/>
        <v>0</v>
      </c>
      <c r="I142" s="208">
        <f t="shared" si="417"/>
        <v>0.62</v>
      </c>
      <c r="J142" s="417"/>
      <c r="K142" s="410">
        <f t="shared" si="516"/>
        <v>0</v>
      </c>
      <c r="L142" s="208">
        <f t="shared" si="418"/>
        <v>0</v>
      </c>
      <c r="M142" s="417"/>
      <c r="N142" s="410">
        <f t="shared" si="517"/>
        <v>0</v>
      </c>
      <c r="O142" s="208">
        <f t="shared" si="419"/>
        <v>-0.28999999999999998</v>
      </c>
      <c r="P142" s="417"/>
      <c r="Q142" s="208">
        <f t="shared" si="420"/>
        <v>4.0235000000000003</v>
      </c>
      <c r="R142" s="417"/>
      <c r="S142" s="410">
        <f t="shared" si="518"/>
        <v>0</v>
      </c>
      <c r="T142" s="208">
        <f t="shared" si="421"/>
        <v>-0.56999999999999995</v>
      </c>
      <c r="U142" s="417"/>
      <c r="V142" s="208">
        <f t="shared" si="519"/>
        <v>5.2317916733125962</v>
      </c>
      <c r="W142" s="417"/>
      <c r="X142" s="410">
        <f t="shared" si="520"/>
        <v>0</v>
      </c>
      <c r="Y142" s="208">
        <f t="shared" si="422"/>
        <v>4.3135000000000003</v>
      </c>
      <c r="Z142" s="417"/>
      <c r="AB142" s="415">
        <f t="shared" si="423"/>
        <v>0</v>
      </c>
      <c r="AC142" s="122"/>
      <c r="AD142" s="122"/>
      <c r="AI142" s="407">
        <v>41061</v>
      </c>
      <c r="AJ142" s="293">
        <f t="shared" si="521"/>
        <v>0</v>
      </c>
      <c r="AK142" s="294">
        <f t="shared" si="527"/>
        <v>0</v>
      </c>
      <c r="AL142" s="294">
        <f t="shared" si="424"/>
        <v>0</v>
      </c>
      <c r="AM142" s="313">
        <f t="shared" si="522"/>
        <v>0.5049645382084188</v>
      </c>
      <c r="AN142" s="314">
        <f t="shared" si="425"/>
        <v>0</v>
      </c>
      <c r="AO142" s="294">
        <f t="shared" si="426"/>
        <v>0</v>
      </c>
      <c r="AP142" s="408"/>
      <c r="AQ142" s="237"/>
      <c r="AR142" s="307">
        <f t="shared" si="427"/>
        <v>0</v>
      </c>
      <c r="AS142" s="237"/>
      <c r="AT142" s="188"/>
      <c r="AU142" s="188"/>
      <c r="AV142" s="239">
        <v>41061</v>
      </c>
      <c r="AW142" s="188"/>
      <c r="AX142" s="315">
        <f t="shared" si="428"/>
        <v>0</v>
      </c>
      <c r="AY142" s="316">
        <f t="shared" si="429"/>
        <v>0</v>
      </c>
      <c r="AZ142" s="316">
        <f t="shared" si="430"/>
        <v>0</v>
      </c>
      <c r="BA142" s="316">
        <f t="shared" si="431"/>
        <v>0</v>
      </c>
      <c r="BB142" s="316">
        <f t="shared" si="432"/>
        <v>0</v>
      </c>
      <c r="BC142" s="316">
        <f t="shared" si="433"/>
        <v>0</v>
      </c>
      <c r="BD142" s="316">
        <f t="shared" si="434"/>
        <v>0</v>
      </c>
      <c r="BE142" s="316">
        <f t="shared" si="523"/>
        <v>0</v>
      </c>
      <c r="BF142" s="316"/>
      <c r="BG142" s="248"/>
      <c r="BH142" s="248"/>
      <c r="BI142" s="317">
        <f t="shared" si="435"/>
        <v>0</v>
      </c>
      <c r="BJ142" s="317">
        <f t="shared" si="436"/>
        <v>0</v>
      </c>
      <c r="BK142" s="317">
        <f t="shared" si="437"/>
        <v>0</v>
      </c>
      <c r="BL142" s="317">
        <f t="shared" si="438"/>
        <v>0</v>
      </c>
      <c r="BM142" s="317">
        <f t="shared" si="439"/>
        <v>0</v>
      </c>
      <c r="BN142" s="317">
        <f t="shared" si="440"/>
        <v>0</v>
      </c>
      <c r="BO142" s="317">
        <f t="shared" si="441"/>
        <v>0</v>
      </c>
      <c r="BP142" s="317">
        <f t="shared" si="442"/>
        <v>0</v>
      </c>
      <c r="BQ142" s="248"/>
      <c r="BR142" s="249">
        <f t="shared" si="528"/>
        <v>0</v>
      </c>
      <c r="BS142" s="249">
        <f t="shared" si="443"/>
        <v>0</v>
      </c>
      <c r="BT142" s="249"/>
      <c r="BU142" s="188"/>
      <c r="BV142" s="188"/>
      <c r="BW142" s="318">
        <f t="shared" si="444"/>
        <v>0</v>
      </c>
      <c r="BX142" s="318">
        <f t="shared" si="445"/>
        <v>0</v>
      </c>
      <c r="BY142" s="318">
        <f t="shared" si="446"/>
        <v>0</v>
      </c>
      <c r="BZ142" s="318">
        <f t="shared" si="447"/>
        <v>0</v>
      </c>
      <c r="CA142" s="318">
        <f t="shared" si="448"/>
        <v>0</v>
      </c>
      <c r="CB142" s="316">
        <f t="shared" si="449"/>
        <v>0</v>
      </c>
      <c r="CC142" s="316">
        <f t="shared" si="450"/>
        <v>0</v>
      </c>
      <c r="CD142" s="316">
        <f t="shared" si="451"/>
        <v>0</v>
      </c>
      <c r="CE142" s="316">
        <f t="shared" si="452"/>
        <v>0</v>
      </c>
      <c r="CF142" s="316">
        <f t="shared" si="453"/>
        <v>0</v>
      </c>
      <c r="CG142" s="316">
        <f t="shared" si="454"/>
        <v>0</v>
      </c>
      <c r="CH142" s="316">
        <f t="shared" si="455"/>
        <v>0</v>
      </c>
      <c r="CI142" s="316">
        <f t="shared" si="456"/>
        <v>0</v>
      </c>
      <c r="CJ142" s="188"/>
      <c r="CK142" s="307">
        <f t="shared" si="524"/>
        <v>0</v>
      </c>
      <c r="CL142" s="307"/>
      <c r="CM142" s="307"/>
      <c r="CN142" s="318">
        <f t="shared" si="457"/>
        <v>0</v>
      </c>
      <c r="CO142" s="318">
        <f t="shared" si="458"/>
        <v>0</v>
      </c>
      <c r="CP142" s="318">
        <f t="shared" si="459"/>
        <v>0</v>
      </c>
      <c r="CQ142" s="318">
        <f t="shared" si="460"/>
        <v>0</v>
      </c>
      <c r="CR142" s="307"/>
      <c r="CS142" s="307">
        <f t="shared" si="525"/>
        <v>0</v>
      </c>
      <c r="CT142" s="307"/>
      <c r="CU142" s="188"/>
      <c r="CV142" s="188"/>
      <c r="CW142" s="188"/>
      <c r="CX142" s="316">
        <f t="shared" si="461"/>
        <v>0</v>
      </c>
      <c r="CY142" s="316">
        <f t="shared" si="462"/>
        <v>0</v>
      </c>
      <c r="CZ142" s="316">
        <f t="shared" si="463"/>
        <v>0</v>
      </c>
      <c r="DA142" s="316">
        <f t="shared" si="464"/>
        <v>0</v>
      </c>
      <c r="DB142" s="316">
        <f t="shared" si="465"/>
        <v>0</v>
      </c>
      <c r="DC142" s="316">
        <f t="shared" si="466"/>
        <v>0</v>
      </c>
      <c r="DD142" s="316">
        <f t="shared" si="467"/>
        <v>0</v>
      </c>
      <c r="DE142" s="188"/>
      <c r="DF142" s="307">
        <f t="shared" si="468"/>
        <v>0</v>
      </c>
      <c r="DG142" s="188"/>
      <c r="DH142" s="188"/>
      <c r="DI142" s="188"/>
      <c r="DJ142" s="188"/>
      <c r="DK142" s="188"/>
      <c r="DL142" s="316">
        <f t="shared" si="469"/>
        <v>0</v>
      </c>
      <c r="DM142" s="316">
        <f t="shared" si="470"/>
        <v>0</v>
      </c>
      <c r="DN142" s="316">
        <f t="shared" si="471"/>
        <v>0</v>
      </c>
      <c r="DO142" s="316">
        <f t="shared" si="472"/>
        <v>0</v>
      </c>
      <c r="DP142" s="316"/>
      <c r="DQ142" s="316">
        <f t="shared" si="526"/>
        <v>0</v>
      </c>
      <c r="DR142" s="316"/>
      <c r="DS142" s="316">
        <f t="shared" si="473"/>
        <v>0</v>
      </c>
      <c r="DT142" s="316">
        <f t="shared" si="474"/>
        <v>0</v>
      </c>
      <c r="DU142" s="316">
        <f t="shared" si="475"/>
        <v>0</v>
      </c>
      <c r="DV142" s="316">
        <f t="shared" si="476"/>
        <v>0</v>
      </c>
      <c r="DW142" s="316">
        <f t="shared" si="477"/>
        <v>0</v>
      </c>
      <c r="DX142" s="316">
        <f t="shared" si="478"/>
        <v>0</v>
      </c>
      <c r="DY142" s="316">
        <f t="shared" si="479"/>
        <v>0</v>
      </c>
      <c r="DZ142" s="316">
        <f t="shared" si="480"/>
        <v>0</v>
      </c>
      <c r="EA142" s="316">
        <f t="shared" si="481"/>
        <v>0</v>
      </c>
      <c r="EB142" s="307">
        <f t="shared" si="482"/>
        <v>0</v>
      </c>
      <c r="EC142" s="307"/>
      <c r="ED142" s="188"/>
      <c r="EE142" s="188"/>
      <c r="EF142" s="188"/>
      <c r="EG142" s="188"/>
      <c r="EH142" s="188"/>
      <c r="EI142" s="316">
        <f t="shared" si="483"/>
        <v>0</v>
      </c>
      <c r="EJ142" s="316">
        <f t="shared" si="484"/>
        <v>0</v>
      </c>
      <c r="EK142" s="316">
        <f t="shared" si="485"/>
        <v>0</v>
      </c>
      <c r="EL142" s="316">
        <f t="shared" si="486"/>
        <v>0</v>
      </c>
      <c r="EM142" s="316">
        <f t="shared" si="487"/>
        <v>0</v>
      </c>
      <c r="EN142" s="316">
        <f t="shared" si="488"/>
        <v>0</v>
      </c>
      <c r="EO142" s="188"/>
      <c r="EP142" s="307">
        <f t="shared" si="529"/>
        <v>0</v>
      </c>
      <c r="EQ142" s="307">
        <f t="shared" si="489"/>
        <v>0</v>
      </c>
      <c r="ER142" s="188"/>
      <c r="ES142" s="188"/>
      <c r="ET142" s="188"/>
      <c r="EU142" s="188"/>
      <c r="EV142" s="188"/>
      <c r="EW142" s="316">
        <f t="shared" si="490"/>
        <v>0</v>
      </c>
      <c r="EX142" s="316">
        <f t="shared" si="491"/>
        <v>0</v>
      </c>
      <c r="EY142" s="316">
        <f t="shared" si="492"/>
        <v>0</v>
      </c>
      <c r="EZ142" s="316">
        <f t="shared" si="493"/>
        <v>0</v>
      </c>
      <c r="FA142" s="316">
        <f t="shared" si="494"/>
        <v>0</v>
      </c>
      <c r="FB142" s="316">
        <f t="shared" si="495"/>
        <v>0</v>
      </c>
      <c r="FC142" s="188"/>
      <c r="FD142" s="307">
        <f t="shared" si="530"/>
        <v>0</v>
      </c>
      <c r="FE142" s="307">
        <f t="shared" si="496"/>
        <v>0</v>
      </c>
      <c r="FF142" s="188"/>
      <c r="FG142" s="188"/>
      <c r="FH142" s="188"/>
      <c r="FI142" s="188"/>
      <c r="FJ142" s="188"/>
      <c r="FK142" s="188"/>
      <c r="FL142" s="316">
        <f t="shared" si="497"/>
        <v>0</v>
      </c>
      <c r="FM142" s="316">
        <f t="shared" si="498"/>
        <v>0</v>
      </c>
      <c r="FN142" s="316">
        <f t="shared" si="499"/>
        <v>0</v>
      </c>
      <c r="FO142" s="316">
        <f t="shared" si="500"/>
        <v>0</v>
      </c>
      <c r="FP142" s="316">
        <f t="shared" si="501"/>
        <v>0</v>
      </c>
      <c r="FQ142" s="316">
        <f t="shared" si="502"/>
        <v>0</v>
      </c>
      <c r="FR142" s="188"/>
      <c r="FS142" s="307">
        <f t="shared" si="503"/>
        <v>0</v>
      </c>
      <c r="FT142" s="307">
        <f t="shared" si="504"/>
        <v>0</v>
      </c>
      <c r="FU142" s="188"/>
      <c r="FV142" s="188"/>
      <c r="FW142" s="188"/>
      <c r="FX142" s="188"/>
      <c r="FY142" s="188"/>
      <c r="FZ142" s="188"/>
      <c r="GA142" s="316">
        <f t="shared" si="505"/>
        <v>0</v>
      </c>
      <c r="GB142" s="316">
        <f t="shared" si="506"/>
        <v>0</v>
      </c>
      <c r="GC142" s="316">
        <f t="shared" si="507"/>
        <v>0</v>
      </c>
      <c r="GD142" s="316">
        <f t="shared" si="508"/>
        <v>0</v>
      </c>
      <c r="GE142" s="316">
        <f t="shared" si="509"/>
        <v>0</v>
      </c>
      <c r="GF142" s="316">
        <f t="shared" si="510"/>
        <v>0</v>
      </c>
      <c r="GG142" s="188"/>
      <c r="GH142" s="307">
        <f t="shared" si="511"/>
        <v>0</v>
      </c>
      <c r="GI142" s="307">
        <f t="shared" si="512"/>
        <v>0</v>
      </c>
    </row>
    <row r="143" spans="1:191" ht="16.5" x14ac:dyDescent="0.25">
      <c r="A143" s="404">
        <v>41091</v>
      </c>
      <c r="B143" s="410">
        <f t="shared" si="513"/>
        <v>0</v>
      </c>
      <c r="C143" s="208">
        <f t="shared" si="415"/>
        <v>-0.62724389252856838</v>
      </c>
      <c r="D143" s="411">
        <f>AVERAGE(C140:C146)</f>
        <v>-0.62724367105812739</v>
      </c>
      <c r="E143" s="410">
        <f t="shared" si="514"/>
        <v>0</v>
      </c>
      <c r="F143" s="208">
        <f t="shared" si="416"/>
        <v>0</v>
      </c>
      <c r="G143" s="411">
        <f>AVERAGE(F140:F146)</f>
        <v>0</v>
      </c>
      <c r="H143" s="410">
        <f t="shared" si="515"/>
        <v>0</v>
      </c>
      <c r="I143" s="208">
        <f t="shared" si="417"/>
        <v>0.62</v>
      </c>
      <c r="J143" s="411">
        <f>AVERAGE(I140:I146)</f>
        <v>0.62</v>
      </c>
      <c r="K143" s="410">
        <f t="shared" si="516"/>
        <v>0</v>
      </c>
      <c r="L143" s="208">
        <f t="shared" si="418"/>
        <v>0</v>
      </c>
      <c r="M143" s="411">
        <f>AVERAGE(L140:L146)</f>
        <v>0</v>
      </c>
      <c r="N143" s="410">
        <f t="shared" si="517"/>
        <v>0</v>
      </c>
      <c r="O143" s="208">
        <f t="shared" si="419"/>
        <v>-0.28999999999999998</v>
      </c>
      <c r="P143" s="411">
        <f>AVERAGE(O140:O146)</f>
        <v>-0.28999999999999998</v>
      </c>
      <c r="Q143" s="208">
        <f t="shared" si="420"/>
        <v>4.0535000000000005</v>
      </c>
      <c r="R143" s="411">
        <f>AVERAGE(Q140:Q146)</f>
        <v>4.0576428571428567</v>
      </c>
      <c r="S143" s="410">
        <f t="shared" si="518"/>
        <v>0</v>
      </c>
      <c r="T143" s="208">
        <f t="shared" si="421"/>
        <v>-0.56999999999999995</v>
      </c>
      <c r="U143" s="411">
        <f>AVERAGE(T140:T146)</f>
        <v>-0.56999999999999995</v>
      </c>
      <c r="V143" s="208">
        <f t="shared" si="519"/>
        <v>5.2735756893076911</v>
      </c>
      <c r="W143" s="411">
        <f>AVERAGE(V140:V146)</f>
        <v>5.2793827343735105</v>
      </c>
      <c r="X143" s="410">
        <f t="shared" si="520"/>
        <v>0</v>
      </c>
      <c r="Y143" s="208">
        <f t="shared" si="422"/>
        <v>4.3435000000000006</v>
      </c>
      <c r="Z143" s="411">
        <f>AVERAGE(Y140:Y146)</f>
        <v>4.3476428571428576</v>
      </c>
      <c r="AB143" s="415">
        <f t="shared" si="423"/>
        <v>0</v>
      </c>
      <c r="AC143" s="122"/>
      <c r="AD143" s="122"/>
      <c r="AI143" s="407">
        <v>41091</v>
      </c>
      <c r="AJ143" s="293">
        <f t="shared" si="521"/>
        <v>0</v>
      </c>
      <c r="AK143" s="294">
        <f t="shared" si="527"/>
        <v>0</v>
      </c>
      <c r="AL143" s="294">
        <f t="shared" si="424"/>
        <v>0</v>
      </c>
      <c r="AM143" s="313">
        <f t="shared" si="522"/>
        <v>0.50225187902145285</v>
      </c>
      <c r="AN143" s="314">
        <f t="shared" si="425"/>
        <v>0</v>
      </c>
      <c r="AO143" s="294">
        <f t="shared" si="426"/>
        <v>0</v>
      </c>
      <c r="AP143" s="408"/>
      <c r="AQ143" s="237"/>
      <c r="AR143" s="307">
        <f t="shared" si="427"/>
        <v>0</v>
      </c>
      <c r="AS143" s="237"/>
      <c r="AT143" s="188"/>
      <c r="AU143" s="188"/>
      <c r="AV143" s="239">
        <v>41091</v>
      </c>
      <c r="AW143" s="188"/>
      <c r="AX143" s="315">
        <f t="shared" si="428"/>
        <v>0</v>
      </c>
      <c r="AY143" s="316">
        <f t="shared" si="429"/>
        <v>0</v>
      </c>
      <c r="AZ143" s="316">
        <f t="shared" si="430"/>
        <v>0</v>
      </c>
      <c r="BA143" s="316">
        <f t="shared" si="431"/>
        <v>0</v>
      </c>
      <c r="BB143" s="316">
        <f t="shared" si="432"/>
        <v>0</v>
      </c>
      <c r="BC143" s="316">
        <f t="shared" si="433"/>
        <v>0</v>
      </c>
      <c r="BD143" s="316">
        <f t="shared" si="434"/>
        <v>0</v>
      </c>
      <c r="BE143" s="316">
        <f t="shared" si="523"/>
        <v>0</v>
      </c>
      <c r="BF143" s="316"/>
      <c r="BG143" s="248"/>
      <c r="BH143" s="248"/>
      <c r="BI143" s="317">
        <f t="shared" si="435"/>
        <v>0</v>
      </c>
      <c r="BJ143" s="317">
        <f t="shared" si="436"/>
        <v>0</v>
      </c>
      <c r="BK143" s="317">
        <f t="shared" si="437"/>
        <v>0</v>
      </c>
      <c r="BL143" s="317">
        <f t="shared" si="438"/>
        <v>0</v>
      </c>
      <c r="BM143" s="317">
        <f t="shared" si="439"/>
        <v>0</v>
      </c>
      <c r="BN143" s="317">
        <f t="shared" si="440"/>
        <v>0</v>
      </c>
      <c r="BO143" s="317">
        <f t="shared" si="441"/>
        <v>0</v>
      </c>
      <c r="BP143" s="317">
        <f t="shared" si="442"/>
        <v>0</v>
      </c>
      <c r="BQ143" s="248"/>
      <c r="BR143" s="249">
        <f t="shared" si="528"/>
        <v>0</v>
      </c>
      <c r="BS143" s="249">
        <f t="shared" si="443"/>
        <v>0</v>
      </c>
      <c r="BT143" s="249"/>
      <c r="BU143" s="188"/>
      <c r="BV143" s="188"/>
      <c r="BW143" s="318">
        <f t="shared" si="444"/>
        <v>0</v>
      </c>
      <c r="BX143" s="318">
        <f t="shared" si="445"/>
        <v>0</v>
      </c>
      <c r="BY143" s="318">
        <f t="shared" si="446"/>
        <v>0</v>
      </c>
      <c r="BZ143" s="318">
        <f t="shared" si="447"/>
        <v>0</v>
      </c>
      <c r="CA143" s="318">
        <f t="shared" si="448"/>
        <v>0</v>
      </c>
      <c r="CB143" s="316">
        <f t="shared" si="449"/>
        <v>0</v>
      </c>
      <c r="CC143" s="316">
        <f t="shared" si="450"/>
        <v>0</v>
      </c>
      <c r="CD143" s="316">
        <f t="shared" si="451"/>
        <v>0</v>
      </c>
      <c r="CE143" s="316">
        <f t="shared" si="452"/>
        <v>0</v>
      </c>
      <c r="CF143" s="316">
        <f t="shared" si="453"/>
        <v>0</v>
      </c>
      <c r="CG143" s="316">
        <f t="shared" si="454"/>
        <v>0</v>
      </c>
      <c r="CH143" s="316">
        <f t="shared" si="455"/>
        <v>0</v>
      </c>
      <c r="CI143" s="316">
        <f t="shared" si="456"/>
        <v>0</v>
      </c>
      <c r="CJ143" s="188"/>
      <c r="CK143" s="307">
        <f t="shared" si="524"/>
        <v>0</v>
      </c>
      <c r="CL143" s="307"/>
      <c r="CM143" s="307"/>
      <c r="CN143" s="318">
        <f t="shared" si="457"/>
        <v>0</v>
      </c>
      <c r="CO143" s="318">
        <f t="shared" si="458"/>
        <v>0</v>
      </c>
      <c r="CP143" s="318">
        <f t="shared" si="459"/>
        <v>0</v>
      </c>
      <c r="CQ143" s="318">
        <f t="shared" si="460"/>
        <v>0</v>
      </c>
      <c r="CR143" s="307"/>
      <c r="CS143" s="307">
        <f t="shared" si="525"/>
        <v>0</v>
      </c>
      <c r="CT143" s="307"/>
      <c r="CU143" s="188"/>
      <c r="CV143" s="188"/>
      <c r="CW143" s="188"/>
      <c r="CX143" s="316">
        <f t="shared" si="461"/>
        <v>0</v>
      </c>
      <c r="CY143" s="316">
        <f t="shared" si="462"/>
        <v>0</v>
      </c>
      <c r="CZ143" s="316">
        <f t="shared" si="463"/>
        <v>0</v>
      </c>
      <c r="DA143" s="316">
        <f t="shared" si="464"/>
        <v>0</v>
      </c>
      <c r="DB143" s="316">
        <f t="shared" si="465"/>
        <v>0</v>
      </c>
      <c r="DC143" s="316">
        <f t="shared" si="466"/>
        <v>0</v>
      </c>
      <c r="DD143" s="316">
        <f t="shared" si="467"/>
        <v>0</v>
      </c>
      <c r="DE143" s="188"/>
      <c r="DF143" s="307">
        <f t="shared" si="468"/>
        <v>0</v>
      </c>
      <c r="DG143" s="188"/>
      <c r="DH143" s="188"/>
      <c r="DI143" s="188"/>
      <c r="DJ143" s="188"/>
      <c r="DK143" s="188"/>
      <c r="DL143" s="316">
        <f t="shared" si="469"/>
        <v>0</v>
      </c>
      <c r="DM143" s="316">
        <f t="shared" si="470"/>
        <v>0</v>
      </c>
      <c r="DN143" s="316">
        <f t="shared" si="471"/>
        <v>0</v>
      </c>
      <c r="DO143" s="316">
        <f t="shared" si="472"/>
        <v>0</v>
      </c>
      <c r="DP143" s="316"/>
      <c r="DQ143" s="316">
        <f t="shared" si="526"/>
        <v>0</v>
      </c>
      <c r="DR143" s="316"/>
      <c r="DS143" s="316">
        <f t="shared" si="473"/>
        <v>0</v>
      </c>
      <c r="DT143" s="316">
        <f t="shared" si="474"/>
        <v>0</v>
      </c>
      <c r="DU143" s="316">
        <f t="shared" si="475"/>
        <v>0</v>
      </c>
      <c r="DV143" s="316">
        <f t="shared" si="476"/>
        <v>0</v>
      </c>
      <c r="DW143" s="316">
        <f t="shared" si="477"/>
        <v>0</v>
      </c>
      <c r="DX143" s="316">
        <f t="shared" si="478"/>
        <v>0</v>
      </c>
      <c r="DY143" s="316">
        <f t="shared" si="479"/>
        <v>0</v>
      </c>
      <c r="DZ143" s="316">
        <f t="shared" si="480"/>
        <v>0</v>
      </c>
      <c r="EA143" s="316">
        <f t="shared" si="481"/>
        <v>0</v>
      </c>
      <c r="EB143" s="307">
        <f t="shared" si="482"/>
        <v>0</v>
      </c>
      <c r="EC143" s="307"/>
      <c r="ED143" s="188"/>
      <c r="EE143" s="188"/>
      <c r="EF143" s="188"/>
      <c r="EG143" s="188"/>
      <c r="EH143" s="188"/>
      <c r="EI143" s="316">
        <f t="shared" si="483"/>
        <v>0</v>
      </c>
      <c r="EJ143" s="316">
        <f t="shared" si="484"/>
        <v>0</v>
      </c>
      <c r="EK143" s="316">
        <f t="shared" si="485"/>
        <v>0</v>
      </c>
      <c r="EL143" s="316">
        <f t="shared" si="486"/>
        <v>0</v>
      </c>
      <c r="EM143" s="316">
        <f t="shared" si="487"/>
        <v>0</v>
      </c>
      <c r="EN143" s="316">
        <f t="shared" si="488"/>
        <v>0</v>
      </c>
      <c r="EO143" s="188"/>
      <c r="EP143" s="307">
        <f t="shared" si="529"/>
        <v>0</v>
      </c>
      <c r="EQ143" s="307">
        <f t="shared" si="489"/>
        <v>0</v>
      </c>
      <c r="ER143" s="188"/>
      <c r="ES143" s="188"/>
      <c r="ET143" s="188"/>
      <c r="EU143" s="188"/>
      <c r="EV143" s="188"/>
      <c r="EW143" s="316">
        <f t="shared" si="490"/>
        <v>0</v>
      </c>
      <c r="EX143" s="316">
        <f t="shared" si="491"/>
        <v>0</v>
      </c>
      <c r="EY143" s="316">
        <f t="shared" si="492"/>
        <v>0</v>
      </c>
      <c r="EZ143" s="316">
        <f t="shared" si="493"/>
        <v>0</v>
      </c>
      <c r="FA143" s="316">
        <f t="shared" si="494"/>
        <v>0</v>
      </c>
      <c r="FB143" s="316">
        <f t="shared" si="495"/>
        <v>0</v>
      </c>
      <c r="FC143" s="188"/>
      <c r="FD143" s="307">
        <f t="shared" si="530"/>
        <v>0</v>
      </c>
      <c r="FE143" s="307">
        <f t="shared" si="496"/>
        <v>0</v>
      </c>
      <c r="FF143" s="188"/>
      <c r="FG143" s="188"/>
      <c r="FH143" s="188"/>
      <c r="FI143" s="188"/>
      <c r="FJ143" s="188"/>
      <c r="FK143" s="188"/>
      <c r="FL143" s="316">
        <f t="shared" si="497"/>
        <v>0</v>
      </c>
      <c r="FM143" s="316">
        <f t="shared" si="498"/>
        <v>0</v>
      </c>
      <c r="FN143" s="316">
        <f t="shared" si="499"/>
        <v>0</v>
      </c>
      <c r="FO143" s="316">
        <f t="shared" si="500"/>
        <v>0</v>
      </c>
      <c r="FP143" s="316">
        <f t="shared" si="501"/>
        <v>0</v>
      </c>
      <c r="FQ143" s="316">
        <f t="shared" si="502"/>
        <v>0</v>
      </c>
      <c r="FR143" s="188"/>
      <c r="FS143" s="307">
        <f t="shared" si="503"/>
        <v>0</v>
      </c>
      <c r="FT143" s="307">
        <f t="shared" si="504"/>
        <v>0</v>
      </c>
      <c r="FU143" s="188"/>
      <c r="FV143" s="188"/>
      <c r="FW143" s="188"/>
      <c r="FX143" s="188"/>
      <c r="FY143" s="188"/>
      <c r="FZ143" s="188"/>
      <c r="GA143" s="316">
        <f t="shared" si="505"/>
        <v>0</v>
      </c>
      <c r="GB143" s="316">
        <f t="shared" si="506"/>
        <v>0</v>
      </c>
      <c r="GC143" s="316">
        <f t="shared" si="507"/>
        <v>0</v>
      </c>
      <c r="GD143" s="316">
        <f t="shared" si="508"/>
        <v>0</v>
      </c>
      <c r="GE143" s="316">
        <f t="shared" si="509"/>
        <v>0</v>
      </c>
      <c r="GF143" s="316">
        <f t="shared" si="510"/>
        <v>0</v>
      </c>
      <c r="GG143" s="188"/>
      <c r="GH143" s="307">
        <f t="shared" si="511"/>
        <v>0</v>
      </c>
      <c r="GI143" s="307">
        <f t="shared" si="512"/>
        <v>0</v>
      </c>
    </row>
    <row r="144" spans="1:191" ht="16.5" x14ac:dyDescent="0.25">
      <c r="A144" s="404">
        <v>41122</v>
      </c>
      <c r="B144" s="410">
        <f t="shared" si="513"/>
        <v>0</v>
      </c>
      <c r="C144" s="208">
        <f t="shared" si="415"/>
        <v>-0.62724537355808296</v>
      </c>
      <c r="D144" s="417"/>
      <c r="E144" s="410">
        <f t="shared" si="514"/>
        <v>0</v>
      </c>
      <c r="F144" s="208">
        <f t="shared" si="416"/>
        <v>0</v>
      </c>
      <c r="G144" s="417"/>
      <c r="H144" s="410">
        <f t="shared" si="515"/>
        <v>0</v>
      </c>
      <c r="I144" s="208">
        <f t="shared" si="417"/>
        <v>0.62</v>
      </c>
      <c r="J144" s="417"/>
      <c r="K144" s="410">
        <f t="shared" si="516"/>
        <v>0</v>
      </c>
      <c r="L144" s="208">
        <f t="shared" si="418"/>
        <v>0</v>
      </c>
      <c r="M144" s="417"/>
      <c r="N144" s="410">
        <f t="shared" si="517"/>
        <v>0</v>
      </c>
      <c r="O144" s="208">
        <f t="shared" si="419"/>
        <v>-0.28999999999999998</v>
      </c>
      <c r="P144" s="417"/>
      <c r="Q144" s="208">
        <f t="shared" si="420"/>
        <v>4.0735000000000001</v>
      </c>
      <c r="R144" s="417"/>
      <c r="S144" s="410">
        <f t="shared" si="518"/>
        <v>0</v>
      </c>
      <c r="T144" s="208">
        <f t="shared" si="421"/>
        <v>-0.56999999999999995</v>
      </c>
      <c r="U144" s="417"/>
      <c r="V144" s="208">
        <f t="shared" si="519"/>
        <v>5.301389110371999</v>
      </c>
      <c r="W144" s="417"/>
      <c r="X144" s="410">
        <f t="shared" si="520"/>
        <v>0</v>
      </c>
      <c r="Y144" s="208">
        <f t="shared" si="422"/>
        <v>4.3635000000000002</v>
      </c>
      <c r="Z144" s="417"/>
      <c r="AB144" s="415">
        <f t="shared" si="423"/>
        <v>0</v>
      </c>
      <c r="AC144" s="122"/>
      <c r="AD144" s="122"/>
      <c r="AI144" s="407">
        <v>41122</v>
      </c>
      <c r="AJ144" s="293">
        <f t="shared" si="521"/>
        <v>0</v>
      </c>
      <c r="AK144" s="294">
        <f t="shared" si="527"/>
        <v>0</v>
      </c>
      <c r="AL144" s="294">
        <f t="shared" si="424"/>
        <v>0</v>
      </c>
      <c r="AM144" s="313">
        <f t="shared" si="522"/>
        <v>0.49946076700801806</v>
      </c>
      <c r="AN144" s="314">
        <f t="shared" si="425"/>
        <v>0</v>
      </c>
      <c r="AO144" s="294">
        <f t="shared" si="426"/>
        <v>0</v>
      </c>
      <c r="AP144" s="408"/>
      <c r="AQ144" s="237"/>
      <c r="AR144" s="307">
        <f t="shared" si="427"/>
        <v>0</v>
      </c>
      <c r="AS144" s="237"/>
      <c r="AT144" s="188"/>
      <c r="AU144" s="188"/>
      <c r="AV144" s="239">
        <v>41122</v>
      </c>
      <c r="AW144" s="188"/>
      <c r="AX144" s="315">
        <f t="shared" si="428"/>
        <v>0</v>
      </c>
      <c r="AY144" s="316">
        <f t="shared" si="429"/>
        <v>0</v>
      </c>
      <c r="AZ144" s="316">
        <f t="shared" si="430"/>
        <v>0</v>
      </c>
      <c r="BA144" s="316">
        <f t="shared" si="431"/>
        <v>0</v>
      </c>
      <c r="BB144" s="316">
        <f t="shared" si="432"/>
        <v>0</v>
      </c>
      <c r="BC144" s="316">
        <f t="shared" si="433"/>
        <v>0</v>
      </c>
      <c r="BD144" s="316">
        <f t="shared" si="434"/>
        <v>0</v>
      </c>
      <c r="BE144" s="316">
        <f t="shared" si="523"/>
        <v>0</v>
      </c>
      <c r="BF144" s="316"/>
      <c r="BG144" s="248"/>
      <c r="BH144" s="248"/>
      <c r="BI144" s="317">
        <f t="shared" si="435"/>
        <v>0</v>
      </c>
      <c r="BJ144" s="317">
        <f t="shared" si="436"/>
        <v>0</v>
      </c>
      <c r="BK144" s="317">
        <f t="shared" si="437"/>
        <v>0</v>
      </c>
      <c r="BL144" s="317">
        <f t="shared" si="438"/>
        <v>0</v>
      </c>
      <c r="BM144" s="317">
        <f t="shared" si="439"/>
        <v>0</v>
      </c>
      <c r="BN144" s="317">
        <f t="shared" si="440"/>
        <v>0</v>
      </c>
      <c r="BO144" s="317">
        <f t="shared" si="441"/>
        <v>0</v>
      </c>
      <c r="BP144" s="317">
        <f t="shared" si="442"/>
        <v>0</v>
      </c>
      <c r="BQ144" s="248"/>
      <c r="BR144" s="249">
        <f t="shared" si="528"/>
        <v>0</v>
      </c>
      <c r="BS144" s="249">
        <f t="shared" si="443"/>
        <v>0</v>
      </c>
      <c r="BT144" s="249"/>
      <c r="BU144" s="188"/>
      <c r="BV144" s="188"/>
      <c r="BW144" s="318">
        <f t="shared" si="444"/>
        <v>0</v>
      </c>
      <c r="BX144" s="318">
        <f t="shared" si="445"/>
        <v>0</v>
      </c>
      <c r="BY144" s="318">
        <f t="shared" si="446"/>
        <v>0</v>
      </c>
      <c r="BZ144" s="318">
        <f t="shared" si="447"/>
        <v>0</v>
      </c>
      <c r="CA144" s="318">
        <f t="shared" si="448"/>
        <v>0</v>
      </c>
      <c r="CB144" s="316">
        <f t="shared" si="449"/>
        <v>0</v>
      </c>
      <c r="CC144" s="316">
        <f t="shared" si="450"/>
        <v>0</v>
      </c>
      <c r="CD144" s="316">
        <f t="shared" si="451"/>
        <v>0</v>
      </c>
      <c r="CE144" s="316">
        <f t="shared" si="452"/>
        <v>0</v>
      </c>
      <c r="CF144" s="316">
        <f t="shared" si="453"/>
        <v>0</v>
      </c>
      <c r="CG144" s="316">
        <f t="shared" si="454"/>
        <v>0</v>
      </c>
      <c r="CH144" s="316">
        <f t="shared" si="455"/>
        <v>0</v>
      </c>
      <c r="CI144" s="316">
        <f t="shared" si="456"/>
        <v>0</v>
      </c>
      <c r="CJ144" s="188"/>
      <c r="CK144" s="307">
        <f t="shared" si="524"/>
        <v>0</v>
      </c>
      <c r="CL144" s="307"/>
      <c r="CM144" s="307"/>
      <c r="CN144" s="318">
        <f t="shared" si="457"/>
        <v>0</v>
      </c>
      <c r="CO144" s="318">
        <f t="shared" si="458"/>
        <v>0</v>
      </c>
      <c r="CP144" s="318">
        <f t="shared" si="459"/>
        <v>0</v>
      </c>
      <c r="CQ144" s="318">
        <f t="shared" si="460"/>
        <v>0</v>
      </c>
      <c r="CR144" s="307"/>
      <c r="CS144" s="307">
        <f t="shared" si="525"/>
        <v>0</v>
      </c>
      <c r="CT144" s="307"/>
      <c r="CU144" s="188"/>
      <c r="CV144" s="188"/>
      <c r="CW144" s="188"/>
      <c r="CX144" s="316">
        <f t="shared" si="461"/>
        <v>0</v>
      </c>
      <c r="CY144" s="316">
        <f t="shared" si="462"/>
        <v>0</v>
      </c>
      <c r="CZ144" s="316">
        <f t="shared" si="463"/>
        <v>0</v>
      </c>
      <c r="DA144" s="316">
        <f t="shared" si="464"/>
        <v>0</v>
      </c>
      <c r="DB144" s="316">
        <f t="shared" si="465"/>
        <v>0</v>
      </c>
      <c r="DC144" s="316">
        <f t="shared" si="466"/>
        <v>0</v>
      </c>
      <c r="DD144" s="316">
        <f t="shared" si="467"/>
        <v>0</v>
      </c>
      <c r="DE144" s="188"/>
      <c r="DF144" s="307">
        <f t="shared" si="468"/>
        <v>0</v>
      </c>
      <c r="DG144" s="188"/>
      <c r="DH144" s="188"/>
      <c r="DI144" s="188"/>
      <c r="DJ144" s="188"/>
      <c r="DK144" s="188"/>
      <c r="DL144" s="316">
        <f t="shared" si="469"/>
        <v>0</v>
      </c>
      <c r="DM144" s="316">
        <f t="shared" si="470"/>
        <v>0</v>
      </c>
      <c r="DN144" s="316">
        <f t="shared" si="471"/>
        <v>0</v>
      </c>
      <c r="DO144" s="316">
        <f t="shared" si="472"/>
        <v>0</v>
      </c>
      <c r="DP144" s="316"/>
      <c r="DQ144" s="316">
        <f t="shared" si="526"/>
        <v>0</v>
      </c>
      <c r="DR144" s="316"/>
      <c r="DS144" s="316">
        <f t="shared" si="473"/>
        <v>0</v>
      </c>
      <c r="DT144" s="316">
        <f t="shared" si="474"/>
        <v>0</v>
      </c>
      <c r="DU144" s="316">
        <f t="shared" si="475"/>
        <v>0</v>
      </c>
      <c r="DV144" s="316">
        <f t="shared" si="476"/>
        <v>0</v>
      </c>
      <c r="DW144" s="316">
        <f t="shared" si="477"/>
        <v>0</v>
      </c>
      <c r="DX144" s="316">
        <f t="shared" si="478"/>
        <v>0</v>
      </c>
      <c r="DY144" s="316">
        <f t="shared" si="479"/>
        <v>0</v>
      </c>
      <c r="DZ144" s="316">
        <f t="shared" si="480"/>
        <v>0</v>
      </c>
      <c r="EA144" s="316">
        <f t="shared" si="481"/>
        <v>0</v>
      </c>
      <c r="EB144" s="307">
        <f t="shared" si="482"/>
        <v>0</v>
      </c>
      <c r="EC144" s="307"/>
      <c r="ED144" s="188"/>
      <c r="EE144" s="188"/>
      <c r="EF144" s="188"/>
      <c r="EG144" s="188"/>
      <c r="EH144" s="188"/>
      <c r="EI144" s="316">
        <f t="shared" si="483"/>
        <v>0</v>
      </c>
      <c r="EJ144" s="316">
        <f t="shared" si="484"/>
        <v>0</v>
      </c>
      <c r="EK144" s="316">
        <f t="shared" si="485"/>
        <v>0</v>
      </c>
      <c r="EL144" s="316">
        <f t="shared" si="486"/>
        <v>0</v>
      </c>
      <c r="EM144" s="316">
        <f t="shared" si="487"/>
        <v>0</v>
      </c>
      <c r="EN144" s="316">
        <f t="shared" si="488"/>
        <v>0</v>
      </c>
      <c r="EO144" s="188"/>
      <c r="EP144" s="307">
        <f t="shared" si="529"/>
        <v>0</v>
      </c>
      <c r="EQ144" s="307">
        <f t="shared" si="489"/>
        <v>0</v>
      </c>
      <c r="ER144" s="188"/>
      <c r="ES144" s="188"/>
      <c r="ET144" s="188"/>
      <c r="EU144" s="188"/>
      <c r="EV144" s="188"/>
      <c r="EW144" s="316">
        <f t="shared" si="490"/>
        <v>0</v>
      </c>
      <c r="EX144" s="316">
        <f t="shared" si="491"/>
        <v>0</v>
      </c>
      <c r="EY144" s="316">
        <f t="shared" si="492"/>
        <v>0</v>
      </c>
      <c r="EZ144" s="316">
        <f t="shared" si="493"/>
        <v>0</v>
      </c>
      <c r="FA144" s="316">
        <f t="shared" si="494"/>
        <v>0</v>
      </c>
      <c r="FB144" s="316">
        <f t="shared" si="495"/>
        <v>0</v>
      </c>
      <c r="FC144" s="188"/>
      <c r="FD144" s="307">
        <f t="shared" si="530"/>
        <v>0</v>
      </c>
      <c r="FE144" s="307">
        <f t="shared" si="496"/>
        <v>0</v>
      </c>
      <c r="FF144" s="188"/>
      <c r="FG144" s="188"/>
      <c r="FH144" s="188"/>
      <c r="FI144" s="188"/>
      <c r="FJ144" s="188"/>
      <c r="FK144" s="188"/>
      <c r="FL144" s="316">
        <f t="shared" si="497"/>
        <v>0</v>
      </c>
      <c r="FM144" s="316">
        <f t="shared" si="498"/>
        <v>0</v>
      </c>
      <c r="FN144" s="316">
        <f t="shared" si="499"/>
        <v>0</v>
      </c>
      <c r="FO144" s="316">
        <f t="shared" si="500"/>
        <v>0</v>
      </c>
      <c r="FP144" s="316">
        <f t="shared" si="501"/>
        <v>0</v>
      </c>
      <c r="FQ144" s="316">
        <f t="shared" si="502"/>
        <v>0</v>
      </c>
      <c r="FR144" s="188"/>
      <c r="FS144" s="307">
        <f t="shared" si="503"/>
        <v>0</v>
      </c>
      <c r="FT144" s="307">
        <f t="shared" si="504"/>
        <v>0</v>
      </c>
      <c r="FU144" s="188"/>
      <c r="FV144" s="188"/>
      <c r="FW144" s="188"/>
      <c r="FX144" s="188"/>
      <c r="FY144" s="188"/>
      <c r="FZ144" s="188"/>
      <c r="GA144" s="316">
        <f t="shared" si="505"/>
        <v>0</v>
      </c>
      <c r="GB144" s="316">
        <f t="shared" si="506"/>
        <v>0</v>
      </c>
      <c r="GC144" s="316">
        <f t="shared" si="507"/>
        <v>0</v>
      </c>
      <c r="GD144" s="316">
        <f t="shared" si="508"/>
        <v>0</v>
      </c>
      <c r="GE144" s="316">
        <f t="shared" si="509"/>
        <v>0</v>
      </c>
      <c r="GF144" s="316">
        <f t="shared" si="510"/>
        <v>0</v>
      </c>
      <c r="GG144" s="188"/>
      <c r="GH144" s="307">
        <f t="shared" si="511"/>
        <v>0</v>
      </c>
      <c r="GI144" s="307">
        <f t="shared" si="512"/>
        <v>0</v>
      </c>
    </row>
    <row r="145" spans="1:191" ht="16.5" x14ac:dyDescent="0.25">
      <c r="A145" s="404">
        <v>41153</v>
      </c>
      <c r="B145" s="410">
        <f t="shared" si="513"/>
        <v>0</v>
      </c>
      <c r="C145" s="208">
        <f t="shared" si="415"/>
        <v>-0.6272467297608415</v>
      </c>
      <c r="D145" s="417"/>
      <c r="E145" s="410">
        <f t="shared" si="514"/>
        <v>0</v>
      </c>
      <c r="F145" s="208">
        <f t="shared" si="416"/>
        <v>0</v>
      </c>
      <c r="G145" s="417"/>
      <c r="H145" s="410">
        <f t="shared" si="515"/>
        <v>0</v>
      </c>
      <c r="I145" s="208">
        <f t="shared" si="417"/>
        <v>0.62</v>
      </c>
      <c r="J145" s="417"/>
      <c r="K145" s="410">
        <f t="shared" si="516"/>
        <v>0</v>
      </c>
      <c r="L145" s="208">
        <f t="shared" si="418"/>
        <v>0</v>
      </c>
      <c r="M145" s="417"/>
      <c r="N145" s="410">
        <f t="shared" si="517"/>
        <v>0</v>
      </c>
      <c r="O145" s="208">
        <f t="shared" si="419"/>
        <v>-0.28999999999999998</v>
      </c>
      <c r="P145" s="417"/>
      <c r="Q145" s="208">
        <f t="shared" si="420"/>
        <v>4.0994999999999999</v>
      </c>
      <c r="R145" s="417"/>
      <c r="S145" s="410">
        <f t="shared" si="518"/>
        <v>0</v>
      </c>
      <c r="T145" s="208">
        <f t="shared" si="421"/>
        <v>-0.56999999999999995</v>
      </c>
      <c r="U145" s="417"/>
      <c r="V145" s="208">
        <f t="shared" si="519"/>
        <v>5.337597471096287</v>
      </c>
      <c r="W145" s="417"/>
      <c r="X145" s="410">
        <f t="shared" si="520"/>
        <v>0</v>
      </c>
      <c r="Y145" s="208">
        <f t="shared" si="422"/>
        <v>4.3895</v>
      </c>
      <c r="Z145" s="417"/>
      <c r="AB145" s="415">
        <f t="shared" si="423"/>
        <v>0</v>
      </c>
      <c r="AC145" s="122"/>
      <c r="AD145" s="122"/>
      <c r="AI145" s="407">
        <v>41153</v>
      </c>
      <c r="AJ145" s="293">
        <f t="shared" si="521"/>
        <v>0</v>
      </c>
      <c r="AK145" s="294">
        <f t="shared" si="527"/>
        <v>0</v>
      </c>
      <c r="AL145" s="294">
        <f t="shared" si="424"/>
        <v>0</v>
      </c>
      <c r="AM145" s="313">
        <f t="shared" si="522"/>
        <v>0.49668179099376741</v>
      </c>
      <c r="AN145" s="314">
        <f t="shared" si="425"/>
        <v>0</v>
      </c>
      <c r="AO145" s="294">
        <f t="shared" si="426"/>
        <v>0</v>
      </c>
      <c r="AP145" s="408"/>
      <c r="AQ145" s="237"/>
      <c r="AR145" s="307">
        <f t="shared" si="427"/>
        <v>0</v>
      </c>
      <c r="AS145" s="237"/>
      <c r="AT145" s="188"/>
      <c r="AU145" s="188"/>
      <c r="AV145" s="239">
        <v>41153</v>
      </c>
      <c r="AW145" s="188"/>
      <c r="AX145" s="315">
        <f t="shared" si="428"/>
        <v>0</v>
      </c>
      <c r="AY145" s="316">
        <f t="shared" si="429"/>
        <v>0</v>
      </c>
      <c r="AZ145" s="316">
        <f t="shared" si="430"/>
        <v>0</v>
      </c>
      <c r="BA145" s="316">
        <f t="shared" si="431"/>
        <v>0</v>
      </c>
      <c r="BB145" s="316">
        <f t="shared" si="432"/>
        <v>0</v>
      </c>
      <c r="BC145" s="316">
        <f t="shared" si="433"/>
        <v>0</v>
      </c>
      <c r="BD145" s="316">
        <f t="shared" si="434"/>
        <v>0</v>
      </c>
      <c r="BE145" s="316">
        <f t="shared" si="523"/>
        <v>0</v>
      </c>
      <c r="BF145" s="316"/>
      <c r="BG145" s="248"/>
      <c r="BH145" s="248"/>
      <c r="BI145" s="317">
        <f t="shared" si="435"/>
        <v>0</v>
      </c>
      <c r="BJ145" s="317">
        <f t="shared" si="436"/>
        <v>0</v>
      </c>
      <c r="BK145" s="317">
        <f t="shared" si="437"/>
        <v>0</v>
      </c>
      <c r="BL145" s="317">
        <f t="shared" si="438"/>
        <v>0</v>
      </c>
      <c r="BM145" s="317">
        <f t="shared" si="439"/>
        <v>0</v>
      </c>
      <c r="BN145" s="317">
        <f t="shared" si="440"/>
        <v>0</v>
      </c>
      <c r="BO145" s="317">
        <f t="shared" si="441"/>
        <v>0</v>
      </c>
      <c r="BP145" s="317">
        <f t="shared" si="442"/>
        <v>0</v>
      </c>
      <c r="BQ145" s="248"/>
      <c r="BR145" s="249">
        <f t="shared" si="528"/>
        <v>0</v>
      </c>
      <c r="BS145" s="249">
        <f t="shared" si="443"/>
        <v>0</v>
      </c>
      <c r="BT145" s="249"/>
      <c r="BU145" s="188"/>
      <c r="BV145" s="188"/>
      <c r="BW145" s="318">
        <f t="shared" si="444"/>
        <v>0</v>
      </c>
      <c r="BX145" s="318">
        <f t="shared" si="445"/>
        <v>0</v>
      </c>
      <c r="BY145" s="318">
        <f t="shared" si="446"/>
        <v>0</v>
      </c>
      <c r="BZ145" s="318">
        <f t="shared" si="447"/>
        <v>0</v>
      </c>
      <c r="CA145" s="318">
        <f t="shared" si="448"/>
        <v>0</v>
      </c>
      <c r="CB145" s="316">
        <f t="shared" si="449"/>
        <v>0</v>
      </c>
      <c r="CC145" s="316">
        <f t="shared" si="450"/>
        <v>0</v>
      </c>
      <c r="CD145" s="316">
        <f t="shared" si="451"/>
        <v>0</v>
      </c>
      <c r="CE145" s="316">
        <f t="shared" si="452"/>
        <v>0</v>
      </c>
      <c r="CF145" s="316">
        <f t="shared" si="453"/>
        <v>0</v>
      </c>
      <c r="CG145" s="316">
        <f t="shared" si="454"/>
        <v>0</v>
      </c>
      <c r="CH145" s="316">
        <f t="shared" si="455"/>
        <v>0</v>
      </c>
      <c r="CI145" s="316">
        <f t="shared" si="456"/>
        <v>0</v>
      </c>
      <c r="CJ145" s="188"/>
      <c r="CK145" s="307">
        <f t="shared" si="524"/>
        <v>0</v>
      </c>
      <c r="CL145" s="307"/>
      <c r="CM145" s="307"/>
      <c r="CN145" s="318">
        <f t="shared" si="457"/>
        <v>0</v>
      </c>
      <c r="CO145" s="318">
        <f t="shared" si="458"/>
        <v>0</v>
      </c>
      <c r="CP145" s="318">
        <f t="shared" si="459"/>
        <v>0</v>
      </c>
      <c r="CQ145" s="318">
        <f t="shared" si="460"/>
        <v>0</v>
      </c>
      <c r="CR145" s="307"/>
      <c r="CS145" s="307">
        <f t="shared" si="525"/>
        <v>0</v>
      </c>
      <c r="CT145" s="307"/>
      <c r="CU145" s="188"/>
      <c r="CV145" s="188"/>
      <c r="CW145" s="188"/>
      <c r="CX145" s="316">
        <f t="shared" si="461"/>
        <v>0</v>
      </c>
      <c r="CY145" s="316">
        <f t="shared" si="462"/>
        <v>0</v>
      </c>
      <c r="CZ145" s="316">
        <f t="shared" si="463"/>
        <v>0</v>
      </c>
      <c r="DA145" s="316">
        <f t="shared" si="464"/>
        <v>0</v>
      </c>
      <c r="DB145" s="316">
        <f t="shared" si="465"/>
        <v>0</v>
      </c>
      <c r="DC145" s="316">
        <f t="shared" si="466"/>
        <v>0</v>
      </c>
      <c r="DD145" s="316">
        <f t="shared" si="467"/>
        <v>0</v>
      </c>
      <c r="DE145" s="188"/>
      <c r="DF145" s="307">
        <f t="shared" si="468"/>
        <v>0</v>
      </c>
      <c r="DG145" s="188"/>
      <c r="DH145" s="188"/>
      <c r="DI145" s="188"/>
      <c r="DJ145" s="188"/>
      <c r="DK145" s="188"/>
      <c r="DL145" s="316">
        <f t="shared" si="469"/>
        <v>0</v>
      </c>
      <c r="DM145" s="316">
        <f t="shared" si="470"/>
        <v>0</v>
      </c>
      <c r="DN145" s="316">
        <f t="shared" si="471"/>
        <v>0</v>
      </c>
      <c r="DO145" s="316">
        <f t="shared" si="472"/>
        <v>0</v>
      </c>
      <c r="DP145" s="316"/>
      <c r="DQ145" s="316">
        <f t="shared" si="526"/>
        <v>0</v>
      </c>
      <c r="DR145" s="316"/>
      <c r="DS145" s="316">
        <f t="shared" si="473"/>
        <v>0</v>
      </c>
      <c r="DT145" s="316">
        <f t="shared" si="474"/>
        <v>0</v>
      </c>
      <c r="DU145" s="316">
        <f t="shared" si="475"/>
        <v>0</v>
      </c>
      <c r="DV145" s="316">
        <f t="shared" si="476"/>
        <v>0</v>
      </c>
      <c r="DW145" s="316">
        <f t="shared" si="477"/>
        <v>0</v>
      </c>
      <c r="DX145" s="316">
        <f t="shared" si="478"/>
        <v>0</v>
      </c>
      <c r="DY145" s="316">
        <f t="shared" si="479"/>
        <v>0</v>
      </c>
      <c r="DZ145" s="316">
        <f t="shared" si="480"/>
        <v>0</v>
      </c>
      <c r="EA145" s="316">
        <f t="shared" si="481"/>
        <v>0</v>
      </c>
      <c r="EB145" s="307">
        <f t="shared" si="482"/>
        <v>0</v>
      </c>
      <c r="EC145" s="307"/>
      <c r="ED145" s="188"/>
      <c r="EE145" s="188"/>
      <c r="EF145" s="188"/>
      <c r="EG145" s="188"/>
      <c r="EH145" s="188"/>
      <c r="EI145" s="316">
        <f t="shared" si="483"/>
        <v>0</v>
      </c>
      <c r="EJ145" s="316">
        <f t="shared" si="484"/>
        <v>0</v>
      </c>
      <c r="EK145" s="316">
        <f t="shared" si="485"/>
        <v>0</v>
      </c>
      <c r="EL145" s="316">
        <f t="shared" si="486"/>
        <v>0</v>
      </c>
      <c r="EM145" s="316">
        <f t="shared" si="487"/>
        <v>0</v>
      </c>
      <c r="EN145" s="316">
        <f t="shared" si="488"/>
        <v>0</v>
      </c>
      <c r="EO145" s="188"/>
      <c r="EP145" s="307">
        <f t="shared" si="529"/>
        <v>0</v>
      </c>
      <c r="EQ145" s="307">
        <f t="shared" si="489"/>
        <v>0</v>
      </c>
      <c r="ER145" s="188"/>
      <c r="ES145" s="188"/>
      <c r="ET145" s="188"/>
      <c r="EU145" s="188"/>
      <c r="EV145" s="188"/>
      <c r="EW145" s="316">
        <f t="shared" si="490"/>
        <v>0</v>
      </c>
      <c r="EX145" s="316">
        <f t="shared" si="491"/>
        <v>0</v>
      </c>
      <c r="EY145" s="316">
        <f t="shared" si="492"/>
        <v>0</v>
      </c>
      <c r="EZ145" s="316">
        <f t="shared" si="493"/>
        <v>0</v>
      </c>
      <c r="FA145" s="316">
        <f t="shared" si="494"/>
        <v>0</v>
      </c>
      <c r="FB145" s="316">
        <f t="shared" si="495"/>
        <v>0</v>
      </c>
      <c r="FC145" s="188"/>
      <c r="FD145" s="307">
        <f t="shared" si="530"/>
        <v>0</v>
      </c>
      <c r="FE145" s="307">
        <f t="shared" si="496"/>
        <v>0</v>
      </c>
      <c r="FF145" s="188"/>
      <c r="FG145" s="188"/>
      <c r="FH145" s="188"/>
      <c r="FI145" s="188"/>
      <c r="FJ145" s="188"/>
      <c r="FK145" s="188"/>
      <c r="FL145" s="316">
        <f t="shared" si="497"/>
        <v>0</v>
      </c>
      <c r="FM145" s="316">
        <f t="shared" si="498"/>
        <v>0</v>
      </c>
      <c r="FN145" s="316">
        <f t="shared" si="499"/>
        <v>0</v>
      </c>
      <c r="FO145" s="316">
        <f t="shared" si="500"/>
        <v>0</v>
      </c>
      <c r="FP145" s="316">
        <f t="shared" si="501"/>
        <v>0</v>
      </c>
      <c r="FQ145" s="316">
        <f t="shared" si="502"/>
        <v>0</v>
      </c>
      <c r="FR145" s="188"/>
      <c r="FS145" s="307">
        <f t="shared" si="503"/>
        <v>0</v>
      </c>
      <c r="FT145" s="307">
        <f t="shared" si="504"/>
        <v>0</v>
      </c>
      <c r="FU145" s="188"/>
      <c r="FV145" s="188"/>
      <c r="FW145" s="188"/>
      <c r="FX145" s="188"/>
      <c r="FY145" s="188"/>
      <c r="FZ145" s="188"/>
      <c r="GA145" s="316">
        <f t="shared" si="505"/>
        <v>0</v>
      </c>
      <c r="GB145" s="316">
        <f t="shared" si="506"/>
        <v>0</v>
      </c>
      <c r="GC145" s="316">
        <f t="shared" si="507"/>
        <v>0</v>
      </c>
      <c r="GD145" s="316">
        <f t="shared" si="508"/>
        <v>0</v>
      </c>
      <c r="GE145" s="316">
        <f t="shared" si="509"/>
        <v>0</v>
      </c>
      <c r="GF145" s="316">
        <f t="shared" si="510"/>
        <v>0</v>
      </c>
      <c r="GG145" s="188"/>
      <c r="GH145" s="307">
        <f t="shared" si="511"/>
        <v>0</v>
      </c>
      <c r="GI145" s="307">
        <f t="shared" si="512"/>
        <v>0</v>
      </c>
    </row>
    <row r="146" spans="1:191" ht="16.5" x14ac:dyDescent="0.25">
      <c r="A146" s="409">
        <v>41183</v>
      </c>
      <c r="B146" s="418">
        <f t="shared" si="513"/>
        <v>0</v>
      </c>
      <c r="C146" s="209">
        <f t="shared" si="415"/>
        <v>-0.62724792336101087</v>
      </c>
      <c r="D146" s="419"/>
      <c r="E146" s="418">
        <f t="shared" si="514"/>
        <v>0</v>
      </c>
      <c r="F146" s="209">
        <f t="shared" si="416"/>
        <v>0</v>
      </c>
      <c r="G146" s="419"/>
      <c r="H146" s="418">
        <f t="shared" si="515"/>
        <v>0</v>
      </c>
      <c r="I146" s="209">
        <f t="shared" si="417"/>
        <v>0.62</v>
      </c>
      <c r="J146" s="419"/>
      <c r="K146" s="418">
        <f t="shared" si="516"/>
        <v>0</v>
      </c>
      <c r="L146" s="209">
        <f t="shared" si="418"/>
        <v>0</v>
      </c>
      <c r="M146" s="419"/>
      <c r="N146" s="418">
        <f t="shared" si="517"/>
        <v>0</v>
      </c>
      <c r="O146" s="209">
        <f t="shared" si="419"/>
        <v>-0.28999999999999998</v>
      </c>
      <c r="P146" s="419"/>
      <c r="Q146" s="209">
        <f t="shared" si="420"/>
        <v>4.1375000000000002</v>
      </c>
      <c r="R146" s="419"/>
      <c r="S146" s="418">
        <f t="shared" si="518"/>
        <v>0</v>
      </c>
      <c r="T146" s="209">
        <f t="shared" si="421"/>
        <v>-0.56999999999999995</v>
      </c>
      <c r="U146" s="419"/>
      <c r="V146" s="209">
        <f t="shared" si="519"/>
        <v>5.3905885468358088</v>
      </c>
      <c r="W146" s="419"/>
      <c r="X146" s="418">
        <f t="shared" si="520"/>
        <v>0</v>
      </c>
      <c r="Y146" s="209">
        <f t="shared" si="422"/>
        <v>4.4275000000000002</v>
      </c>
      <c r="Z146" s="419"/>
      <c r="AB146" s="412">
        <f t="shared" si="423"/>
        <v>0</v>
      </c>
      <c r="AC146" s="122"/>
      <c r="AD146" s="122"/>
      <c r="AI146" s="407">
        <v>41183</v>
      </c>
      <c r="AJ146" s="293">
        <f t="shared" si="521"/>
        <v>0</v>
      </c>
      <c r="AK146" s="294">
        <f t="shared" si="527"/>
        <v>0</v>
      </c>
      <c r="AL146" s="294">
        <f t="shared" si="424"/>
        <v>0</v>
      </c>
      <c r="AM146" s="313">
        <f t="shared" si="522"/>
        <v>0.49400398642026799</v>
      </c>
      <c r="AN146" s="314">
        <f t="shared" si="425"/>
        <v>0</v>
      </c>
      <c r="AO146" s="294">
        <f t="shared" si="426"/>
        <v>0</v>
      </c>
      <c r="AP146" s="408"/>
      <c r="AQ146" s="237"/>
      <c r="AR146" s="307">
        <f t="shared" si="427"/>
        <v>0</v>
      </c>
      <c r="AS146" s="237"/>
      <c r="AT146" s="188"/>
      <c r="AU146" s="188"/>
      <c r="AV146" s="239">
        <v>41183</v>
      </c>
      <c r="AW146" s="188"/>
      <c r="AX146" s="315">
        <f t="shared" si="428"/>
        <v>0</v>
      </c>
      <c r="AY146" s="316">
        <f t="shared" si="429"/>
        <v>0</v>
      </c>
      <c r="AZ146" s="316">
        <f t="shared" si="430"/>
        <v>0</v>
      </c>
      <c r="BA146" s="316">
        <f t="shared" si="431"/>
        <v>0</v>
      </c>
      <c r="BB146" s="316">
        <f t="shared" si="432"/>
        <v>0</v>
      </c>
      <c r="BC146" s="316">
        <f t="shared" si="433"/>
        <v>0</v>
      </c>
      <c r="BD146" s="316">
        <f t="shared" si="434"/>
        <v>0</v>
      </c>
      <c r="BE146" s="316">
        <f t="shared" si="523"/>
        <v>0</v>
      </c>
      <c r="BF146" s="316"/>
      <c r="BG146" s="248"/>
      <c r="BH146" s="248"/>
      <c r="BI146" s="317">
        <f t="shared" si="435"/>
        <v>0</v>
      </c>
      <c r="BJ146" s="317">
        <f t="shared" si="436"/>
        <v>0</v>
      </c>
      <c r="BK146" s="317">
        <f t="shared" si="437"/>
        <v>0</v>
      </c>
      <c r="BL146" s="317">
        <f t="shared" si="438"/>
        <v>0</v>
      </c>
      <c r="BM146" s="317">
        <f t="shared" si="439"/>
        <v>0</v>
      </c>
      <c r="BN146" s="317">
        <f t="shared" si="440"/>
        <v>0</v>
      </c>
      <c r="BO146" s="317">
        <f t="shared" si="441"/>
        <v>0</v>
      </c>
      <c r="BP146" s="317">
        <f t="shared" si="442"/>
        <v>0</v>
      </c>
      <c r="BQ146" s="248"/>
      <c r="BR146" s="249">
        <f t="shared" si="528"/>
        <v>0</v>
      </c>
      <c r="BS146" s="249">
        <f t="shared" si="443"/>
        <v>0</v>
      </c>
      <c r="BT146" s="249"/>
      <c r="BU146" s="188"/>
      <c r="BV146" s="188"/>
      <c r="BW146" s="318">
        <f t="shared" si="444"/>
        <v>0</v>
      </c>
      <c r="BX146" s="318">
        <f t="shared" si="445"/>
        <v>0</v>
      </c>
      <c r="BY146" s="318">
        <f t="shared" si="446"/>
        <v>0</v>
      </c>
      <c r="BZ146" s="318">
        <f t="shared" si="447"/>
        <v>0</v>
      </c>
      <c r="CA146" s="318">
        <f t="shared" si="448"/>
        <v>0</v>
      </c>
      <c r="CB146" s="316">
        <f t="shared" si="449"/>
        <v>0</v>
      </c>
      <c r="CC146" s="316">
        <f t="shared" si="450"/>
        <v>0</v>
      </c>
      <c r="CD146" s="316">
        <f t="shared" si="451"/>
        <v>0</v>
      </c>
      <c r="CE146" s="316">
        <f t="shared" si="452"/>
        <v>0</v>
      </c>
      <c r="CF146" s="316">
        <f t="shared" si="453"/>
        <v>0</v>
      </c>
      <c r="CG146" s="316">
        <f t="shared" si="454"/>
        <v>0</v>
      </c>
      <c r="CH146" s="316">
        <f t="shared" si="455"/>
        <v>0</v>
      </c>
      <c r="CI146" s="316">
        <f t="shared" si="456"/>
        <v>0</v>
      </c>
      <c r="CJ146" s="188"/>
      <c r="CK146" s="307">
        <f t="shared" si="524"/>
        <v>0</v>
      </c>
      <c r="CL146" s="307"/>
      <c r="CM146" s="307"/>
      <c r="CN146" s="318">
        <f t="shared" si="457"/>
        <v>0</v>
      </c>
      <c r="CO146" s="318">
        <f t="shared" si="458"/>
        <v>0</v>
      </c>
      <c r="CP146" s="318">
        <f t="shared" si="459"/>
        <v>0</v>
      </c>
      <c r="CQ146" s="318">
        <f t="shared" si="460"/>
        <v>0</v>
      </c>
      <c r="CR146" s="307"/>
      <c r="CS146" s="307">
        <f t="shared" si="525"/>
        <v>0</v>
      </c>
      <c r="CT146" s="307"/>
      <c r="CU146" s="188"/>
      <c r="CV146" s="188"/>
      <c r="CW146" s="188"/>
      <c r="CX146" s="316">
        <f t="shared" si="461"/>
        <v>0</v>
      </c>
      <c r="CY146" s="316">
        <f t="shared" si="462"/>
        <v>0</v>
      </c>
      <c r="CZ146" s="316">
        <f t="shared" si="463"/>
        <v>0</v>
      </c>
      <c r="DA146" s="316">
        <f t="shared" si="464"/>
        <v>0</v>
      </c>
      <c r="DB146" s="316">
        <f t="shared" si="465"/>
        <v>0</v>
      </c>
      <c r="DC146" s="316">
        <f t="shared" si="466"/>
        <v>0</v>
      </c>
      <c r="DD146" s="316">
        <f t="shared" si="467"/>
        <v>0</v>
      </c>
      <c r="DE146" s="188"/>
      <c r="DF146" s="307">
        <f t="shared" si="468"/>
        <v>0</v>
      </c>
      <c r="DG146" s="188"/>
      <c r="DH146" s="188"/>
      <c r="DI146" s="188"/>
      <c r="DJ146" s="188"/>
      <c r="DK146" s="188"/>
      <c r="DL146" s="316">
        <f t="shared" si="469"/>
        <v>0</v>
      </c>
      <c r="DM146" s="316">
        <f t="shared" si="470"/>
        <v>0</v>
      </c>
      <c r="DN146" s="316">
        <f t="shared" si="471"/>
        <v>0</v>
      </c>
      <c r="DO146" s="316">
        <f t="shared" si="472"/>
        <v>0</v>
      </c>
      <c r="DP146" s="316"/>
      <c r="DQ146" s="316">
        <f t="shared" si="526"/>
        <v>0</v>
      </c>
      <c r="DR146" s="316"/>
      <c r="DS146" s="316">
        <f t="shared" si="473"/>
        <v>0</v>
      </c>
      <c r="DT146" s="316">
        <f t="shared" si="474"/>
        <v>0</v>
      </c>
      <c r="DU146" s="316">
        <f t="shared" si="475"/>
        <v>0</v>
      </c>
      <c r="DV146" s="316">
        <f t="shared" si="476"/>
        <v>0</v>
      </c>
      <c r="DW146" s="316">
        <f t="shared" si="477"/>
        <v>0</v>
      </c>
      <c r="DX146" s="316">
        <f t="shared" si="478"/>
        <v>0</v>
      </c>
      <c r="DY146" s="316">
        <f t="shared" si="479"/>
        <v>0</v>
      </c>
      <c r="DZ146" s="316">
        <f t="shared" si="480"/>
        <v>0</v>
      </c>
      <c r="EA146" s="316">
        <f t="shared" si="481"/>
        <v>0</v>
      </c>
      <c r="EB146" s="307">
        <f t="shared" si="482"/>
        <v>0</v>
      </c>
      <c r="EC146" s="307"/>
      <c r="ED146" s="188"/>
      <c r="EE146" s="188"/>
      <c r="EF146" s="188"/>
      <c r="EG146" s="188"/>
      <c r="EH146" s="188"/>
      <c r="EI146" s="316">
        <f t="shared" si="483"/>
        <v>0</v>
      </c>
      <c r="EJ146" s="316">
        <f t="shared" si="484"/>
        <v>0</v>
      </c>
      <c r="EK146" s="316">
        <f t="shared" si="485"/>
        <v>0</v>
      </c>
      <c r="EL146" s="316">
        <f t="shared" si="486"/>
        <v>0</v>
      </c>
      <c r="EM146" s="316">
        <f t="shared" si="487"/>
        <v>0</v>
      </c>
      <c r="EN146" s="316">
        <f t="shared" si="488"/>
        <v>0</v>
      </c>
      <c r="EO146" s="188"/>
      <c r="EP146" s="307">
        <f t="shared" si="529"/>
        <v>0</v>
      </c>
      <c r="EQ146" s="307">
        <f t="shared" si="489"/>
        <v>0</v>
      </c>
      <c r="ER146" s="188"/>
      <c r="ES146" s="188"/>
      <c r="ET146" s="188"/>
      <c r="EU146" s="188"/>
      <c r="EV146" s="188"/>
      <c r="EW146" s="316">
        <f t="shared" si="490"/>
        <v>0</v>
      </c>
      <c r="EX146" s="316">
        <f t="shared" si="491"/>
        <v>0</v>
      </c>
      <c r="EY146" s="316">
        <f t="shared" si="492"/>
        <v>0</v>
      </c>
      <c r="EZ146" s="316">
        <f t="shared" si="493"/>
        <v>0</v>
      </c>
      <c r="FA146" s="316">
        <f t="shared" si="494"/>
        <v>0</v>
      </c>
      <c r="FB146" s="316">
        <f t="shared" si="495"/>
        <v>0</v>
      </c>
      <c r="FC146" s="188"/>
      <c r="FD146" s="307">
        <f t="shared" si="530"/>
        <v>0</v>
      </c>
      <c r="FE146" s="307">
        <f t="shared" si="496"/>
        <v>0</v>
      </c>
      <c r="FF146" s="188"/>
      <c r="FG146" s="188"/>
      <c r="FH146" s="188"/>
      <c r="FI146" s="188"/>
      <c r="FJ146" s="188"/>
      <c r="FK146" s="188"/>
      <c r="FL146" s="316">
        <f t="shared" si="497"/>
        <v>0</v>
      </c>
      <c r="FM146" s="316">
        <f t="shared" si="498"/>
        <v>0</v>
      </c>
      <c r="FN146" s="316">
        <f t="shared" si="499"/>
        <v>0</v>
      </c>
      <c r="FO146" s="316">
        <f t="shared" si="500"/>
        <v>0</v>
      </c>
      <c r="FP146" s="316">
        <f t="shared" si="501"/>
        <v>0</v>
      </c>
      <c r="FQ146" s="316">
        <f t="shared" si="502"/>
        <v>0</v>
      </c>
      <c r="FR146" s="188"/>
      <c r="FS146" s="307">
        <f t="shared" si="503"/>
        <v>0</v>
      </c>
      <c r="FT146" s="307">
        <f t="shared" si="504"/>
        <v>0</v>
      </c>
      <c r="FU146" s="188"/>
      <c r="FV146" s="188"/>
      <c r="FW146" s="188"/>
      <c r="FX146" s="188"/>
      <c r="FY146" s="188"/>
      <c r="FZ146" s="188"/>
      <c r="GA146" s="316">
        <f t="shared" si="505"/>
        <v>0</v>
      </c>
      <c r="GB146" s="316">
        <f t="shared" si="506"/>
        <v>0</v>
      </c>
      <c r="GC146" s="316">
        <f t="shared" si="507"/>
        <v>0</v>
      </c>
      <c r="GD146" s="316">
        <f t="shared" si="508"/>
        <v>0</v>
      </c>
      <c r="GE146" s="316">
        <f t="shared" si="509"/>
        <v>0</v>
      </c>
      <c r="GF146" s="316">
        <f t="shared" si="510"/>
        <v>0</v>
      </c>
      <c r="GG146" s="188"/>
      <c r="GH146" s="307">
        <f t="shared" si="511"/>
        <v>0</v>
      </c>
      <c r="GI146" s="307">
        <f t="shared" si="512"/>
        <v>0</v>
      </c>
    </row>
    <row r="147" spans="1:191" ht="17.25" thickBot="1" x14ac:dyDescent="0.3">
      <c r="A147" s="404">
        <v>41214</v>
      </c>
      <c r="B147" s="410">
        <f t="shared" si="513"/>
        <v>0</v>
      </c>
      <c r="C147" s="208">
        <f t="shared" si="415"/>
        <v>-0.5699999999999994</v>
      </c>
      <c r="D147" s="210">
        <f>AVERAGE(C147:C158)</f>
        <v>-0.60339768304106478</v>
      </c>
      <c r="E147" s="410">
        <f t="shared" si="514"/>
        <v>0</v>
      </c>
      <c r="F147" s="208">
        <f t="shared" si="416"/>
        <v>0</v>
      </c>
      <c r="G147" s="210">
        <f>AVERAGE(F147:F158)</f>
        <v>0</v>
      </c>
      <c r="H147" s="410">
        <f t="shared" si="515"/>
        <v>0</v>
      </c>
      <c r="I147" s="208">
        <f t="shared" si="417"/>
        <v>0.5</v>
      </c>
      <c r="J147" s="210">
        <f>AVERAGE(I147:I158)</f>
        <v>0.57000000000000006</v>
      </c>
      <c r="K147" s="410">
        <f t="shared" si="516"/>
        <v>0</v>
      </c>
      <c r="L147" s="208">
        <f t="shared" si="418"/>
        <v>0</v>
      </c>
      <c r="M147" s="210">
        <f>AVERAGE(L147:L158)</f>
        <v>0</v>
      </c>
      <c r="N147" s="410">
        <f t="shared" si="517"/>
        <v>0</v>
      </c>
      <c r="O147" s="208">
        <f t="shared" si="419"/>
        <v>0</v>
      </c>
      <c r="P147" s="210">
        <f>AVERAGE(O147:O158)</f>
        <v>-0.16833333333333333</v>
      </c>
      <c r="Q147" s="208">
        <f t="shared" si="420"/>
        <v>4.5674999999999999</v>
      </c>
      <c r="R147" s="210">
        <f>AVERAGE(Q147:Q158)</f>
        <v>4.3643333333333336</v>
      </c>
      <c r="S147" s="410">
        <f t="shared" si="518"/>
        <v>0</v>
      </c>
      <c r="T147" s="208">
        <f t="shared" si="421"/>
        <v>-0.56999999999999995</v>
      </c>
      <c r="U147" s="210">
        <f>AVERAGE(T147:T158)</f>
        <v>-0.57000000000000006</v>
      </c>
      <c r="V147" s="208">
        <f t="shared" si="519"/>
        <v>5.5861204643185118</v>
      </c>
      <c r="W147" s="210">
        <f>AVERAGE(V147:V158)</f>
        <v>5.537145716439885</v>
      </c>
      <c r="X147" s="410">
        <f t="shared" si="520"/>
        <v>0</v>
      </c>
      <c r="Y147" s="208">
        <f t="shared" si="422"/>
        <v>4.5674999999999999</v>
      </c>
      <c r="Z147" s="210">
        <f>AVERAGE(Y147:Y158)</f>
        <v>4.5326666666666666</v>
      </c>
      <c r="AB147" s="415">
        <f t="shared" si="423"/>
        <v>0</v>
      </c>
      <c r="AC147" s="122"/>
      <c r="AD147" s="122"/>
      <c r="AI147" s="407">
        <v>41214</v>
      </c>
      <c r="AJ147" s="293">
        <f t="shared" si="521"/>
        <v>0</v>
      </c>
      <c r="AK147" s="294">
        <f t="shared" si="527"/>
        <v>0</v>
      </c>
      <c r="AL147" s="294">
        <f t="shared" si="424"/>
        <v>0</v>
      </c>
      <c r="AM147" s="313">
        <f t="shared" si="522"/>
        <v>0.49124880393439557</v>
      </c>
      <c r="AN147" s="314">
        <f t="shared" si="425"/>
        <v>0</v>
      </c>
      <c r="AO147" s="294">
        <f t="shared" si="426"/>
        <v>0</v>
      </c>
      <c r="AP147" s="408"/>
      <c r="AQ147" s="237"/>
      <c r="AR147" s="307">
        <f t="shared" si="427"/>
        <v>0</v>
      </c>
      <c r="AS147" s="237"/>
      <c r="AT147" s="188"/>
      <c r="AU147" s="188"/>
      <c r="AV147" s="239">
        <v>41214</v>
      </c>
      <c r="AW147" s="188"/>
      <c r="AX147" s="315">
        <f t="shared" si="428"/>
        <v>0</v>
      </c>
      <c r="AY147" s="316">
        <f t="shared" si="429"/>
        <v>0</v>
      </c>
      <c r="AZ147" s="316">
        <f t="shared" si="430"/>
        <v>0</v>
      </c>
      <c r="BA147" s="316">
        <f t="shared" si="431"/>
        <v>0</v>
      </c>
      <c r="BB147" s="316">
        <f t="shared" si="432"/>
        <v>0</v>
      </c>
      <c r="BC147" s="316">
        <f t="shared" si="433"/>
        <v>0</v>
      </c>
      <c r="BD147" s="316">
        <f t="shared" si="434"/>
        <v>0</v>
      </c>
      <c r="BE147" s="316">
        <f t="shared" si="523"/>
        <v>0</v>
      </c>
      <c r="BF147" s="316"/>
      <c r="BG147" s="248"/>
      <c r="BH147" s="248"/>
      <c r="BI147" s="317">
        <f t="shared" si="435"/>
        <v>0</v>
      </c>
      <c r="BJ147" s="317">
        <f t="shared" si="436"/>
        <v>0</v>
      </c>
      <c r="BK147" s="317">
        <f t="shared" si="437"/>
        <v>0</v>
      </c>
      <c r="BL147" s="317">
        <f t="shared" si="438"/>
        <v>0</v>
      </c>
      <c r="BM147" s="317">
        <f t="shared" si="439"/>
        <v>0</v>
      </c>
      <c r="BN147" s="317">
        <f t="shared" si="440"/>
        <v>0</v>
      </c>
      <c r="BO147" s="317">
        <f t="shared" si="441"/>
        <v>0</v>
      </c>
      <c r="BP147" s="317">
        <f t="shared" si="442"/>
        <v>0</v>
      </c>
      <c r="BQ147" s="248"/>
      <c r="BR147" s="249">
        <f t="shared" si="528"/>
        <v>0</v>
      </c>
      <c r="BS147" s="249">
        <f t="shared" si="443"/>
        <v>0</v>
      </c>
      <c r="BT147" s="249"/>
      <c r="BU147" s="188"/>
      <c r="BV147" s="188"/>
      <c r="BW147" s="318">
        <f t="shared" si="444"/>
        <v>0</v>
      </c>
      <c r="BX147" s="318">
        <f t="shared" si="445"/>
        <v>0</v>
      </c>
      <c r="BY147" s="318">
        <f t="shared" si="446"/>
        <v>0</v>
      </c>
      <c r="BZ147" s="318">
        <f t="shared" si="447"/>
        <v>0</v>
      </c>
      <c r="CA147" s="318">
        <f t="shared" si="448"/>
        <v>0</v>
      </c>
      <c r="CB147" s="316">
        <f t="shared" si="449"/>
        <v>0</v>
      </c>
      <c r="CC147" s="316">
        <f t="shared" si="450"/>
        <v>0</v>
      </c>
      <c r="CD147" s="316">
        <f t="shared" si="451"/>
        <v>0</v>
      </c>
      <c r="CE147" s="316">
        <f t="shared" si="452"/>
        <v>0</v>
      </c>
      <c r="CF147" s="316">
        <f t="shared" si="453"/>
        <v>0</v>
      </c>
      <c r="CG147" s="316">
        <f t="shared" si="454"/>
        <v>0</v>
      </c>
      <c r="CH147" s="316">
        <f t="shared" si="455"/>
        <v>0</v>
      </c>
      <c r="CI147" s="316">
        <f t="shared" si="456"/>
        <v>0</v>
      </c>
      <c r="CJ147" s="188"/>
      <c r="CK147" s="307">
        <f t="shared" si="524"/>
        <v>0</v>
      </c>
      <c r="CL147" s="307"/>
      <c r="CM147" s="307"/>
      <c r="CN147" s="318">
        <f t="shared" si="457"/>
        <v>0</v>
      </c>
      <c r="CO147" s="318">
        <f t="shared" si="458"/>
        <v>0</v>
      </c>
      <c r="CP147" s="318">
        <f t="shared" si="459"/>
        <v>0</v>
      </c>
      <c r="CQ147" s="318">
        <f t="shared" si="460"/>
        <v>0</v>
      </c>
      <c r="CR147" s="307"/>
      <c r="CS147" s="307">
        <f t="shared" si="525"/>
        <v>0</v>
      </c>
      <c r="CT147" s="307"/>
      <c r="CU147" s="188"/>
      <c r="CV147" s="188"/>
      <c r="CW147" s="188"/>
      <c r="CX147" s="316">
        <f t="shared" si="461"/>
        <v>0</v>
      </c>
      <c r="CY147" s="316">
        <f t="shared" si="462"/>
        <v>0</v>
      </c>
      <c r="CZ147" s="316">
        <f t="shared" si="463"/>
        <v>0</v>
      </c>
      <c r="DA147" s="316">
        <f t="shared" si="464"/>
        <v>0</v>
      </c>
      <c r="DB147" s="316">
        <f t="shared" si="465"/>
        <v>0</v>
      </c>
      <c r="DC147" s="316">
        <f t="shared" si="466"/>
        <v>0</v>
      </c>
      <c r="DD147" s="316">
        <f t="shared" si="467"/>
        <v>0</v>
      </c>
      <c r="DE147" s="188"/>
      <c r="DF147" s="307">
        <f t="shared" si="468"/>
        <v>0</v>
      </c>
      <c r="DG147" s="188"/>
      <c r="DH147" s="188"/>
      <c r="DI147" s="188"/>
      <c r="DJ147" s="188"/>
      <c r="DK147" s="188"/>
      <c r="DL147" s="316">
        <f t="shared" si="469"/>
        <v>0</v>
      </c>
      <c r="DM147" s="316">
        <f t="shared" si="470"/>
        <v>0</v>
      </c>
      <c r="DN147" s="316">
        <f t="shared" si="471"/>
        <v>0</v>
      </c>
      <c r="DO147" s="316">
        <f t="shared" si="472"/>
        <v>0</v>
      </c>
      <c r="DP147" s="316"/>
      <c r="DQ147" s="316">
        <f t="shared" si="526"/>
        <v>0</v>
      </c>
      <c r="DR147" s="316"/>
      <c r="DS147" s="316">
        <f t="shared" si="473"/>
        <v>0</v>
      </c>
      <c r="DT147" s="316">
        <f t="shared" si="474"/>
        <v>0</v>
      </c>
      <c r="DU147" s="316">
        <f t="shared" si="475"/>
        <v>0</v>
      </c>
      <c r="DV147" s="316">
        <f t="shared" si="476"/>
        <v>0</v>
      </c>
      <c r="DW147" s="316">
        <f t="shared" si="477"/>
        <v>0</v>
      </c>
      <c r="DX147" s="316">
        <f t="shared" si="478"/>
        <v>0</v>
      </c>
      <c r="DY147" s="316">
        <f t="shared" si="479"/>
        <v>0</v>
      </c>
      <c r="DZ147" s="316">
        <f t="shared" si="480"/>
        <v>0</v>
      </c>
      <c r="EA147" s="316">
        <f t="shared" si="481"/>
        <v>0</v>
      </c>
      <c r="EB147" s="307">
        <f t="shared" si="482"/>
        <v>0</v>
      </c>
      <c r="EC147" s="307"/>
      <c r="ED147" s="188"/>
      <c r="EE147" s="188"/>
      <c r="EF147" s="188"/>
      <c r="EG147" s="188"/>
      <c r="EH147" s="188"/>
      <c r="EI147" s="316">
        <f t="shared" si="483"/>
        <v>0</v>
      </c>
      <c r="EJ147" s="316">
        <f t="shared" si="484"/>
        <v>0</v>
      </c>
      <c r="EK147" s="316">
        <f t="shared" si="485"/>
        <v>0</v>
      </c>
      <c r="EL147" s="316">
        <f t="shared" si="486"/>
        <v>0</v>
      </c>
      <c r="EM147" s="316">
        <f t="shared" si="487"/>
        <v>0</v>
      </c>
      <c r="EN147" s="316">
        <f t="shared" si="488"/>
        <v>0</v>
      </c>
      <c r="EO147" s="188"/>
      <c r="EP147" s="307">
        <f t="shared" si="529"/>
        <v>0</v>
      </c>
      <c r="EQ147" s="307">
        <f t="shared" si="489"/>
        <v>0</v>
      </c>
      <c r="ER147" s="188"/>
      <c r="ES147" s="188"/>
      <c r="ET147" s="188"/>
      <c r="EU147" s="188"/>
      <c r="EV147" s="188"/>
      <c r="EW147" s="316">
        <f t="shared" si="490"/>
        <v>0</v>
      </c>
      <c r="EX147" s="316">
        <f t="shared" si="491"/>
        <v>0</v>
      </c>
      <c r="EY147" s="316">
        <f t="shared" si="492"/>
        <v>0</v>
      </c>
      <c r="EZ147" s="316">
        <f t="shared" si="493"/>
        <v>0</v>
      </c>
      <c r="FA147" s="316">
        <f t="shared" si="494"/>
        <v>0</v>
      </c>
      <c r="FB147" s="316">
        <f t="shared" si="495"/>
        <v>0</v>
      </c>
      <c r="FC147" s="188"/>
      <c r="FD147" s="307">
        <f t="shared" si="530"/>
        <v>0</v>
      </c>
      <c r="FE147" s="307">
        <f t="shared" si="496"/>
        <v>0</v>
      </c>
      <c r="FF147" s="188"/>
      <c r="FG147" s="188"/>
      <c r="FH147" s="188"/>
      <c r="FI147" s="188"/>
      <c r="FJ147" s="188"/>
      <c r="FK147" s="188"/>
      <c r="FL147" s="316">
        <f t="shared" si="497"/>
        <v>0</v>
      </c>
      <c r="FM147" s="316">
        <f t="shared" si="498"/>
        <v>0</v>
      </c>
      <c r="FN147" s="316">
        <f t="shared" si="499"/>
        <v>0</v>
      </c>
      <c r="FO147" s="316">
        <f t="shared" si="500"/>
        <v>0</v>
      </c>
      <c r="FP147" s="316">
        <f t="shared" si="501"/>
        <v>0</v>
      </c>
      <c r="FQ147" s="316">
        <f t="shared" si="502"/>
        <v>0</v>
      </c>
      <c r="FR147" s="188"/>
      <c r="FS147" s="307">
        <f t="shared" si="503"/>
        <v>0</v>
      </c>
      <c r="FT147" s="307">
        <f t="shared" si="504"/>
        <v>0</v>
      </c>
      <c r="FU147" s="188"/>
      <c r="FV147" s="188"/>
      <c r="FW147" s="188"/>
      <c r="FX147" s="188"/>
      <c r="FY147" s="188"/>
      <c r="FZ147" s="188"/>
      <c r="GA147" s="316">
        <f t="shared" si="505"/>
        <v>0</v>
      </c>
      <c r="GB147" s="316">
        <f t="shared" si="506"/>
        <v>0</v>
      </c>
      <c r="GC147" s="316">
        <f t="shared" si="507"/>
        <v>0</v>
      </c>
      <c r="GD147" s="316">
        <f t="shared" si="508"/>
        <v>0</v>
      </c>
      <c r="GE147" s="316">
        <f t="shared" si="509"/>
        <v>0</v>
      </c>
      <c r="GF147" s="316">
        <f t="shared" si="510"/>
        <v>0</v>
      </c>
      <c r="GG147" s="188"/>
      <c r="GH147" s="307">
        <f t="shared" si="511"/>
        <v>0</v>
      </c>
      <c r="GI147" s="307">
        <f t="shared" si="512"/>
        <v>0</v>
      </c>
    </row>
    <row r="148" spans="1:191" ht="16.5" x14ac:dyDescent="0.25">
      <c r="A148" s="404">
        <v>41244</v>
      </c>
      <c r="B148" s="410">
        <f t="shared" si="513"/>
        <v>0</v>
      </c>
      <c r="C148" s="208">
        <f t="shared" si="415"/>
        <v>-0.57000000000000028</v>
      </c>
      <c r="D148" s="417"/>
      <c r="E148" s="410">
        <f t="shared" si="514"/>
        <v>0</v>
      </c>
      <c r="F148" s="208">
        <f t="shared" si="416"/>
        <v>0</v>
      </c>
      <c r="G148" s="417"/>
      <c r="H148" s="410">
        <f t="shared" si="515"/>
        <v>0</v>
      </c>
      <c r="I148" s="208">
        <f t="shared" si="417"/>
        <v>0.5</v>
      </c>
      <c r="J148" s="417"/>
      <c r="K148" s="410">
        <f t="shared" si="516"/>
        <v>0</v>
      </c>
      <c r="L148" s="208">
        <f t="shared" si="418"/>
        <v>0</v>
      </c>
      <c r="M148" s="417"/>
      <c r="N148" s="410">
        <f t="shared" si="517"/>
        <v>0</v>
      </c>
      <c r="O148" s="208">
        <f t="shared" si="419"/>
        <v>0.06</v>
      </c>
      <c r="P148" s="417"/>
      <c r="Q148" s="208">
        <f t="shared" si="420"/>
        <v>4.7524999999999995</v>
      </c>
      <c r="R148" s="417"/>
      <c r="S148" s="410">
        <f t="shared" si="518"/>
        <v>0</v>
      </c>
      <c r="T148" s="208">
        <f t="shared" si="421"/>
        <v>-0.56999999999999995</v>
      </c>
      <c r="U148" s="417"/>
      <c r="V148" s="208">
        <f t="shared" si="519"/>
        <v>5.7606997145156349</v>
      </c>
      <c r="W148" s="417"/>
      <c r="X148" s="410">
        <f t="shared" si="520"/>
        <v>0</v>
      </c>
      <c r="Y148" s="208">
        <f t="shared" si="422"/>
        <v>4.6924999999999999</v>
      </c>
      <c r="Z148" s="417"/>
      <c r="AB148" s="415">
        <f t="shared" si="423"/>
        <v>0</v>
      </c>
      <c r="AC148" s="122"/>
      <c r="AD148" s="122"/>
      <c r="AI148" s="407">
        <v>41244</v>
      </c>
      <c r="AJ148" s="293">
        <f t="shared" si="521"/>
        <v>0</v>
      </c>
      <c r="AK148" s="294">
        <f t="shared" si="527"/>
        <v>0</v>
      </c>
      <c r="AL148" s="294">
        <f t="shared" si="424"/>
        <v>0</v>
      </c>
      <c r="AM148" s="313">
        <f t="shared" si="522"/>
        <v>0.48859396936521854</v>
      </c>
      <c r="AN148" s="314">
        <f t="shared" si="425"/>
        <v>0</v>
      </c>
      <c r="AO148" s="294">
        <f t="shared" si="426"/>
        <v>0</v>
      </c>
      <c r="AP148" s="408"/>
      <c r="AQ148" s="237"/>
      <c r="AR148" s="307">
        <f t="shared" si="427"/>
        <v>0</v>
      </c>
      <c r="AS148" s="237"/>
      <c r="AT148" s="188"/>
      <c r="AU148" s="188"/>
      <c r="AV148" s="239">
        <v>41244</v>
      </c>
      <c r="AW148" s="188"/>
      <c r="AX148" s="315">
        <f t="shared" si="428"/>
        <v>0</v>
      </c>
      <c r="AY148" s="316">
        <f t="shared" si="429"/>
        <v>0</v>
      </c>
      <c r="AZ148" s="316">
        <f t="shared" si="430"/>
        <v>0</v>
      </c>
      <c r="BA148" s="316">
        <f t="shared" si="431"/>
        <v>0</v>
      </c>
      <c r="BB148" s="316">
        <f t="shared" si="432"/>
        <v>0</v>
      </c>
      <c r="BC148" s="316">
        <f t="shared" si="433"/>
        <v>0</v>
      </c>
      <c r="BD148" s="316">
        <f t="shared" si="434"/>
        <v>0</v>
      </c>
      <c r="BE148" s="316">
        <f t="shared" si="523"/>
        <v>0</v>
      </c>
      <c r="BF148" s="316"/>
      <c r="BG148" s="248"/>
      <c r="BH148" s="248"/>
      <c r="BI148" s="317">
        <f t="shared" si="435"/>
        <v>0</v>
      </c>
      <c r="BJ148" s="317">
        <f t="shared" si="436"/>
        <v>0</v>
      </c>
      <c r="BK148" s="317">
        <f t="shared" si="437"/>
        <v>0</v>
      </c>
      <c r="BL148" s="317">
        <f t="shared" si="438"/>
        <v>0</v>
      </c>
      <c r="BM148" s="317">
        <f t="shared" si="439"/>
        <v>0</v>
      </c>
      <c r="BN148" s="317">
        <f t="shared" si="440"/>
        <v>0</v>
      </c>
      <c r="BO148" s="317">
        <f t="shared" si="441"/>
        <v>0</v>
      </c>
      <c r="BP148" s="317">
        <f t="shared" si="442"/>
        <v>0</v>
      </c>
      <c r="BQ148" s="248"/>
      <c r="BR148" s="249">
        <f t="shared" si="528"/>
        <v>0</v>
      </c>
      <c r="BS148" s="249">
        <f t="shared" si="443"/>
        <v>0</v>
      </c>
      <c r="BT148" s="249"/>
      <c r="BU148" s="188"/>
      <c r="BV148" s="188"/>
      <c r="BW148" s="318">
        <f t="shared" si="444"/>
        <v>0</v>
      </c>
      <c r="BX148" s="318">
        <f t="shared" si="445"/>
        <v>0</v>
      </c>
      <c r="BY148" s="318">
        <f t="shared" si="446"/>
        <v>0</v>
      </c>
      <c r="BZ148" s="318">
        <f t="shared" si="447"/>
        <v>0</v>
      </c>
      <c r="CA148" s="318">
        <f t="shared" si="448"/>
        <v>0</v>
      </c>
      <c r="CB148" s="316">
        <f t="shared" si="449"/>
        <v>0</v>
      </c>
      <c r="CC148" s="316">
        <f t="shared" si="450"/>
        <v>0</v>
      </c>
      <c r="CD148" s="316">
        <f t="shared" si="451"/>
        <v>0</v>
      </c>
      <c r="CE148" s="316">
        <f t="shared" si="452"/>
        <v>0</v>
      </c>
      <c r="CF148" s="316">
        <f t="shared" si="453"/>
        <v>0</v>
      </c>
      <c r="CG148" s="316">
        <f t="shared" si="454"/>
        <v>0</v>
      </c>
      <c r="CH148" s="316">
        <f t="shared" si="455"/>
        <v>0</v>
      </c>
      <c r="CI148" s="316">
        <f t="shared" si="456"/>
        <v>0</v>
      </c>
      <c r="CJ148" s="188"/>
      <c r="CK148" s="307">
        <f t="shared" si="524"/>
        <v>0</v>
      </c>
      <c r="CL148" s="307"/>
      <c r="CM148" s="307"/>
      <c r="CN148" s="318">
        <f t="shared" si="457"/>
        <v>0</v>
      </c>
      <c r="CO148" s="318">
        <f t="shared" si="458"/>
        <v>0</v>
      </c>
      <c r="CP148" s="318">
        <f t="shared" si="459"/>
        <v>0</v>
      </c>
      <c r="CQ148" s="318">
        <f t="shared" si="460"/>
        <v>0</v>
      </c>
      <c r="CR148" s="307"/>
      <c r="CS148" s="307">
        <f t="shared" si="525"/>
        <v>0</v>
      </c>
      <c r="CT148" s="307"/>
      <c r="CU148" s="188"/>
      <c r="CV148" s="188"/>
      <c r="CW148" s="188"/>
      <c r="CX148" s="316">
        <f t="shared" si="461"/>
        <v>0</v>
      </c>
      <c r="CY148" s="316">
        <f t="shared" si="462"/>
        <v>0</v>
      </c>
      <c r="CZ148" s="316">
        <f t="shared" si="463"/>
        <v>0</v>
      </c>
      <c r="DA148" s="316">
        <f t="shared" si="464"/>
        <v>0</v>
      </c>
      <c r="DB148" s="316">
        <f t="shared" si="465"/>
        <v>0</v>
      </c>
      <c r="DC148" s="316">
        <f t="shared" si="466"/>
        <v>0</v>
      </c>
      <c r="DD148" s="316">
        <f t="shared" si="467"/>
        <v>0</v>
      </c>
      <c r="DE148" s="188"/>
      <c r="DF148" s="307">
        <f t="shared" si="468"/>
        <v>0</v>
      </c>
      <c r="DG148" s="188"/>
      <c r="DH148" s="188"/>
      <c r="DI148" s="188"/>
      <c r="DJ148" s="188"/>
      <c r="DK148" s="188"/>
      <c r="DL148" s="316">
        <f t="shared" si="469"/>
        <v>0</v>
      </c>
      <c r="DM148" s="316">
        <f t="shared" si="470"/>
        <v>0</v>
      </c>
      <c r="DN148" s="316">
        <f t="shared" si="471"/>
        <v>0</v>
      </c>
      <c r="DO148" s="316">
        <f t="shared" si="472"/>
        <v>0</v>
      </c>
      <c r="DP148" s="316"/>
      <c r="DQ148" s="316">
        <f t="shared" si="526"/>
        <v>0</v>
      </c>
      <c r="DR148" s="316"/>
      <c r="DS148" s="316">
        <f t="shared" si="473"/>
        <v>0</v>
      </c>
      <c r="DT148" s="316">
        <f t="shared" si="474"/>
        <v>0</v>
      </c>
      <c r="DU148" s="316">
        <f t="shared" si="475"/>
        <v>0</v>
      </c>
      <c r="DV148" s="316">
        <f t="shared" si="476"/>
        <v>0</v>
      </c>
      <c r="DW148" s="316">
        <f t="shared" si="477"/>
        <v>0</v>
      </c>
      <c r="DX148" s="316">
        <f t="shared" si="478"/>
        <v>0</v>
      </c>
      <c r="DY148" s="316">
        <f t="shared" si="479"/>
        <v>0</v>
      </c>
      <c r="DZ148" s="316">
        <f t="shared" si="480"/>
        <v>0</v>
      </c>
      <c r="EA148" s="316">
        <f t="shared" si="481"/>
        <v>0</v>
      </c>
      <c r="EB148" s="307">
        <f t="shared" si="482"/>
        <v>0</v>
      </c>
      <c r="EC148" s="307"/>
      <c r="ED148" s="188"/>
      <c r="EE148" s="188"/>
      <c r="EF148" s="188"/>
      <c r="EG148" s="188"/>
      <c r="EH148" s="188"/>
      <c r="EI148" s="316">
        <f t="shared" si="483"/>
        <v>0</v>
      </c>
      <c r="EJ148" s="316">
        <f t="shared" si="484"/>
        <v>0</v>
      </c>
      <c r="EK148" s="316">
        <f t="shared" si="485"/>
        <v>0</v>
      </c>
      <c r="EL148" s="316">
        <f t="shared" si="486"/>
        <v>0</v>
      </c>
      <c r="EM148" s="316">
        <f t="shared" si="487"/>
        <v>0</v>
      </c>
      <c r="EN148" s="316">
        <f t="shared" si="488"/>
        <v>0</v>
      </c>
      <c r="EO148" s="188"/>
      <c r="EP148" s="307">
        <f t="shared" si="529"/>
        <v>0</v>
      </c>
      <c r="EQ148" s="307">
        <f t="shared" si="489"/>
        <v>0</v>
      </c>
      <c r="ER148" s="188"/>
      <c r="ES148" s="188"/>
      <c r="ET148" s="188"/>
      <c r="EU148" s="188"/>
      <c r="EV148" s="188"/>
      <c r="EW148" s="316">
        <f t="shared" si="490"/>
        <v>0</v>
      </c>
      <c r="EX148" s="316">
        <f t="shared" si="491"/>
        <v>0</v>
      </c>
      <c r="EY148" s="316">
        <f t="shared" si="492"/>
        <v>0</v>
      </c>
      <c r="EZ148" s="316">
        <f t="shared" si="493"/>
        <v>0</v>
      </c>
      <c r="FA148" s="316">
        <f t="shared" si="494"/>
        <v>0</v>
      </c>
      <c r="FB148" s="316">
        <f t="shared" si="495"/>
        <v>0</v>
      </c>
      <c r="FC148" s="188"/>
      <c r="FD148" s="307">
        <f t="shared" si="530"/>
        <v>0</v>
      </c>
      <c r="FE148" s="307">
        <f t="shared" si="496"/>
        <v>0</v>
      </c>
      <c r="FF148" s="188"/>
      <c r="FG148" s="188"/>
      <c r="FH148" s="188"/>
      <c r="FI148" s="188"/>
      <c r="FJ148" s="188"/>
      <c r="FK148" s="188"/>
      <c r="FL148" s="316">
        <f t="shared" si="497"/>
        <v>0</v>
      </c>
      <c r="FM148" s="316">
        <f t="shared" si="498"/>
        <v>0</v>
      </c>
      <c r="FN148" s="316">
        <f t="shared" si="499"/>
        <v>0</v>
      </c>
      <c r="FO148" s="316">
        <f t="shared" si="500"/>
        <v>0</v>
      </c>
      <c r="FP148" s="316">
        <f t="shared" si="501"/>
        <v>0</v>
      </c>
      <c r="FQ148" s="316">
        <f t="shared" si="502"/>
        <v>0</v>
      </c>
      <c r="FR148" s="188"/>
      <c r="FS148" s="307">
        <f t="shared" si="503"/>
        <v>0</v>
      </c>
      <c r="FT148" s="307">
        <f t="shared" si="504"/>
        <v>0</v>
      </c>
      <c r="FU148" s="188"/>
      <c r="FV148" s="188"/>
      <c r="FW148" s="188"/>
      <c r="FX148" s="188"/>
      <c r="FY148" s="188"/>
      <c r="FZ148" s="188"/>
      <c r="GA148" s="316">
        <f t="shared" si="505"/>
        <v>0</v>
      </c>
      <c r="GB148" s="316">
        <f t="shared" si="506"/>
        <v>0</v>
      </c>
      <c r="GC148" s="316">
        <f t="shared" si="507"/>
        <v>0</v>
      </c>
      <c r="GD148" s="316">
        <f t="shared" si="508"/>
        <v>0</v>
      </c>
      <c r="GE148" s="316">
        <f t="shared" si="509"/>
        <v>0</v>
      </c>
      <c r="GF148" s="316">
        <f t="shared" si="510"/>
        <v>0</v>
      </c>
      <c r="GG148" s="188"/>
      <c r="GH148" s="307">
        <f t="shared" si="511"/>
        <v>0</v>
      </c>
      <c r="GI148" s="307">
        <f t="shared" si="512"/>
        <v>0</v>
      </c>
    </row>
    <row r="149" spans="1:191" ht="16.5" x14ac:dyDescent="0.25">
      <c r="A149" s="404">
        <v>41275</v>
      </c>
      <c r="B149" s="410">
        <f t="shared" si="513"/>
        <v>0</v>
      </c>
      <c r="C149" s="208">
        <f t="shared" si="415"/>
        <v>-0.57000000000000028</v>
      </c>
      <c r="D149" s="411">
        <f>AVERAGE(C147:C151)</f>
        <v>-0.56999999999999995</v>
      </c>
      <c r="E149" s="410">
        <f t="shared" si="514"/>
        <v>0</v>
      </c>
      <c r="F149" s="208">
        <f t="shared" si="416"/>
        <v>0</v>
      </c>
      <c r="G149" s="411">
        <f>AVERAGE(F147:F151)</f>
        <v>0</v>
      </c>
      <c r="H149" s="410">
        <f t="shared" si="515"/>
        <v>0</v>
      </c>
      <c r="I149" s="208">
        <f t="shared" si="417"/>
        <v>0.5</v>
      </c>
      <c r="J149" s="411">
        <f>AVERAGE(I147:I151)</f>
        <v>0.5</v>
      </c>
      <c r="K149" s="410">
        <f t="shared" si="516"/>
        <v>0</v>
      </c>
      <c r="L149" s="208">
        <f t="shared" si="418"/>
        <v>0</v>
      </c>
      <c r="M149" s="411">
        <f>AVERAGE(L147:L151)</f>
        <v>0</v>
      </c>
      <c r="N149" s="410">
        <f t="shared" si="517"/>
        <v>0</v>
      </c>
      <c r="O149" s="208">
        <f t="shared" si="419"/>
        <v>0.13</v>
      </c>
      <c r="P149" s="411">
        <f>AVERAGE(O147:O151)</f>
        <v>2.0000000000000018E-3</v>
      </c>
      <c r="Q149" s="208">
        <f t="shared" si="420"/>
        <v>4.9365000000000006</v>
      </c>
      <c r="R149" s="411">
        <f>AVERAGE(Q147:Q151)</f>
        <v>4.6607000000000003</v>
      </c>
      <c r="S149" s="410">
        <f t="shared" si="518"/>
        <v>0</v>
      </c>
      <c r="T149" s="208">
        <f t="shared" si="421"/>
        <v>-0.56999999999999995</v>
      </c>
      <c r="U149" s="411">
        <f>AVERAGE(T147:T151)</f>
        <v>-0.56999999999999995</v>
      </c>
      <c r="V149" s="208">
        <f t="shared" si="519"/>
        <v>5.9199116149684308</v>
      </c>
      <c r="W149" s="411">
        <f>AVERAGE(V147:V151)</f>
        <v>5.713394771125416</v>
      </c>
      <c r="X149" s="410">
        <f t="shared" si="520"/>
        <v>0</v>
      </c>
      <c r="Y149" s="208">
        <f t="shared" si="422"/>
        <v>4.8065000000000007</v>
      </c>
      <c r="Z149" s="411">
        <f>AVERAGE(Y147:Y151)</f>
        <v>4.6587000000000005</v>
      </c>
      <c r="AB149" s="415">
        <f t="shared" si="423"/>
        <v>0</v>
      </c>
      <c r="AC149" s="122"/>
      <c r="AD149" s="122"/>
      <c r="AI149" s="407">
        <v>41275</v>
      </c>
      <c r="AJ149" s="293">
        <f t="shared" si="521"/>
        <v>0</v>
      </c>
      <c r="AK149" s="294">
        <f t="shared" si="527"/>
        <v>0</v>
      </c>
      <c r="AL149" s="294">
        <f t="shared" si="424"/>
        <v>0</v>
      </c>
      <c r="AM149" s="313">
        <f t="shared" si="522"/>
        <v>0.48586246453967191</v>
      </c>
      <c r="AN149" s="314">
        <f t="shared" si="425"/>
        <v>0</v>
      </c>
      <c r="AO149" s="294">
        <f t="shared" si="426"/>
        <v>0</v>
      </c>
      <c r="AP149" s="408"/>
      <c r="AQ149" s="237"/>
      <c r="AR149" s="307">
        <f t="shared" si="427"/>
        <v>0</v>
      </c>
      <c r="AS149" s="237"/>
      <c r="AT149" s="188"/>
      <c r="AU149" s="188"/>
      <c r="AV149" s="239">
        <v>41275</v>
      </c>
      <c r="AW149" s="188"/>
      <c r="AX149" s="315">
        <f t="shared" si="428"/>
        <v>0</v>
      </c>
      <c r="AY149" s="316">
        <f t="shared" si="429"/>
        <v>0</v>
      </c>
      <c r="AZ149" s="316">
        <f t="shared" si="430"/>
        <v>0</v>
      </c>
      <c r="BA149" s="316">
        <f t="shared" si="431"/>
        <v>0</v>
      </c>
      <c r="BB149" s="316">
        <f t="shared" si="432"/>
        <v>0</v>
      </c>
      <c r="BC149" s="316">
        <f t="shared" si="433"/>
        <v>0</v>
      </c>
      <c r="BD149" s="316">
        <f t="shared" si="434"/>
        <v>0</v>
      </c>
      <c r="BE149" s="316">
        <f t="shared" si="523"/>
        <v>0</v>
      </c>
      <c r="BF149" s="316"/>
      <c r="BG149" s="248"/>
      <c r="BH149" s="248"/>
      <c r="BI149" s="317">
        <f t="shared" si="435"/>
        <v>0</v>
      </c>
      <c r="BJ149" s="317">
        <f t="shared" si="436"/>
        <v>0</v>
      </c>
      <c r="BK149" s="317">
        <f t="shared" si="437"/>
        <v>0</v>
      </c>
      <c r="BL149" s="317">
        <f t="shared" si="438"/>
        <v>0</v>
      </c>
      <c r="BM149" s="317">
        <f t="shared" si="439"/>
        <v>0</v>
      </c>
      <c r="BN149" s="317">
        <f t="shared" si="440"/>
        <v>0</v>
      </c>
      <c r="BO149" s="317">
        <f t="shared" si="441"/>
        <v>0</v>
      </c>
      <c r="BP149" s="317">
        <f t="shared" si="442"/>
        <v>0</v>
      </c>
      <c r="BQ149" s="248"/>
      <c r="BR149" s="249">
        <f t="shared" si="528"/>
        <v>0</v>
      </c>
      <c r="BS149" s="249">
        <f t="shared" si="443"/>
        <v>0</v>
      </c>
      <c r="BT149" s="249"/>
      <c r="BU149" s="188"/>
      <c r="BV149" s="188"/>
      <c r="BW149" s="318">
        <f t="shared" si="444"/>
        <v>0</v>
      </c>
      <c r="BX149" s="318">
        <f t="shared" si="445"/>
        <v>0</v>
      </c>
      <c r="BY149" s="318">
        <f t="shared" si="446"/>
        <v>0</v>
      </c>
      <c r="BZ149" s="318">
        <f t="shared" si="447"/>
        <v>0</v>
      </c>
      <c r="CA149" s="318">
        <f t="shared" si="448"/>
        <v>0</v>
      </c>
      <c r="CB149" s="316">
        <f t="shared" si="449"/>
        <v>0</v>
      </c>
      <c r="CC149" s="316">
        <f t="shared" si="450"/>
        <v>0</v>
      </c>
      <c r="CD149" s="316">
        <f t="shared" si="451"/>
        <v>0</v>
      </c>
      <c r="CE149" s="316">
        <f t="shared" si="452"/>
        <v>0</v>
      </c>
      <c r="CF149" s="316">
        <f t="shared" si="453"/>
        <v>0</v>
      </c>
      <c r="CG149" s="316">
        <f t="shared" si="454"/>
        <v>0</v>
      </c>
      <c r="CH149" s="316">
        <f t="shared" si="455"/>
        <v>0</v>
      </c>
      <c r="CI149" s="316">
        <f t="shared" si="456"/>
        <v>0</v>
      </c>
      <c r="CJ149" s="188"/>
      <c r="CK149" s="307">
        <f t="shared" si="524"/>
        <v>0</v>
      </c>
      <c r="CL149" s="307"/>
      <c r="CM149" s="307"/>
      <c r="CN149" s="318">
        <f t="shared" si="457"/>
        <v>0</v>
      </c>
      <c r="CO149" s="318">
        <f t="shared" si="458"/>
        <v>0</v>
      </c>
      <c r="CP149" s="318">
        <f t="shared" si="459"/>
        <v>0</v>
      </c>
      <c r="CQ149" s="318">
        <f t="shared" si="460"/>
        <v>0</v>
      </c>
      <c r="CR149" s="307"/>
      <c r="CS149" s="307">
        <f t="shared" si="525"/>
        <v>0</v>
      </c>
      <c r="CT149" s="307"/>
      <c r="CU149" s="188"/>
      <c r="CV149" s="188"/>
      <c r="CW149" s="188"/>
      <c r="CX149" s="316">
        <f t="shared" si="461"/>
        <v>0</v>
      </c>
      <c r="CY149" s="316">
        <f t="shared" si="462"/>
        <v>0</v>
      </c>
      <c r="CZ149" s="316">
        <f t="shared" si="463"/>
        <v>0</v>
      </c>
      <c r="DA149" s="316">
        <f t="shared" si="464"/>
        <v>0</v>
      </c>
      <c r="DB149" s="316">
        <f t="shared" si="465"/>
        <v>0</v>
      </c>
      <c r="DC149" s="316">
        <f t="shared" si="466"/>
        <v>0</v>
      </c>
      <c r="DD149" s="316">
        <f t="shared" si="467"/>
        <v>0</v>
      </c>
      <c r="DE149" s="188"/>
      <c r="DF149" s="307">
        <f t="shared" si="468"/>
        <v>0</v>
      </c>
      <c r="DG149" s="188"/>
      <c r="DH149" s="188"/>
      <c r="DI149" s="188"/>
      <c r="DJ149" s="188"/>
      <c r="DK149" s="188"/>
      <c r="DL149" s="316">
        <f t="shared" si="469"/>
        <v>0</v>
      </c>
      <c r="DM149" s="316">
        <f t="shared" si="470"/>
        <v>0</v>
      </c>
      <c r="DN149" s="316">
        <f t="shared" si="471"/>
        <v>0</v>
      </c>
      <c r="DO149" s="316">
        <f t="shared" si="472"/>
        <v>0</v>
      </c>
      <c r="DP149" s="316"/>
      <c r="DQ149" s="316">
        <f t="shared" si="526"/>
        <v>0</v>
      </c>
      <c r="DR149" s="316"/>
      <c r="DS149" s="316">
        <f t="shared" si="473"/>
        <v>0</v>
      </c>
      <c r="DT149" s="316">
        <f t="shared" si="474"/>
        <v>0</v>
      </c>
      <c r="DU149" s="316">
        <f t="shared" si="475"/>
        <v>0</v>
      </c>
      <c r="DV149" s="316">
        <f t="shared" si="476"/>
        <v>0</v>
      </c>
      <c r="DW149" s="316">
        <f t="shared" si="477"/>
        <v>0</v>
      </c>
      <c r="DX149" s="316">
        <f t="shared" si="478"/>
        <v>0</v>
      </c>
      <c r="DY149" s="316">
        <f t="shared" si="479"/>
        <v>0</v>
      </c>
      <c r="DZ149" s="316">
        <f t="shared" si="480"/>
        <v>0</v>
      </c>
      <c r="EA149" s="316">
        <f t="shared" si="481"/>
        <v>0</v>
      </c>
      <c r="EB149" s="307">
        <f t="shared" si="482"/>
        <v>0</v>
      </c>
      <c r="EC149" s="307"/>
      <c r="ED149" s="188"/>
      <c r="EE149" s="188"/>
      <c r="EF149" s="188"/>
      <c r="EG149" s="188"/>
      <c r="EH149" s="188"/>
      <c r="EI149" s="316">
        <f t="shared" si="483"/>
        <v>0</v>
      </c>
      <c r="EJ149" s="316">
        <f t="shared" si="484"/>
        <v>0</v>
      </c>
      <c r="EK149" s="316">
        <f t="shared" si="485"/>
        <v>0</v>
      </c>
      <c r="EL149" s="316">
        <f t="shared" si="486"/>
        <v>0</v>
      </c>
      <c r="EM149" s="316">
        <f t="shared" si="487"/>
        <v>0</v>
      </c>
      <c r="EN149" s="316">
        <f t="shared" si="488"/>
        <v>0</v>
      </c>
      <c r="EO149" s="188"/>
      <c r="EP149" s="307">
        <f t="shared" si="529"/>
        <v>0</v>
      </c>
      <c r="EQ149" s="307">
        <f t="shared" si="489"/>
        <v>0</v>
      </c>
      <c r="ER149" s="188"/>
      <c r="ES149" s="188"/>
      <c r="ET149" s="188"/>
      <c r="EU149" s="188"/>
      <c r="EV149" s="188"/>
      <c r="EW149" s="316">
        <f t="shared" si="490"/>
        <v>0</v>
      </c>
      <c r="EX149" s="316">
        <f t="shared" si="491"/>
        <v>0</v>
      </c>
      <c r="EY149" s="316">
        <f t="shared" si="492"/>
        <v>0</v>
      </c>
      <c r="EZ149" s="316">
        <f t="shared" si="493"/>
        <v>0</v>
      </c>
      <c r="FA149" s="316">
        <f t="shared" si="494"/>
        <v>0</v>
      </c>
      <c r="FB149" s="316">
        <f t="shared" si="495"/>
        <v>0</v>
      </c>
      <c r="FC149" s="188"/>
      <c r="FD149" s="307">
        <f t="shared" si="530"/>
        <v>0</v>
      </c>
      <c r="FE149" s="307">
        <f t="shared" si="496"/>
        <v>0</v>
      </c>
      <c r="FF149" s="188"/>
      <c r="FG149" s="188"/>
      <c r="FH149" s="188"/>
      <c r="FI149" s="188"/>
      <c r="FJ149" s="188"/>
      <c r="FK149" s="188"/>
      <c r="FL149" s="316">
        <f t="shared" si="497"/>
        <v>0</v>
      </c>
      <c r="FM149" s="316">
        <f t="shared" si="498"/>
        <v>0</v>
      </c>
      <c r="FN149" s="316">
        <f t="shared" si="499"/>
        <v>0</v>
      </c>
      <c r="FO149" s="316">
        <f t="shared" si="500"/>
        <v>0</v>
      </c>
      <c r="FP149" s="316">
        <f t="shared" si="501"/>
        <v>0</v>
      </c>
      <c r="FQ149" s="316">
        <f t="shared" si="502"/>
        <v>0</v>
      </c>
      <c r="FR149" s="188"/>
      <c r="FS149" s="307">
        <f t="shared" si="503"/>
        <v>0</v>
      </c>
      <c r="FT149" s="307">
        <f t="shared" si="504"/>
        <v>0</v>
      </c>
      <c r="FU149" s="188"/>
      <c r="FV149" s="188"/>
      <c r="FW149" s="188"/>
      <c r="FX149" s="188"/>
      <c r="FY149" s="188"/>
      <c r="FZ149" s="188"/>
      <c r="GA149" s="316">
        <f t="shared" si="505"/>
        <v>0</v>
      </c>
      <c r="GB149" s="316">
        <f t="shared" si="506"/>
        <v>0</v>
      </c>
      <c r="GC149" s="316">
        <f t="shared" si="507"/>
        <v>0</v>
      </c>
      <c r="GD149" s="316">
        <f t="shared" si="508"/>
        <v>0</v>
      </c>
      <c r="GE149" s="316">
        <f t="shared" si="509"/>
        <v>0</v>
      </c>
      <c r="GF149" s="316">
        <f t="shared" si="510"/>
        <v>0</v>
      </c>
      <c r="GG149" s="188"/>
      <c r="GH149" s="307">
        <f t="shared" si="511"/>
        <v>0</v>
      </c>
      <c r="GI149" s="307">
        <f t="shared" si="512"/>
        <v>0</v>
      </c>
    </row>
    <row r="150" spans="1:191" ht="16.5" x14ac:dyDescent="0.25">
      <c r="A150" s="404">
        <v>41306</v>
      </c>
      <c r="B150" s="410">
        <f t="shared" si="513"/>
        <v>0</v>
      </c>
      <c r="C150" s="208">
        <f t="shared" si="415"/>
        <v>-0.57000000000000028</v>
      </c>
      <c r="D150" s="417"/>
      <c r="E150" s="410">
        <f t="shared" si="514"/>
        <v>0</v>
      </c>
      <c r="F150" s="208">
        <f t="shared" si="416"/>
        <v>0</v>
      </c>
      <c r="G150" s="417"/>
      <c r="H150" s="410">
        <f t="shared" si="515"/>
        <v>0</v>
      </c>
      <c r="I150" s="208">
        <f t="shared" si="417"/>
        <v>0.5</v>
      </c>
      <c r="J150" s="417"/>
      <c r="K150" s="410">
        <f t="shared" si="516"/>
        <v>0</v>
      </c>
      <c r="L150" s="208">
        <f t="shared" si="418"/>
        <v>0</v>
      </c>
      <c r="M150" s="417"/>
      <c r="N150" s="410">
        <f t="shared" si="517"/>
        <v>0</v>
      </c>
      <c r="O150" s="208">
        <f t="shared" si="419"/>
        <v>0</v>
      </c>
      <c r="P150" s="417"/>
      <c r="Q150" s="208">
        <f t="shared" si="420"/>
        <v>4.6785000000000005</v>
      </c>
      <c r="R150" s="417"/>
      <c r="S150" s="410">
        <f t="shared" si="518"/>
        <v>0</v>
      </c>
      <c r="T150" s="208">
        <f t="shared" si="421"/>
        <v>-0.56999999999999995</v>
      </c>
      <c r="U150" s="417"/>
      <c r="V150" s="208">
        <f t="shared" si="519"/>
        <v>5.7409754411359248</v>
      </c>
      <c r="W150" s="417"/>
      <c r="X150" s="410">
        <f t="shared" si="520"/>
        <v>0</v>
      </c>
      <c r="Y150" s="208">
        <f t="shared" si="422"/>
        <v>4.6785000000000005</v>
      </c>
      <c r="Z150" s="417"/>
      <c r="AB150" s="415">
        <f t="shared" si="423"/>
        <v>0</v>
      </c>
      <c r="AC150" s="122"/>
      <c r="AD150" s="122"/>
      <c r="AI150" s="407">
        <v>41306</v>
      </c>
      <c r="AJ150" s="293">
        <f t="shared" si="521"/>
        <v>0</v>
      </c>
      <c r="AK150" s="294">
        <f t="shared" si="527"/>
        <v>0</v>
      </c>
      <c r="AL150" s="294">
        <f t="shared" si="424"/>
        <v>0</v>
      </c>
      <c r="AM150" s="313">
        <f t="shared" si="522"/>
        <v>0.48314294802588237</v>
      </c>
      <c r="AN150" s="314">
        <f t="shared" si="425"/>
        <v>0</v>
      </c>
      <c r="AO150" s="294">
        <f t="shared" si="426"/>
        <v>0</v>
      </c>
      <c r="AP150" s="408"/>
      <c r="AQ150" s="237"/>
      <c r="AR150" s="307">
        <f t="shared" si="427"/>
        <v>0</v>
      </c>
      <c r="AS150" s="237"/>
      <c r="AT150" s="188"/>
      <c r="AU150" s="188"/>
      <c r="AV150" s="239">
        <v>41306</v>
      </c>
      <c r="AW150" s="188"/>
      <c r="AX150" s="315">
        <f t="shared" si="428"/>
        <v>0</v>
      </c>
      <c r="AY150" s="316">
        <f t="shared" si="429"/>
        <v>0</v>
      </c>
      <c r="AZ150" s="316">
        <f t="shared" si="430"/>
        <v>0</v>
      </c>
      <c r="BA150" s="316">
        <f t="shared" si="431"/>
        <v>0</v>
      </c>
      <c r="BB150" s="316">
        <f t="shared" si="432"/>
        <v>0</v>
      </c>
      <c r="BC150" s="316">
        <f t="shared" si="433"/>
        <v>0</v>
      </c>
      <c r="BD150" s="316">
        <f t="shared" si="434"/>
        <v>0</v>
      </c>
      <c r="BE150" s="316">
        <f t="shared" si="523"/>
        <v>0</v>
      </c>
      <c r="BF150" s="316"/>
      <c r="BG150" s="248"/>
      <c r="BH150" s="248"/>
      <c r="BI150" s="317">
        <f t="shared" si="435"/>
        <v>0</v>
      </c>
      <c r="BJ150" s="317">
        <f t="shared" si="436"/>
        <v>0</v>
      </c>
      <c r="BK150" s="317">
        <f t="shared" si="437"/>
        <v>0</v>
      </c>
      <c r="BL150" s="317">
        <f t="shared" si="438"/>
        <v>0</v>
      </c>
      <c r="BM150" s="317">
        <f t="shared" si="439"/>
        <v>0</v>
      </c>
      <c r="BN150" s="317">
        <f t="shared" si="440"/>
        <v>0</v>
      </c>
      <c r="BO150" s="317">
        <f t="shared" si="441"/>
        <v>0</v>
      </c>
      <c r="BP150" s="317">
        <f t="shared" si="442"/>
        <v>0</v>
      </c>
      <c r="BQ150" s="248"/>
      <c r="BR150" s="249">
        <f t="shared" si="528"/>
        <v>0</v>
      </c>
      <c r="BS150" s="249">
        <f t="shared" si="443"/>
        <v>0</v>
      </c>
      <c r="BT150" s="249"/>
      <c r="BU150" s="188"/>
      <c r="BV150" s="188"/>
      <c r="BW150" s="318">
        <f t="shared" si="444"/>
        <v>0</v>
      </c>
      <c r="BX150" s="318">
        <f t="shared" si="445"/>
        <v>0</v>
      </c>
      <c r="BY150" s="318">
        <f t="shared" si="446"/>
        <v>0</v>
      </c>
      <c r="BZ150" s="318">
        <f t="shared" si="447"/>
        <v>0</v>
      </c>
      <c r="CA150" s="318">
        <f t="shared" si="448"/>
        <v>0</v>
      </c>
      <c r="CB150" s="316">
        <f t="shared" si="449"/>
        <v>0</v>
      </c>
      <c r="CC150" s="316">
        <f t="shared" si="450"/>
        <v>0</v>
      </c>
      <c r="CD150" s="316">
        <f t="shared" si="451"/>
        <v>0</v>
      </c>
      <c r="CE150" s="316">
        <f t="shared" si="452"/>
        <v>0</v>
      </c>
      <c r="CF150" s="316">
        <f t="shared" si="453"/>
        <v>0</v>
      </c>
      <c r="CG150" s="316">
        <f t="shared" si="454"/>
        <v>0</v>
      </c>
      <c r="CH150" s="316">
        <f t="shared" si="455"/>
        <v>0</v>
      </c>
      <c r="CI150" s="316">
        <f t="shared" si="456"/>
        <v>0</v>
      </c>
      <c r="CJ150" s="188"/>
      <c r="CK150" s="307">
        <f t="shared" si="524"/>
        <v>0</v>
      </c>
      <c r="CL150" s="307"/>
      <c r="CM150" s="307"/>
      <c r="CN150" s="318">
        <f t="shared" si="457"/>
        <v>0</v>
      </c>
      <c r="CO150" s="318">
        <f t="shared" si="458"/>
        <v>0</v>
      </c>
      <c r="CP150" s="318">
        <f t="shared" si="459"/>
        <v>0</v>
      </c>
      <c r="CQ150" s="318">
        <f t="shared" si="460"/>
        <v>0</v>
      </c>
      <c r="CR150" s="307"/>
      <c r="CS150" s="307">
        <f t="shared" si="525"/>
        <v>0</v>
      </c>
      <c r="CT150" s="307"/>
      <c r="CU150" s="188"/>
      <c r="CV150" s="188"/>
      <c r="CW150" s="188"/>
      <c r="CX150" s="316">
        <f t="shared" si="461"/>
        <v>0</v>
      </c>
      <c r="CY150" s="316">
        <f t="shared" si="462"/>
        <v>0</v>
      </c>
      <c r="CZ150" s="316">
        <f t="shared" si="463"/>
        <v>0</v>
      </c>
      <c r="DA150" s="316">
        <f t="shared" si="464"/>
        <v>0</v>
      </c>
      <c r="DB150" s="316">
        <f t="shared" si="465"/>
        <v>0</v>
      </c>
      <c r="DC150" s="316">
        <f t="shared" si="466"/>
        <v>0</v>
      </c>
      <c r="DD150" s="316">
        <f t="shared" si="467"/>
        <v>0</v>
      </c>
      <c r="DE150" s="188"/>
      <c r="DF150" s="307">
        <f t="shared" si="468"/>
        <v>0</v>
      </c>
      <c r="DG150" s="188"/>
      <c r="DH150" s="188"/>
      <c r="DI150" s="188"/>
      <c r="DJ150" s="188"/>
      <c r="DK150" s="188"/>
      <c r="DL150" s="316">
        <f t="shared" si="469"/>
        <v>0</v>
      </c>
      <c r="DM150" s="316">
        <f t="shared" si="470"/>
        <v>0</v>
      </c>
      <c r="DN150" s="316">
        <f t="shared" si="471"/>
        <v>0</v>
      </c>
      <c r="DO150" s="316">
        <f t="shared" si="472"/>
        <v>0</v>
      </c>
      <c r="DP150" s="316"/>
      <c r="DQ150" s="316">
        <f t="shared" si="526"/>
        <v>0</v>
      </c>
      <c r="DR150" s="316"/>
      <c r="DS150" s="316">
        <f t="shared" si="473"/>
        <v>0</v>
      </c>
      <c r="DT150" s="316">
        <f t="shared" si="474"/>
        <v>0</v>
      </c>
      <c r="DU150" s="316">
        <f t="shared" si="475"/>
        <v>0</v>
      </c>
      <c r="DV150" s="316">
        <f t="shared" si="476"/>
        <v>0</v>
      </c>
      <c r="DW150" s="316">
        <f t="shared" si="477"/>
        <v>0</v>
      </c>
      <c r="DX150" s="316">
        <f t="shared" si="478"/>
        <v>0</v>
      </c>
      <c r="DY150" s="316">
        <f t="shared" si="479"/>
        <v>0</v>
      </c>
      <c r="DZ150" s="316">
        <f t="shared" si="480"/>
        <v>0</v>
      </c>
      <c r="EA150" s="316">
        <f t="shared" si="481"/>
        <v>0</v>
      </c>
      <c r="EB150" s="307">
        <f t="shared" si="482"/>
        <v>0</v>
      </c>
      <c r="EC150" s="307"/>
      <c r="ED150" s="188"/>
      <c r="EE150" s="188"/>
      <c r="EF150" s="188"/>
      <c r="EG150" s="188"/>
      <c r="EH150" s="188"/>
      <c r="EI150" s="316">
        <f t="shared" si="483"/>
        <v>0</v>
      </c>
      <c r="EJ150" s="316">
        <f t="shared" si="484"/>
        <v>0</v>
      </c>
      <c r="EK150" s="316">
        <f t="shared" si="485"/>
        <v>0</v>
      </c>
      <c r="EL150" s="316">
        <f t="shared" si="486"/>
        <v>0</v>
      </c>
      <c r="EM150" s="316">
        <f t="shared" si="487"/>
        <v>0</v>
      </c>
      <c r="EN150" s="316">
        <f t="shared" si="488"/>
        <v>0</v>
      </c>
      <c r="EO150" s="188"/>
      <c r="EP150" s="307">
        <f t="shared" si="529"/>
        <v>0</v>
      </c>
      <c r="EQ150" s="307">
        <f t="shared" si="489"/>
        <v>0</v>
      </c>
      <c r="ER150" s="188"/>
      <c r="ES150" s="188"/>
      <c r="ET150" s="188"/>
      <c r="EU150" s="188"/>
      <c r="EV150" s="188"/>
      <c r="EW150" s="316">
        <f t="shared" si="490"/>
        <v>0</v>
      </c>
      <c r="EX150" s="316">
        <f t="shared" si="491"/>
        <v>0</v>
      </c>
      <c r="EY150" s="316">
        <f t="shared" si="492"/>
        <v>0</v>
      </c>
      <c r="EZ150" s="316">
        <f t="shared" si="493"/>
        <v>0</v>
      </c>
      <c r="FA150" s="316">
        <f t="shared" si="494"/>
        <v>0</v>
      </c>
      <c r="FB150" s="316">
        <f t="shared" si="495"/>
        <v>0</v>
      </c>
      <c r="FC150" s="188"/>
      <c r="FD150" s="307">
        <f t="shared" si="530"/>
        <v>0</v>
      </c>
      <c r="FE150" s="307">
        <f t="shared" si="496"/>
        <v>0</v>
      </c>
      <c r="FF150" s="188"/>
      <c r="FG150" s="188"/>
      <c r="FH150" s="188"/>
      <c r="FI150" s="188"/>
      <c r="FJ150" s="188"/>
      <c r="FK150" s="188"/>
      <c r="FL150" s="316">
        <f t="shared" si="497"/>
        <v>0</v>
      </c>
      <c r="FM150" s="316">
        <f t="shared" si="498"/>
        <v>0</v>
      </c>
      <c r="FN150" s="316">
        <f t="shared" si="499"/>
        <v>0</v>
      </c>
      <c r="FO150" s="316">
        <f t="shared" si="500"/>
        <v>0</v>
      </c>
      <c r="FP150" s="316">
        <f t="shared" si="501"/>
        <v>0</v>
      </c>
      <c r="FQ150" s="316">
        <f t="shared" si="502"/>
        <v>0</v>
      </c>
      <c r="FR150" s="188"/>
      <c r="FS150" s="307">
        <f t="shared" si="503"/>
        <v>0</v>
      </c>
      <c r="FT150" s="307">
        <f t="shared" si="504"/>
        <v>0</v>
      </c>
      <c r="FU150" s="188"/>
      <c r="FV150" s="188"/>
      <c r="FW150" s="188"/>
      <c r="FX150" s="188"/>
      <c r="FY150" s="188"/>
      <c r="FZ150" s="188"/>
      <c r="GA150" s="316">
        <f t="shared" si="505"/>
        <v>0</v>
      </c>
      <c r="GB150" s="316">
        <f t="shared" si="506"/>
        <v>0</v>
      </c>
      <c r="GC150" s="316">
        <f t="shared" si="507"/>
        <v>0</v>
      </c>
      <c r="GD150" s="316">
        <f t="shared" si="508"/>
        <v>0</v>
      </c>
      <c r="GE150" s="316">
        <f t="shared" si="509"/>
        <v>0</v>
      </c>
      <c r="GF150" s="316">
        <f t="shared" si="510"/>
        <v>0</v>
      </c>
      <c r="GG150" s="188"/>
      <c r="GH150" s="307">
        <f t="shared" si="511"/>
        <v>0</v>
      </c>
      <c r="GI150" s="307">
        <f t="shared" si="512"/>
        <v>0</v>
      </c>
    </row>
    <row r="151" spans="1:191" ht="16.5" x14ac:dyDescent="0.25">
      <c r="A151" s="409">
        <v>41334</v>
      </c>
      <c r="B151" s="410">
        <f t="shared" si="513"/>
        <v>0</v>
      </c>
      <c r="C151" s="208">
        <f t="shared" si="415"/>
        <v>-0.5699999999999994</v>
      </c>
      <c r="D151" s="417"/>
      <c r="E151" s="410">
        <f t="shared" si="514"/>
        <v>0</v>
      </c>
      <c r="F151" s="208">
        <f t="shared" si="416"/>
        <v>0</v>
      </c>
      <c r="G151" s="417"/>
      <c r="H151" s="410">
        <f t="shared" si="515"/>
        <v>0</v>
      </c>
      <c r="I151" s="208">
        <f t="shared" si="417"/>
        <v>0.5</v>
      </c>
      <c r="J151" s="417"/>
      <c r="K151" s="410">
        <f t="shared" si="516"/>
        <v>0</v>
      </c>
      <c r="L151" s="208">
        <f t="shared" si="418"/>
        <v>0</v>
      </c>
      <c r="M151" s="417"/>
      <c r="N151" s="410">
        <f t="shared" si="517"/>
        <v>0</v>
      </c>
      <c r="O151" s="208">
        <f t="shared" si="419"/>
        <v>-0.18</v>
      </c>
      <c r="P151" s="417"/>
      <c r="Q151" s="208">
        <f t="shared" si="420"/>
        <v>4.3685000000000009</v>
      </c>
      <c r="R151" s="417"/>
      <c r="S151" s="410">
        <f t="shared" si="518"/>
        <v>0</v>
      </c>
      <c r="T151" s="208">
        <f t="shared" si="421"/>
        <v>-0.56999999999999995</v>
      </c>
      <c r="U151" s="417"/>
      <c r="V151" s="208">
        <f t="shared" si="519"/>
        <v>5.5592666206885797</v>
      </c>
      <c r="W151" s="417"/>
      <c r="X151" s="410">
        <f t="shared" si="520"/>
        <v>0</v>
      </c>
      <c r="Y151" s="208">
        <f t="shared" si="422"/>
        <v>4.5485000000000007</v>
      </c>
      <c r="Z151" s="417"/>
      <c r="AB151" s="412">
        <f t="shared" si="423"/>
        <v>0</v>
      </c>
      <c r="AC151" s="122"/>
      <c r="AD151" s="122"/>
      <c r="AI151" s="407">
        <v>41334</v>
      </c>
      <c r="AJ151" s="293">
        <f t="shared" si="521"/>
        <v>0</v>
      </c>
      <c r="AK151" s="294">
        <f t="shared" si="527"/>
        <v>0</v>
      </c>
      <c r="AL151" s="294">
        <f t="shared" si="424"/>
        <v>0</v>
      </c>
      <c r="AM151" s="313">
        <f t="shared" si="522"/>
        <v>0.48069688965616525</v>
      </c>
      <c r="AN151" s="314">
        <f t="shared" si="425"/>
        <v>0</v>
      </c>
      <c r="AO151" s="294">
        <f t="shared" si="426"/>
        <v>0</v>
      </c>
      <c r="AP151" s="408"/>
      <c r="AQ151" s="237"/>
      <c r="AR151" s="307">
        <f t="shared" si="427"/>
        <v>0</v>
      </c>
      <c r="AS151" s="237"/>
      <c r="AT151" s="188"/>
      <c r="AU151" s="188"/>
      <c r="AV151" s="239">
        <v>41334</v>
      </c>
      <c r="AW151" s="188"/>
      <c r="AX151" s="315">
        <f t="shared" si="428"/>
        <v>0</v>
      </c>
      <c r="AY151" s="316">
        <f t="shared" si="429"/>
        <v>0</v>
      </c>
      <c r="AZ151" s="316">
        <f t="shared" si="430"/>
        <v>0</v>
      </c>
      <c r="BA151" s="316">
        <f t="shared" si="431"/>
        <v>0</v>
      </c>
      <c r="BB151" s="316">
        <f t="shared" si="432"/>
        <v>0</v>
      </c>
      <c r="BC151" s="316">
        <f t="shared" si="433"/>
        <v>0</v>
      </c>
      <c r="BD151" s="316">
        <f t="shared" si="434"/>
        <v>0</v>
      </c>
      <c r="BE151" s="316">
        <f t="shared" si="523"/>
        <v>0</v>
      </c>
      <c r="BF151" s="316"/>
      <c r="BG151" s="248"/>
      <c r="BH151" s="248"/>
      <c r="BI151" s="317">
        <f t="shared" si="435"/>
        <v>0</v>
      </c>
      <c r="BJ151" s="317">
        <f t="shared" si="436"/>
        <v>0</v>
      </c>
      <c r="BK151" s="317">
        <f t="shared" si="437"/>
        <v>0</v>
      </c>
      <c r="BL151" s="317">
        <f t="shared" si="438"/>
        <v>0</v>
      </c>
      <c r="BM151" s="317">
        <f t="shared" si="439"/>
        <v>0</v>
      </c>
      <c r="BN151" s="317">
        <f t="shared" si="440"/>
        <v>0</v>
      </c>
      <c r="BO151" s="317">
        <f t="shared" si="441"/>
        <v>0</v>
      </c>
      <c r="BP151" s="317">
        <f t="shared" si="442"/>
        <v>0</v>
      </c>
      <c r="BQ151" s="248"/>
      <c r="BR151" s="249">
        <f t="shared" si="528"/>
        <v>0</v>
      </c>
      <c r="BS151" s="249">
        <f t="shared" si="443"/>
        <v>0</v>
      </c>
      <c r="BT151" s="249"/>
      <c r="BU151" s="188"/>
      <c r="BV151" s="188"/>
      <c r="BW151" s="318">
        <f t="shared" si="444"/>
        <v>0</v>
      </c>
      <c r="BX151" s="318">
        <f t="shared" si="445"/>
        <v>0</v>
      </c>
      <c r="BY151" s="318">
        <f t="shared" si="446"/>
        <v>0</v>
      </c>
      <c r="BZ151" s="318">
        <f t="shared" si="447"/>
        <v>0</v>
      </c>
      <c r="CA151" s="318">
        <f t="shared" si="448"/>
        <v>0</v>
      </c>
      <c r="CB151" s="316">
        <f t="shared" si="449"/>
        <v>0</v>
      </c>
      <c r="CC151" s="316">
        <f t="shared" si="450"/>
        <v>0</v>
      </c>
      <c r="CD151" s="316">
        <f t="shared" si="451"/>
        <v>0</v>
      </c>
      <c r="CE151" s="316">
        <f t="shared" si="452"/>
        <v>0</v>
      </c>
      <c r="CF151" s="316">
        <f t="shared" si="453"/>
        <v>0</v>
      </c>
      <c r="CG151" s="316">
        <f t="shared" si="454"/>
        <v>0</v>
      </c>
      <c r="CH151" s="316">
        <f t="shared" si="455"/>
        <v>0</v>
      </c>
      <c r="CI151" s="316">
        <f t="shared" si="456"/>
        <v>0</v>
      </c>
      <c r="CJ151" s="188"/>
      <c r="CK151" s="307">
        <f t="shared" si="524"/>
        <v>0</v>
      </c>
      <c r="CL151" s="307"/>
      <c r="CM151" s="307"/>
      <c r="CN151" s="318">
        <f t="shared" si="457"/>
        <v>0</v>
      </c>
      <c r="CO151" s="318">
        <f t="shared" si="458"/>
        <v>0</v>
      </c>
      <c r="CP151" s="318">
        <f t="shared" si="459"/>
        <v>0</v>
      </c>
      <c r="CQ151" s="318">
        <f t="shared" si="460"/>
        <v>0</v>
      </c>
      <c r="CR151" s="307"/>
      <c r="CS151" s="307">
        <f t="shared" si="525"/>
        <v>0</v>
      </c>
      <c r="CT151" s="307"/>
      <c r="CU151" s="188"/>
      <c r="CV151" s="188"/>
      <c r="CW151" s="188"/>
      <c r="CX151" s="316">
        <f t="shared" si="461"/>
        <v>0</v>
      </c>
      <c r="CY151" s="316">
        <f t="shared" si="462"/>
        <v>0</v>
      </c>
      <c r="CZ151" s="316">
        <f t="shared" si="463"/>
        <v>0</v>
      </c>
      <c r="DA151" s="316">
        <f t="shared" si="464"/>
        <v>0</v>
      </c>
      <c r="DB151" s="316">
        <f t="shared" si="465"/>
        <v>0</v>
      </c>
      <c r="DC151" s="316">
        <f t="shared" si="466"/>
        <v>0</v>
      </c>
      <c r="DD151" s="316">
        <f t="shared" si="467"/>
        <v>0</v>
      </c>
      <c r="DE151" s="188"/>
      <c r="DF151" s="307">
        <f t="shared" si="468"/>
        <v>0</v>
      </c>
      <c r="DG151" s="188"/>
      <c r="DH151" s="188"/>
      <c r="DI151" s="188"/>
      <c r="DJ151" s="188"/>
      <c r="DK151" s="188"/>
      <c r="DL151" s="316">
        <f t="shared" si="469"/>
        <v>0</v>
      </c>
      <c r="DM151" s="316">
        <f t="shared" si="470"/>
        <v>0</v>
      </c>
      <c r="DN151" s="316">
        <f t="shared" si="471"/>
        <v>0</v>
      </c>
      <c r="DO151" s="316">
        <f t="shared" si="472"/>
        <v>0</v>
      </c>
      <c r="DP151" s="316"/>
      <c r="DQ151" s="316">
        <f t="shared" si="526"/>
        <v>0</v>
      </c>
      <c r="DR151" s="316"/>
      <c r="DS151" s="316">
        <f t="shared" si="473"/>
        <v>0</v>
      </c>
      <c r="DT151" s="316">
        <f t="shared" si="474"/>
        <v>0</v>
      </c>
      <c r="DU151" s="316">
        <f t="shared" si="475"/>
        <v>0</v>
      </c>
      <c r="DV151" s="316">
        <f t="shared" si="476"/>
        <v>0</v>
      </c>
      <c r="DW151" s="316">
        <f t="shared" si="477"/>
        <v>0</v>
      </c>
      <c r="DX151" s="316">
        <f t="shared" si="478"/>
        <v>0</v>
      </c>
      <c r="DY151" s="316">
        <f t="shared" si="479"/>
        <v>0</v>
      </c>
      <c r="DZ151" s="316">
        <f t="shared" si="480"/>
        <v>0</v>
      </c>
      <c r="EA151" s="316">
        <f t="shared" si="481"/>
        <v>0</v>
      </c>
      <c r="EB151" s="307">
        <f t="shared" si="482"/>
        <v>0</v>
      </c>
      <c r="EC151" s="307"/>
      <c r="ED151" s="188"/>
      <c r="EE151" s="188"/>
      <c r="EF151" s="188"/>
      <c r="EG151" s="188"/>
      <c r="EH151" s="188"/>
      <c r="EI151" s="316">
        <f t="shared" si="483"/>
        <v>0</v>
      </c>
      <c r="EJ151" s="316">
        <f t="shared" si="484"/>
        <v>0</v>
      </c>
      <c r="EK151" s="316">
        <f t="shared" si="485"/>
        <v>0</v>
      </c>
      <c r="EL151" s="316">
        <f t="shared" si="486"/>
        <v>0</v>
      </c>
      <c r="EM151" s="316">
        <f t="shared" si="487"/>
        <v>0</v>
      </c>
      <c r="EN151" s="316">
        <f t="shared" si="488"/>
        <v>0</v>
      </c>
      <c r="EO151" s="188"/>
      <c r="EP151" s="307">
        <f t="shared" si="529"/>
        <v>0</v>
      </c>
      <c r="EQ151" s="307">
        <f t="shared" si="489"/>
        <v>0</v>
      </c>
      <c r="ER151" s="188"/>
      <c r="ES151" s="188"/>
      <c r="ET151" s="188"/>
      <c r="EU151" s="188"/>
      <c r="EV151" s="188"/>
      <c r="EW151" s="316">
        <f t="shared" si="490"/>
        <v>0</v>
      </c>
      <c r="EX151" s="316">
        <f t="shared" si="491"/>
        <v>0</v>
      </c>
      <c r="EY151" s="316">
        <f t="shared" si="492"/>
        <v>0</v>
      </c>
      <c r="EZ151" s="316">
        <f t="shared" si="493"/>
        <v>0</v>
      </c>
      <c r="FA151" s="316">
        <f t="shared" si="494"/>
        <v>0</v>
      </c>
      <c r="FB151" s="316">
        <f t="shared" si="495"/>
        <v>0</v>
      </c>
      <c r="FC151" s="188"/>
      <c r="FD151" s="307">
        <f t="shared" si="530"/>
        <v>0</v>
      </c>
      <c r="FE151" s="307">
        <f t="shared" si="496"/>
        <v>0</v>
      </c>
      <c r="FF151" s="188"/>
      <c r="FG151" s="188"/>
      <c r="FH151" s="188"/>
      <c r="FI151" s="188"/>
      <c r="FJ151" s="188"/>
      <c r="FK151" s="188"/>
      <c r="FL151" s="316">
        <f t="shared" si="497"/>
        <v>0</v>
      </c>
      <c r="FM151" s="316">
        <f t="shared" si="498"/>
        <v>0</v>
      </c>
      <c r="FN151" s="316">
        <f t="shared" si="499"/>
        <v>0</v>
      </c>
      <c r="FO151" s="316">
        <f t="shared" si="500"/>
        <v>0</v>
      </c>
      <c r="FP151" s="316">
        <f t="shared" si="501"/>
        <v>0</v>
      </c>
      <c r="FQ151" s="316">
        <f t="shared" si="502"/>
        <v>0</v>
      </c>
      <c r="FR151" s="188"/>
      <c r="FS151" s="307">
        <f t="shared" si="503"/>
        <v>0</v>
      </c>
      <c r="FT151" s="307">
        <f t="shared" si="504"/>
        <v>0</v>
      </c>
      <c r="FU151" s="188"/>
      <c r="FV151" s="188"/>
      <c r="FW151" s="188"/>
      <c r="FX151" s="188"/>
      <c r="FY151" s="188"/>
      <c r="FZ151" s="188"/>
      <c r="GA151" s="316">
        <f t="shared" si="505"/>
        <v>0</v>
      </c>
      <c r="GB151" s="316">
        <f t="shared" si="506"/>
        <v>0</v>
      </c>
      <c r="GC151" s="316">
        <f t="shared" si="507"/>
        <v>0</v>
      </c>
      <c r="GD151" s="316">
        <f t="shared" si="508"/>
        <v>0</v>
      </c>
      <c r="GE151" s="316">
        <f t="shared" si="509"/>
        <v>0</v>
      </c>
      <c r="GF151" s="316">
        <f t="shared" si="510"/>
        <v>0</v>
      </c>
      <c r="GG151" s="188"/>
      <c r="GH151" s="307">
        <f t="shared" si="511"/>
        <v>0</v>
      </c>
      <c r="GI151" s="307">
        <f t="shared" si="512"/>
        <v>0</v>
      </c>
    </row>
    <row r="152" spans="1:191" ht="16.5" x14ac:dyDescent="0.25">
      <c r="A152" s="404">
        <v>41365</v>
      </c>
      <c r="B152" s="405">
        <f t="shared" si="513"/>
        <v>0</v>
      </c>
      <c r="C152" s="414">
        <f t="shared" si="415"/>
        <v>-0.62725265855601187</v>
      </c>
      <c r="D152" s="217"/>
      <c r="E152" s="405">
        <f t="shared" si="514"/>
        <v>0</v>
      </c>
      <c r="F152" s="414">
        <f t="shared" si="416"/>
        <v>0</v>
      </c>
      <c r="G152" s="217"/>
      <c r="H152" s="405">
        <f t="shared" si="515"/>
        <v>0</v>
      </c>
      <c r="I152" s="414">
        <f t="shared" si="417"/>
        <v>0.62</v>
      </c>
      <c r="J152" s="217"/>
      <c r="K152" s="405">
        <f t="shared" si="516"/>
        <v>0</v>
      </c>
      <c r="L152" s="414">
        <f t="shared" si="418"/>
        <v>0</v>
      </c>
      <c r="M152" s="217"/>
      <c r="N152" s="405">
        <f t="shared" si="517"/>
        <v>0</v>
      </c>
      <c r="O152" s="414">
        <f t="shared" si="419"/>
        <v>-0.28999999999999998</v>
      </c>
      <c r="P152" s="217"/>
      <c r="Q152" s="414">
        <f t="shared" si="420"/>
        <v>4.1174999999999997</v>
      </c>
      <c r="R152" s="217"/>
      <c r="S152" s="405">
        <f t="shared" si="518"/>
        <v>0</v>
      </c>
      <c r="T152" s="414">
        <f t="shared" si="421"/>
        <v>-0.56999999999999995</v>
      </c>
      <c r="U152" s="217"/>
      <c r="V152" s="414">
        <f t="shared" si="519"/>
        <v>5.3621964069956958</v>
      </c>
      <c r="W152" s="217"/>
      <c r="X152" s="405">
        <f t="shared" si="520"/>
        <v>0</v>
      </c>
      <c r="Y152" s="414">
        <f t="shared" si="422"/>
        <v>4.4074999999999998</v>
      </c>
      <c r="Z152" s="217"/>
      <c r="AB152" s="415">
        <f t="shared" si="423"/>
        <v>0</v>
      </c>
      <c r="AC152" s="122"/>
      <c r="AD152" s="122"/>
      <c r="AI152" s="407">
        <v>41365</v>
      </c>
      <c r="AJ152" s="293">
        <f t="shared" si="521"/>
        <v>0</v>
      </c>
      <c r="AK152" s="294">
        <f t="shared" si="527"/>
        <v>0</v>
      </c>
      <c r="AL152" s="294">
        <f t="shared" si="424"/>
        <v>0</v>
      </c>
      <c r="AM152" s="313">
        <f t="shared" si="522"/>
        <v>0.47800010622688188</v>
      </c>
      <c r="AN152" s="314">
        <f t="shared" si="425"/>
        <v>0</v>
      </c>
      <c r="AO152" s="294">
        <f t="shared" si="426"/>
        <v>0</v>
      </c>
      <c r="AP152" s="408"/>
      <c r="AQ152" s="237"/>
      <c r="AR152" s="307">
        <f t="shared" si="427"/>
        <v>0</v>
      </c>
      <c r="AS152" s="237"/>
      <c r="AT152" s="188"/>
      <c r="AU152" s="188"/>
      <c r="AV152" s="239">
        <v>41365</v>
      </c>
      <c r="AW152" s="188"/>
      <c r="AX152" s="315">
        <f t="shared" si="428"/>
        <v>0</v>
      </c>
      <c r="AY152" s="316">
        <f t="shared" si="429"/>
        <v>0</v>
      </c>
      <c r="AZ152" s="316">
        <f t="shared" si="430"/>
        <v>0</v>
      </c>
      <c r="BA152" s="316">
        <f t="shared" si="431"/>
        <v>0</v>
      </c>
      <c r="BB152" s="316">
        <f t="shared" si="432"/>
        <v>0</v>
      </c>
      <c r="BC152" s="316">
        <f t="shared" si="433"/>
        <v>0</v>
      </c>
      <c r="BD152" s="316">
        <f t="shared" si="434"/>
        <v>0</v>
      </c>
      <c r="BE152" s="316">
        <f t="shared" si="523"/>
        <v>0</v>
      </c>
      <c r="BF152" s="316"/>
      <c r="BG152" s="248"/>
      <c r="BH152" s="248"/>
      <c r="BI152" s="317">
        <f t="shared" si="435"/>
        <v>0</v>
      </c>
      <c r="BJ152" s="317">
        <f t="shared" si="436"/>
        <v>0</v>
      </c>
      <c r="BK152" s="317">
        <f t="shared" si="437"/>
        <v>0</v>
      </c>
      <c r="BL152" s="317">
        <f t="shared" si="438"/>
        <v>0</v>
      </c>
      <c r="BM152" s="317">
        <f t="shared" si="439"/>
        <v>0</v>
      </c>
      <c r="BN152" s="317">
        <f t="shared" si="440"/>
        <v>0</v>
      </c>
      <c r="BO152" s="317">
        <f t="shared" si="441"/>
        <v>0</v>
      </c>
      <c r="BP152" s="317">
        <f t="shared" si="442"/>
        <v>0</v>
      </c>
      <c r="BQ152" s="248"/>
      <c r="BR152" s="249">
        <f t="shared" si="528"/>
        <v>0</v>
      </c>
      <c r="BS152" s="249">
        <f t="shared" si="443"/>
        <v>0</v>
      </c>
      <c r="BT152" s="249"/>
      <c r="BU152" s="188"/>
      <c r="BV152" s="188"/>
      <c r="BW152" s="318">
        <f t="shared" si="444"/>
        <v>0</v>
      </c>
      <c r="BX152" s="318">
        <f t="shared" si="445"/>
        <v>0</v>
      </c>
      <c r="BY152" s="318">
        <f t="shared" si="446"/>
        <v>0</v>
      </c>
      <c r="BZ152" s="318">
        <f t="shared" si="447"/>
        <v>0</v>
      </c>
      <c r="CA152" s="318">
        <f t="shared" si="448"/>
        <v>0</v>
      </c>
      <c r="CB152" s="316">
        <f t="shared" si="449"/>
        <v>0</v>
      </c>
      <c r="CC152" s="316">
        <f t="shared" si="450"/>
        <v>0</v>
      </c>
      <c r="CD152" s="316">
        <f t="shared" si="451"/>
        <v>0</v>
      </c>
      <c r="CE152" s="316">
        <f t="shared" si="452"/>
        <v>0</v>
      </c>
      <c r="CF152" s="316">
        <f t="shared" si="453"/>
        <v>0</v>
      </c>
      <c r="CG152" s="316">
        <f t="shared" si="454"/>
        <v>0</v>
      </c>
      <c r="CH152" s="316">
        <f t="shared" si="455"/>
        <v>0</v>
      </c>
      <c r="CI152" s="316">
        <f t="shared" si="456"/>
        <v>0</v>
      </c>
      <c r="CJ152" s="188"/>
      <c r="CK152" s="307">
        <f t="shared" si="524"/>
        <v>0</v>
      </c>
      <c r="CL152" s="307"/>
      <c r="CM152" s="307"/>
      <c r="CN152" s="318">
        <f t="shared" si="457"/>
        <v>0</v>
      </c>
      <c r="CO152" s="318">
        <f t="shared" si="458"/>
        <v>0</v>
      </c>
      <c r="CP152" s="318">
        <f t="shared" si="459"/>
        <v>0</v>
      </c>
      <c r="CQ152" s="318">
        <f t="shared" si="460"/>
        <v>0</v>
      </c>
      <c r="CR152" s="307"/>
      <c r="CS152" s="307">
        <f t="shared" si="525"/>
        <v>0</v>
      </c>
      <c r="CT152" s="307"/>
      <c r="CU152" s="188"/>
      <c r="CV152" s="188"/>
      <c r="CW152" s="188"/>
      <c r="CX152" s="316">
        <f t="shared" si="461"/>
        <v>0</v>
      </c>
      <c r="CY152" s="316">
        <f t="shared" si="462"/>
        <v>0</v>
      </c>
      <c r="CZ152" s="316">
        <f t="shared" si="463"/>
        <v>0</v>
      </c>
      <c r="DA152" s="316">
        <f t="shared" si="464"/>
        <v>0</v>
      </c>
      <c r="DB152" s="316">
        <f t="shared" si="465"/>
        <v>0</v>
      </c>
      <c r="DC152" s="316">
        <f t="shared" si="466"/>
        <v>0</v>
      </c>
      <c r="DD152" s="316">
        <f t="shared" si="467"/>
        <v>0</v>
      </c>
      <c r="DE152" s="188"/>
      <c r="DF152" s="307">
        <f t="shared" si="468"/>
        <v>0</v>
      </c>
      <c r="DG152" s="188"/>
      <c r="DH152" s="188"/>
      <c r="DI152" s="188"/>
      <c r="DJ152" s="188"/>
      <c r="DK152" s="188"/>
      <c r="DL152" s="316">
        <f t="shared" si="469"/>
        <v>0</v>
      </c>
      <c r="DM152" s="316">
        <f t="shared" si="470"/>
        <v>0</v>
      </c>
      <c r="DN152" s="316">
        <f t="shared" si="471"/>
        <v>0</v>
      </c>
      <c r="DO152" s="316">
        <f t="shared" si="472"/>
        <v>0</v>
      </c>
      <c r="DP152" s="316"/>
      <c r="DQ152" s="316">
        <f t="shared" si="526"/>
        <v>0</v>
      </c>
      <c r="DR152" s="316"/>
      <c r="DS152" s="316">
        <f t="shared" si="473"/>
        <v>0</v>
      </c>
      <c r="DT152" s="316">
        <f t="shared" si="474"/>
        <v>0</v>
      </c>
      <c r="DU152" s="316">
        <f t="shared" si="475"/>
        <v>0</v>
      </c>
      <c r="DV152" s="316">
        <f t="shared" si="476"/>
        <v>0</v>
      </c>
      <c r="DW152" s="316">
        <f t="shared" si="477"/>
        <v>0</v>
      </c>
      <c r="DX152" s="316">
        <f t="shared" si="478"/>
        <v>0</v>
      </c>
      <c r="DY152" s="316">
        <f t="shared" si="479"/>
        <v>0</v>
      </c>
      <c r="DZ152" s="316">
        <f t="shared" si="480"/>
        <v>0</v>
      </c>
      <c r="EA152" s="316">
        <f t="shared" si="481"/>
        <v>0</v>
      </c>
      <c r="EB152" s="307">
        <f t="shared" si="482"/>
        <v>0</v>
      </c>
      <c r="EC152" s="307"/>
      <c r="ED152" s="188"/>
      <c r="EE152" s="188"/>
      <c r="EF152" s="188"/>
      <c r="EG152" s="188"/>
      <c r="EH152" s="188"/>
      <c r="EI152" s="316">
        <f t="shared" si="483"/>
        <v>0</v>
      </c>
      <c r="EJ152" s="316">
        <f t="shared" si="484"/>
        <v>0</v>
      </c>
      <c r="EK152" s="316">
        <f t="shared" si="485"/>
        <v>0</v>
      </c>
      <c r="EL152" s="316">
        <f t="shared" si="486"/>
        <v>0</v>
      </c>
      <c r="EM152" s="316">
        <f t="shared" si="487"/>
        <v>0</v>
      </c>
      <c r="EN152" s="316">
        <f t="shared" si="488"/>
        <v>0</v>
      </c>
      <c r="EO152" s="188"/>
      <c r="EP152" s="307">
        <f t="shared" si="529"/>
        <v>0</v>
      </c>
      <c r="EQ152" s="307">
        <f t="shared" si="489"/>
        <v>0</v>
      </c>
      <c r="ER152" s="188"/>
      <c r="ES152" s="188"/>
      <c r="ET152" s="188"/>
      <c r="EU152" s="188"/>
      <c r="EV152" s="188"/>
      <c r="EW152" s="316">
        <f t="shared" si="490"/>
        <v>0</v>
      </c>
      <c r="EX152" s="316">
        <f t="shared" si="491"/>
        <v>0</v>
      </c>
      <c r="EY152" s="316">
        <f t="shared" si="492"/>
        <v>0</v>
      </c>
      <c r="EZ152" s="316">
        <f t="shared" si="493"/>
        <v>0</v>
      </c>
      <c r="FA152" s="316">
        <f t="shared" si="494"/>
        <v>0</v>
      </c>
      <c r="FB152" s="316">
        <f t="shared" si="495"/>
        <v>0</v>
      </c>
      <c r="FC152" s="188"/>
      <c r="FD152" s="307">
        <f t="shared" si="530"/>
        <v>0</v>
      </c>
      <c r="FE152" s="307">
        <f t="shared" si="496"/>
        <v>0</v>
      </c>
      <c r="FF152" s="188"/>
      <c r="FG152" s="188"/>
      <c r="FH152" s="188"/>
      <c r="FI152" s="188"/>
      <c r="FJ152" s="188"/>
      <c r="FK152" s="188"/>
      <c r="FL152" s="316">
        <f t="shared" si="497"/>
        <v>0</v>
      </c>
      <c r="FM152" s="316">
        <f t="shared" si="498"/>
        <v>0</v>
      </c>
      <c r="FN152" s="316">
        <f t="shared" si="499"/>
        <v>0</v>
      </c>
      <c r="FO152" s="316">
        <f t="shared" si="500"/>
        <v>0</v>
      </c>
      <c r="FP152" s="316">
        <f t="shared" si="501"/>
        <v>0</v>
      </c>
      <c r="FQ152" s="316">
        <f t="shared" si="502"/>
        <v>0</v>
      </c>
      <c r="FR152" s="188"/>
      <c r="FS152" s="307">
        <f t="shared" si="503"/>
        <v>0</v>
      </c>
      <c r="FT152" s="307">
        <f t="shared" si="504"/>
        <v>0</v>
      </c>
      <c r="FU152" s="188"/>
      <c r="FV152" s="188"/>
      <c r="FW152" s="188"/>
      <c r="FX152" s="188"/>
      <c r="FY152" s="188"/>
      <c r="FZ152" s="188"/>
      <c r="GA152" s="316">
        <f t="shared" si="505"/>
        <v>0</v>
      </c>
      <c r="GB152" s="316">
        <f t="shared" si="506"/>
        <v>0</v>
      </c>
      <c r="GC152" s="316">
        <f t="shared" si="507"/>
        <v>0</v>
      </c>
      <c r="GD152" s="316">
        <f t="shared" si="508"/>
        <v>0</v>
      </c>
      <c r="GE152" s="316">
        <f t="shared" si="509"/>
        <v>0</v>
      </c>
      <c r="GF152" s="316">
        <f t="shared" si="510"/>
        <v>0</v>
      </c>
      <c r="GG152" s="188"/>
      <c r="GH152" s="307">
        <f t="shared" si="511"/>
        <v>0</v>
      </c>
      <c r="GI152" s="307">
        <f t="shared" si="512"/>
        <v>0</v>
      </c>
    </row>
    <row r="153" spans="1:191" ht="16.5" x14ac:dyDescent="0.25">
      <c r="A153" s="404">
        <v>41395</v>
      </c>
      <c r="B153" s="410">
        <f t="shared" si="513"/>
        <v>0</v>
      </c>
      <c r="C153" s="208">
        <f t="shared" si="415"/>
        <v>-0.62725302601792254</v>
      </c>
      <c r="D153" s="417"/>
      <c r="E153" s="410">
        <f t="shared" si="514"/>
        <v>0</v>
      </c>
      <c r="F153" s="208">
        <f t="shared" si="416"/>
        <v>0</v>
      </c>
      <c r="G153" s="417"/>
      <c r="H153" s="410">
        <f t="shared" si="515"/>
        <v>0</v>
      </c>
      <c r="I153" s="208">
        <f t="shared" si="417"/>
        <v>0.62</v>
      </c>
      <c r="J153" s="417"/>
      <c r="K153" s="410">
        <f t="shared" si="516"/>
        <v>0</v>
      </c>
      <c r="L153" s="208">
        <f t="shared" si="418"/>
        <v>0</v>
      </c>
      <c r="M153" s="417"/>
      <c r="N153" s="410">
        <f t="shared" si="517"/>
        <v>0</v>
      </c>
      <c r="O153" s="208">
        <f t="shared" si="419"/>
        <v>-0.28999999999999998</v>
      </c>
      <c r="P153" s="417"/>
      <c r="Q153" s="208">
        <f t="shared" si="420"/>
        <v>4.0885000000000007</v>
      </c>
      <c r="R153" s="417"/>
      <c r="S153" s="410">
        <f t="shared" si="518"/>
        <v>0</v>
      </c>
      <c r="T153" s="208">
        <f t="shared" si="421"/>
        <v>-0.56999999999999995</v>
      </c>
      <c r="U153" s="417"/>
      <c r="V153" s="208">
        <f t="shared" si="519"/>
        <v>5.3216401156616593</v>
      </c>
      <c r="W153" s="417"/>
      <c r="X153" s="410">
        <f t="shared" si="520"/>
        <v>0</v>
      </c>
      <c r="Y153" s="208">
        <f t="shared" si="422"/>
        <v>4.3785000000000007</v>
      </c>
      <c r="Z153" s="417"/>
      <c r="AB153" s="415">
        <f t="shared" si="423"/>
        <v>0</v>
      </c>
      <c r="AC153" s="122"/>
      <c r="AD153" s="122"/>
      <c r="AI153" s="407">
        <v>41395</v>
      </c>
      <c r="AJ153" s="293">
        <f t="shared" si="521"/>
        <v>0</v>
      </c>
      <c r="AK153" s="294">
        <f t="shared" si="527"/>
        <v>0</v>
      </c>
      <c r="AL153" s="294">
        <f t="shared" si="424"/>
        <v>0</v>
      </c>
      <c r="AM153" s="313">
        <f t="shared" si="522"/>
        <v>0.47540164703114812</v>
      </c>
      <c r="AN153" s="314">
        <f t="shared" si="425"/>
        <v>0</v>
      </c>
      <c r="AO153" s="294">
        <f t="shared" si="426"/>
        <v>0</v>
      </c>
      <c r="AP153" s="408"/>
      <c r="AQ153" s="237"/>
      <c r="AR153" s="307">
        <f t="shared" si="427"/>
        <v>0</v>
      </c>
      <c r="AS153" s="237"/>
      <c r="AT153" s="188"/>
      <c r="AU153" s="188"/>
      <c r="AV153" s="239">
        <v>41395</v>
      </c>
      <c r="AW153" s="188"/>
      <c r="AX153" s="315">
        <f t="shared" si="428"/>
        <v>0</v>
      </c>
      <c r="AY153" s="316">
        <f t="shared" si="429"/>
        <v>0</v>
      </c>
      <c r="AZ153" s="316">
        <f t="shared" si="430"/>
        <v>0</v>
      </c>
      <c r="BA153" s="316">
        <f t="shared" si="431"/>
        <v>0</v>
      </c>
      <c r="BB153" s="316">
        <f t="shared" si="432"/>
        <v>0</v>
      </c>
      <c r="BC153" s="316">
        <f t="shared" si="433"/>
        <v>0</v>
      </c>
      <c r="BD153" s="316">
        <f t="shared" si="434"/>
        <v>0</v>
      </c>
      <c r="BE153" s="316">
        <f t="shared" si="523"/>
        <v>0</v>
      </c>
      <c r="BF153" s="316"/>
      <c r="BG153" s="248"/>
      <c r="BH153" s="248"/>
      <c r="BI153" s="317">
        <f t="shared" si="435"/>
        <v>0</v>
      </c>
      <c r="BJ153" s="317">
        <f t="shared" si="436"/>
        <v>0</v>
      </c>
      <c r="BK153" s="317">
        <f t="shared" si="437"/>
        <v>0</v>
      </c>
      <c r="BL153" s="317">
        <f t="shared" si="438"/>
        <v>0</v>
      </c>
      <c r="BM153" s="317">
        <f t="shared" si="439"/>
        <v>0</v>
      </c>
      <c r="BN153" s="317">
        <f t="shared" si="440"/>
        <v>0</v>
      </c>
      <c r="BO153" s="317">
        <f t="shared" si="441"/>
        <v>0</v>
      </c>
      <c r="BP153" s="317">
        <f t="shared" si="442"/>
        <v>0</v>
      </c>
      <c r="BQ153" s="248"/>
      <c r="BR153" s="249">
        <f t="shared" si="528"/>
        <v>0</v>
      </c>
      <c r="BS153" s="249">
        <f t="shared" si="443"/>
        <v>0</v>
      </c>
      <c r="BT153" s="249"/>
      <c r="BU153" s="188"/>
      <c r="BV153" s="188"/>
      <c r="BW153" s="318">
        <f t="shared" si="444"/>
        <v>0</v>
      </c>
      <c r="BX153" s="318">
        <f t="shared" si="445"/>
        <v>0</v>
      </c>
      <c r="BY153" s="318">
        <f t="shared" si="446"/>
        <v>0</v>
      </c>
      <c r="BZ153" s="318">
        <f t="shared" si="447"/>
        <v>0</v>
      </c>
      <c r="CA153" s="318">
        <f t="shared" si="448"/>
        <v>0</v>
      </c>
      <c r="CB153" s="316">
        <f t="shared" si="449"/>
        <v>0</v>
      </c>
      <c r="CC153" s="316">
        <f t="shared" si="450"/>
        <v>0</v>
      </c>
      <c r="CD153" s="316">
        <f t="shared" si="451"/>
        <v>0</v>
      </c>
      <c r="CE153" s="316">
        <f t="shared" si="452"/>
        <v>0</v>
      </c>
      <c r="CF153" s="316">
        <f t="shared" si="453"/>
        <v>0</v>
      </c>
      <c r="CG153" s="316">
        <f t="shared" si="454"/>
        <v>0</v>
      </c>
      <c r="CH153" s="316">
        <f t="shared" si="455"/>
        <v>0</v>
      </c>
      <c r="CI153" s="316">
        <f t="shared" si="456"/>
        <v>0</v>
      </c>
      <c r="CJ153" s="188"/>
      <c r="CK153" s="307">
        <f t="shared" si="524"/>
        <v>0</v>
      </c>
      <c r="CL153" s="307"/>
      <c r="CM153" s="307"/>
      <c r="CN153" s="318">
        <f t="shared" si="457"/>
        <v>0</v>
      </c>
      <c r="CO153" s="318">
        <f t="shared" si="458"/>
        <v>0</v>
      </c>
      <c r="CP153" s="318">
        <f t="shared" si="459"/>
        <v>0</v>
      </c>
      <c r="CQ153" s="318">
        <f t="shared" si="460"/>
        <v>0</v>
      </c>
      <c r="CR153" s="307"/>
      <c r="CS153" s="307">
        <f t="shared" si="525"/>
        <v>0</v>
      </c>
      <c r="CT153" s="307"/>
      <c r="CU153" s="188"/>
      <c r="CV153" s="188"/>
      <c r="CW153" s="188"/>
      <c r="CX153" s="316">
        <f t="shared" si="461"/>
        <v>0</v>
      </c>
      <c r="CY153" s="316">
        <f t="shared" si="462"/>
        <v>0</v>
      </c>
      <c r="CZ153" s="316">
        <f t="shared" si="463"/>
        <v>0</v>
      </c>
      <c r="DA153" s="316">
        <f t="shared" si="464"/>
        <v>0</v>
      </c>
      <c r="DB153" s="316">
        <f t="shared" si="465"/>
        <v>0</v>
      </c>
      <c r="DC153" s="316">
        <f t="shared" si="466"/>
        <v>0</v>
      </c>
      <c r="DD153" s="316">
        <f t="shared" si="467"/>
        <v>0</v>
      </c>
      <c r="DE153" s="188"/>
      <c r="DF153" s="307">
        <f t="shared" si="468"/>
        <v>0</v>
      </c>
      <c r="DG153" s="188"/>
      <c r="DH153" s="188"/>
      <c r="DI153" s="188"/>
      <c r="DJ153" s="188"/>
      <c r="DK153" s="188"/>
      <c r="DL153" s="316">
        <f t="shared" si="469"/>
        <v>0</v>
      </c>
      <c r="DM153" s="316">
        <f t="shared" si="470"/>
        <v>0</v>
      </c>
      <c r="DN153" s="316">
        <f t="shared" si="471"/>
        <v>0</v>
      </c>
      <c r="DO153" s="316">
        <f t="shared" si="472"/>
        <v>0</v>
      </c>
      <c r="DP153" s="316"/>
      <c r="DQ153" s="316">
        <f t="shared" si="526"/>
        <v>0</v>
      </c>
      <c r="DR153" s="316"/>
      <c r="DS153" s="316">
        <f t="shared" si="473"/>
        <v>0</v>
      </c>
      <c r="DT153" s="316">
        <f t="shared" si="474"/>
        <v>0</v>
      </c>
      <c r="DU153" s="316">
        <f t="shared" si="475"/>
        <v>0</v>
      </c>
      <c r="DV153" s="316">
        <f t="shared" si="476"/>
        <v>0</v>
      </c>
      <c r="DW153" s="316">
        <f t="shared" si="477"/>
        <v>0</v>
      </c>
      <c r="DX153" s="316">
        <f t="shared" si="478"/>
        <v>0</v>
      </c>
      <c r="DY153" s="316">
        <f t="shared" si="479"/>
        <v>0</v>
      </c>
      <c r="DZ153" s="316">
        <f t="shared" si="480"/>
        <v>0</v>
      </c>
      <c r="EA153" s="316">
        <f t="shared" si="481"/>
        <v>0</v>
      </c>
      <c r="EB153" s="307">
        <f t="shared" si="482"/>
        <v>0</v>
      </c>
      <c r="EC153" s="307"/>
      <c r="ED153" s="188"/>
      <c r="EE153" s="188"/>
      <c r="EF153" s="188"/>
      <c r="EG153" s="188"/>
      <c r="EH153" s="188"/>
      <c r="EI153" s="316">
        <f t="shared" si="483"/>
        <v>0</v>
      </c>
      <c r="EJ153" s="316">
        <f t="shared" si="484"/>
        <v>0</v>
      </c>
      <c r="EK153" s="316">
        <f t="shared" si="485"/>
        <v>0</v>
      </c>
      <c r="EL153" s="316">
        <f t="shared" si="486"/>
        <v>0</v>
      </c>
      <c r="EM153" s="316">
        <f t="shared" si="487"/>
        <v>0</v>
      </c>
      <c r="EN153" s="316">
        <f t="shared" si="488"/>
        <v>0</v>
      </c>
      <c r="EO153" s="188"/>
      <c r="EP153" s="307">
        <f t="shared" si="529"/>
        <v>0</v>
      </c>
      <c r="EQ153" s="307">
        <f t="shared" si="489"/>
        <v>0</v>
      </c>
      <c r="ER153" s="188"/>
      <c r="ES153" s="188"/>
      <c r="ET153" s="188"/>
      <c r="EU153" s="188"/>
      <c r="EV153" s="188"/>
      <c r="EW153" s="316">
        <f t="shared" si="490"/>
        <v>0</v>
      </c>
      <c r="EX153" s="316">
        <f t="shared" si="491"/>
        <v>0</v>
      </c>
      <c r="EY153" s="316">
        <f t="shared" si="492"/>
        <v>0</v>
      </c>
      <c r="EZ153" s="316">
        <f t="shared" si="493"/>
        <v>0</v>
      </c>
      <c r="FA153" s="316">
        <f t="shared" si="494"/>
        <v>0</v>
      </c>
      <c r="FB153" s="316">
        <f t="shared" si="495"/>
        <v>0</v>
      </c>
      <c r="FC153" s="188"/>
      <c r="FD153" s="307">
        <f t="shared" si="530"/>
        <v>0</v>
      </c>
      <c r="FE153" s="307">
        <f t="shared" si="496"/>
        <v>0</v>
      </c>
      <c r="FF153" s="188"/>
      <c r="FG153" s="188"/>
      <c r="FH153" s="188"/>
      <c r="FI153" s="188"/>
      <c r="FJ153" s="188"/>
      <c r="FK153" s="188"/>
      <c r="FL153" s="316">
        <f t="shared" si="497"/>
        <v>0</v>
      </c>
      <c r="FM153" s="316">
        <f t="shared" si="498"/>
        <v>0</v>
      </c>
      <c r="FN153" s="316">
        <f t="shared" si="499"/>
        <v>0</v>
      </c>
      <c r="FO153" s="316">
        <f t="shared" si="500"/>
        <v>0</v>
      </c>
      <c r="FP153" s="316">
        <f t="shared" si="501"/>
        <v>0</v>
      </c>
      <c r="FQ153" s="316">
        <f t="shared" si="502"/>
        <v>0</v>
      </c>
      <c r="FR153" s="188"/>
      <c r="FS153" s="307">
        <f t="shared" si="503"/>
        <v>0</v>
      </c>
      <c r="FT153" s="307">
        <f t="shared" si="504"/>
        <v>0</v>
      </c>
      <c r="FU153" s="188"/>
      <c r="FV153" s="188"/>
      <c r="FW153" s="188"/>
      <c r="FX153" s="188"/>
      <c r="FY153" s="188"/>
      <c r="FZ153" s="188"/>
      <c r="GA153" s="316">
        <f t="shared" si="505"/>
        <v>0</v>
      </c>
      <c r="GB153" s="316">
        <f t="shared" si="506"/>
        <v>0</v>
      </c>
      <c r="GC153" s="316">
        <f t="shared" si="507"/>
        <v>0</v>
      </c>
      <c r="GD153" s="316">
        <f t="shared" si="508"/>
        <v>0</v>
      </c>
      <c r="GE153" s="316">
        <f t="shared" si="509"/>
        <v>0</v>
      </c>
      <c r="GF153" s="316">
        <f t="shared" si="510"/>
        <v>0</v>
      </c>
      <c r="GG153" s="188"/>
      <c r="GH153" s="307">
        <f t="shared" si="511"/>
        <v>0</v>
      </c>
      <c r="GI153" s="307">
        <f t="shared" si="512"/>
        <v>0</v>
      </c>
    </row>
    <row r="154" spans="1:191" ht="16.5" x14ac:dyDescent="0.25">
      <c r="A154" s="404">
        <v>41426</v>
      </c>
      <c r="B154" s="410">
        <f t="shared" si="513"/>
        <v>0</v>
      </c>
      <c r="C154" s="208">
        <f t="shared" si="415"/>
        <v>-0.62725328292045024</v>
      </c>
      <c r="D154" s="417"/>
      <c r="E154" s="410">
        <f t="shared" si="514"/>
        <v>0</v>
      </c>
      <c r="F154" s="208">
        <f t="shared" si="416"/>
        <v>0</v>
      </c>
      <c r="G154" s="417"/>
      <c r="H154" s="410">
        <f t="shared" si="515"/>
        <v>0</v>
      </c>
      <c r="I154" s="208">
        <f t="shared" si="417"/>
        <v>0.62</v>
      </c>
      <c r="J154" s="417"/>
      <c r="K154" s="410">
        <f t="shared" si="516"/>
        <v>0</v>
      </c>
      <c r="L154" s="208">
        <f t="shared" si="418"/>
        <v>0</v>
      </c>
      <c r="M154" s="417"/>
      <c r="N154" s="410">
        <f t="shared" si="517"/>
        <v>0</v>
      </c>
      <c r="O154" s="208">
        <f t="shared" si="419"/>
        <v>-0.28999999999999998</v>
      </c>
      <c r="P154" s="417"/>
      <c r="Q154" s="208">
        <f t="shared" si="420"/>
        <v>4.1185</v>
      </c>
      <c r="R154" s="417"/>
      <c r="S154" s="410">
        <f t="shared" si="518"/>
        <v>0</v>
      </c>
      <c r="T154" s="208">
        <f t="shared" si="421"/>
        <v>-0.56999999999999995</v>
      </c>
      <c r="U154" s="417"/>
      <c r="V154" s="208">
        <f t="shared" si="519"/>
        <v>5.3635352304018697</v>
      </c>
      <c r="W154" s="417"/>
      <c r="X154" s="410">
        <f t="shared" si="520"/>
        <v>0</v>
      </c>
      <c r="Y154" s="208">
        <f t="shared" si="422"/>
        <v>4.4085000000000001</v>
      </c>
      <c r="Z154" s="417"/>
      <c r="AB154" s="415">
        <f t="shared" si="423"/>
        <v>0</v>
      </c>
      <c r="AC154" s="122"/>
      <c r="AD154" s="122"/>
      <c r="AI154" s="407">
        <v>41426</v>
      </c>
      <c r="AJ154" s="293">
        <f t="shared" si="521"/>
        <v>0</v>
      </c>
      <c r="AK154" s="294">
        <f t="shared" si="527"/>
        <v>0</v>
      </c>
      <c r="AL154" s="294">
        <f t="shared" si="424"/>
        <v>0</v>
      </c>
      <c r="AM154" s="313">
        <f t="shared" si="522"/>
        <v>0.47272825189453399</v>
      </c>
      <c r="AN154" s="314">
        <f t="shared" si="425"/>
        <v>0</v>
      </c>
      <c r="AO154" s="294">
        <f t="shared" si="426"/>
        <v>0</v>
      </c>
      <c r="AP154" s="408"/>
      <c r="AQ154" s="237"/>
      <c r="AR154" s="307">
        <f t="shared" si="427"/>
        <v>0</v>
      </c>
      <c r="AS154" s="237"/>
      <c r="AT154" s="188"/>
      <c r="AU154" s="188"/>
      <c r="AV154" s="239">
        <v>41426</v>
      </c>
      <c r="AW154" s="188"/>
      <c r="AX154" s="315">
        <f t="shared" si="428"/>
        <v>0</v>
      </c>
      <c r="AY154" s="316">
        <f t="shared" si="429"/>
        <v>0</v>
      </c>
      <c r="AZ154" s="316">
        <f t="shared" si="430"/>
        <v>0</v>
      </c>
      <c r="BA154" s="316">
        <f t="shared" si="431"/>
        <v>0</v>
      </c>
      <c r="BB154" s="316">
        <f t="shared" si="432"/>
        <v>0</v>
      </c>
      <c r="BC154" s="316">
        <f t="shared" si="433"/>
        <v>0</v>
      </c>
      <c r="BD154" s="316">
        <f t="shared" si="434"/>
        <v>0</v>
      </c>
      <c r="BE154" s="316">
        <f t="shared" si="523"/>
        <v>0</v>
      </c>
      <c r="BF154" s="316"/>
      <c r="BG154" s="248"/>
      <c r="BH154" s="248"/>
      <c r="BI154" s="317">
        <f t="shared" si="435"/>
        <v>0</v>
      </c>
      <c r="BJ154" s="317">
        <f t="shared" si="436"/>
        <v>0</v>
      </c>
      <c r="BK154" s="317">
        <f t="shared" si="437"/>
        <v>0</v>
      </c>
      <c r="BL154" s="317">
        <f t="shared" si="438"/>
        <v>0</v>
      </c>
      <c r="BM154" s="317">
        <f t="shared" si="439"/>
        <v>0</v>
      </c>
      <c r="BN154" s="317">
        <f t="shared" si="440"/>
        <v>0</v>
      </c>
      <c r="BO154" s="317">
        <f t="shared" si="441"/>
        <v>0</v>
      </c>
      <c r="BP154" s="317">
        <f t="shared" si="442"/>
        <v>0</v>
      </c>
      <c r="BQ154" s="248"/>
      <c r="BR154" s="249">
        <f t="shared" si="528"/>
        <v>0</v>
      </c>
      <c r="BS154" s="249">
        <f t="shared" si="443"/>
        <v>0</v>
      </c>
      <c r="BT154" s="249"/>
      <c r="BU154" s="188"/>
      <c r="BV154" s="188"/>
      <c r="BW154" s="318">
        <f t="shared" si="444"/>
        <v>0</v>
      </c>
      <c r="BX154" s="318">
        <f t="shared" si="445"/>
        <v>0</v>
      </c>
      <c r="BY154" s="318">
        <f t="shared" si="446"/>
        <v>0</v>
      </c>
      <c r="BZ154" s="318">
        <f t="shared" si="447"/>
        <v>0</v>
      </c>
      <c r="CA154" s="318">
        <f t="shared" si="448"/>
        <v>0</v>
      </c>
      <c r="CB154" s="316">
        <f t="shared" si="449"/>
        <v>0</v>
      </c>
      <c r="CC154" s="316">
        <f t="shared" si="450"/>
        <v>0</v>
      </c>
      <c r="CD154" s="316">
        <f t="shared" si="451"/>
        <v>0</v>
      </c>
      <c r="CE154" s="316">
        <f t="shared" si="452"/>
        <v>0</v>
      </c>
      <c r="CF154" s="316">
        <f t="shared" si="453"/>
        <v>0</v>
      </c>
      <c r="CG154" s="316">
        <f t="shared" si="454"/>
        <v>0</v>
      </c>
      <c r="CH154" s="316">
        <f t="shared" si="455"/>
        <v>0</v>
      </c>
      <c r="CI154" s="316">
        <f t="shared" si="456"/>
        <v>0</v>
      </c>
      <c r="CJ154" s="188"/>
      <c r="CK154" s="307">
        <f t="shared" si="524"/>
        <v>0</v>
      </c>
      <c r="CL154" s="307"/>
      <c r="CM154" s="307"/>
      <c r="CN154" s="318">
        <f t="shared" si="457"/>
        <v>0</v>
      </c>
      <c r="CO154" s="318">
        <f t="shared" si="458"/>
        <v>0</v>
      </c>
      <c r="CP154" s="318">
        <f t="shared" si="459"/>
        <v>0</v>
      </c>
      <c r="CQ154" s="318">
        <f t="shared" si="460"/>
        <v>0</v>
      </c>
      <c r="CR154" s="307"/>
      <c r="CS154" s="307">
        <f t="shared" si="525"/>
        <v>0</v>
      </c>
      <c r="CT154" s="307"/>
      <c r="CU154" s="188"/>
      <c r="CV154" s="188"/>
      <c r="CW154" s="188"/>
      <c r="CX154" s="316">
        <f t="shared" si="461"/>
        <v>0</v>
      </c>
      <c r="CY154" s="316">
        <f t="shared" si="462"/>
        <v>0</v>
      </c>
      <c r="CZ154" s="316">
        <f t="shared" si="463"/>
        <v>0</v>
      </c>
      <c r="DA154" s="316">
        <f t="shared" si="464"/>
        <v>0</v>
      </c>
      <c r="DB154" s="316">
        <f t="shared" si="465"/>
        <v>0</v>
      </c>
      <c r="DC154" s="316">
        <f t="shared" si="466"/>
        <v>0</v>
      </c>
      <c r="DD154" s="316">
        <f t="shared" si="467"/>
        <v>0</v>
      </c>
      <c r="DE154" s="188"/>
      <c r="DF154" s="307">
        <f t="shared" si="468"/>
        <v>0</v>
      </c>
      <c r="DG154" s="188"/>
      <c r="DH154" s="188"/>
      <c r="DI154" s="188"/>
      <c r="DJ154" s="188"/>
      <c r="DK154" s="188"/>
      <c r="DL154" s="316">
        <f t="shared" si="469"/>
        <v>0</v>
      </c>
      <c r="DM154" s="316">
        <f t="shared" si="470"/>
        <v>0</v>
      </c>
      <c r="DN154" s="316">
        <f t="shared" si="471"/>
        <v>0</v>
      </c>
      <c r="DO154" s="316">
        <f t="shared" si="472"/>
        <v>0</v>
      </c>
      <c r="DP154" s="316"/>
      <c r="DQ154" s="316">
        <f t="shared" si="526"/>
        <v>0</v>
      </c>
      <c r="DR154" s="316"/>
      <c r="DS154" s="316">
        <f t="shared" si="473"/>
        <v>0</v>
      </c>
      <c r="DT154" s="316">
        <f t="shared" si="474"/>
        <v>0</v>
      </c>
      <c r="DU154" s="316">
        <f t="shared" si="475"/>
        <v>0</v>
      </c>
      <c r="DV154" s="316">
        <f t="shared" si="476"/>
        <v>0</v>
      </c>
      <c r="DW154" s="316">
        <f t="shared" si="477"/>
        <v>0</v>
      </c>
      <c r="DX154" s="316">
        <f t="shared" si="478"/>
        <v>0</v>
      </c>
      <c r="DY154" s="316">
        <f t="shared" si="479"/>
        <v>0</v>
      </c>
      <c r="DZ154" s="316">
        <f t="shared" si="480"/>
        <v>0</v>
      </c>
      <c r="EA154" s="316">
        <f t="shared" si="481"/>
        <v>0</v>
      </c>
      <c r="EB154" s="307">
        <f t="shared" si="482"/>
        <v>0</v>
      </c>
      <c r="EC154" s="307"/>
      <c r="ED154" s="188"/>
      <c r="EE154" s="188"/>
      <c r="EF154" s="188"/>
      <c r="EG154" s="188"/>
      <c r="EH154" s="188"/>
      <c r="EI154" s="316">
        <f t="shared" si="483"/>
        <v>0</v>
      </c>
      <c r="EJ154" s="316">
        <f t="shared" si="484"/>
        <v>0</v>
      </c>
      <c r="EK154" s="316">
        <f t="shared" si="485"/>
        <v>0</v>
      </c>
      <c r="EL154" s="316">
        <f t="shared" si="486"/>
        <v>0</v>
      </c>
      <c r="EM154" s="316">
        <f t="shared" si="487"/>
        <v>0</v>
      </c>
      <c r="EN154" s="316">
        <f t="shared" si="488"/>
        <v>0</v>
      </c>
      <c r="EO154" s="188"/>
      <c r="EP154" s="307">
        <f t="shared" si="529"/>
        <v>0</v>
      </c>
      <c r="EQ154" s="307">
        <f t="shared" si="489"/>
        <v>0</v>
      </c>
      <c r="ER154" s="188"/>
      <c r="ES154" s="188"/>
      <c r="ET154" s="188"/>
      <c r="EU154" s="188"/>
      <c r="EV154" s="188"/>
      <c r="EW154" s="316">
        <f t="shared" si="490"/>
        <v>0</v>
      </c>
      <c r="EX154" s="316">
        <f t="shared" si="491"/>
        <v>0</v>
      </c>
      <c r="EY154" s="316">
        <f t="shared" si="492"/>
        <v>0</v>
      </c>
      <c r="EZ154" s="316">
        <f t="shared" si="493"/>
        <v>0</v>
      </c>
      <c r="FA154" s="316">
        <f t="shared" si="494"/>
        <v>0</v>
      </c>
      <c r="FB154" s="316">
        <f t="shared" si="495"/>
        <v>0</v>
      </c>
      <c r="FC154" s="188"/>
      <c r="FD154" s="307">
        <f t="shared" si="530"/>
        <v>0</v>
      </c>
      <c r="FE154" s="307">
        <f t="shared" si="496"/>
        <v>0</v>
      </c>
      <c r="FF154" s="188"/>
      <c r="FG154" s="188"/>
      <c r="FH154" s="188"/>
      <c r="FI154" s="188"/>
      <c r="FJ154" s="188"/>
      <c r="FK154" s="188"/>
      <c r="FL154" s="316">
        <f t="shared" si="497"/>
        <v>0</v>
      </c>
      <c r="FM154" s="316">
        <f t="shared" si="498"/>
        <v>0</v>
      </c>
      <c r="FN154" s="316">
        <f t="shared" si="499"/>
        <v>0</v>
      </c>
      <c r="FO154" s="316">
        <f t="shared" si="500"/>
        <v>0</v>
      </c>
      <c r="FP154" s="316">
        <f t="shared" si="501"/>
        <v>0</v>
      </c>
      <c r="FQ154" s="316">
        <f t="shared" si="502"/>
        <v>0</v>
      </c>
      <c r="FR154" s="188"/>
      <c r="FS154" s="307">
        <f t="shared" si="503"/>
        <v>0</v>
      </c>
      <c r="FT154" s="307">
        <f t="shared" si="504"/>
        <v>0</v>
      </c>
      <c r="FU154" s="188"/>
      <c r="FV154" s="188"/>
      <c r="FW154" s="188"/>
      <c r="FX154" s="188"/>
      <c r="FY154" s="188"/>
      <c r="FZ154" s="188"/>
      <c r="GA154" s="316">
        <f t="shared" si="505"/>
        <v>0</v>
      </c>
      <c r="GB154" s="316">
        <f t="shared" si="506"/>
        <v>0</v>
      </c>
      <c r="GC154" s="316">
        <f t="shared" si="507"/>
        <v>0</v>
      </c>
      <c r="GD154" s="316">
        <f t="shared" si="508"/>
        <v>0</v>
      </c>
      <c r="GE154" s="316">
        <f t="shared" si="509"/>
        <v>0</v>
      </c>
      <c r="GF154" s="316">
        <f t="shared" si="510"/>
        <v>0</v>
      </c>
      <c r="GG154" s="188"/>
      <c r="GH154" s="307">
        <f t="shared" si="511"/>
        <v>0</v>
      </c>
      <c r="GI154" s="307">
        <f t="shared" si="512"/>
        <v>0</v>
      </c>
    </row>
    <row r="155" spans="1:191" ht="16.5" x14ac:dyDescent="0.25">
      <c r="A155" s="404">
        <v>41456</v>
      </c>
      <c r="B155" s="410">
        <f t="shared" si="513"/>
        <v>0</v>
      </c>
      <c r="C155" s="208">
        <f t="shared" si="415"/>
        <v>-0.62725341269357315</v>
      </c>
      <c r="D155" s="411">
        <f>AVERAGE(C152:C158)</f>
        <v>-0.62725317092753963</v>
      </c>
      <c r="E155" s="410">
        <f t="shared" si="514"/>
        <v>0</v>
      </c>
      <c r="F155" s="208">
        <f t="shared" si="416"/>
        <v>0</v>
      </c>
      <c r="G155" s="411">
        <f>AVERAGE(F152:F158)</f>
        <v>0</v>
      </c>
      <c r="H155" s="410">
        <f t="shared" si="515"/>
        <v>0</v>
      </c>
      <c r="I155" s="208">
        <f t="shared" si="417"/>
        <v>0.62</v>
      </c>
      <c r="J155" s="411">
        <f>AVERAGE(I152:I158)</f>
        <v>0.62</v>
      </c>
      <c r="K155" s="410">
        <f t="shared" si="516"/>
        <v>0</v>
      </c>
      <c r="L155" s="208">
        <f t="shared" si="418"/>
        <v>0</v>
      </c>
      <c r="M155" s="411">
        <f>AVERAGE(L152:L158)</f>
        <v>0</v>
      </c>
      <c r="N155" s="410">
        <f t="shared" si="517"/>
        <v>0</v>
      </c>
      <c r="O155" s="208">
        <f t="shared" si="419"/>
        <v>-0.28999999999999998</v>
      </c>
      <c r="P155" s="411">
        <f>AVERAGE(O152:O158)</f>
        <v>-0.28999999999999998</v>
      </c>
      <c r="Q155" s="208">
        <f t="shared" si="420"/>
        <v>4.1485000000000003</v>
      </c>
      <c r="R155" s="411">
        <f>AVERAGE(Q152:Q158)</f>
        <v>4.1526428571428573</v>
      </c>
      <c r="S155" s="410">
        <f t="shared" si="518"/>
        <v>0</v>
      </c>
      <c r="T155" s="208">
        <f t="shared" si="421"/>
        <v>-0.56999999999999995</v>
      </c>
      <c r="U155" s="411">
        <f>AVERAGE(T152:T158)</f>
        <v>-0.56999999999999995</v>
      </c>
      <c r="V155" s="208">
        <f t="shared" si="519"/>
        <v>5.4054419717540556</v>
      </c>
      <c r="W155" s="411">
        <f>AVERAGE(V152:V158)</f>
        <v>5.4112535345216486</v>
      </c>
      <c r="X155" s="410">
        <f t="shared" si="520"/>
        <v>0</v>
      </c>
      <c r="Y155" s="208">
        <f t="shared" si="422"/>
        <v>4.4385000000000003</v>
      </c>
      <c r="Z155" s="411">
        <f>AVERAGE(Y152:Y158)</f>
        <v>4.4426428571428582</v>
      </c>
      <c r="AB155" s="415">
        <f t="shared" si="423"/>
        <v>0</v>
      </c>
      <c r="AC155" s="122"/>
      <c r="AD155" s="122"/>
      <c r="AI155" s="407">
        <v>41456</v>
      </c>
      <c r="AJ155" s="293">
        <f t="shared" si="521"/>
        <v>0</v>
      </c>
      <c r="AK155" s="294">
        <f t="shared" si="527"/>
        <v>0</v>
      </c>
      <c r="AL155" s="294">
        <f t="shared" si="424"/>
        <v>0</v>
      </c>
      <c r="AM155" s="313">
        <f t="shared" si="522"/>
        <v>0.47015236955962236</v>
      </c>
      <c r="AN155" s="314">
        <f t="shared" si="425"/>
        <v>0</v>
      </c>
      <c r="AO155" s="294">
        <f t="shared" si="426"/>
        <v>0</v>
      </c>
      <c r="AP155" s="408"/>
      <c r="AQ155" s="237"/>
      <c r="AR155" s="307">
        <f t="shared" si="427"/>
        <v>0</v>
      </c>
      <c r="AS155" s="237"/>
      <c r="AT155" s="188"/>
      <c r="AU155" s="188"/>
      <c r="AV155" s="239">
        <v>41456</v>
      </c>
      <c r="AW155" s="188"/>
      <c r="AX155" s="315">
        <f t="shared" si="428"/>
        <v>0</v>
      </c>
      <c r="AY155" s="316">
        <f t="shared" si="429"/>
        <v>0</v>
      </c>
      <c r="AZ155" s="316">
        <f t="shared" si="430"/>
        <v>0</v>
      </c>
      <c r="BA155" s="316">
        <f t="shared" si="431"/>
        <v>0</v>
      </c>
      <c r="BB155" s="316">
        <f t="shared" si="432"/>
        <v>0</v>
      </c>
      <c r="BC155" s="316">
        <f t="shared" si="433"/>
        <v>0</v>
      </c>
      <c r="BD155" s="316">
        <f t="shared" si="434"/>
        <v>0</v>
      </c>
      <c r="BE155" s="316">
        <f t="shared" si="523"/>
        <v>0</v>
      </c>
      <c r="BF155" s="316"/>
      <c r="BG155" s="248"/>
      <c r="BH155" s="248"/>
      <c r="BI155" s="317">
        <f t="shared" si="435"/>
        <v>0</v>
      </c>
      <c r="BJ155" s="317">
        <f t="shared" si="436"/>
        <v>0</v>
      </c>
      <c r="BK155" s="317">
        <f t="shared" si="437"/>
        <v>0</v>
      </c>
      <c r="BL155" s="317">
        <f t="shared" si="438"/>
        <v>0</v>
      </c>
      <c r="BM155" s="317">
        <f t="shared" si="439"/>
        <v>0</v>
      </c>
      <c r="BN155" s="317">
        <f t="shared" si="440"/>
        <v>0</v>
      </c>
      <c r="BO155" s="317">
        <f t="shared" si="441"/>
        <v>0</v>
      </c>
      <c r="BP155" s="317">
        <f t="shared" si="442"/>
        <v>0</v>
      </c>
      <c r="BQ155" s="248"/>
      <c r="BR155" s="249">
        <f t="shared" si="528"/>
        <v>0</v>
      </c>
      <c r="BS155" s="249">
        <f t="shared" si="443"/>
        <v>0</v>
      </c>
      <c r="BT155" s="249"/>
      <c r="BU155" s="188"/>
      <c r="BV155" s="188"/>
      <c r="BW155" s="318">
        <f t="shared" si="444"/>
        <v>0</v>
      </c>
      <c r="BX155" s="318">
        <f t="shared" si="445"/>
        <v>0</v>
      </c>
      <c r="BY155" s="318">
        <f t="shared" si="446"/>
        <v>0</v>
      </c>
      <c r="BZ155" s="318">
        <f t="shared" si="447"/>
        <v>0</v>
      </c>
      <c r="CA155" s="318">
        <f t="shared" si="448"/>
        <v>0</v>
      </c>
      <c r="CB155" s="316">
        <f t="shared" si="449"/>
        <v>0</v>
      </c>
      <c r="CC155" s="316">
        <f t="shared" si="450"/>
        <v>0</v>
      </c>
      <c r="CD155" s="316">
        <f t="shared" si="451"/>
        <v>0</v>
      </c>
      <c r="CE155" s="316">
        <f t="shared" si="452"/>
        <v>0</v>
      </c>
      <c r="CF155" s="316">
        <f t="shared" si="453"/>
        <v>0</v>
      </c>
      <c r="CG155" s="316">
        <f t="shared" si="454"/>
        <v>0</v>
      </c>
      <c r="CH155" s="316">
        <f t="shared" si="455"/>
        <v>0</v>
      </c>
      <c r="CI155" s="316">
        <f t="shared" si="456"/>
        <v>0</v>
      </c>
      <c r="CJ155" s="188"/>
      <c r="CK155" s="307">
        <f t="shared" si="524"/>
        <v>0</v>
      </c>
      <c r="CL155" s="307"/>
      <c r="CM155" s="307"/>
      <c r="CN155" s="318">
        <f t="shared" si="457"/>
        <v>0</v>
      </c>
      <c r="CO155" s="318">
        <f t="shared" si="458"/>
        <v>0</v>
      </c>
      <c r="CP155" s="318">
        <f t="shared" si="459"/>
        <v>0</v>
      </c>
      <c r="CQ155" s="318">
        <f t="shared" si="460"/>
        <v>0</v>
      </c>
      <c r="CR155" s="307"/>
      <c r="CS155" s="307">
        <f t="shared" si="525"/>
        <v>0</v>
      </c>
      <c r="CT155" s="307"/>
      <c r="CU155" s="188"/>
      <c r="CV155" s="188"/>
      <c r="CW155" s="188"/>
      <c r="CX155" s="316">
        <f t="shared" si="461"/>
        <v>0</v>
      </c>
      <c r="CY155" s="316">
        <f t="shared" si="462"/>
        <v>0</v>
      </c>
      <c r="CZ155" s="316">
        <f t="shared" si="463"/>
        <v>0</v>
      </c>
      <c r="DA155" s="316">
        <f t="shared" si="464"/>
        <v>0</v>
      </c>
      <c r="DB155" s="316">
        <f t="shared" si="465"/>
        <v>0</v>
      </c>
      <c r="DC155" s="316">
        <f t="shared" si="466"/>
        <v>0</v>
      </c>
      <c r="DD155" s="316">
        <f t="shared" si="467"/>
        <v>0</v>
      </c>
      <c r="DE155" s="188"/>
      <c r="DF155" s="307">
        <f t="shared" si="468"/>
        <v>0</v>
      </c>
      <c r="DG155" s="188"/>
      <c r="DH155" s="188"/>
      <c r="DI155" s="188"/>
      <c r="DJ155" s="188"/>
      <c r="DK155" s="188"/>
      <c r="DL155" s="316">
        <f t="shared" si="469"/>
        <v>0</v>
      </c>
      <c r="DM155" s="316">
        <f t="shared" si="470"/>
        <v>0</v>
      </c>
      <c r="DN155" s="316">
        <f t="shared" si="471"/>
        <v>0</v>
      </c>
      <c r="DO155" s="316">
        <f t="shared" si="472"/>
        <v>0</v>
      </c>
      <c r="DP155" s="316"/>
      <c r="DQ155" s="316">
        <f t="shared" si="526"/>
        <v>0</v>
      </c>
      <c r="DR155" s="316"/>
      <c r="DS155" s="316">
        <f t="shared" si="473"/>
        <v>0</v>
      </c>
      <c r="DT155" s="316">
        <f t="shared" si="474"/>
        <v>0</v>
      </c>
      <c r="DU155" s="316">
        <f t="shared" si="475"/>
        <v>0</v>
      </c>
      <c r="DV155" s="316">
        <f t="shared" si="476"/>
        <v>0</v>
      </c>
      <c r="DW155" s="316">
        <f t="shared" si="477"/>
        <v>0</v>
      </c>
      <c r="DX155" s="316">
        <f t="shared" si="478"/>
        <v>0</v>
      </c>
      <c r="DY155" s="316">
        <f t="shared" si="479"/>
        <v>0</v>
      </c>
      <c r="DZ155" s="316">
        <f t="shared" si="480"/>
        <v>0</v>
      </c>
      <c r="EA155" s="316">
        <f t="shared" si="481"/>
        <v>0</v>
      </c>
      <c r="EB155" s="307">
        <f t="shared" si="482"/>
        <v>0</v>
      </c>
      <c r="EC155" s="307"/>
      <c r="ED155" s="188"/>
      <c r="EE155" s="188"/>
      <c r="EF155" s="188"/>
      <c r="EG155" s="188"/>
      <c r="EH155" s="188"/>
      <c r="EI155" s="316">
        <f t="shared" si="483"/>
        <v>0</v>
      </c>
      <c r="EJ155" s="316">
        <f t="shared" si="484"/>
        <v>0</v>
      </c>
      <c r="EK155" s="316">
        <f t="shared" si="485"/>
        <v>0</v>
      </c>
      <c r="EL155" s="316">
        <f t="shared" si="486"/>
        <v>0</v>
      </c>
      <c r="EM155" s="316">
        <f t="shared" si="487"/>
        <v>0</v>
      </c>
      <c r="EN155" s="316">
        <f t="shared" si="488"/>
        <v>0</v>
      </c>
      <c r="EO155" s="188"/>
      <c r="EP155" s="307">
        <f t="shared" si="529"/>
        <v>0</v>
      </c>
      <c r="EQ155" s="307">
        <f t="shared" si="489"/>
        <v>0</v>
      </c>
      <c r="ER155" s="188"/>
      <c r="ES155" s="188"/>
      <c r="ET155" s="188"/>
      <c r="EU155" s="188"/>
      <c r="EV155" s="188"/>
      <c r="EW155" s="316">
        <f t="shared" si="490"/>
        <v>0</v>
      </c>
      <c r="EX155" s="316">
        <f t="shared" si="491"/>
        <v>0</v>
      </c>
      <c r="EY155" s="316">
        <f t="shared" si="492"/>
        <v>0</v>
      </c>
      <c r="EZ155" s="316">
        <f t="shared" si="493"/>
        <v>0</v>
      </c>
      <c r="FA155" s="316">
        <f t="shared" si="494"/>
        <v>0</v>
      </c>
      <c r="FB155" s="316">
        <f t="shared" si="495"/>
        <v>0</v>
      </c>
      <c r="FC155" s="188"/>
      <c r="FD155" s="307">
        <f t="shared" si="530"/>
        <v>0</v>
      </c>
      <c r="FE155" s="307">
        <f t="shared" si="496"/>
        <v>0</v>
      </c>
      <c r="FF155" s="188"/>
      <c r="FG155" s="188"/>
      <c r="FH155" s="188"/>
      <c r="FI155" s="188"/>
      <c r="FJ155" s="188"/>
      <c r="FK155" s="188"/>
      <c r="FL155" s="316">
        <f t="shared" si="497"/>
        <v>0</v>
      </c>
      <c r="FM155" s="316">
        <f t="shared" si="498"/>
        <v>0</v>
      </c>
      <c r="FN155" s="316">
        <f t="shared" si="499"/>
        <v>0</v>
      </c>
      <c r="FO155" s="316">
        <f t="shared" si="500"/>
        <v>0</v>
      </c>
      <c r="FP155" s="316">
        <f t="shared" si="501"/>
        <v>0</v>
      </c>
      <c r="FQ155" s="316">
        <f t="shared" si="502"/>
        <v>0</v>
      </c>
      <c r="FR155" s="188"/>
      <c r="FS155" s="307">
        <f t="shared" si="503"/>
        <v>0</v>
      </c>
      <c r="FT155" s="307">
        <f t="shared" si="504"/>
        <v>0</v>
      </c>
      <c r="FU155" s="188"/>
      <c r="FV155" s="188"/>
      <c r="FW155" s="188"/>
      <c r="FX155" s="188"/>
      <c r="FY155" s="188"/>
      <c r="FZ155" s="188"/>
      <c r="GA155" s="316">
        <f t="shared" si="505"/>
        <v>0</v>
      </c>
      <c r="GB155" s="316">
        <f t="shared" si="506"/>
        <v>0</v>
      </c>
      <c r="GC155" s="316">
        <f t="shared" si="507"/>
        <v>0</v>
      </c>
      <c r="GD155" s="316">
        <f t="shared" si="508"/>
        <v>0</v>
      </c>
      <c r="GE155" s="316">
        <f t="shared" si="509"/>
        <v>0</v>
      </c>
      <c r="GF155" s="316">
        <f t="shared" si="510"/>
        <v>0</v>
      </c>
      <c r="GG155" s="188"/>
      <c r="GH155" s="307">
        <f t="shared" si="511"/>
        <v>0</v>
      </c>
      <c r="GI155" s="307">
        <f t="shared" si="512"/>
        <v>0</v>
      </c>
    </row>
    <row r="156" spans="1:191" ht="16.5" x14ac:dyDescent="0.25">
      <c r="A156" s="404">
        <v>41487</v>
      </c>
      <c r="B156" s="410">
        <f t="shared" si="513"/>
        <v>0</v>
      </c>
      <c r="C156" s="208">
        <f t="shared" si="415"/>
        <v>-0.62725342399410788</v>
      </c>
      <c r="D156" s="417"/>
      <c r="E156" s="410">
        <f t="shared" si="514"/>
        <v>0</v>
      </c>
      <c r="F156" s="208">
        <f t="shared" si="416"/>
        <v>0</v>
      </c>
      <c r="G156" s="417"/>
      <c r="H156" s="410">
        <f t="shared" si="515"/>
        <v>0</v>
      </c>
      <c r="I156" s="208">
        <f t="shared" si="417"/>
        <v>0.62</v>
      </c>
      <c r="J156" s="417"/>
      <c r="K156" s="410">
        <f t="shared" si="516"/>
        <v>0</v>
      </c>
      <c r="L156" s="208">
        <f t="shared" si="418"/>
        <v>0</v>
      </c>
      <c r="M156" s="417"/>
      <c r="N156" s="410">
        <f t="shared" si="517"/>
        <v>0</v>
      </c>
      <c r="O156" s="208">
        <f t="shared" si="419"/>
        <v>-0.28999999999999998</v>
      </c>
      <c r="P156" s="417"/>
      <c r="Q156" s="208">
        <f t="shared" si="420"/>
        <v>4.1684999999999999</v>
      </c>
      <c r="R156" s="417"/>
      <c r="S156" s="410">
        <f t="shared" si="518"/>
        <v>0</v>
      </c>
      <c r="T156" s="208">
        <f t="shared" si="421"/>
        <v>-0.56999999999999995</v>
      </c>
      <c r="U156" s="417"/>
      <c r="V156" s="208">
        <f t="shared" si="519"/>
        <v>5.4333868317117808</v>
      </c>
      <c r="W156" s="417"/>
      <c r="X156" s="410">
        <f t="shared" si="520"/>
        <v>0</v>
      </c>
      <c r="Y156" s="208">
        <f t="shared" si="422"/>
        <v>4.4584999999999999</v>
      </c>
      <c r="Z156" s="417"/>
      <c r="AB156" s="415">
        <f t="shared" si="423"/>
        <v>0</v>
      </c>
      <c r="AC156" s="122"/>
      <c r="AD156" s="122"/>
      <c r="AI156" s="407">
        <v>41487</v>
      </c>
      <c r="AJ156" s="293">
        <f t="shared" si="521"/>
        <v>0</v>
      </c>
      <c r="AK156" s="294">
        <f t="shared" si="527"/>
        <v>0</v>
      </c>
      <c r="AL156" s="294">
        <f t="shared" si="424"/>
        <v>0</v>
      </c>
      <c r="AM156" s="313">
        <f t="shared" si="522"/>
        <v>0.46750224483899216</v>
      </c>
      <c r="AN156" s="314">
        <f t="shared" si="425"/>
        <v>0</v>
      </c>
      <c r="AO156" s="294">
        <f t="shared" si="426"/>
        <v>0</v>
      </c>
      <c r="AP156" s="408"/>
      <c r="AQ156" s="237"/>
      <c r="AR156" s="307">
        <f t="shared" si="427"/>
        <v>0</v>
      </c>
      <c r="AS156" s="237"/>
      <c r="AT156" s="188"/>
      <c r="AU156" s="188"/>
      <c r="AV156" s="239">
        <v>41487</v>
      </c>
      <c r="AW156" s="188"/>
      <c r="AX156" s="315">
        <f t="shared" si="428"/>
        <v>0</v>
      </c>
      <c r="AY156" s="316">
        <f t="shared" si="429"/>
        <v>0</v>
      </c>
      <c r="AZ156" s="316">
        <f t="shared" si="430"/>
        <v>0</v>
      </c>
      <c r="BA156" s="316">
        <f t="shared" si="431"/>
        <v>0</v>
      </c>
      <c r="BB156" s="316">
        <f t="shared" si="432"/>
        <v>0</v>
      </c>
      <c r="BC156" s="316">
        <f t="shared" si="433"/>
        <v>0</v>
      </c>
      <c r="BD156" s="316">
        <f t="shared" si="434"/>
        <v>0</v>
      </c>
      <c r="BE156" s="316">
        <f t="shared" si="523"/>
        <v>0</v>
      </c>
      <c r="BF156" s="316"/>
      <c r="BG156" s="248"/>
      <c r="BH156" s="248"/>
      <c r="BI156" s="317">
        <f t="shared" si="435"/>
        <v>0</v>
      </c>
      <c r="BJ156" s="317">
        <f t="shared" si="436"/>
        <v>0</v>
      </c>
      <c r="BK156" s="317">
        <f t="shared" si="437"/>
        <v>0</v>
      </c>
      <c r="BL156" s="317">
        <f t="shared" si="438"/>
        <v>0</v>
      </c>
      <c r="BM156" s="317">
        <f t="shared" si="439"/>
        <v>0</v>
      </c>
      <c r="BN156" s="317">
        <f t="shared" si="440"/>
        <v>0</v>
      </c>
      <c r="BO156" s="317">
        <f t="shared" si="441"/>
        <v>0</v>
      </c>
      <c r="BP156" s="317">
        <f t="shared" si="442"/>
        <v>0</v>
      </c>
      <c r="BQ156" s="248"/>
      <c r="BR156" s="249">
        <f t="shared" si="528"/>
        <v>0</v>
      </c>
      <c r="BS156" s="249">
        <f t="shared" si="443"/>
        <v>0</v>
      </c>
      <c r="BT156" s="249"/>
      <c r="BU156" s="188"/>
      <c r="BV156" s="188"/>
      <c r="BW156" s="318">
        <f t="shared" si="444"/>
        <v>0</v>
      </c>
      <c r="BX156" s="318">
        <f t="shared" si="445"/>
        <v>0</v>
      </c>
      <c r="BY156" s="318">
        <f t="shared" si="446"/>
        <v>0</v>
      </c>
      <c r="BZ156" s="318">
        <f t="shared" si="447"/>
        <v>0</v>
      </c>
      <c r="CA156" s="318">
        <f t="shared" si="448"/>
        <v>0</v>
      </c>
      <c r="CB156" s="316">
        <f t="shared" si="449"/>
        <v>0</v>
      </c>
      <c r="CC156" s="316">
        <f t="shared" si="450"/>
        <v>0</v>
      </c>
      <c r="CD156" s="316">
        <f t="shared" si="451"/>
        <v>0</v>
      </c>
      <c r="CE156" s="316">
        <f t="shared" si="452"/>
        <v>0</v>
      </c>
      <c r="CF156" s="316">
        <f t="shared" si="453"/>
        <v>0</v>
      </c>
      <c r="CG156" s="316">
        <f t="shared" si="454"/>
        <v>0</v>
      </c>
      <c r="CH156" s="316">
        <f t="shared" si="455"/>
        <v>0</v>
      </c>
      <c r="CI156" s="316">
        <f t="shared" si="456"/>
        <v>0</v>
      </c>
      <c r="CJ156" s="188"/>
      <c r="CK156" s="307">
        <f t="shared" si="524"/>
        <v>0</v>
      </c>
      <c r="CL156" s="307"/>
      <c r="CM156" s="307"/>
      <c r="CN156" s="318">
        <f t="shared" si="457"/>
        <v>0</v>
      </c>
      <c r="CO156" s="318">
        <f t="shared" si="458"/>
        <v>0</v>
      </c>
      <c r="CP156" s="318">
        <f t="shared" si="459"/>
        <v>0</v>
      </c>
      <c r="CQ156" s="318">
        <f t="shared" si="460"/>
        <v>0</v>
      </c>
      <c r="CR156" s="307"/>
      <c r="CS156" s="307">
        <f t="shared" si="525"/>
        <v>0</v>
      </c>
      <c r="CT156" s="307"/>
      <c r="CU156" s="188"/>
      <c r="CV156" s="188"/>
      <c r="CW156" s="188"/>
      <c r="CX156" s="316">
        <f t="shared" si="461"/>
        <v>0</v>
      </c>
      <c r="CY156" s="316">
        <f t="shared" si="462"/>
        <v>0</v>
      </c>
      <c r="CZ156" s="316">
        <f t="shared" si="463"/>
        <v>0</v>
      </c>
      <c r="DA156" s="316">
        <f t="shared" si="464"/>
        <v>0</v>
      </c>
      <c r="DB156" s="316">
        <f t="shared" si="465"/>
        <v>0</v>
      </c>
      <c r="DC156" s="316">
        <f t="shared" si="466"/>
        <v>0</v>
      </c>
      <c r="DD156" s="316">
        <f t="shared" si="467"/>
        <v>0</v>
      </c>
      <c r="DE156" s="188"/>
      <c r="DF156" s="307">
        <f t="shared" si="468"/>
        <v>0</v>
      </c>
      <c r="DG156" s="188"/>
      <c r="DH156" s="188"/>
      <c r="DI156" s="188"/>
      <c r="DJ156" s="188"/>
      <c r="DK156" s="188"/>
      <c r="DL156" s="316">
        <f t="shared" si="469"/>
        <v>0</v>
      </c>
      <c r="DM156" s="316">
        <f t="shared" si="470"/>
        <v>0</v>
      </c>
      <c r="DN156" s="316">
        <f t="shared" si="471"/>
        <v>0</v>
      </c>
      <c r="DO156" s="316">
        <f t="shared" si="472"/>
        <v>0</v>
      </c>
      <c r="DP156" s="316"/>
      <c r="DQ156" s="316">
        <f t="shared" si="526"/>
        <v>0</v>
      </c>
      <c r="DR156" s="316"/>
      <c r="DS156" s="316">
        <f t="shared" si="473"/>
        <v>0</v>
      </c>
      <c r="DT156" s="316">
        <f t="shared" si="474"/>
        <v>0</v>
      </c>
      <c r="DU156" s="316">
        <f t="shared" si="475"/>
        <v>0</v>
      </c>
      <c r="DV156" s="316">
        <f t="shared" si="476"/>
        <v>0</v>
      </c>
      <c r="DW156" s="316">
        <f t="shared" si="477"/>
        <v>0</v>
      </c>
      <c r="DX156" s="316">
        <f t="shared" si="478"/>
        <v>0</v>
      </c>
      <c r="DY156" s="316">
        <f t="shared" si="479"/>
        <v>0</v>
      </c>
      <c r="DZ156" s="316">
        <f t="shared" si="480"/>
        <v>0</v>
      </c>
      <c r="EA156" s="316">
        <f t="shared" si="481"/>
        <v>0</v>
      </c>
      <c r="EB156" s="307">
        <f t="shared" si="482"/>
        <v>0</v>
      </c>
      <c r="EC156" s="307"/>
      <c r="ED156" s="188"/>
      <c r="EE156" s="188"/>
      <c r="EF156" s="188"/>
      <c r="EG156" s="188"/>
      <c r="EH156" s="188"/>
      <c r="EI156" s="316">
        <f t="shared" si="483"/>
        <v>0</v>
      </c>
      <c r="EJ156" s="316">
        <f t="shared" si="484"/>
        <v>0</v>
      </c>
      <c r="EK156" s="316">
        <f t="shared" si="485"/>
        <v>0</v>
      </c>
      <c r="EL156" s="316">
        <f t="shared" si="486"/>
        <v>0</v>
      </c>
      <c r="EM156" s="316">
        <f t="shared" si="487"/>
        <v>0</v>
      </c>
      <c r="EN156" s="316">
        <f t="shared" si="488"/>
        <v>0</v>
      </c>
      <c r="EO156" s="188"/>
      <c r="EP156" s="307">
        <f t="shared" si="529"/>
        <v>0</v>
      </c>
      <c r="EQ156" s="307">
        <f t="shared" si="489"/>
        <v>0</v>
      </c>
      <c r="ER156" s="188"/>
      <c r="ES156" s="188"/>
      <c r="ET156" s="188"/>
      <c r="EU156" s="188"/>
      <c r="EV156" s="188"/>
      <c r="EW156" s="316">
        <f t="shared" si="490"/>
        <v>0</v>
      </c>
      <c r="EX156" s="316">
        <f t="shared" si="491"/>
        <v>0</v>
      </c>
      <c r="EY156" s="316">
        <f t="shared" si="492"/>
        <v>0</v>
      </c>
      <c r="EZ156" s="316">
        <f t="shared" si="493"/>
        <v>0</v>
      </c>
      <c r="FA156" s="316">
        <f t="shared" si="494"/>
        <v>0</v>
      </c>
      <c r="FB156" s="316">
        <f t="shared" si="495"/>
        <v>0</v>
      </c>
      <c r="FC156" s="188"/>
      <c r="FD156" s="307">
        <f t="shared" si="530"/>
        <v>0</v>
      </c>
      <c r="FE156" s="307">
        <f t="shared" si="496"/>
        <v>0</v>
      </c>
      <c r="FF156" s="188"/>
      <c r="FG156" s="188"/>
      <c r="FH156" s="188"/>
      <c r="FI156" s="188"/>
      <c r="FJ156" s="188"/>
      <c r="FK156" s="188"/>
      <c r="FL156" s="316">
        <f t="shared" si="497"/>
        <v>0</v>
      </c>
      <c r="FM156" s="316">
        <f t="shared" si="498"/>
        <v>0</v>
      </c>
      <c r="FN156" s="316">
        <f t="shared" si="499"/>
        <v>0</v>
      </c>
      <c r="FO156" s="316">
        <f t="shared" si="500"/>
        <v>0</v>
      </c>
      <c r="FP156" s="316">
        <f t="shared" si="501"/>
        <v>0</v>
      </c>
      <c r="FQ156" s="316">
        <f t="shared" si="502"/>
        <v>0</v>
      </c>
      <c r="FR156" s="188"/>
      <c r="FS156" s="307">
        <f t="shared" si="503"/>
        <v>0</v>
      </c>
      <c r="FT156" s="307">
        <f t="shared" si="504"/>
        <v>0</v>
      </c>
      <c r="FU156" s="188"/>
      <c r="FV156" s="188"/>
      <c r="FW156" s="188"/>
      <c r="FX156" s="188"/>
      <c r="FY156" s="188"/>
      <c r="FZ156" s="188"/>
      <c r="GA156" s="316">
        <f t="shared" si="505"/>
        <v>0</v>
      </c>
      <c r="GB156" s="316">
        <f t="shared" si="506"/>
        <v>0</v>
      </c>
      <c r="GC156" s="316">
        <f t="shared" si="507"/>
        <v>0</v>
      </c>
      <c r="GD156" s="316">
        <f t="shared" si="508"/>
        <v>0</v>
      </c>
      <c r="GE156" s="316">
        <f t="shared" si="509"/>
        <v>0</v>
      </c>
      <c r="GF156" s="316">
        <f t="shared" si="510"/>
        <v>0</v>
      </c>
      <c r="GG156" s="188"/>
      <c r="GH156" s="307">
        <f t="shared" si="511"/>
        <v>0</v>
      </c>
      <c r="GI156" s="307">
        <f t="shared" si="512"/>
        <v>0</v>
      </c>
    </row>
    <row r="157" spans="1:191" ht="16.5" x14ac:dyDescent="0.25">
      <c r="A157" s="404">
        <v>41518</v>
      </c>
      <c r="B157" s="410">
        <f t="shared" si="513"/>
        <v>0</v>
      </c>
      <c r="C157" s="208">
        <f t="shared" si="415"/>
        <v>-0.62725331048933608</v>
      </c>
      <c r="D157" s="417"/>
      <c r="E157" s="410">
        <f t="shared" si="514"/>
        <v>0</v>
      </c>
      <c r="F157" s="208">
        <f t="shared" si="416"/>
        <v>0</v>
      </c>
      <c r="G157" s="417"/>
      <c r="H157" s="410">
        <f t="shared" si="515"/>
        <v>0</v>
      </c>
      <c r="I157" s="208">
        <f t="shared" si="417"/>
        <v>0.62</v>
      </c>
      <c r="J157" s="417"/>
      <c r="K157" s="410">
        <f t="shared" si="516"/>
        <v>0</v>
      </c>
      <c r="L157" s="208">
        <f t="shared" si="418"/>
        <v>0</v>
      </c>
      <c r="M157" s="417"/>
      <c r="N157" s="410">
        <f t="shared" si="517"/>
        <v>0</v>
      </c>
      <c r="O157" s="208">
        <f t="shared" si="419"/>
        <v>-0.28999999999999998</v>
      </c>
      <c r="P157" s="417"/>
      <c r="Q157" s="208">
        <f t="shared" si="420"/>
        <v>4.1944999999999997</v>
      </c>
      <c r="R157" s="417"/>
      <c r="S157" s="410">
        <f t="shared" si="518"/>
        <v>0</v>
      </c>
      <c r="T157" s="208">
        <f t="shared" si="421"/>
        <v>-0.56999999999999995</v>
      </c>
      <c r="U157" s="417"/>
      <c r="V157" s="208">
        <f t="shared" si="519"/>
        <v>5.4697273803639499</v>
      </c>
      <c r="W157" s="417"/>
      <c r="X157" s="410">
        <f t="shared" si="520"/>
        <v>0</v>
      </c>
      <c r="Y157" s="208">
        <f t="shared" si="422"/>
        <v>4.4844999999999997</v>
      </c>
      <c r="Z157" s="417"/>
      <c r="AB157" s="415">
        <f t="shared" si="423"/>
        <v>0</v>
      </c>
      <c r="AC157" s="122"/>
      <c r="AD157" s="122"/>
      <c r="AI157" s="407">
        <v>41518</v>
      </c>
      <c r="AJ157" s="293">
        <f t="shared" si="521"/>
        <v>0</v>
      </c>
      <c r="AK157" s="294">
        <f t="shared" si="527"/>
        <v>0</v>
      </c>
      <c r="AL157" s="294">
        <f t="shared" si="424"/>
        <v>0</v>
      </c>
      <c r="AM157" s="313">
        <f t="shared" si="522"/>
        <v>0.4648639007210878</v>
      </c>
      <c r="AN157" s="314">
        <f t="shared" si="425"/>
        <v>0</v>
      </c>
      <c r="AO157" s="294">
        <f t="shared" si="426"/>
        <v>0</v>
      </c>
      <c r="AP157" s="408"/>
      <c r="AQ157" s="237"/>
      <c r="AR157" s="307">
        <f t="shared" si="427"/>
        <v>0</v>
      </c>
      <c r="AS157" s="237"/>
      <c r="AT157" s="188"/>
      <c r="AU157" s="188"/>
      <c r="AV157" s="239">
        <v>41518</v>
      </c>
      <c r="AW157" s="188"/>
      <c r="AX157" s="315">
        <f t="shared" si="428"/>
        <v>0</v>
      </c>
      <c r="AY157" s="316">
        <f t="shared" si="429"/>
        <v>0</v>
      </c>
      <c r="AZ157" s="316">
        <f t="shared" si="430"/>
        <v>0</v>
      </c>
      <c r="BA157" s="316">
        <f t="shared" si="431"/>
        <v>0</v>
      </c>
      <c r="BB157" s="316">
        <f t="shared" si="432"/>
        <v>0</v>
      </c>
      <c r="BC157" s="316">
        <f t="shared" si="433"/>
        <v>0</v>
      </c>
      <c r="BD157" s="316">
        <f t="shared" si="434"/>
        <v>0</v>
      </c>
      <c r="BE157" s="316">
        <f t="shared" si="523"/>
        <v>0</v>
      </c>
      <c r="BF157" s="316"/>
      <c r="BG157" s="248"/>
      <c r="BH157" s="248"/>
      <c r="BI157" s="317">
        <f t="shared" si="435"/>
        <v>0</v>
      </c>
      <c r="BJ157" s="317">
        <f t="shared" si="436"/>
        <v>0</v>
      </c>
      <c r="BK157" s="317">
        <f t="shared" si="437"/>
        <v>0</v>
      </c>
      <c r="BL157" s="317">
        <f t="shared" si="438"/>
        <v>0</v>
      </c>
      <c r="BM157" s="317">
        <f t="shared" si="439"/>
        <v>0</v>
      </c>
      <c r="BN157" s="317">
        <f t="shared" si="440"/>
        <v>0</v>
      </c>
      <c r="BO157" s="317">
        <f t="shared" si="441"/>
        <v>0</v>
      </c>
      <c r="BP157" s="317">
        <f t="shared" si="442"/>
        <v>0</v>
      </c>
      <c r="BQ157" s="248"/>
      <c r="BR157" s="249">
        <f t="shared" si="528"/>
        <v>0</v>
      </c>
      <c r="BS157" s="249">
        <f t="shared" si="443"/>
        <v>0</v>
      </c>
      <c r="BT157" s="249"/>
      <c r="BU157" s="188"/>
      <c r="BV157" s="188"/>
      <c r="BW157" s="318">
        <f t="shared" si="444"/>
        <v>0</v>
      </c>
      <c r="BX157" s="318">
        <f t="shared" si="445"/>
        <v>0</v>
      </c>
      <c r="BY157" s="318">
        <f t="shared" si="446"/>
        <v>0</v>
      </c>
      <c r="BZ157" s="318">
        <f t="shared" si="447"/>
        <v>0</v>
      </c>
      <c r="CA157" s="318">
        <f t="shared" si="448"/>
        <v>0</v>
      </c>
      <c r="CB157" s="316">
        <f t="shared" si="449"/>
        <v>0</v>
      </c>
      <c r="CC157" s="316">
        <f t="shared" si="450"/>
        <v>0</v>
      </c>
      <c r="CD157" s="316">
        <f t="shared" si="451"/>
        <v>0</v>
      </c>
      <c r="CE157" s="316">
        <f t="shared" si="452"/>
        <v>0</v>
      </c>
      <c r="CF157" s="316">
        <f t="shared" si="453"/>
        <v>0</v>
      </c>
      <c r="CG157" s="316">
        <f t="shared" si="454"/>
        <v>0</v>
      </c>
      <c r="CH157" s="316">
        <f t="shared" si="455"/>
        <v>0</v>
      </c>
      <c r="CI157" s="316">
        <f t="shared" si="456"/>
        <v>0</v>
      </c>
      <c r="CJ157" s="188"/>
      <c r="CK157" s="307">
        <f t="shared" si="524"/>
        <v>0</v>
      </c>
      <c r="CL157" s="307"/>
      <c r="CM157" s="307"/>
      <c r="CN157" s="318">
        <f t="shared" si="457"/>
        <v>0</v>
      </c>
      <c r="CO157" s="318">
        <f t="shared" si="458"/>
        <v>0</v>
      </c>
      <c r="CP157" s="318">
        <f t="shared" si="459"/>
        <v>0</v>
      </c>
      <c r="CQ157" s="318">
        <f t="shared" si="460"/>
        <v>0</v>
      </c>
      <c r="CR157" s="307"/>
      <c r="CS157" s="307">
        <f t="shared" si="525"/>
        <v>0</v>
      </c>
      <c r="CT157" s="307"/>
      <c r="CU157" s="188"/>
      <c r="CV157" s="188"/>
      <c r="CW157" s="188"/>
      <c r="CX157" s="316">
        <f t="shared" si="461"/>
        <v>0</v>
      </c>
      <c r="CY157" s="316">
        <f t="shared" si="462"/>
        <v>0</v>
      </c>
      <c r="CZ157" s="316">
        <f t="shared" si="463"/>
        <v>0</v>
      </c>
      <c r="DA157" s="316">
        <f t="shared" si="464"/>
        <v>0</v>
      </c>
      <c r="DB157" s="316">
        <f t="shared" si="465"/>
        <v>0</v>
      </c>
      <c r="DC157" s="316">
        <f t="shared" si="466"/>
        <v>0</v>
      </c>
      <c r="DD157" s="316">
        <f t="shared" si="467"/>
        <v>0</v>
      </c>
      <c r="DE157" s="188"/>
      <c r="DF157" s="307">
        <f t="shared" si="468"/>
        <v>0</v>
      </c>
      <c r="DG157" s="188"/>
      <c r="DH157" s="188"/>
      <c r="DI157" s="188"/>
      <c r="DJ157" s="188"/>
      <c r="DK157" s="188"/>
      <c r="DL157" s="316">
        <f t="shared" si="469"/>
        <v>0</v>
      </c>
      <c r="DM157" s="316">
        <f t="shared" si="470"/>
        <v>0</v>
      </c>
      <c r="DN157" s="316">
        <f t="shared" si="471"/>
        <v>0</v>
      </c>
      <c r="DO157" s="316">
        <f t="shared" si="472"/>
        <v>0</v>
      </c>
      <c r="DP157" s="316"/>
      <c r="DQ157" s="316">
        <f t="shared" si="526"/>
        <v>0</v>
      </c>
      <c r="DR157" s="316"/>
      <c r="DS157" s="316">
        <f t="shared" si="473"/>
        <v>0</v>
      </c>
      <c r="DT157" s="316">
        <f t="shared" si="474"/>
        <v>0</v>
      </c>
      <c r="DU157" s="316">
        <f t="shared" si="475"/>
        <v>0</v>
      </c>
      <c r="DV157" s="316">
        <f t="shared" si="476"/>
        <v>0</v>
      </c>
      <c r="DW157" s="316">
        <f t="shared" si="477"/>
        <v>0</v>
      </c>
      <c r="DX157" s="316">
        <f t="shared" si="478"/>
        <v>0</v>
      </c>
      <c r="DY157" s="316">
        <f t="shared" si="479"/>
        <v>0</v>
      </c>
      <c r="DZ157" s="316">
        <f t="shared" si="480"/>
        <v>0</v>
      </c>
      <c r="EA157" s="316">
        <f t="shared" si="481"/>
        <v>0</v>
      </c>
      <c r="EB157" s="307">
        <f t="shared" si="482"/>
        <v>0</v>
      </c>
      <c r="EC157" s="307"/>
      <c r="ED157" s="188"/>
      <c r="EE157" s="188"/>
      <c r="EF157" s="188"/>
      <c r="EG157" s="188"/>
      <c r="EH157" s="188"/>
      <c r="EI157" s="316">
        <f t="shared" si="483"/>
        <v>0</v>
      </c>
      <c r="EJ157" s="316">
        <f t="shared" si="484"/>
        <v>0</v>
      </c>
      <c r="EK157" s="316">
        <f t="shared" si="485"/>
        <v>0</v>
      </c>
      <c r="EL157" s="316">
        <f t="shared" si="486"/>
        <v>0</v>
      </c>
      <c r="EM157" s="316">
        <f t="shared" si="487"/>
        <v>0</v>
      </c>
      <c r="EN157" s="316">
        <f t="shared" si="488"/>
        <v>0</v>
      </c>
      <c r="EO157" s="188"/>
      <c r="EP157" s="307">
        <f t="shared" si="529"/>
        <v>0</v>
      </c>
      <c r="EQ157" s="307">
        <f t="shared" si="489"/>
        <v>0</v>
      </c>
      <c r="ER157" s="188"/>
      <c r="ES157" s="188"/>
      <c r="ET157" s="188"/>
      <c r="EU157" s="188"/>
      <c r="EV157" s="188"/>
      <c r="EW157" s="316">
        <f t="shared" si="490"/>
        <v>0</v>
      </c>
      <c r="EX157" s="316">
        <f t="shared" si="491"/>
        <v>0</v>
      </c>
      <c r="EY157" s="316">
        <f t="shared" si="492"/>
        <v>0</v>
      </c>
      <c r="EZ157" s="316">
        <f t="shared" si="493"/>
        <v>0</v>
      </c>
      <c r="FA157" s="316">
        <f t="shared" si="494"/>
        <v>0</v>
      </c>
      <c r="FB157" s="316">
        <f t="shared" si="495"/>
        <v>0</v>
      </c>
      <c r="FC157" s="188"/>
      <c r="FD157" s="307">
        <f t="shared" si="530"/>
        <v>0</v>
      </c>
      <c r="FE157" s="307">
        <f t="shared" si="496"/>
        <v>0</v>
      </c>
      <c r="FF157" s="188"/>
      <c r="FG157" s="188"/>
      <c r="FH157" s="188"/>
      <c r="FI157" s="188"/>
      <c r="FJ157" s="188"/>
      <c r="FK157" s="188"/>
      <c r="FL157" s="316">
        <f t="shared" si="497"/>
        <v>0</v>
      </c>
      <c r="FM157" s="316">
        <f t="shared" si="498"/>
        <v>0</v>
      </c>
      <c r="FN157" s="316">
        <f t="shared" si="499"/>
        <v>0</v>
      </c>
      <c r="FO157" s="316">
        <f t="shared" si="500"/>
        <v>0</v>
      </c>
      <c r="FP157" s="316">
        <f t="shared" si="501"/>
        <v>0</v>
      </c>
      <c r="FQ157" s="316">
        <f t="shared" si="502"/>
        <v>0</v>
      </c>
      <c r="FR157" s="188"/>
      <c r="FS157" s="307">
        <f t="shared" si="503"/>
        <v>0</v>
      </c>
      <c r="FT157" s="307">
        <f t="shared" si="504"/>
        <v>0</v>
      </c>
      <c r="FU157" s="188"/>
      <c r="FV157" s="188"/>
      <c r="FW157" s="188"/>
      <c r="FX157" s="188"/>
      <c r="FY157" s="188"/>
      <c r="FZ157" s="188"/>
      <c r="GA157" s="316">
        <f t="shared" si="505"/>
        <v>0</v>
      </c>
      <c r="GB157" s="316">
        <f t="shared" si="506"/>
        <v>0</v>
      </c>
      <c r="GC157" s="316">
        <f t="shared" si="507"/>
        <v>0</v>
      </c>
      <c r="GD157" s="316">
        <f t="shared" si="508"/>
        <v>0</v>
      </c>
      <c r="GE157" s="316">
        <f t="shared" si="509"/>
        <v>0</v>
      </c>
      <c r="GF157" s="316">
        <f t="shared" si="510"/>
        <v>0</v>
      </c>
      <c r="GG157" s="188"/>
      <c r="GH157" s="307">
        <f t="shared" si="511"/>
        <v>0</v>
      </c>
      <c r="GI157" s="307">
        <f t="shared" si="512"/>
        <v>0</v>
      </c>
    </row>
    <row r="158" spans="1:191" ht="16.5" x14ac:dyDescent="0.25">
      <c r="A158" s="409">
        <v>41548</v>
      </c>
      <c r="B158" s="418">
        <f t="shared" si="513"/>
        <v>0</v>
      </c>
      <c r="C158" s="209">
        <f t="shared" si="415"/>
        <v>-0.6272530818213764</v>
      </c>
      <c r="D158" s="419"/>
      <c r="E158" s="418">
        <f t="shared" si="514"/>
        <v>0</v>
      </c>
      <c r="F158" s="209">
        <f t="shared" si="416"/>
        <v>0</v>
      </c>
      <c r="G158" s="419"/>
      <c r="H158" s="418">
        <f t="shared" si="515"/>
        <v>0</v>
      </c>
      <c r="I158" s="209">
        <f t="shared" si="417"/>
        <v>0.62</v>
      </c>
      <c r="J158" s="419"/>
      <c r="K158" s="418">
        <f t="shared" si="516"/>
        <v>0</v>
      </c>
      <c r="L158" s="209">
        <f t="shared" si="418"/>
        <v>0</v>
      </c>
      <c r="M158" s="419"/>
      <c r="N158" s="418">
        <f t="shared" si="517"/>
        <v>0</v>
      </c>
      <c r="O158" s="209">
        <f t="shared" si="419"/>
        <v>-0.28999999999999998</v>
      </c>
      <c r="P158" s="419"/>
      <c r="Q158" s="209">
        <f t="shared" si="420"/>
        <v>4.2324999999999999</v>
      </c>
      <c r="R158" s="419"/>
      <c r="S158" s="418">
        <f t="shared" si="518"/>
        <v>0</v>
      </c>
      <c r="T158" s="209">
        <f t="shared" si="421"/>
        <v>-0.56999999999999995</v>
      </c>
      <c r="U158" s="419"/>
      <c r="V158" s="209">
        <f t="shared" si="519"/>
        <v>5.5228468047625308</v>
      </c>
      <c r="W158" s="419"/>
      <c r="X158" s="418">
        <f t="shared" si="520"/>
        <v>0</v>
      </c>
      <c r="Y158" s="209">
        <f t="shared" si="422"/>
        <v>4.5225</v>
      </c>
      <c r="Z158" s="419"/>
      <c r="AB158" s="412">
        <f t="shared" si="423"/>
        <v>0</v>
      </c>
      <c r="AC158" s="122"/>
      <c r="AD158" s="122"/>
      <c r="AI158" s="407">
        <v>41548</v>
      </c>
      <c r="AJ158" s="293">
        <f t="shared" si="521"/>
        <v>0</v>
      </c>
      <c r="AK158" s="294">
        <f t="shared" si="527"/>
        <v>0</v>
      </c>
      <c r="AL158" s="294">
        <f t="shared" si="424"/>
        <v>0</v>
      </c>
      <c r="AM158" s="313">
        <f t="shared" si="522"/>
        <v>0.46232185231187067</v>
      </c>
      <c r="AN158" s="314">
        <f t="shared" si="425"/>
        <v>0</v>
      </c>
      <c r="AO158" s="294">
        <f t="shared" si="426"/>
        <v>0</v>
      </c>
      <c r="AP158" s="408"/>
      <c r="AQ158" s="237"/>
      <c r="AR158" s="307">
        <f t="shared" si="427"/>
        <v>0</v>
      </c>
      <c r="AS158" s="237"/>
      <c r="AT158" s="188"/>
      <c r="AU158" s="188"/>
      <c r="AV158" s="239">
        <v>41548</v>
      </c>
      <c r="AW158" s="188"/>
      <c r="AX158" s="315">
        <f t="shared" si="428"/>
        <v>0</v>
      </c>
      <c r="AY158" s="316">
        <f t="shared" si="429"/>
        <v>0</v>
      </c>
      <c r="AZ158" s="316">
        <f t="shared" si="430"/>
        <v>0</v>
      </c>
      <c r="BA158" s="316">
        <f t="shared" si="431"/>
        <v>0</v>
      </c>
      <c r="BB158" s="316">
        <f t="shared" si="432"/>
        <v>0</v>
      </c>
      <c r="BC158" s="316">
        <f t="shared" si="433"/>
        <v>0</v>
      </c>
      <c r="BD158" s="316">
        <f t="shared" si="434"/>
        <v>0</v>
      </c>
      <c r="BE158" s="316">
        <f t="shared" si="523"/>
        <v>0</v>
      </c>
      <c r="BF158" s="316"/>
      <c r="BG158" s="248"/>
      <c r="BH158" s="248"/>
      <c r="BI158" s="317">
        <f t="shared" si="435"/>
        <v>0</v>
      </c>
      <c r="BJ158" s="317">
        <f t="shared" si="436"/>
        <v>0</v>
      </c>
      <c r="BK158" s="317">
        <f t="shared" si="437"/>
        <v>0</v>
      </c>
      <c r="BL158" s="317">
        <f t="shared" si="438"/>
        <v>0</v>
      </c>
      <c r="BM158" s="317">
        <f t="shared" si="439"/>
        <v>0</v>
      </c>
      <c r="BN158" s="317">
        <f t="shared" si="440"/>
        <v>0</v>
      </c>
      <c r="BO158" s="317">
        <f t="shared" si="441"/>
        <v>0</v>
      </c>
      <c r="BP158" s="317">
        <f t="shared" si="442"/>
        <v>0</v>
      </c>
      <c r="BQ158" s="248"/>
      <c r="BR158" s="249">
        <f t="shared" si="528"/>
        <v>0</v>
      </c>
      <c r="BS158" s="249">
        <f t="shared" si="443"/>
        <v>0</v>
      </c>
      <c r="BT158" s="249"/>
      <c r="BU158" s="188"/>
      <c r="BV158" s="188"/>
      <c r="BW158" s="318">
        <f t="shared" si="444"/>
        <v>0</v>
      </c>
      <c r="BX158" s="318">
        <f t="shared" si="445"/>
        <v>0</v>
      </c>
      <c r="BY158" s="318">
        <f t="shared" si="446"/>
        <v>0</v>
      </c>
      <c r="BZ158" s="318">
        <f t="shared" si="447"/>
        <v>0</v>
      </c>
      <c r="CA158" s="318">
        <f t="shared" si="448"/>
        <v>0</v>
      </c>
      <c r="CB158" s="316">
        <f t="shared" si="449"/>
        <v>0</v>
      </c>
      <c r="CC158" s="316">
        <f t="shared" si="450"/>
        <v>0</v>
      </c>
      <c r="CD158" s="316">
        <f t="shared" si="451"/>
        <v>0</v>
      </c>
      <c r="CE158" s="316">
        <f t="shared" si="452"/>
        <v>0</v>
      </c>
      <c r="CF158" s="316">
        <f t="shared" si="453"/>
        <v>0</v>
      </c>
      <c r="CG158" s="316">
        <f t="shared" si="454"/>
        <v>0</v>
      </c>
      <c r="CH158" s="316">
        <f t="shared" si="455"/>
        <v>0</v>
      </c>
      <c r="CI158" s="316">
        <f t="shared" si="456"/>
        <v>0</v>
      </c>
      <c r="CJ158" s="188"/>
      <c r="CK158" s="307">
        <f t="shared" si="524"/>
        <v>0</v>
      </c>
      <c r="CL158" s="307"/>
      <c r="CM158" s="307"/>
      <c r="CN158" s="318">
        <f t="shared" si="457"/>
        <v>0</v>
      </c>
      <c r="CO158" s="318">
        <f t="shared" si="458"/>
        <v>0</v>
      </c>
      <c r="CP158" s="318">
        <f t="shared" si="459"/>
        <v>0</v>
      </c>
      <c r="CQ158" s="318">
        <f t="shared" si="460"/>
        <v>0</v>
      </c>
      <c r="CR158" s="307"/>
      <c r="CS158" s="307">
        <f t="shared" si="525"/>
        <v>0</v>
      </c>
      <c r="CT158" s="307"/>
      <c r="CU158" s="188"/>
      <c r="CV158" s="188"/>
      <c r="CW158" s="188"/>
      <c r="CX158" s="316">
        <f t="shared" si="461"/>
        <v>0</v>
      </c>
      <c r="CY158" s="316">
        <f t="shared" si="462"/>
        <v>0</v>
      </c>
      <c r="CZ158" s="316">
        <f t="shared" si="463"/>
        <v>0</v>
      </c>
      <c r="DA158" s="316">
        <f t="shared" si="464"/>
        <v>0</v>
      </c>
      <c r="DB158" s="316">
        <f t="shared" si="465"/>
        <v>0</v>
      </c>
      <c r="DC158" s="316">
        <f t="shared" si="466"/>
        <v>0</v>
      </c>
      <c r="DD158" s="316">
        <f t="shared" si="467"/>
        <v>0</v>
      </c>
      <c r="DE158" s="188"/>
      <c r="DF158" s="307">
        <f t="shared" si="468"/>
        <v>0</v>
      </c>
      <c r="DG158" s="188"/>
      <c r="DH158" s="188"/>
      <c r="DI158" s="188"/>
      <c r="DJ158" s="188"/>
      <c r="DK158" s="188"/>
      <c r="DL158" s="316">
        <f t="shared" si="469"/>
        <v>0</v>
      </c>
      <c r="DM158" s="316">
        <f t="shared" si="470"/>
        <v>0</v>
      </c>
      <c r="DN158" s="316">
        <f t="shared" si="471"/>
        <v>0</v>
      </c>
      <c r="DO158" s="316">
        <f t="shared" si="472"/>
        <v>0</v>
      </c>
      <c r="DP158" s="316"/>
      <c r="DQ158" s="316">
        <f t="shared" si="526"/>
        <v>0</v>
      </c>
      <c r="DR158" s="316"/>
      <c r="DS158" s="316">
        <f t="shared" si="473"/>
        <v>0</v>
      </c>
      <c r="DT158" s="316">
        <f t="shared" si="474"/>
        <v>0</v>
      </c>
      <c r="DU158" s="316">
        <f t="shared" si="475"/>
        <v>0</v>
      </c>
      <c r="DV158" s="316">
        <f t="shared" si="476"/>
        <v>0</v>
      </c>
      <c r="DW158" s="316">
        <f t="shared" si="477"/>
        <v>0</v>
      </c>
      <c r="DX158" s="316">
        <f t="shared" si="478"/>
        <v>0</v>
      </c>
      <c r="DY158" s="316">
        <f t="shared" si="479"/>
        <v>0</v>
      </c>
      <c r="DZ158" s="316">
        <f t="shared" si="480"/>
        <v>0</v>
      </c>
      <c r="EA158" s="316">
        <f t="shared" si="481"/>
        <v>0</v>
      </c>
      <c r="EB158" s="307">
        <f t="shared" si="482"/>
        <v>0</v>
      </c>
      <c r="EC158" s="307"/>
      <c r="ED158" s="188"/>
      <c r="EE158" s="188"/>
      <c r="EF158" s="188"/>
      <c r="EG158" s="188"/>
      <c r="EH158" s="188"/>
      <c r="EI158" s="316">
        <f t="shared" si="483"/>
        <v>0</v>
      </c>
      <c r="EJ158" s="316">
        <f t="shared" si="484"/>
        <v>0</v>
      </c>
      <c r="EK158" s="316">
        <f t="shared" si="485"/>
        <v>0</v>
      </c>
      <c r="EL158" s="316">
        <f t="shared" si="486"/>
        <v>0</v>
      </c>
      <c r="EM158" s="316">
        <f t="shared" si="487"/>
        <v>0</v>
      </c>
      <c r="EN158" s="316">
        <f t="shared" si="488"/>
        <v>0</v>
      </c>
      <c r="EO158" s="188"/>
      <c r="EP158" s="307">
        <f t="shared" si="529"/>
        <v>0</v>
      </c>
      <c r="EQ158" s="307">
        <f t="shared" si="489"/>
        <v>0</v>
      </c>
      <c r="ER158" s="188"/>
      <c r="ES158" s="188"/>
      <c r="ET158" s="188"/>
      <c r="EU158" s="188"/>
      <c r="EV158" s="188"/>
      <c r="EW158" s="316">
        <f t="shared" si="490"/>
        <v>0</v>
      </c>
      <c r="EX158" s="316">
        <f t="shared" si="491"/>
        <v>0</v>
      </c>
      <c r="EY158" s="316">
        <f t="shared" si="492"/>
        <v>0</v>
      </c>
      <c r="EZ158" s="316">
        <f t="shared" si="493"/>
        <v>0</v>
      </c>
      <c r="FA158" s="316">
        <f t="shared" si="494"/>
        <v>0</v>
      </c>
      <c r="FB158" s="316">
        <f t="shared" si="495"/>
        <v>0</v>
      </c>
      <c r="FC158" s="188"/>
      <c r="FD158" s="307">
        <f t="shared" si="530"/>
        <v>0</v>
      </c>
      <c r="FE158" s="307">
        <f t="shared" si="496"/>
        <v>0</v>
      </c>
      <c r="FF158" s="188"/>
      <c r="FG158" s="188"/>
      <c r="FH158" s="188"/>
      <c r="FI158" s="188"/>
      <c r="FJ158" s="188"/>
      <c r="FK158" s="188"/>
      <c r="FL158" s="316">
        <f t="shared" si="497"/>
        <v>0</v>
      </c>
      <c r="FM158" s="316">
        <f t="shared" si="498"/>
        <v>0</v>
      </c>
      <c r="FN158" s="316">
        <f t="shared" si="499"/>
        <v>0</v>
      </c>
      <c r="FO158" s="316">
        <f t="shared" si="500"/>
        <v>0</v>
      </c>
      <c r="FP158" s="316">
        <f t="shared" si="501"/>
        <v>0</v>
      </c>
      <c r="FQ158" s="316">
        <f t="shared" si="502"/>
        <v>0</v>
      </c>
      <c r="FR158" s="188"/>
      <c r="FS158" s="307">
        <f t="shared" si="503"/>
        <v>0</v>
      </c>
      <c r="FT158" s="307">
        <f t="shared" si="504"/>
        <v>0</v>
      </c>
      <c r="FU158" s="188"/>
      <c r="FV158" s="188"/>
      <c r="FW158" s="188"/>
      <c r="FX158" s="188"/>
      <c r="FY158" s="188"/>
      <c r="FZ158" s="188"/>
      <c r="GA158" s="316">
        <f t="shared" si="505"/>
        <v>0</v>
      </c>
      <c r="GB158" s="316">
        <f t="shared" si="506"/>
        <v>0</v>
      </c>
      <c r="GC158" s="316">
        <f t="shared" si="507"/>
        <v>0</v>
      </c>
      <c r="GD158" s="316">
        <f t="shared" si="508"/>
        <v>0</v>
      </c>
      <c r="GE158" s="316">
        <f t="shared" si="509"/>
        <v>0</v>
      </c>
      <c r="GF158" s="316">
        <f t="shared" si="510"/>
        <v>0</v>
      </c>
      <c r="GG158" s="188"/>
      <c r="GH158" s="307">
        <f t="shared" si="511"/>
        <v>0</v>
      </c>
      <c r="GI158" s="307">
        <f t="shared" si="512"/>
        <v>0</v>
      </c>
    </row>
    <row r="159" spans="1:191" ht="17.25" thickBot="1" x14ac:dyDescent="0.3">
      <c r="A159" s="404">
        <v>41579</v>
      </c>
      <c r="B159" s="410">
        <f t="shared" si="513"/>
        <v>0</v>
      </c>
      <c r="C159" s="208">
        <f t="shared" si="415"/>
        <v>-0.57000000000000028</v>
      </c>
      <c r="D159" s="210">
        <f>AVERAGE(C159:C170)</f>
        <v>-0.60339313220867552</v>
      </c>
      <c r="E159" s="410">
        <f t="shared" si="514"/>
        <v>0</v>
      </c>
      <c r="F159" s="208">
        <f t="shared" si="416"/>
        <v>0</v>
      </c>
      <c r="G159" s="210">
        <f>AVERAGE(F159:F170)</f>
        <v>0</v>
      </c>
      <c r="H159" s="410">
        <f t="shared" si="515"/>
        <v>0</v>
      </c>
      <c r="I159" s="208">
        <f t="shared" si="417"/>
        <v>0.12</v>
      </c>
      <c r="J159" s="210">
        <f>AVERAGE(I159:I170)</f>
        <v>0.2220833333333333</v>
      </c>
      <c r="K159" s="410">
        <f t="shared" si="516"/>
        <v>0</v>
      </c>
      <c r="L159" s="208">
        <f t="shared" si="418"/>
        <v>0</v>
      </c>
      <c r="M159" s="210">
        <f>AVERAGE(L159:L170)</f>
        <v>0</v>
      </c>
      <c r="N159" s="410">
        <f t="shared" si="517"/>
        <v>0</v>
      </c>
      <c r="O159" s="208">
        <f t="shared" si="419"/>
        <v>0</v>
      </c>
      <c r="P159" s="210">
        <f>AVERAGE(O159:O170)</f>
        <v>-0.16833333333333333</v>
      </c>
      <c r="Q159" s="208">
        <f t="shared" si="420"/>
        <v>4.6624999999999996</v>
      </c>
      <c r="R159" s="210">
        <f>AVERAGE(Q159:Q170)</f>
        <v>4.4634999999999998</v>
      </c>
      <c r="S159" s="410">
        <f t="shared" si="518"/>
        <v>0</v>
      </c>
      <c r="T159" s="208">
        <f t="shared" si="421"/>
        <v>-0.56999999999999995</v>
      </c>
      <c r="U159" s="210">
        <f>AVERAGE(T159:T170)</f>
        <v>-0.57000000000000006</v>
      </c>
      <c r="V159" s="208">
        <f t="shared" si="519"/>
        <v>5.7185053261293648</v>
      </c>
      <c r="W159" s="210">
        <f>AVERAGE(V159:V170)</f>
        <v>5.6761222075657107</v>
      </c>
      <c r="X159" s="410">
        <f t="shared" si="520"/>
        <v>0</v>
      </c>
      <c r="Y159" s="208">
        <f t="shared" si="422"/>
        <v>4.6624999999999996</v>
      </c>
      <c r="Z159" s="210">
        <f>AVERAGE(Y159:Y170)</f>
        <v>4.6318333333333337</v>
      </c>
      <c r="AB159" s="415">
        <f t="shared" si="423"/>
        <v>0</v>
      </c>
      <c r="AC159" s="122"/>
      <c r="AD159" s="122"/>
      <c r="AI159" s="407">
        <v>41579</v>
      </c>
      <c r="AJ159" s="293">
        <f t="shared" si="521"/>
        <v>0</v>
      </c>
      <c r="AK159" s="294">
        <f t="shared" si="527"/>
        <v>0</v>
      </c>
      <c r="AL159" s="294">
        <f t="shared" si="424"/>
        <v>0</v>
      </c>
      <c r="AM159" s="313">
        <f t="shared" si="522"/>
        <v>0.45970659982103484</v>
      </c>
      <c r="AN159" s="314">
        <f t="shared" si="425"/>
        <v>0</v>
      </c>
      <c r="AO159" s="294">
        <f t="shared" si="426"/>
        <v>0</v>
      </c>
      <c r="AP159" s="408"/>
      <c r="AQ159" s="237"/>
      <c r="AR159" s="307">
        <f t="shared" si="427"/>
        <v>0</v>
      </c>
      <c r="AS159" s="237"/>
      <c r="AT159" s="188"/>
      <c r="AU159" s="188"/>
      <c r="AV159" s="239">
        <v>41579</v>
      </c>
      <c r="AW159" s="188"/>
      <c r="AX159" s="315">
        <f t="shared" si="428"/>
        <v>0</v>
      </c>
      <c r="AY159" s="316">
        <f t="shared" si="429"/>
        <v>0</v>
      </c>
      <c r="AZ159" s="316">
        <f t="shared" si="430"/>
        <v>0</v>
      </c>
      <c r="BA159" s="316">
        <f t="shared" si="431"/>
        <v>0</v>
      </c>
      <c r="BB159" s="316">
        <f t="shared" si="432"/>
        <v>0</v>
      </c>
      <c r="BC159" s="316">
        <f t="shared" si="433"/>
        <v>0</v>
      </c>
      <c r="BD159" s="316">
        <f t="shared" si="434"/>
        <v>0</v>
      </c>
      <c r="BE159" s="316">
        <f t="shared" si="523"/>
        <v>0</v>
      </c>
      <c r="BF159" s="316"/>
      <c r="BG159" s="248"/>
      <c r="BH159" s="248"/>
      <c r="BI159" s="317">
        <f t="shared" si="435"/>
        <v>0</v>
      </c>
      <c r="BJ159" s="317">
        <f t="shared" si="436"/>
        <v>0</v>
      </c>
      <c r="BK159" s="317">
        <f t="shared" si="437"/>
        <v>0</v>
      </c>
      <c r="BL159" s="317">
        <f t="shared" si="438"/>
        <v>0</v>
      </c>
      <c r="BM159" s="317">
        <f t="shared" si="439"/>
        <v>0</v>
      </c>
      <c r="BN159" s="317">
        <f t="shared" si="440"/>
        <v>0</v>
      </c>
      <c r="BO159" s="317">
        <f t="shared" si="441"/>
        <v>0</v>
      </c>
      <c r="BP159" s="317">
        <f t="shared" si="442"/>
        <v>0</v>
      </c>
      <c r="BQ159" s="248"/>
      <c r="BR159" s="249">
        <f t="shared" si="528"/>
        <v>0</v>
      </c>
      <c r="BS159" s="249">
        <f t="shared" si="443"/>
        <v>0</v>
      </c>
      <c r="BT159" s="249"/>
      <c r="BU159" s="188"/>
      <c r="BV159" s="188"/>
      <c r="BW159" s="318">
        <f t="shared" si="444"/>
        <v>0</v>
      </c>
      <c r="BX159" s="318">
        <f t="shared" si="445"/>
        <v>0</v>
      </c>
      <c r="BY159" s="318">
        <f t="shared" si="446"/>
        <v>0</v>
      </c>
      <c r="BZ159" s="318">
        <f t="shared" si="447"/>
        <v>0</v>
      </c>
      <c r="CA159" s="318">
        <f t="shared" si="448"/>
        <v>0</v>
      </c>
      <c r="CB159" s="316">
        <f t="shared" si="449"/>
        <v>0</v>
      </c>
      <c r="CC159" s="316">
        <f t="shared" si="450"/>
        <v>0</v>
      </c>
      <c r="CD159" s="316">
        <f t="shared" si="451"/>
        <v>0</v>
      </c>
      <c r="CE159" s="316">
        <f t="shared" si="452"/>
        <v>0</v>
      </c>
      <c r="CF159" s="316">
        <f t="shared" si="453"/>
        <v>0</v>
      </c>
      <c r="CG159" s="316">
        <f t="shared" si="454"/>
        <v>0</v>
      </c>
      <c r="CH159" s="316">
        <f t="shared" si="455"/>
        <v>0</v>
      </c>
      <c r="CI159" s="316">
        <f t="shared" si="456"/>
        <v>0</v>
      </c>
      <c r="CJ159" s="188"/>
      <c r="CK159" s="307">
        <f t="shared" si="524"/>
        <v>0</v>
      </c>
      <c r="CL159" s="307"/>
      <c r="CM159" s="307"/>
      <c r="CN159" s="318">
        <f t="shared" si="457"/>
        <v>0</v>
      </c>
      <c r="CO159" s="318">
        <f t="shared" si="458"/>
        <v>0</v>
      </c>
      <c r="CP159" s="318">
        <f t="shared" si="459"/>
        <v>0</v>
      </c>
      <c r="CQ159" s="318">
        <f t="shared" si="460"/>
        <v>0</v>
      </c>
      <c r="CR159" s="307"/>
      <c r="CS159" s="307">
        <f t="shared" si="525"/>
        <v>0</v>
      </c>
      <c r="CT159" s="307"/>
      <c r="CU159" s="188"/>
      <c r="CV159" s="188"/>
      <c r="CW159" s="188"/>
      <c r="CX159" s="316">
        <f t="shared" si="461"/>
        <v>0</v>
      </c>
      <c r="CY159" s="316">
        <f t="shared" si="462"/>
        <v>0</v>
      </c>
      <c r="CZ159" s="316">
        <f t="shared" si="463"/>
        <v>0</v>
      </c>
      <c r="DA159" s="316">
        <f t="shared" si="464"/>
        <v>0</v>
      </c>
      <c r="DB159" s="316">
        <f t="shared" si="465"/>
        <v>0</v>
      </c>
      <c r="DC159" s="316">
        <f t="shared" si="466"/>
        <v>0</v>
      </c>
      <c r="DD159" s="316">
        <f t="shared" si="467"/>
        <v>0</v>
      </c>
      <c r="DE159" s="188"/>
      <c r="DF159" s="307">
        <f t="shared" si="468"/>
        <v>0</v>
      </c>
      <c r="DG159" s="188"/>
      <c r="DH159" s="188"/>
      <c r="DI159" s="188"/>
      <c r="DJ159" s="188"/>
      <c r="DK159" s="188"/>
      <c r="DL159" s="316">
        <f t="shared" si="469"/>
        <v>0</v>
      </c>
      <c r="DM159" s="316">
        <f t="shared" si="470"/>
        <v>0</v>
      </c>
      <c r="DN159" s="316">
        <f t="shared" si="471"/>
        <v>0</v>
      </c>
      <c r="DO159" s="316">
        <f t="shared" si="472"/>
        <v>0</v>
      </c>
      <c r="DP159" s="316"/>
      <c r="DQ159" s="316">
        <f t="shared" si="526"/>
        <v>0</v>
      </c>
      <c r="DR159" s="316"/>
      <c r="DS159" s="316">
        <f t="shared" si="473"/>
        <v>0</v>
      </c>
      <c r="DT159" s="316">
        <f t="shared" si="474"/>
        <v>0</v>
      </c>
      <c r="DU159" s="316">
        <f t="shared" si="475"/>
        <v>0</v>
      </c>
      <c r="DV159" s="316">
        <f t="shared" si="476"/>
        <v>0</v>
      </c>
      <c r="DW159" s="316">
        <f t="shared" si="477"/>
        <v>0</v>
      </c>
      <c r="DX159" s="316">
        <f t="shared" si="478"/>
        <v>0</v>
      </c>
      <c r="DY159" s="316">
        <f t="shared" si="479"/>
        <v>0</v>
      </c>
      <c r="DZ159" s="316">
        <f t="shared" si="480"/>
        <v>0</v>
      </c>
      <c r="EA159" s="316">
        <f t="shared" si="481"/>
        <v>0</v>
      </c>
      <c r="EB159" s="307">
        <f t="shared" si="482"/>
        <v>0</v>
      </c>
      <c r="EC159" s="307"/>
      <c r="ED159" s="188"/>
      <c r="EE159" s="188"/>
      <c r="EF159" s="188"/>
      <c r="EG159" s="188"/>
      <c r="EH159" s="188"/>
      <c r="EI159" s="316">
        <f t="shared" si="483"/>
        <v>0</v>
      </c>
      <c r="EJ159" s="316">
        <f t="shared" si="484"/>
        <v>0</v>
      </c>
      <c r="EK159" s="316">
        <f t="shared" si="485"/>
        <v>0</v>
      </c>
      <c r="EL159" s="316">
        <f t="shared" si="486"/>
        <v>0</v>
      </c>
      <c r="EM159" s="316">
        <f t="shared" si="487"/>
        <v>0</v>
      </c>
      <c r="EN159" s="316">
        <f t="shared" si="488"/>
        <v>0</v>
      </c>
      <c r="EO159" s="188"/>
      <c r="EP159" s="307">
        <f t="shared" si="529"/>
        <v>0</v>
      </c>
      <c r="EQ159" s="307">
        <f t="shared" si="489"/>
        <v>0</v>
      </c>
      <c r="ER159" s="188"/>
      <c r="ES159" s="188"/>
      <c r="ET159" s="188"/>
      <c r="EU159" s="188"/>
      <c r="EV159" s="188"/>
      <c r="EW159" s="316">
        <f t="shared" si="490"/>
        <v>0</v>
      </c>
      <c r="EX159" s="316">
        <f t="shared" si="491"/>
        <v>0</v>
      </c>
      <c r="EY159" s="316">
        <f t="shared" si="492"/>
        <v>0</v>
      </c>
      <c r="EZ159" s="316">
        <f t="shared" si="493"/>
        <v>0</v>
      </c>
      <c r="FA159" s="316">
        <f t="shared" si="494"/>
        <v>0</v>
      </c>
      <c r="FB159" s="316">
        <f t="shared" si="495"/>
        <v>0</v>
      </c>
      <c r="FC159" s="188"/>
      <c r="FD159" s="307">
        <f t="shared" si="530"/>
        <v>0</v>
      </c>
      <c r="FE159" s="307">
        <f t="shared" si="496"/>
        <v>0</v>
      </c>
      <c r="FF159" s="188"/>
      <c r="FG159" s="188"/>
      <c r="FH159" s="188"/>
      <c r="FI159" s="188"/>
      <c r="FJ159" s="188"/>
      <c r="FK159" s="188"/>
      <c r="FL159" s="316">
        <f t="shared" si="497"/>
        <v>0</v>
      </c>
      <c r="FM159" s="316">
        <f t="shared" si="498"/>
        <v>0</v>
      </c>
      <c r="FN159" s="316">
        <f t="shared" si="499"/>
        <v>0</v>
      </c>
      <c r="FO159" s="316">
        <f t="shared" si="500"/>
        <v>0</v>
      </c>
      <c r="FP159" s="316">
        <f t="shared" si="501"/>
        <v>0</v>
      </c>
      <c r="FQ159" s="316">
        <f t="shared" si="502"/>
        <v>0</v>
      </c>
      <c r="FR159" s="188"/>
      <c r="FS159" s="307">
        <f t="shared" si="503"/>
        <v>0</v>
      </c>
      <c r="FT159" s="307">
        <f t="shared" si="504"/>
        <v>0</v>
      </c>
      <c r="FU159" s="188"/>
      <c r="FV159" s="188"/>
      <c r="FW159" s="188"/>
      <c r="FX159" s="188"/>
      <c r="FY159" s="188"/>
      <c r="FZ159" s="188"/>
      <c r="GA159" s="316">
        <f t="shared" si="505"/>
        <v>0</v>
      </c>
      <c r="GB159" s="316">
        <f t="shared" si="506"/>
        <v>0</v>
      </c>
      <c r="GC159" s="316">
        <f t="shared" si="507"/>
        <v>0</v>
      </c>
      <c r="GD159" s="316">
        <f t="shared" si="508"/>
        <v>0</v>
      </c>
      <c r="GE159" s="316">
        <f t="shared" si="509"/>
        <v>0</v>
      </c>
      <c r="GF159" s="316">
        <f t="shared" si="510"/>
        <v>0</v>
      </c>
      <c r="GG159" s="188"/>
      <c r="GH159" s="307">
        <f t="shared" si="511"/>
        <v>0</v>
      </c>
      <c r="GI159" s="307">
        <f t="shared" si="512"/>
        <v>0</v>
      </c>
    </row>
    <row r="160" spans="1:191" ht="16.5" x14ac:dyDescent="0.25">
      <c r="A160" s="404">
        <v>41609</v>
      </c>
      <c r="B160" s="410">
        <f t="shared" si="513"/>
        <v>0</v>
      </c>
      <c r="C160" s="208">
        <f t="shared" si="415"/>
        <v>-0.57000000000000028</v>
      </c>
      <c r="D160" s="417"/>
      <c r="E160" s="410">
        <f t="shared" si="514"/>
        <v>0</v>
      </c>
      <c r="F160" s="208">
        <f t="shared" si="416"/>
        <v>0</v>
      </c>
      <c r="G160" s="417"/>
      <c r="H160" s="410">
        <f t="shared" si="515"/>
        <v>0</v>
      </c>
      <c r="I160" s="208">
        <f t="shared" si="417"/>
        <v>0.12</v>
      </c>
      <c r="J160" s="417"/>
      <c r="K160" s="410">
        <f t="shared" si="516"/>
        <v>0</v>
      </c>
      <c r="L160" s="208">
        <f t="shared" si="418"/>
        <v>0</v>
      </c>
      <c r="M160" s="417"/>
      <c r="N160" s="410">
        <f t="shared" si="517"/>
        <v>0</v>
      </c>
      <c r="O160" s="208">
        <f t="shared" si="419"/>
        <v>0.06</v>
      </c>
      <c r="P160" s="417"/>
      <c r="Q160" s="208">
        <f t="shared" si="420"/>
        <v>4.8474999999999993</v>
      </c>
      <c r="R160" s="417"/>
      <c r="S160" s="410">
        <f t="shared" si="518"/>
        <v>0</v>
      </c>
      <c r="T160" s="208">
        <f t="shared" si="421"/>
        <v>-0.56999999999999995</v>
      </c>
      <c r="U160" s="417"/>
      <c r="V160" s="208">
        <f t="shared" si="519"/>
        <v>5.8932175056284075</v>
      </c>
      <c r="W160" s="417"/>
      <c r="X160" s="410">
        <f t="shared" si="520"/>
        <v>0</v>
      </c>
      <c r="Y160" s="208">
        <f t="shared" si="422"/>
        <v>4.7874999999999996</v>
      </c>
      <c r="Z160" s="417"/>
      <c r="AB160" s="415">
        <f t="shared" si="423"/>
        <v>0</v>
      </c>
      <c r="AC160" s="122"/>
      <c r="AD160" s="122"/>
      <c r="AI160" s="407">
        <v>41609</v>
      </c>
      <c r="AJ160" s="293">
        <f t="shared" si="521"/>
        <v>0</v>
      </c>
      <c r="AK160" s="294">
        <f t="shared" si="527"/>
        <v>0</v>
      </c>
      <c r="AL160" s="294">
        <f t="shared" si="424"/>
        <v>0</v>
      </c>
      <c r="AM160" s="313">
        <f t="shared" si="522"/>
        <v>0.45718684053775105</v>
      </c>
      <c r="AN160" s="314">
        <f t="shared" si="425"/>
        <v>0</v>
      </c>
      <c r="AO160" s="294">
        <f t="shared" si="426"/>
        <v>0</v>
      </c>
      <c r="AP160" s="408"/>
      <c r="AQ160" s="237"/>
      <c r="AR160" s="307">
        <f t="shared" si="427"/>
        <v>0</v>
      </c>
      <c r="AS160" s="237"/>
      <c r="AT160" s="188"/>
      <c r="AU160" s="188"/>
      <c r="AV160" s="239">
        <v>41609</v>
      </c>
      <c r="AW160" s="188"/>
      <c r="AX160" s="315">
        <f t="shared" si="428"/>
        <v>0</v>
      </c>
      <c r="AY160" s="316">
        <f t="shared" si="429"/>
        <v>0</v>
      </c>
      <c r="AZ160" s="316">
        <f t="shared" si="430"/>
        <v>0</v>
      </c>
      <c r="BA160" s="316">
        <f t="shared" si="431"/>
        <v>0</v>
      </c>
      <c r="BB160" s="316">
        <f t="shared" si="432"/>
        <v>0</v>
      </c>
      <c r="BC160" s="316">
        <f t="shared" si="433"/>
        <v>0</v>
      </c>
      <c r="BD160" s="316">
        <f t="shared" si="434"/>
        <v>0</v>
      </c>
      <c r="BE160" s="316">
        <f t="shared" si="523"/>
        <v>0</v>
      </c>
      <c r="BF160" s="316"/>
      <c r="BG160" s="248"/>
      <c r="BH160" s="248"/>
      <c r="BI160" s="317">
        <f t="shared" si="435"/>
        <v>0</v>
      </c>
      <c r="BJ160" s="317">
        <f t="shared" si="436"/>
        <v>0</v>
      </c>
      <c r="BK160" s="317">
        <f t="shared" si="437"/>
        <v>0</v>
      </c>
      <c r="BL160" s="317">
        <f t="shared" si="438"/>
        <v>0</v>
      </c>
      <c r="BM160" s="317">
        <f t="shared" si="439"/>
        <v>0</v>
      </c>
      <c r="BN160" s="317">
        <f t="shared" si="440"/>
        <v>0</v>
      </c>
      <c r="BO160" s="317">
        <f t="shared" si="441"/>
        <v>0</v>
      </c>
      <c r="BP160" s="317">
        <f t="shared" si="442"/>
        <v>0</v>
      </c>
      <c r="BQ160" s="248"/>
      <c r="BR160" s="249">
        <f t="shared" si="528"/>
        <v>0</v>
      </c>
      <c r="BS160" s="249">
        <f t="shared" si="443"/>
        <v>0</v>
      </c>
      <c r="BT160" s="249"/>
      <c r="BU160" s="188"/>
      <c r="BV160" s="188"/>
      <c r="BW160" s="318">
        <f t="shared" si="444"/>
        <v>0</v>
      </c>
      <c r="BX160" s="318">
        <f t="shared" si="445"/>
        <v>0</v>
      </c>
      <c r="BY160" s="318">
        <f t="shared" si="446"/>
        <v>0</v>
      </c>
      <c r="BZ160" s="318">
        <f t="shared" si="447"/>
        <v>0</v>
      </c>
      <c r="CA160" s="318">
        <f t="shared" si="448"/>
        <v>0</v>
      </c>
      <c r="CB160" s="316">
        <f t="shared" si="449"/>
        <v>0</v>
      </c>
      <c r="CC160" s="316">
        <f t="shared" si="450"/>
        <v>0</v>
      </c>
      <c r="CD160" s="316">
        <f t="shared" si="451"/>
        <v>0</v>
      </c>
      <c r="CE160" s="316">
        <f t="shared" si="452"/>
        <v>0</v>
      </c>
      <c r="CF160" s="316">
        <f t="shared" si="453"/>
        <v>0</v>
      </c>
      <c r="CG160" s="316">
        <f t="shared" si="454"/>
        <v>0</v>
      </c>
      <c r="CH160" s="316">
        <f t="shared" si="455"/>
        <v>0</v>
      </c>
      <c r="CI160" s="316">
        <f t="shared" si="456"/>
        <v>0</v>
      </c>
      <c r="CJ160" s="188"/>
      <c r="CK160" s="307">
        <f t="shared" si="524"/>
        <v>0</v>
      </c>
      <c r="CL160" s="307"/>
      <c r="CM160" s="307"/>
      <c r="CN160" s="318">
        <f t="shared" si="457"/>
        <v>0</v>
      </c>
      <c r="CO160" s="318">
        <f t="shared" si="458"/>
        <v>0</v>
      </c>
      <c r="CP160" s="318">
        <f t="shared" si="459"/>
        <v>0</v>
      </c>
      <c r="CQ160" s="318">
        <f t="shared" si="460"/>
        <v>0</v>
      </c>
      <c r="CR160" s="307"/>
      <c r="CS160" s="307">
        <f t="shared" si="525"/>
        <v>0</v>
      </c>
      <c r="CT160" s="307"/>
      <c r="CU160" s="188"/>
      <c r="CV160" s="188"/>
      <c r="CW160" s="188"/>
      <c r="CX160" s="316">
        <f t="shared" si="461"/>
        <v>0</v>
      </c>
      <c r="CY160" s="316">
        <f t="shared" si="462"/>
        <v>0</v>
      </c>
      <c r="CZ160" s="316">
        <f t="shared" si="463"/>
        <v>0</v>
      </c>
      <c r="DA160" s="316">
        <f t="shared" si="464"/>
        <v>0</v>
      </c>
      <c r="DB160" s="316">
        <f t="shared" si="465"/>
        <v>0</v>
      </c>
      <c r="DC160" s="316">
        <f t="shared" si="466"/>
        <v>0</v>
      </c>
      <c r="DD160" s="316">
        <f t="shared" si="467"/>
        <v>0</v>
      </c>
      <c r="DE160" s="188"/>
      <c r="DF160" s="307">
        <f t="shared" si="468"/>
        <v>0</v>
      </c>
      <c r="DG160" s="188"/>
      <c r="DH160" s="188"/>
      <c r="DI160" s="188"/>
      <c r="DJ160" s="188"/>
      <c r="DK160" s="188"/>
      <c r="DL160" s="316">
        <f t="shared" si="469"/>
        <v>0</v>
      </c>
      <c r="DM160" s="316">
        <f t="shared" si="470"/>
        <v>0</v>
      </c>
      <c r="DN160" s="316">
        <f t="shared" si="471"/>
        <v>0</v>
      </c>
      <c r="DO160" s="316">
        <f t="shared" si="472"/>
        <v>0</v>
      </c>
      <c r="DP160" s="316"/>
      <c r="DQ160" s="316">
        <f t="shared" si="526"/>
        <v>0</v>
      </c>
      <c r="DR160" s="316"/>
      <c r="DS160" s="316">
        <f t="shared" si="473"/>
        <v>0</v>
      </c>
      <c r="DT160" s="316">
        <f t="shared" si="474"/>
        <v>0</v>
      </c>
      <c r="DU160" s="316">
        <f t="shared" si="475"/>
        <v>0</v>
      </c>
      <c r="DV160" s="316">
        <f t="shared" si="476"/>
        <v>0</v>
      </c>
      <c r="DW160" s="316">
        <f t="shared" si="477"/>
        <v>0</v>
      </c>
      <c r="DX160" s="316">
        <f t="shared" si="478"/>
        <v>0</v>
      </c>
      <c r="DY160" s="316">
        <f t="shared" si="479"/>
        <v>0</v>
      </c>
      <c r="DZ160" s="316">
        <f t="shared" si="480"/>
        <v>0</v>
      </c>
      <c r="EA160" s="316">
        <f t="shared" si="481"/>
        <v>0</v>
      </c>
      <c r="EB160" s="307">
        <f t="shared" si="482"/>
        <v>0</v>
      </c>
      <c r="EC160" s="307"/>
      <c r="ED160" s="188"/>
      <c r="EE160" s="188"/>
      <c r="EF160" s="188"/>
      <c r="EG160" s="188"/>
      <c r="EH160" s="188"/>
      <c r="EI160" s="316">
        <f t="shared" si="483"/>
        <v>0</v>
      </c>
      <c r="EJ160" s="316">
        <f t="shared" si="484"/>
        <v>0</v>
      </c>
      <c r="EK160" s="316">
        <f t="shared" si="485"/>
        <v>0</v>
      </c>
      <c r="EL160" s="316">
        <f t="shared" si="486"/>
        <v>0</v>
      </c>
      <c r="EM160" s="316">
        <f t="shared" si="487"/>
        <v>0</v>
      </c>
      <c r="EN160" s="316">
        <f t="shared" si="488"/>
        <v>0</v>
      </c>
      <c r="EO160" s="188"/>
      <c r="EP160" s="307">
        <f t="shared" si="529"/>
        <v>0</v>
      </c>
      <c r="EQ160" s="307">
        <f t="shared" si="489"/>
        <v>0</v>
      </c>
      <c r="ER160" s="188"/>
      <c r="ES160" s="188"/>
      <c r="ET160" s="188"/>
      <c r="EU160" s="188"/>
      <c r="EV160" s="188"/>
      <c r="EW160" s="316">
        <f t="shared" si="490"/>
        <v>0</v>
      </c>
      <c r="EX160" s="316">
        <f t="shared" si="491"/>
        <v>0</v>
      </c>
      <c r="EY160" s="316">
        <f t="shared" si="492"/>
        <v>0</v>
      </c>
      <c r="EZ160" s="316">
        <f t="shared" si="493"/>
        <v>0</v>
      </c>
      <c r="FA160" s="316">
        <f t="shared" si="494"/>
        <v>0</v>
      </c>
      <c r="FB160" s="316">
        <f t="shared" si="495"/>
        <v>0</v>
      </c>
      <c r="FC160" s="188"/>
      <c r="FD160" s="307">
        <f t="shared" si="530"/>
        <v>0</v>
      </c>
      <c r="FE160" s="307">
        <f t="shared" si="496"/>
        <v>0</v>
      </c>
      <c r="FF160" s="188"/>
      <c r="FG160" s="188"/>
      <c r="FH160" s="188"/>
      <c r="FI160" s="188"/>
      <c r="FJ160" s="188"/>
      <c r="FK160" s="188"/>
      <c r="FL160" s="316">
        <f t="shared" si="497"/>
        <v>0</v>
      </c>
      <c r="FM160" s="316">
        <f t="shared" si="498"/>
        <v>0</v>
      </c>
      <c r="FN160" s="316">
        <f t="shared" si="499"/>
        <v>0</v>
      </c>
      <c r="FO160" s="316">
        <f t="shared" si="500"/>
        <v>0</v>
      </c>
      <c r="FP160" s="316">
        <f t="shared" si="501"/>
        <v>0</v>
      </c>
      <c r="FQ160" s="316">
        <f t="shared" si="502"/>
        <v>0</v>
      </c>
      <c r="FR160" s="188"/>
      <c r="FS160" s="307">
        <f t="shared" si="503"/>
        <v>0</v>
      </c>
      <c r="FT160" s="307">
        <f t="shared" si="504"/>
        <v>0</v>
      </c>
      <c r="FU160" s="188"/>
      <c r="FV160" s="188"/>
      <c r="FW160" s="188"/>
      <c r="FX160" s="188"/>
      <c r="FY160" s="188"/>
      <c r="FZ160" s="188"/>
      <c r="GA160" s="316">
        <f t="shared" si="505"/>
        <v>0</v>
      </c>
      <c r="GB160" s="316">
        <f t="shared" si="506"/>
        <v>0</v>
      </c>
      <c r="GC160" s="316">
        <f t="shared" si="507"/>
        <v>0</v>
      </c>
      <c r="GD160" s="316">
        <f t="shared" si="508"/>
        <v>0</v>
      </c>
      <c r="GE160" s="316">
        <f t="shared" si="509"/>
        <v>0</v>
      </c>
      <c r="GF160" s="316">
        <f t="shared" si="510"/>
        <v>0</v>
      </c>
      <c r="GG160" s="188"/>
      <c r="GH160" s="307">
        <f t="shared" si="511"/>
        <v>0</v>
      </c>
      <c r="GI160" s="307">
        <f t="shared" si="512"/>
        <v>0</v>
      </c>
    </row>
    <row r="161" spans="1:191" ht="16.5" x14ac:dyDescent="0.25">
      <c r="A161" s="404">
        <v>41640</v>
      </c>
      <c r="B161" s="410">
        <f t="shared" si="513"/>
        <v>0</v>
      </c>
      <c r="C161" s="208">
        <f t="shared" si="415"/>
        <v>-0.57000000000000028</v>
      </c>
      <c r="D161" s="411">
        <f>AVERAGE(C159:C163)</f>
        <v>-0.57000000000000006</v>
      </c>
      <c r="E161" s="410">
        <f t="shared" si="514"/>
        <v>0</v>
      </c>
      <c r="F161" s="208">
        <f t="shared" si="416"/>
        <v>0</v>
      </c>
      <c r="G161" s="411">
        <f>AVERAGE(F159:F163)</f>
        <v>0</v>
      </c>
      <c r="H161" s="410">
        <f t="shared" si="515"/>
        <v>0</v>
      </c>
      <c r="I161" s="208">
        <f t="shared" si="417"/>
        <v>0.12</v>
      </c>
      <c r="J161" s="411">
        <f>AVERAGE(I159:I163)</f>
        <v>0.12</v>
      </c>
      <c r="K161" s="410">
        <f t="shared" si="516"/>
        <v>0</v>
      </c>
      <c r="L161" s="208">
        <f t="shared" si="418"/>
        <v>0</v>
      </c>
      <c r="M161" s="411">
        <f>AVERAGE(L159:L163)</f>
        <v>0</v>
      </c>
      <c r="N161" s="410">
        <f t="shared" si="517"/>
        <v>0</v>
      </c>
      <c r="O161" s="208">
        <f t="shared" si="419"/>
        <v>0.13</v>
      </c>
      <c r="P161" s="411">
        <f>AVERAGE(O159:O163)</f>
        <v>2.0000000000000018E-3</v>
      </c>
      <c r="Q161" s="208">
        <f t="shared" si="420"/>
        <v>5.0365000000000002</v>
      </c>
      <c r="R161" s="411">
        <f>AVERAGE(Q159:Q163)</f>
        <v>4.7587000000000002</v>
      </c>
      <c r="S161" s="410">
        <f t="shared" si="518"/>
        <v>0</v>
      </c>
      <c r="T161" s="208">
        <f t="shared" si="421"/>
        <v>-0.56999999999999995</v>
      </c>
      <c r="U161" s="411">
        <f>AVERAGE(T159:T163)</f>
        <v>-0.56999999999999995</v>
      </c>
      <c r="V161" s="208">
        <f t="shared" si="519"/>
        <v>6.0595631518707016</v>
      </c>
      <c r="W161" s="411">
        <f>AVERAGE(V159:V163)</f>
        <v>5.8502525961267704</v>
      </c>
      <c r="X161" s="410">
        <f t="shared" si="520"/>
        <v>0</v>
      </c>
      <c r="Y161" s="208">
        <f t="shared" si="422"/>
        <v>4.9065000000000003</v>
      </c>
      <c r="Z161" s="411">
        <f>AVERAGE(Y159:Y163)</f>
        <v>4.7567000000000004</v>
      </c>
      <c r="AB161" s="415">
        <f t="shared" si="423"/>
        <v>0</v>
      </c>
      <c r="AC161" s="122"/>
      <c r="AD161" s="122"/>
      <c r="AI161" s="407">
        <v>41640</v>
      </c>
      <c r="AJ161" s="293">
        <f t="shared" si="521"/>
        <v>0</v>
      </c>
      <c r="AK161" s="294">
        <f t="shared" si="527"/>
        <v>0</v>
      </c>
      <c r="AL161" s="294">
        <f t="shared" si="424"/>
        <v>0</v>
      </c>
      <c r="AM161" s="313">
        <f t="shared" si="522"/>
        <v>0.45459456048809738</v>
      </c>
      <c r="AN161" s="314">
        <f t="shared" si="425"/>
        <v>0</v>
      </c>
      <c r="AO161" s="294">
        <f t="shared" si="426"/>
        <v>0</v>
      </c>
      <c r="AP161" s="408"/>
      <c r="AQ161" s="237"/>
      <c r="AR161" s="307">
        <f t="shared" si="427"/>
        <v>0</v>
      </c>
      <c r="AS161" s="237"/>
      <c r="AT161" s="188"/>
      <c r="AU161" s="188"/>
      <c r="AV161" s="239">
        <v>41640</v>
      </c>
      <c r="AW161" s="188"/>
      <c r="AX161" s="315">
        <f t="shared" si="428"/>
        <v>0</v>
      </c>
      <c r="AY161" s="316">
        <f t="shared" si="429"/>
        <v>0</v>
      </c>
      <c r="AZ161" s="316">
        <f t="shared" si="430"/>
        <v>0</v>
      </c>
      <c r="BA161" s="316">
        <f t="shared" si="431"/>
        <v>0</v>
      </c>
      <c r="BB161" s="316">
        <f t="shared" si="432"/>
        <v>0</v>
      </c>
      <c r="BC161" s="316">
        <f t="shared" si="433"/>
        <v>0</v>
      </c>
      <c r="BD161" s="316">
        <f t="shared" si="434"/>
        <v>0</v>
      </c>
      <c r="BE161" s="316">
        <f t="shared" si="523"/>
        <v>0</v>
      </c>
      <c r="BF161" s="316"/>
      <c r="BG161" s="248"/>
      <c r="BH161" s="248"/>
      <c r="BI161" s="317">
        <f t="shared" si="435"/>
        <v>0</v>
      </c>
      <c r="BJ161" s="317">
        <f t="shared" si="436"/>
        <v>0</v>
      </c>
      <c r="BK161" s="317">
        <f t="shared" si="437"/>
        <v>0</v>
      </c>
      <c r="BL161" s="317">
        <f t="shared" si="438"/>
        <v>0</v>
      </c>
      <c r="BM161" s="317">
        <f t="shared" si="439"/>
        <v>0</v>
      </c>
      <c r="BN161" s="317">
        <f t="shared" si="440"/>
        <v>0</v>
      </c>
      <c r="BO161" s="317">
        <f t="shared" si="441"/>
        <v>0</v>
      </c>
      <c r="BP161" s="317">
        <f t="shared" si="442"/>
        <v>0</v>
      </c>
      <c r="BQ161" s="248"/>
      <c r="BR161" s="249">
        <f t="shared" si="528"/>
        <v>0</v>
      </c>
      <c r="BS161" s="249">
        <f t="shared" si="443"/>
        <v>0</v>
      </c>
      <c r="BT161" s="249"/>
      <c r="BU161" s="188"/>
      <c r="BV161" s="188"/>
      <c r="BW161" s="318">
        <f t="shared" si="444"/>
        <v>0</v>
      </c>
      <c r="BX161" s="318">
        <f t="shared" si="445"/>
        <v>0</v>
      </c>
      <c r="BY161" s="318">
        <f t="shared" si="446"/>
        <v>0</v>
      </c>
      <c r="BZ161" s="318">
        <f t="shared" si="447"/>
        <v>0</v>
      </c>
      <c r="CA161" s="318">
        <f t="shared" si="448"/>
        <v>0</v>
      </c>
      <c r="CB161" s="316">
        <f t="shared" si="449"/>
        <v>0</v>
      </c>
      <c r="CC161" s="316">
        <f t="shared" si="450"/>
        <v>0</v>
      </c>
      <c r="CD161" s="316">
        <f t="shared" si="451"/>
        <v>0</v>
      </c>
      <c r="CE161" s="316">
        <f t="shared" si="452"/>
        <v>0</v>
      </c>
      <c r="CF161" s="316">
        <f t="shared" si="453"/>
        <v>0</v>
      </c>
      <c r="CG161" s="316">
        <f t="shared" si="454"/>
        <v>0</v>
      </c>
      <c r="CH161" s="316">
        <f t="shared" si="455"/>
        <v>0</v>
      </c>
      <c r="CI161" s="316">
        <f t="shared" si="456"/>
        <v>0</v>
      </c>
      <c r="CJ161" s="188"/>
      <c r="CK161" s="307">
        <f t="shared" si="524"/>
        <v>0</v>
      </c>
      <c r="CL161" s="307"/>
      <c r="CM161" s="307"/>
      <c r="CN161" s="318">
        <f t="shared" si="457"/>
        <v>0</v>
      </c>
      <c r="CO161" s="318">
        <f t="shared" si="458"/>
        <v>0</v>
      </c>
      <c r="CP161" s="318">
        <f t="shared" si="459"/>
        <v>0</v>
      </c>
      <c r="CQ161" s="318">
        <f t="shared" si="460"/>
        <v>0</v>
      </c>
      <c r="CR161" s="307"/>
      <c r="CS161" s="307">
        <f t="shared" si="525"/>
        <v>0</v>
      </c>
      <c r="CT161" s="307"/>
      <c r="CU161" s="188"/>
      <c r="CV161" s="188"/>
      <c r="CW161" s="188"/>
      <c r="CX161" s="316">
        <f t="shared" si="461"/>
        <v>0</v>
      </c>
      <c r="CY161" s="316">
        <f t="shared" si="462"/>
        <v>0</v>
      </c>
      <c r="CZ161" s="316">
        <f t="shared" si="463"/>
        <v>0</v>
      </c>
      <c r="DA161" s="316">
        <f t="shared" si="464"/>
        <v>0</v>
      </c>
      <c r="DB161" s="316">
        <f t="shared" si="465"/>
        <v>0</v>
      </c>
      <c r="DC161" s="316">
        <f t="shared" si="466"/>
        <v>0</v>
      </c>
      <c r="DD161" s="316">
        <f t="shared" si="467"/>
        <v>0</v>
      </c>
      <c r="DE161" s="188"/>
      <c r="DF161" s="307">
        <f t="shared" si="468"/>
        <v>0</v>
      </c>
      <c r="DG161" s="188"/>
      <c r="DH161" s="188"/>
      <c r="DI161" s="188"/>
      <c r="DJ161" s="188"/>
      <c r="DK161" s="188"/>
      <c r="DL161" s="316">
        <f t="shared" si="469"/>
        <v>0</v>
      </c>
      <c r="DM161" s="316">
        <f t="shared" si="470"/>
        <v>0</v>
      </c>
      <c r="DN161" s="316">
        <f t="shared" si="471"/>
        <v>0</v>
      </c>
      <c r="DO161" s="316">
        <f t="shared" si="472"/>
        <v>0</v>
      </c>
      <c r="DP161" s="316"/>
      <c r="DQ161" s="316">
        <f t="shared" si="526"/>
        <v>0</v>
      </c>
      <c r="DR161" s="316"/>
      <c r="DS161" s="316">
        <f t="shared" si="473"/>
        <v>0</v>
      </c>
      <c r="DT161" s="316">
        <f t="shared" si="474"/>
        <v>0</v>
      </c>
      <c r="DU161" s="316">
        <f t="shared" si="475"/>
        <v>0</v>
      </c>
      <c r="DV161" s="316">
        <f t="shared" si="476"/>
        <v>0</v>
      </c>
      <c r="DW161" s="316">
        <f t="shared" si="477"/>
        <v>0</v>
      </c>
      <c r="DX161" s="316">
        <f t="shared" si="478"/>
        <v>0</v>
      </c>
      <c r="DY161" s="316">
        <f t="shared" si="479"/>
        <v>0</v>
      </c>
      <c r="DZ161" s="316">
        <f t="shared" si="480"/>
        <v>0</v>
      </c>
      <c r="EA161" s="316">
        <f t="shared" si="481"/>
        <v>0</v>
      </c>
      <c r="EB161" s="307">
        <f t="shared" si="482"/>
        <v>0</v>
      </c>
      <c r="EC161" s="307"/>
      <c r="ED161" s="188"/>
      <c r="EE161" s="188"/>
      <c r="EF161" s="188"/>
      <c r="EG161" s="188"/>
      <c r="EH161" s="188"/>
      <c r="EI161" s="316">
        <f t="shared" si="483"/>
        <v>0</v>
      </c>
      <c r="EJ161" s="316">
        <f t="shared" si="484"/>
        <v>0</v>
      </c>
      <c r="EK161" s="316">
        <f t="shared" si="485"/>
        <v>0</v>
      </c>
      <c r="EL161" s="316">
        <f t="shared" si="486"/>
        <v>0</v>
      </c>
      <c r="EM161" s="316">
        <f t="shared" si="487"/>
        <v>0</v>
      </c>
      <c r="EN161" s="316">
        <f t="shared" si="488"/>
        <v>0</v>
      </c>
      <c r="EO161" s="188"/>
      <c r="EP161" s="307">
        <f t="shared" si="529"/>
        <v>0</v>
      </c>
      <c r="EQ161" s="307">
        <f t="shared" si="489"/>
        <v>0</v>
      </c>
      <c r="ER161" s="188"/>
      <c r="ES161" s="188"/>
      <c r="ET161" s="188"/>
      <c r="EU161" s="188"/>
      <c r="EV161" s="188"/>
      <c r="EW161" s="316">
        <f t="shared" si="490"/>
        <v>0</v>
      </c>
      <c r="EX161" s="316">
        <f t="shared" si="491"/>
        <v>0</v>
      </c>
      <c r="EY161" s="316">
        <f t="shared" si="492"/>
        <v>0</v>
      </c>
      <c r="EZ161" s="316">
        <f t="shared" si="493"/>
        <v>0</v>
      </c>
      <c r="FA161" s="316">
        <f t="shared" si="494"/>
        <v>0</v>
      </c>
      <c r="FB161" s="316">
        <f t="shared" si="495"/>
        <v>0</v>
      </c>
      <c r="FC161" s="188"/>
      <c r="FD161" s="307">
        <f t="shared" si="530"/>
        <v>0</v>
      </c>
      <c r="FE161" s="307">
        <f t="shared" si="496"/>
        <v>0</v>
      </c>
      <c r="FF161" s="188"/>
      <c r="FG161" s="188"/>
      <c r="FH161" s="188"/>
      <c r="FI161" s="188"/>
      <c r="FJ161" s="188"/>
      <c r="FK161" s="188"/>
      <c r="FL161" s="316">
        <f t="shared" si="497"/>
        <v>0</v>
      </c>
      <c r="FM161" s="316">
        <f t="shared" si="498"/>
        <v>0</v>
      </c>
      <c r="FN161" s="316">
        <f t="shared" si="499"/>
        <v>0</v>
      </c>
      <c r="FO161" s="316">
        <f t="shared" si="500"/>
        <v>0</v>
      </c>
      <c r="FP161" s="316">
        <f t="shared" si="501"/>
        <v>0</v>
      </c>
      <c r="FQ161" s="316">
        <f t="shared" si="502"/>
        <v>0</v>
      </c>
      <c r="FR161" s="188"/>
      <c r="FS161" s="307">
        <f t="shared" si="503"/>
        <v>0</v>
      </c>
      <c r="FT161" s="307">
        <f t="shared" si="504"/>
        <v>0</v>
      </c>
      <c r="FU161" s="188"/>
      <c r="FV161" s="188"/>
      <c r="FW161" s="188"/>
      <c r="FX161" s="188"/>
      <c r="FY161" s="188"/>
      <c r="FZ161" s="188"/>
      <c r="GA161" s="316">
        <f t="shared" si="505"/>
        <v>0</v>
      </c>
      <c r="GB161" s="316">
        <f t="shared" si="506"/>
        <v>0</v>
      </c>
      <c r="GC161" s="316">
        <f t="shared" si="507"/>
        <v>0</v>
      </c>
      <c r="GD161" s="316">
        <f t="shared" si="508"/>
        <v>0</v>
      </c>
      <c r="GE161" s="316">
        <f t="shared" si="509"/>
        <v>0</v>
      </c>
      <c r="GF161" s="316">
        <f t="shared" si="510"/>
        <v>0</v>
      </c>
      <c r="GG161" s="188"/>
      <c r="GH161" s="307">
        <f t="shared" si="511"/>
        <v>0</v>
      </c>
      <c r="GI161" s="307">
        <f t="shared" si="512"/>
        <v>0</v>
      </c>
    </row>
    <row r="162" spans="1:191" ht="16.5" x14ac:dyDescent="0.25">
      <c r="A162" s="404">
        <v>41671</v>
      </c>
      <c r="B162" s="410">
        <f t="shared" si="513"/>
        <v>0</v>
      </c>
      <c r="C162" s="208">
        <f t="shared" si="415"/>
        <v>-0.5699999999999994</v>
      </c>
      <c r="D162" s="417"/>
      <c r="E162" s="410">
        <f t="shared" si="514"/>
        <v>0</v>
      </c>
      <c r="F162" s="208">
        <f t="shared" si="416"/>
        <v>0</v>
      </c>
      <c r="G162" s="417"/>
      <c r="H162" s="410">
        <f t="shared" si="515"/>
        <v>0</v>
      </c>
      <c r="I162" s="208">
        <f t="shared" si="417"/>
        <v>0.12</v>
      </c>
      <c r="J162" s="417"/>
      <c r="K162" s="410">
        <f t="shared" si="516"/>
        <v>0</v>
      </c>
      <c r="L162" s="208">
        <f t="shared" si="418"/>
        <v>0</v>
      </c>
      <c r="M162" s="417"/>
      <c r="N162" s="410">
        <f t="shared" si="517"/>
        <v>0</v>
      </c>
      <c r="O162" s="208">
        <f t="shared" si="419"/>
        <v>0</v>
      </c>
      <c r="P162" s="417"/>
      <c r="Q162" s="208">
        <f t="shared" si="420"/>
        <v>4.7785000000000002</v>
      </c>
      <c r="R162" s="417"/>
      <c r="S162" s="410">
        <f t="shared" si="518"/>
        <v>0</v>
      </c>
      <c r="T162" s="208">
        <f t="shared" si="421"/>
        <v>-0.56999999999999995</v>
      </c>
      <c r="U162" s="417"/>
      <c r="V162" s="208">
        <f t="shared" si="519"/>
        <v>5.8807786022739341</v>
      </c>
      <c r="W162" s="417"/>
      <c r="X162" s="410">
        <f t="shared" si="520"/>
        <v>0</v>
      </c>
      <c r="Y162" s="208">
        <f t="shared" si="422"/>
        <v>4.7785000000000002</v>
      </c>
      <c r="Z162" s="417"/>
      <c r="AB162" s="415">
        <f t="shared" si="423"/>
        <v>0</v>
      </c>
      <c r="AC162" s="122"/>
      <c r="AD162" s="122"/>
      <c r="AI162" s="407">
        <v>41671</v>
      </c>
      <c r="AJ162" s="293">
        <f t="shared" si="521"/>
        <v>0</v>
      </c>
      <c r="AK162" s="294">
        <f t="shared" si="527"/>
        <v>0</v>
      </c>
      <c r="AL162" s="294">
        <f t="shared" si="424"/>
        <v>0</v>
      </c>
      <c r="AM162" s="313">
        <f t="shared" si="522"/>
        <v>0.45201390912446709</v>
      </c>
      <c r="AN162" s="314">
        <f t="shared" si="425"/>
        <v>0</v>
      </c>
      <c r="AO162" s="294">
        <f t="shared" si="426"/>
        <v>0</v>
      </c>
      <c r="AP162" s="408"/>
      <c r="AQ162" s="237"/>
      <c r="AR162" s="307">
        <f t="shared" si="427"/>
        <v>0</v>
      </c>
      <c r="AS162" s="237"/>
      <c r="AT162" s="188"/>
      <c r="AU162" s="188"/>
      <c r="AV162" s="239">
        <v>41671</v>
      </c>
      <c r="AW162" s="188"/>
      <c r="AX162" s="315">
        <f t="shared" si="428"/>
        <v>0</v>
      </c>
      <c r="AY162" s="316">
        <f t="shared" si="429"/>
        <v>0</v>
      </c>
      <c r="AZ162" s="316">
        <f t="shared" si="430"/>
        <v>0</v>
      </c>
      <c r="BA162" s="316">
        <f t="shared" si="431"/>
        <v>0</v>
      </c>
      <c r="BB162" s="316">
        <f t="shared" si="432"/>
        <v>0</v>
      </c>
      <c r="BC162" s="316">
        <f t="shared" si="433"/>
        <v>0</v>
      </c>
      <c r="BD162" s="316">
        <f t="shared" si="434"/>
        <v>0</v>
      </c>
      <c r="BE162" s="316">
        <f t="shared" si="523"/>
        <v>0</v>
      </c>
      <c r="BF162" s="316"/>
      <c r="BG162" s="248"/>
      <c r="BH162" s="248"/>
      <c r="BI162" s="317">
        <f t="shared" si="435"/>
        <v>0</v>
      </c>
      <c r="BJ162" s="317">
        <f t="shared" si="436"/>
        <v>0</v>
      </c>
      <c r="BK162" s="317">
        <f t="shared" si="437"/>
        <v>0</v>
      </c>
      <c r="BL162" s="317">
        <f t="shared" si="438"/>
        <v>0</v>
      </c>
      <c r="BM162" s="317">
        <f t="shared" si="439"/>
        <v>0</v>
      </c>
      <c r="BN162" s="317">
        <f t="shared" si="440"/>
        <v>0</v>
      </c>
      <c r="BO162" s="317">
        <f t="shared" si="441"/>
        <v>0</v>
      </c>
      <c r="BP162" s="317">
        <f t="shared" si="442"/>
        <v>0</v>
      </c>
      <c r="BQ162" s="248"/>
      <c r="BR162" s="249">
        <f t="shared" si="528"/>
        <v>0</v>
      </c>
      <c r="BS162" s="249">
        <f t="shared" si="443"/>
        <v>0</v>
      </c>
      <c r="BT162" s="249"/>
      <c r="BU162" s="188"/>
      <c r="BV162" s="188"/>
      <c r="BW162" s="318">
        <f t="shared" si="444"/>
        <v>0</v>
      </c>
      <c r="BX162" s="318">
        <f t="shared" si="445"/>
        <v>0</v>
      </c>
      <c r="BY162" s="318">
        <f t="shared" si="446"/>
        <v>0</v>
      </c>
      <c r="BZ162" s="318">
        <f t="shared" si="447"/>
        <v>0</v>
      </c>
      <c r="CA162" s="318">
        <f t="shared" si="448"/>
        <v>0</v>
      </c>
      <c r="CB162" s="316">
        <f t="shared" si="449"/>
        <v>0</v>
      </c>
      <c r="CC162" s="316">
        <f t="shared" si="450"/>
        <v>0</v>
      </c>
      <c r="CD162" s="316">
        <f t="shared" si="451"/>
        <v>0</v>
      </c>
      <c r="CE162" s="316">
        <f t="shared" si="452"/>
        <v>0</v>
      </c>
      <c r="CF162" s="316">
        <f t="shared" si="453"/>
        <v>0</v>
      </c>
      <c r="CG162" s="316">
        <f t="shared" si="454"/>
        <v>0</v>
      </c>
      <c r="CH162" s="316">
        <f t="shared" si="455"/>
        <v>0</v>
      </c>
      <c r="CI162" s="316">
        <f t="shared" si="456"/>
        <v>0</v>
      </c>
      <c r="CJ162" s="188"/>
      <c r="CK162" s="307">
        <f t="shared" si="524"/>
        <v>0</v>
      </c>
      <c r="CL162" s="307"/>
      <c r="CM162" s="307"/>
      <c r="CN162" s="318">
        <f t="shared" si="457"/>
        <v>0</v>
      </c>
      <c r="CO162" s="318">
        <f t="shared" si="458"/>
        <v>0</v>
      </c>
      <c r="CP162" s="318">
        <f t="shared" si="459"/>
        <v>0</v>
      </c>
      <c r="CQ162" s="318">
        <f t="shared" si="460"/>
        <v>0</v>
      </c>
      <c r="CR162" s="307"/>
      <c r="CS162" s="307">
        <f t="shared" si="525"/>
        <v>0</v>
      </c>
      <c r="CT162" s="307"/>
      <c r="CU162" s="188"/>
      <c r="CV162" s="188"/>
      <c r="CW162" s="188"/>
      <c r="CX162" s="316">
        <f t="shared" si="461"/>
        <v>0</v>
      </c>
      <c r="CY162" s="316">
        <f t="shared" si="462"/>
        <v>0</v>
      </c>
      <c r="CZ162" s="316">
        <f t="shared" si="463"/>
        <v>0</v>
      </c>
      <c r="DA162" s="316">
        <f t="shared" si="464"/>
        <v>0</v>
      </c>
      <c r="DB162" s="316">
        <f t="shared" si="465"/>
        <v>0</v>
      </c>
      <c r="DC162" s="316">
        <f t="shared" si="466"/>
        <v>0</v>
      </c>
      <c r="DD162" s="316">
        <f t="shared" si="467"/>
        <v>0</v>
      </c>
      <c r="DE162" s="188"/>
      <c r="DF162" s="307">
        <f t="shared" si="468"/>
        <v>0</v>
      </c>
      <c r="DG162" s="188"/>
      <c r="DH162" s="188"/>
      <c r="DI162" s="188"/>
      <c r="DJ162" s="188"/>
      <c r="DK162" s="188"/>
      <c r="DL162" s="316">
        <f t="shared" si="469"/>
        <v>0</v>
      </c>
      <c r="DM162" s="316">
        <f t="shared" si="470"/>
        <v>0</v>
      </c>
      <c r="DN162" s="316">
        <f t="shared" si="471"/>
        <v>0</v>
      </c>
      <c r="DO162" s="316">
        <f t="shared" si="472"/>
        <v>0</v>
      </c>
      <c r="DP162" s="316"/>
      <c r="DQ162" s="316">
        <f t="shared" si="526"/>
        <v>0</v>
      </c>
      <c r="DR162" s="316"/>
      <c r="DS162" s="316">
        <f t="shared" si="473"/>
        <v>0</v>
      </c>
      <c r="DT162" s="316">
        <f t="shared" si="474"/>
        <v>0</v>
      </c>
      <c r="DU162" s="316">
        <f t="shared" si="475"/>
        <v>0</v>
      </c>
      <c r="DV162" s="316">
        <f t="shared" si="476"/>
        <v>0</v>
      </c>
      <c r="DW162" s="316">
        <f t="shared" si="477"/>
        <v>0</v>
      </c>
      <c r="DX162" s="316">
        <f t="shared" si="478"/>
        <v>0</v>
      </c>
      <c r="DY162" s="316">
        <f t="shared" si="479"/>
        <v>0</v>
      </c>
      <c r="DZ162" s="316">
        <f t="shared" si="480"/>
        <v>0</v>
      </c>
      <c r="EA162" s="316">
        <f t="shared" si="481"/>
        <v>0</v>
      </c>
      <c r="EB162" s="307">
        <f t="shared" si="482"/>
        <v>0</v>
      </c>
      <c r="EC162" s="307"/>
      <c r="ED162" s="188"/>
      <c r="EE162" s="188"/>
      <c r="EF162" s="188"/>
      <c r="EG162" s="188"/>
      <c r="EH162" s="188"/>
      <c r="EI162" s="316">
        <f t="shared" si="483"/>
        <v>0</v>
      </c>
      <c r="EJ162" s="316">
        <f t="shared" si="484"/>
        <v>0</v>
      </c>
      <c r="EK162" s="316">
        <f t="shared" si="485"/>
        <v>0</v>
      </c>
      <c r="EL162" s="316">
        <f t="shared" si="486"/>
        <v>0</v>
      </c>
      <c r="EM162" s="316">
        <f t="shared" si="487"/>
        <v>0</v>
      </c>
      <c r="EN162" s="316">
        <f t="shared" si="488"/>
        <v>0</v>
      </c>
      <c r="EO162" s="188"/>
      <c r="EP162" s="307">
        <f t="shared" si="529"/>
        <v>0</v>
      </c>
      <c r="EQ162" s="307">
        <f t="shared" si="489"/>
        <v>0</v>
      </c>
      <c r="ER162" s="188"/>
      <c r="ES162" s="188"/>
      <c r="ET162" s="188"/>
      <c r="EU162" s="188"/>
      <c r="EV162" s="188"/>
      <c r="EW162" s="316">
        <f t="shared" si="490"/>
        <v>0</v>
      </c>
      <c r="EX162" s="316">
        <f t="shared" si="491"/>
        <v>0</v>
      </c>
      <c r="EY162" s="316">
        <f t="shared" si="492"/>
        <v>0</v>
      </c>
      <c r="EZ162" s="316">
        <f t="shared" si="493"/>
        <v>0</v>
      </c>
      <c r="FA162" s="316">
        <f t="shared" si="494"/>
        <v>0</v>
      </c>
      <c r="FB162" s="316">
        <f t="shared" si="495"/>
        <v>0</v>
      </c>
      <c r="FC162" s="188"/>
      <c r="FD162" s="307">
        <f t="shared" si="530"/>
        <v>0</v>
      </c>
      <c r="FE162" s="307">
        <f t="shared" si="496"/>
        <v>0</v>
      </c>
      <c r="FF162" s="188"/>
      <c r="FG162" s="188"/>
      <c r="FH162" s="188"/>
      <c r="FI162" s="188"/>
      <c r="FJ162" s="188"/>
      <c r="FK162" s="188"/>
      <c r="FL162" s="316">
        <f t="shared" si="497"/>
        <v>0</v>
      </c>
      <c r="FM162" s="316">
        <f t="shared" si="498"/>
        <v>0</v>
      </c>
      <c r="FN162" s="316">
        <f t="shared" si="499"/>
        <v>0</v>
      </c>
      <c r="FO162" s="316">
        <f t="shared" si="500"/>
        <v>0</v>
      </c>
      <c r="FP162" s="316">
        <f t="shared" si="501"/>
        <v>0</v>
      </c>
      <c r="FQ162" s="316">
        <f t="shared" si="502"/>
        <v>0</v>
      </c>
      <c r="FR162" s="188"/>
      <c r="FS162" s="307">
        <f t="shared" si="503"/>
        <v>0</v>
      </c>
      <c r="FT162" s="307">
        <f t="shared" si="504"/>
        <v>0</v>
      </c>
      <c r="FU162" s="188"/>
      <c r="FV162" s="188"/>
      <c r="FW162" s="188"/>
      <c r="FX162" s="188"/>
      <c r="FY162" s="188"/>
      <c r="FZ162" s="188"/>
      <c r="GA162" s="316">
        <f t="shared" si="505"/>
        <v>0</v>
      </c>
      <c r="GB162" s="316">
        <f t="shared" si="506"/>
        <v>0</v>
      </c>
      <c r="GC162" s="316">
        <f t="shared" si="507"/>
        <v>0</v>
      </c>
      <c r="GD162" s="316">
        <f t="shared" si="508"/>
        <v>0</v>
      </c>
      <c r="GE162" s="316">
        <f t="shared" si="509"/>
        <v>0</v>
      </c>
      <c r="GF162" s="316">
        <f t="shared" si="510"/>
        <v>0</v>
      </c>
      <c r="GG162" s="188"/>
      <c r="GH162" s="307">
        <f t="shared" si="511"/>
        <v>0</v>
      </c>
      <c r="GI162" s="307">
        <f t="shared" si="512"/>
        <v>0</v>
      </c>
    </row>
    <row r="163" spans="1:191" ht="16.5" x14ac:dyDescent="0.25">
      <c r="A163" s="409">
        <v>41699</v>
      </c>
      <c r="B163" s="410">
        <f t="shared" si="513"/>
        <v>0</v>
      </c>
      <c r="C163" s="208">
        <f t="shared" si="415"/>
        <v>-0.57000000000000028</v>
      </c>
      <c r="D163" s="417"/>
      <c r="E163" s="410">
        <f t="shared" si="514"/>
        <v>0</v>
      </c>
      <c r="F163" s="208">
        <f t="shared" si="416"/>
        <v>0</v>
      </c>
      <c r="G163" s="417"/>
      <c r="H163" s="410">
        <f t="shared" si="515"/>
        <v>0</v>
      </c>
      <c r="I163" s="208">
        <f t="shared" si="417"/>
        <v>0.12</v>
      </c>
      <c r="J163" s="417"/>
      <c r="K163" s="410">
        <f t="shared" si="516"/>
        <v>0</v>
      </c>
      <c r="L163" s="208">
        <f t="shared" si="418"/>
        <v>0</v>
      </c>
      <c r="M163" s="417"/>
      <c r="N163" s="410">
        <f t="shared" si="517"/>
        <v>0</v>
      </c>
      <c r="O163" s="208">
        <f t="shared" si="419"/>
        <v>-0.18</v>
      </c>
      <c r="P163" s="417"/>
      <c r="Q163" s="208">
        <f t="shared" si="420"/>
        <v>4.4685000000000006</v>
      </c>
      <c r="R163" s="417"/>
      <c r="S163" s="410">
        <f t="shared" si="518"/>
        <v>0</v>
      </c>
      <c r="T163" s="208">
        <f t="shared" si="421"/>
        <v>-0.56999999999999995</v>
      </c>
      <c r="U163" s="417"/>
      <c r="V163" s="208">
        <f t="shared" si="519"/>
        <v>5.6991983947314431</v>
      </c>
      <c r="W163" s="417"/>
      <c r="X163" s="410">
        <f t="shared" si="520"/>
        <v>0</v>
      </c>
      <c r="Y163" s="208">
        <f t="shared" si="422"/>
        <v>4.6485000000000003</v>
      </c>
      <c r="Z163" s="417"/>
      <c r="AB163" s="412">
        <f t="shared" si="423"/>
        <v>0</v>
      </c>
      <c r="AC163" s="122"/>
      <c r="AD163" s="122"/>
      <c r="AI163" s="407">
        <v>41699</v>
      </c>
      <c r="AJ163" s="293">
        <f t="shared" si="521"/>
        <v>0</v>
      </c>
      <c r="AK163" s="294">
        <f t="shared" si="527"/>
        <v>0</v>
      </c>
      <c r="AL163" s="294">
        <f t="shared" si="424"/>
        <v>0</v>
      </c>
      <c r="AM163" s="313">
        <f t="shared" si="522"/>
        <v>0.44969296755910387</v>
      </c>
      <c r="AN163" s="314">
        <f t="shared" si="425"/>
        <v>0</v>
      </c>
      <c r="AO163" s="294">
        <f t="shared" si="426"/>
        <v>0</v>
      </c>
      <c r="AP163" s="408"/>
      <c r="AQ163" s="237"/>
      <c r="AR163" s="307">
        <f t="shared" si="427"/>
        <v>0</v>
      </c>
      <c r="AS163" s="237"/>
      <c r="AT163" s="188"/>
      <c r="AU163" s="188"/>
      <c r="AV163" s="239">
        <v>41699</v>
      </c>
      <c r="AW163" s="188"/>
      <c r="AX163" s="315">
        <f t="shared" si="428"/>
        <v>0</v>
      </c>
      <c r="AY163" s="316">
        <f t="shared" si="429"/>
        <v>0</v>
      </c>
      <c r="AZ163" s="316">
        <f t="shared" si="430"/>
        <v>0</v>
      </c>
      <c r="BA163" s="316">
        <f t="shared" si="431"/>
        <v>0</v>
      </c>
      <c r="BB163" s="316">
        <f t="shared" si="432"/>
        <v>0</v>
      </c>
      <c r="BC163" s="316">
        <f t="shared" si="433"/>
        <v>0</v>
      </c>
      <c r="BD163" s="316">
        <f t="shared" si="434"/>
        <v>0</v>
      </c>
      <c r="BE163" s="316">
        <f t="shared" si="523"/>
        <v>0</v>
      </c>
      <c r="BF163" s="316"/>
      <c r="BG163" s="248"/>
      <c r="BH163" s="248"/>
      <c r="BI163" s="317">
        <f t="shared" si="435"/>
        <v>0</v>
      </c>
      <c r="BJ163" s="317">
        <f t="shared" si="436"/>
        <v>0</v>
      </c>
      <c r="BK163" s="317">
        <f t="shared" si="437"/>
        <v>0</v>
      </c>
      <c r="BL163" s="317">
        <f t="shared" si="438"/>
        <v>0</v>
      </c>
      <c r="BM163" s="317">
        <f t="shared" si="439"/>
        <v>0</v>
      </c>
      <c r="BN163" s="317">
        <f t="shared" si="440"/>
        <v>0</v>
      </c>
      <c r="BO163" s="317">
        <f t="shared" si="441"/>
        <v>0</v>
      </c>
      <c r="BP163" s="317">
        <f t="shared" si="442"/>
        <v>0</v>
      </c>
      <c r="BQ163" s="248"/>
      <c r="BR163" s="249">
        <f t="shared" si="528"/>
        <v>0</v>
      </c>
      <c r="BS163" s="249">
        <f t="shared" si="443"/>
        <v>0</v>
      </c>
      <c r="BT163" s="249"/>
      <c r="BU163" s="188"/>
      <c r="BV163" s="188"/>
      <c r="BW163" s="318">
        <f t="shared" si="444"/>
        <v>0</v>
      </c>
      <c r="BX163" s="318">
        <f t="shared" si="445"/>
        <v>0</v>
      </c>
      <c r="BY163" s="318">
        <f t="shared" si="446"/>
        <v>0</v>
      </c>
      <c r="BZ163" s="318">
        <f t="shared" si="447"/>
        <v>0</v>
      </c>
      <c r="CA163" s="318">
        <f t="shared" si="448"/>
        <v>0</v>
      </c>
      <c r="CB163" s="316">
        <f t="shared" si="449"/>
        <v>0</v>
      </c>
      <c r="CC163" s="316">
        <f t="shared" si="450"/>
        <v>0</v>
      </c>
      <c r="CD163" s="316">
        <f t="shared" si="451"/>
        <v>0</v>
      </c>
      <c r="CE163" s="316">
        <f t="shared" si="452"/>
        <v>0</v>
      </c>
      <c r="CF163" s="316">
        <f t="shared" si="453"/>
        <v>0</v>
      </c>
      <c r="CG163" s="316">
        <f t="shared" si="454"/>
        <v>0</v>
      </c>
      <c r="CH163" s="316">
        <f t="shared" si="455"/>
        <v>0</v>
      </c>
      <c r="CI163" s="316">
        <f t="shared" si="456"/>
        <v>0</v>
      </c>
      <c r="CJ163" s="188"/>
      <c r="CK163" s="307">
        <f t="shared" si="524"/>
        <v>0</v>
      </c>
      <c r="CL163" s="307"/>
      <c r="CM163" s="307"/>
      <c r="CN163" s="318">
        <f t="shared" si="457"/>
        <v>0</v>
      </c>
      <c r="CO163" s="318">
        <f t="shared" si="458"/>
        <v>0</v>
      </c>
      <c r="CP163" s="318">
        <f t="shared" si="459"/>
        <v>0</v>
      </c>
      <c r="CQ163" s="318">
        <f t="shared" si="460"/>
        <v>0</v>
      </c>
      <c r="CR163" s="307"/>
      <c r="CS163" s="307">
        <f t="shared" si="525"/>
        <v>0</v>
      </c>
      <c r="CT163" s="307"/>
      <c r="CU163" s="188"/>
      <c r="CV163" s="188"/>
      <c r="CW163" s="188"/>
      <c r="CX163" s="316">
        <f t="shared" si="461"/>
        <v>0</v>
      </c>
      <c r="CY163" s="316">
        <f t="shared" si="462"/>
        <v>0</v>
      </c>
      <c r="CZ163" s="316">
        <f t="shared" si="463"/>
        <v>0</v>
      </c>
      <c r="DA163" s="316">
        <f t="shared" si="464"/>
        <v>0</v>
      </c>
      <c r="DB163" s="316">
        <f t="shared" si="465"/>
        <v>0</v>
      </c>
      <c r="DC163" s="316">
        <f t="shared" si="466"/>
        <v>0</v>
      </c>
      <c r="DD163" s="316">
        <f t="shared" si="467"/>
        <v>0</v>
      </c>
      <c r="DE163" s="188"/>
      <c r="DF163" s="307">
        <f t="shared" si="468"/>
        <v>0</v>
      </c>
      <c r="DG163" s="188"/>
      <c r="DH163" s="188"/>
      <c r="DI163" s="188"/>
      <c r="DJ163" s="188"/>
      <c r="DK163" s="188"/>
      <c r="DL163" s="316">
        <f t="shared" si="469"/>
        <v>0</v>
      </c>
      <c r="DM163" s="316">
        <f t="shared" si="470"/>
        <v>0</v>
      </c>
      <c r="DN163" s="316">
        <f t="shared" si="471"/>
        <v>0</v>
      </c>
      <c r="DO163" s="316">
        <f t="shared" si="472"/>
        <v>0</v>
      </c>
      <c r="DP163" s="316"/>
      <c r="DQ163" s="316">
        <f t="shared" si="526"/>
        <v>0</v>
      </c>
      <c r="DR163" s="316"/>
      <c r="DS163" s="316">
        <f t="shared" si="473"/>
        <v>0</v>
      </c>
      <c r="DT163" s="316">
        <f t="shared" si="474"/>
        <v>0</v>
      </c>
      <c r="DU163" s="316">
        <f t="shared" si="475"/>
        <v>0</v>
      </c>
      <c r="DV163" s="316">
        <f t="shared" si="476"/>
        <v>0</v>
      </c>
      <c r="DW163" s="316">
        <f t="shared" si="477"/>
        <v>0</v>
      </c>
      <c r="DX163" s="316">
        <f t="shared" si="478"/>
        <v>0</v>
      </c>
      <c r="DY163" s="316">
        <f t="shared" si="479"/>
        <v>0</v>
      </c>
      <c r="DZ163" s="316">
        <f t="shared" si="480"/>
        <v>0</v>
      </c>
      <c r="EA163" s="316">
        <f t="shared" si="481"/>
        <v>0</v>
      </c>
      <c r="EB163" s="307">
        <f t="shared" si="482"/>
        <v>0</v>
      </c>
      <c r="EC163" s="307"/>
      <c r="ED163" s="188"/>
      <c r="EE163" s="188"/>
      <c r="EF163" s="188"/>
      <c r="EG163" s="188"/>
      <c r="EH163" s="188"/>
      <c r="EI163" s="316">
        <f t="shared" si="483"/>
        <v>0</v>
      </c>
      <c r="EJ163" s="316">
        <f t="shared" si="484"/>
        <v>0</v>
      </c>
      <c r="EK163" s="316">
        <f t="shared" si="485"/>
        <v>0</v>
      </c>
      <c r="EL163" s="316">
        <f t="shared" si="486"/>
        <v>0</v>
      </c>
      <c r="EM163" s="316">
        <f t="shared" si="487"/>
        <v>0</v>
      </c>
      <c r="EN163" s="316">
        <f t="shared" si="488"/>
        <v>0</v>
      </c>
      <c r="EO163" s="188"/>
      <c r="EP163" s="307">
        <f t="shared" si="529"/>
        <v>0</v>
      </c>
      <c r="EQ163" s="307">
        <f t="shared" si="489"/>
        <v>0</v>
      </c>
      <c r="ER163" s="188"/>
      <c r="ES163" s="188"/>
      <c r="ET163" s="188"/>
      <c r="EU163" s="188"/>
      <c r="EV163" s="188"/>
      <c r="EW163" s="316">
        <f t="shared" si="490"/>
        <v>0</v>
      </c>
      <c r="EX163" s="316">
        <f t="shared" si="491"/>
        <v>0</v>
      </c>
      <c r="EY163" s="316">
        <f t="shared" si="492"/>
        <v>0</v>
      </c>
      <c r="EZ163" s="316">
        <f t="shared" si="493"/>
        <v>0</v>
      </c>
      <c r="FA163" s="316">
        <f t="shared" si="494"/>
        <v>0</v>
      </c>
      <c r="FB163" s="316">
        <f t="shared" si="495"/>
        <v>0</v>
      </c>
      <c r="FC163" s="188"/>
      <c r="FD163" s="307">
        <f t="shared" si="530"/>
        <v>0</v>
      </c>
      <c r="FE163" s="307">
        <f t="shared" si="496"/>
        <v>0</v>
      </c>
      <c r="FF163" s="188"/>
      <c r="FG163" s="188"/>
      <c r="FH163" s="188"/>
      <c r="FI163" s="188"/>
      <c r="FJ163" s="188"/>
      <c r="FK163" s="188"/>
      <c r="FL163" s="316">
        <f t="shared" si="497"/>
        <v>0</v>
      </c>
      <c r="FM163" s="316">
        <f t="shared" si="498"/>
        <v>0</v>
      </c>
      <c r="FN163" s="316">
        <f t="shared" si="499"/>
        <v>0</v>
      </c>
      <c r="FO163" s="316">
        <f t="shared" si="500"/>
        <v>0</v>
      </c>
      <c r="FP163" s="316">
        <f t="shared" si="501"/>
        <v>0</v>
      </c>
      <c r="FQ163" s="316">
        <f t="shared" si="502"/>
        <v>0</v>
      </c>
      <c r="FR163" s="188"/>
      <c r="FS163" s="307">
        <f t="shared" si="503"/>
        <v>0</v>
      </c>
      <c r="FT163" s="307">
        <f t="shared" si="504"/>
        <v>0</v>
      </c>
      <c r="FU163" s="188"/>
      <c r="FV163" s="188"/>
      <c r="FW163" s="188"/>
      <c r="FX163" s="188"/>
      <c r="FY163" s="188"/>
      <c r="FZ163" s="188"/>
      <c r="GA163" s="316">
        <f t="shared" si="505"/>
        <v>0</v>
      </c>
      <c r="GB163" s="316">
        <f t="shared" si="506"/>
        <v>0</v>
      </c>
      <c r="GC163" s="316">
        <f t="shared" si="507"/>
        <v>0</v>
      </c>
      <c r="GD163" s="316">
        <f t="shared" si="508"/>
        <v>0</v>
      </c>
      <c r="GE163" s="316">
        <f t="shared" si="509"/>
        <v>0</v>
      </c>
      <c r="GF163" s="316">
        <f t="shared" si="510"/>
        <v>0</v>
      </c>
      <c r="GG163" s="188"/>
      <c r="GH163" s="307">
        <f t="shared" si="511"/>
        <v>0</v>
      </c>
      <c r="GI163" s="307">
        <f t="shared" si="512"/>
        <v>0</v>
      </c>
    </row>
    <row r="164" spans="1:191" ht="16.5" x14ac:dyDescent="0.25">
      <c r="A164" s="404">
        <v>41730</v>
      </c>
      <c r="B164" s="405">
        <f t="shared" si="513"/>
        <v>0</v>
      </c>
      <c r="C164" s="414">
        <f t="shared" si="415"/>
        <v>-0.62724918971506716</v>
      </c>
      <c r="D164" s="217"/>
      <c r="E164" s="405">
        <f t="shared" si="514"/>
        <v>0</v>
      </c>
      <c r="F164" s="414">
        <f t="shared" si="416"/>
        <v>0</v>
      </c>
      <c r="G164" s="217"/>
      <c r="H164" s="405">
        <f t="shared" si="515"/>
        <v>0</v>
      </c>
      <c r="I164" s="414">
        <f t="shared" si="417"/>
        <v>0.29499999999999998</v>
      </c>
      <c r="J164" s="217"/>
      <c r="K164" s="405">
        <f t="shared" si="516"/>
        <v>0</v>
      </c>
      <c r="L164" s="414">
        <f t="shared" si="418"/>
        <v>0</v>
      </c>
      <c r="M164" s="217"/>
      <c r="N164" s="405">
        <f t="shared" si="517"/>
        <v>0</v>
      </c>
      <c r="O164" s="414">
        <f t="shared" si="419"/>
        <v>-0.28999999999999998</v>
      </c>
      <c r="P164" s="217"/>
      <c r="Q164" s="414">
        <f t="shared" si="420"/>
        <v>4.2175000000000002</v>
      </c>
      <c r="R164" s="217"/>
      <c r="S164" s="405">
        <f t="shared" si="518"/>
        <v>0</v>
      </c>
      <c r="T164" s="414">
        <f t="shared" si="421"/>
        <v>-0.56999999999999995</v>
      </c>
      <c r="U164" s="217"/>
      <c r="V164" s="414">
        <f t="shared" si="519"/>
        <v>5.5022612820857981</v>
      </c>
      <c r="W164" s="217"/>
      <c r="X164" s="405">
        <f t="shared" si="520"/>
        <v>0</v>
      </c>
      <c r="Y164" s="414">
        <f t="shared" si="422"/>
        <v>4.5075000000000003</v>
      </c>
      <c r="Z164" s="217"/>
      <c r="AB164" s="415">
        <f t="shared" si="423"/>
        <v>0</v>
      </c>
      <c r="AC164" s="122"/>
      <c r="AD164" s="122"/>
      <c r="AI164" s="407">
        <v>41730</v>
      </c>
      <c r="AJ164" s="293">
        <f t="shared" si="521"/>
        <v>0</v>
      </c>
      <c r="AK164" s="294">
        <f t="shared" si="527"/>
        <v>0</v>
      </c>
      <c r="AL164" s="294">
        <f t="shared" si="424"/>
        <v>0</v>
      </c>
      <c r="AM164" s="313">
        <f t="shared" si="522"/>
        <v>0.44713436259578682</v>
      </c>
      <c r="AN164" s="314">
        <f t="shared" si="425"/>
        <v>0</v>
      </c>
      <c r="AO164" s="294">
        <f t="shared" si="426"/>
        <v>0</v>
      </c>
      <c r="AP164" s="408"/>
      <c r="AQ164" s="237"/>
      <c r="AR164" s="307">
        <f t="shared" si="427"/>
        <v>0</v>
      </c>
      <c r="AS164" s="237"/>
      <c r="AT164" s="188"/>
      <c r="AU164" s="188"/>
      <c r="AV164" s="239">
        <v>41730</v>
      </c>
      <c r="AW164" s="188"/>
      <c r="AX164" s="315">
        <f t="shared" si="428"/>
        <v>0</v>
      </c>
      <c r="AY164" s="316">
        <f t="shared" si="429"/>
        <v>0</v>
      </c>
      <c r="AZ164" s="316">
        <f t="shared" si="430"/>
        <v>0</v>
      </c>
      <c r="BA164" s="316">
        <f t="shared" si="431"/>
        <v>0</v>
      </c>
      <c r="BB164" s="316">
        <f t="shared" si="432"/>
        <v>0</v>
      </c>
      <c r="BC164" s="316">
        <f t="shared" si="433"/>
        <v>0</v>
      </c>
      <c r="BD164" s="316">
        <f t="shared" si="434"/>
        <v>0</v>
      </c>
      <c r="BE164" s="316">
        <f t="shared" si="523"/>
        <v>0</v>
      </c>
      <c r="BF164" s="316"/>
      <c r="BG164" s="248"/>
      <c r="BH164" s="248"/>
      <c r="BI164" s="317">
        <f t="shared" si="435"/>
        <v>0</v>
      </c>
      <c r="BJ164" s="317">
        <f t="shared" si="436"/>
        <v>0</v>
      </c>
      <c r="BK164" s="317">
        <f t="shared" si="437"/>
        <v>0</v>
      </c>
      <c r="BL164" s="317">
        <f t="shared" si="438"/>
        <v>0</v>
      </c>
      <c r="BM164" s="317">
        <f t="shared" si="439"/>
        <v>0</v>
      </c>
      <c r="BN164" s="317">
        <f t="shared" si="440"/>
        <v>0</v>
      </c>
      <c r="BO164" s="317">
        <f t="shared" si="441"/>
        <v>0</v>
      </c>
      <c r="BP164" s="317">
        <f t="shared" si="442"/>
        <v>0</v>
      </c>
      <c r="BQ164" s="248"/>
      <c r="BR164" s="249">
        <f t="shared" si="528"/>
        <v>0</v>
      </c>
      <c r="BS164" s="249">
        <f t="shared" si="443"/>
        <v>0</v>
      </c>
      <c r="BT164" s="249"/>
      <c r="BU164" s="188"/>
      <c r="BV164" s="188"/>
      <c r="BW164" s="318">
        <f t="shared" si="444"/>
        <v>0</v>
      </c>
      <c r="BX164" s="318">
        <f t="shared" si="445"/>
        <v>0</v>
      </c>
      <c r="BY164" s="318">
        <f t="shared" si="446"/>
        <v>0</v>
      </c>
      <c r="BZ164" s="318">
        <f t="shared" si="447"/>
        <v>0</v>
      </c>
      <c r="CA164" s="318">
        <f t="shared" si="448"/>
        <v>0</v>
      </c>
      <c r="CB164" s="316">
        <f t="shared" si="449"/>
        <v>0</v>
      </c>
      <c r="CC164" s="316">
        <f t="shared" si="450"/>
        <v>0</v>
      </c>
      <c r="CD164" s="316">
        <f t="shared" si="451"/>
        <v>0</v>
      </c>
      <c r="CE164" s="316">
        <f t="shared" si="452"/>
        <v>0</v>
      </c>
      <c r="CF164" s="316">
        <f t="shared" si="453"/>
        <v>0</v>
      </c>
      <c r="CG164" s="316">
        <f t="shared" si="454"/>
        <v>0</v>
      </c>
      <c r="CH164" s="316">
        <f t="shared" si="455"/>
        <v>0</v>
      </c>
      <c r="CI164" s="316">
        <f t="shared" si="456"/>
        <v>0</v>
      </c>
      <c r="CJ164" s="188"/>
      <c r="CK164" s="307">
        <f t="shared" si="524"/>
        <v>0</v>
      </c>
      <c r="CL164" s="307"/>
      <c r="CM164" s="307"/>
      <c r="CN164" s="318">
        <f t="shared" si="457"/>
        <v>0</v>
      </c>
      <c r="CO164" s="318">
        <f t="shared" si="458"/>
        <v>0</v>
      </c>
      <c r="CP164" s="318">
        <f t="shared" si="459"/>
        <v>0</v>
      </c>
      <c r="CQ164" s="318">
        <f t="shared" si="460"/>
        <v>0</v>
      </c>
      <c r="CR164" s="307"/>
      <c r="CS164" s="307">
        <f t="shared" si="525"/>
        <v>0</v>
      </c>
      <c r="CT164" s="307"/>
      <c r="CU164" s="188"/>
      <c r="CV164" s="188"/>
      <c r="CW164" s="188"/>
      <c r="CX164" s="316">
        <f t="shared" si="461"/>
        <v>0</v>
      </c>
      <c r="CY164" s="316">
        <f t="shared" si="462"/>
        <v>0</v>
      </c>
      <c r="CZ164" s="316">
        <f t="shared" si="463"/>
        <v>0</v>
      </c>
      <c r="DA164" s="316">
        <f t="shared" si="464"/>
        <v>0</v>
      </c>
      <c r="DB164" s="316">
        <f t="shared" si="465"/>
        <v>0</v>
      </c>
      <c r="DC164" s="316">
        <f t="shared" si="466"/>
        <v>0</v>
      </c>
      <c r="DD164" s="316">
        <f t="shared" si="467"/>
        <v>0</v>
      </c>
      <c r="DE164" s="188"/>
      <c r="DF164" s="307">
        <f t="shared" si="468"/>
        <v>0</v>
      </c>
      <c r="DG164" s="188"/>
      <c r="DH164" s="188"/>
      <c r="DI164" s="188"/>
      <c r="DJ164" s="188"/>
      <c r="DK164" s="188"/>
      <c r="DL164" s="316">
        <f t="shared" si="469"/>
        <v>0</v>
      </c>
      <c r="DM164" s="316">
        <f t="shared" si="470"/>
        <v>0</v>
      </c>
      <c r="DN164" s="316">
        <f t="shared" si="471"/>
        <v>0</v>
      </c>
      <c r="DO164" s="316">
        <f t="shared" si="472"/>
        <v>0</v>
      </c>
      <c r="DP164" s="316"/>
      <c r="DQ164" s="316">
        <f t="shared" si="526"/>
        <v>0</v>
      </c>
      <c r="DR164" s="316"/>
      <c r="DS164" s="316">
        <f t="shared" si="473"/>
        <v>0</v>
      </c>
      <c r="DT164" s="316">
        <f t="shared" si="474"/>
        <v>0</v>
      </c>
      <c r="DU164" s="316">
        <f t="shared" si="475"/>
        <v>0</v>
      </c>
      <c r="DV164" s="316">
        <f t="shared" si="476"/>
        <v>0</v>
      </c>
      <c r="DW164" s="316">
        <f t="shared" si="477"/>
        <v>0</v>
      </c>
      <c r="DX164" s="316">
        <f t="shared" si="478"/>
        <v>0</v>
      </c>
      <c r="DY164" s="316">
        <f t="shared" si="479"/>
        <v>0</v>
      </c>
      <c r="DZ164" s="316">
        <f t="shared" si="480"/>
        <v>0</v>
      </c>
      <c r="EA164" s="316">
        <f t="shared" si="481"/>
        <v>0</v>
      </c>
      <c r="EB164" s="307">
        <f t="shared" si="482"/>
        <v>0</v>
      </c>
      <c r="EC164" s="307"/>
      <c r="ED164" s="188"/>
      <c r="EE164" s="188"/>
      <c r="EF164" s="188"/>
      <c r="EG164" s="188"/>
      <c r="EH164" s="188"/>
      <c r="EI164" s="316">
        <f t="shared" si="483"/>
        <v>0</v>
      </c>
      <c r="EJ164" s="316">
        <f t="shared" si="484"/>
        <v>0</v>
      </c>
      <c r="EK164" s="316">
        <f t="shared" si="485"/>
        <v>0</v>
      </c>
      <c r="EL164" s="316">
        <f t="shared" si="486"/>
        <v>0</v>
      </c>
      <c r="EM164" s="316">
        <f t="shared" si="487"/>
        <v>0</v>
      </c>
      <c r="EN164" s="316">
        <f t="shared" si="488"/>
        <v>0</v>
      </c>
      <c r="EO164" s="188"/>
      <c r="EP164" s="307">
        <f t="shared" si="529"/>
        <v>0</v>
      </c>
      <c r="EQ164" s="307">
        <f t="shared" si="489"/>
        <v>0</v>
      </c>
      <c r="ER164" s="188"/>
      <c r="ES164" s="188"/>
      <c r="ET164" s="188"/>
      <c r="EU164" s="188"/>
      <c r="EV164" s="188"/>
      <c r="EW164" s="316">
        <f t="shared" si="490"/>
        <v>0</v>
      </c>
      <c r="EX164" s="316">
        <f t="shared" si="491"/>
        <v>0</v>
      </c>
      <c r="EY164" s="316">
        <f t="shared" si="492"/>
        <v>0</v>
      </c>
      <c r="EZ164" s="316">
        <f t="shared" si="493"/>
        <v>0</v>
      </c>
      <c r="FA164" s="316">
        <f t="shared" si="494"/>
        <v>0</v>
      </c>
      <c r="FB164" s="316">
        <f t="shared" si="495"/>
        <v>0</v>
      </c>
      <c r="FC164" s="188"/>
      <c r="FD164" s="307">
        <f t="shared" si="530"/>
        <v>0</v>
      </c>
      <c r="FE164" s="307">
        <f t="shared" si="496"/>
        <v>0</v>
      </c>
      <c r="FF164" s="188"/>
      <c r="FG164" s="188"/>
      <c r="FH164" s="188"/>
      <c r="FI164" s="188"/>
      <c r="FJ164" s="188"/>
      <c r="FK164" s="188"/>
      <c r="FL164" s="316">
        <f t="shared" si="497"/>
        <v>0</v>
      </c>
      <c r="FM164" s="316">
        <f t="shared" si="498"/>
        <v>0</v>
      </c>
      <c r="FN164" s="316">
        <f t="shared" si="499"/>
        <v>0</v>
      </c>
      <c r="FO164" s="316">
        <f t="shared" si="500"/>
        <v>0</v>
      </c>
      <c r="FP164" s="316">
        <f t="shared" si="501"/>
        <v>0</v>
      </c>
      <c r="FQ164" s="316">
        <f t="shared" si="502"/>
        <v>0</v>
      </c>
      <c r="FR164" s="188"/>
      <c r="FS164" s="307">
        <f t="shared" si="503"/>
        <v>0</v>
      </c>
      <c r="FT164" s="307">
        <f t="shared" si="504"/>
        <v>0</v>
      </c>
      <c r="FU164" s="188"/>
      <c r="FV164" s="188"/>
      <c r="FW164" s="188"/>
      <c r="FX164" s="188"/>
      <c r="FY164" s="188"/>
      <c r="FZ164" s="188"/>
      <c r="GA164" s="316">
        <f t="shared" si="505"/>
        <v>0</v>
      </c>
      <c r="GB164" s="316">
        <f t="shared" si="506"/>
        <v>0</v>
      </c>
      <c r="GC164" s="316">
        <f t="shared" si="507"/>
        <v>0</v>
      </c>
      <c r="GD164" s="316">
        <f t="shared" si="508"/>
        <v>0</v>
      </c>
      <c r="GE164" s="316">
        <f t="shared" si="509"/>
        <v>0</v>
      </c>
      <c r="GF164" s="316">
        <f t="shared" si="510"/>
        <v>0</v>
      </c>
      <c r="GG164" s="188"/>
      <c r="GH164" s="307">
        <f t="shared" si="511"/>
        <v>0</v>
      </c>
      <c r="GI164" s="307">
        <f t="shared" si="512"/>
        <v>0</v>
      </c>
    </row>
    <row r="165" spans="1:191" ht="16.5" x14ac:dyDescent="0.25">
      <c r="A165" s="404">
        <v>41760</v>
      </c>
      <c r="B165" s="410">
        <f t="shared" si="513"/>
        <v>0</v>
      </c>
      <c r="C165" s="208">
        <f t="shared" si="415"/>
        <v>-0.62724813536258228</v>
      </c>
      <c r="D165" s="417"/>
      <c r="E165" s="410">
        <f t="shared" si="514"/>
        <v>0</v>
      </c>
      <c r="F165" s="208">
        <f t="shared" si="416"/>
        <v>0</v>
      </c>
      <c r="G165" s="417"/>
      <c r="H165" s="410">
        <f t="shared" si="515"/>
        <v>0</v>
      </c>
      <c r="I165" s="208">
        <f t="shared" si="417"/>
        <v>0.29499999999999998</v>
      </c>
      <c r="J165" s="417"/>
      <c r="K165" s="410">
        <f t="shared" si="516"/>
        <v>0</v>
      </c>
      <c r="L165" s="208">
        <f t="shared" si="418"/>
        <v>0</v>
      </c>
      <c r="M165" s="417"/>
      <c r="N165" s="410">
        <f t="shared" si="517"/>
        <v>0</v>
      </c>
      <c r="O165" s="208">
        <f t="shared" si="419"/>
        <v>-0.28999999999999998</v>
      </c>
      <c r="P165" s="417"/>
      <c r="Q165" s="208">
        <f t="shared" si="420"/>
        <v>4.1885000000000003</v>
      </c>
      <c r="R165" s="417"/>
      <c r="S165" s="410">
        <f t="shared" si="518"/>
        <v>0</v>
      </c>
      <c r="T165" s="208">
        <f t="shared" si="421"/>
        <v>-0.56999999999999995</v>
      </c>
      <c r="U165" s="417"/>
      <c r="V165" s="208">
        <f t="shared" si="519"/>
        <v>5.4618372811556917</v>
      </c>
      <c r="W165" s="417"/>
      <c r="X165" s="410">
        <f t="shared" si="520"/>
        <v>0</v>
      </c>
      <c r="Y165" s="208">
        <f t="shared" si="422"/>
        <v>4.4785000000000004</v>
      </c>
      <c r="Z165" s="417"/>
      <c r="AB165" s="415">
        <f t="shared" si="423"/>
        <v>0</v>
      </c>
      <c r="AC165" s="122"/>
      <c r="AD165" s="122"/>
      <c r="AI165" s="407">
        <v>41760</v>
      </c>
      <c r="AJ165" s="293">
        <f t="shared" si="521"/>
        <v>0</v>
      </c>
      <c r="AK165" s="294">
        <f t="shared" si="527"/>
        <v>0</v>
      </c>
      <c r="AL165" s="294">
        <f t="shared" si="424"/>
        <v>0</v>
      </c>
      <c r="AM165" s="313">
        <f t="shared" si="522"/>
        <v>0.44466927988209221</v>
      </c>
      <c r="AN165" s="314">
        <f t="shared" si="425"/>
        <v>0</v>
      </c>
      <c r="AO165" s="294">
        <f t="shared" si="426"/>
        <v>0</v>
      </c>
      <c r="AP165" s="408"/>
      <c r="AQ165" s="237"/>
      <c r="AR165" s="307"/>
      <c r="AS165" s="237"/>
      <c r="AT165" s="188"/>
      <c r="AU165" s="188"/>
      <c r="AV165" s="239">
        <v>41760</v>
      </c>
      <c r="AW165" s="188"/>
      <c r="AX165" s="315">
        <f t="shared" si="428"/>
        <v>0</v>
      </c>
      <c r="AY165" s="316">
        <f t="shared" si="429"/>
        <v>0</v>
      </c>
      <c r="AZ165" s="316">
        <f t="shared" si="430"/>
        <v>0</v>
      </c>
      <c r="BA165" s="316">
        <f t="shared" si="431"/>
        <v>0</v>
      </c>
      <c r="BB165" s="316">
        <f t="shared" si="432"/>
        <v>0</v>
      </c>
      <c r="BC165" s="316">
        <f t="shared" si="433"/>
        <v>0</v>
      </c>
      <c r="BD165" s="316">
        <f t="shared" si="434"/>
        <v>0</v>
      </c>
      <c r="BE165" s="316">
        <f t="shared" si="523"/>
        <v>0</v>
      </c>
      <c r="BF165" s="316"/>
      <c r="BG165" s="248"/>
      <c r="BH165" s="248"/>
      <c r="BI165" s="317">
        <f t="shared" si="435"/>
        <v>0</v>
      </c>
      <c r="BJ165" s="317">
        <f t="shared" si="436"/>
        <v>0</v>
      </c>
      <c r="BK165" s="317">
        <f t="shared" si="437"/>
        <v>0</v>
      </c>
      <c r="BL165" s="317">
        <f t="shared" si="438"/>
        <v>0</v>
      </c>
      <c r="BM165" s="317">
        <f t="shared" si="439"/>
        <v>0</v>
      </c>
      <c r="BN165" s="317">
        <f t="shared" si="440"/>
        <v>0</v>
      </c>
      <c r="BO165" s="317">
        <f t="shared" si="441"/>
        <v>0</v>
      </c>
      <c r="BP165" s="317">
        <f t="shared" si="442"/>
        <v>0</v>
      </c>
      <c r="BQ165" s="248"/>
      <c r="BR165" s="249">
        <f t="shared" si="528"/>
        <v>0</v>
      </c>
      <c r="BS165" s="249">
        <f t="shared" si="443"/>
        <v>0</v>
      </c>
      <c r="BT165" s="249"/>
      <c r="BU165" s="188"/>
      <c r="BV165" s="188"/>
      <c r="BW165" s="318">
        <f t="shared" si="444"/>
        <v>0</v>
      </c>
      <c r="BX165" s="318">
        <f t="shared" si="445"/>
        <v>0</v>
      </c>
      <c r="BY165" s="318">
        <f t="shared" si="446"/>
        <v>0</v>
      </c>
      <c r="BZ165" s="318">
        <f t="shared" si="447"/>
        <v>0</v>
      </c>
      <c r="CA165" s="318">
        <f t="shared" si="448"/>
        <v>0</v>
      </c>
      <c r="CB165" s="316">
        <f t="shared" si="449"/>
        <v>0</v>
      </c>
      <c r="CC165" s="316">
        <f t="shared" si="450"/>
        <v>0</v>
      </c>
      <c r="CD165" s="316">
        <f t="shared" si="451"/>
        <v>0</v>
      </c>
      <c r="CE165" s="316">
        <f t="shared" si="452"/>
        <v>0</v>
      </c>
      <c r="CF165" s="316">
        <f t="shared" si="453"/>
        <v>0</v>
      </c>
      <c r="CG165" s="316">
        <f t="shared" si="454"/>
        <v>0</v>
      </c>
      <c r="CH165" s="316">
        <f t="shared" si="455"/>
        <v>0</v>
      </c>
      <c r="CI165" s="316">
        <f t="shared" si="456"/>
        <v>0</v>
      </c>
      <c r="CJ165" s="188"/>
      <c r="CK165" s="307">
        <f t="shared" si="524"/>
        <v>0</v>
      </c>
      <c r="CL165" s="307"/>
      <c r="CM165" s="307"/>
      <c r="CN165" s="318">
        <f t="shared" si="457"/>
        <v>0</v>
      </c>
      <c r="CO165" s="318">
        <f t="shared" si="458"/>
        <v>0</v>
      </c>
      <c r="CP165" s="318">
        <f t="shared" si="459"/>
        <v>0</v>
      </c>
      <c r="CQ165" s="318">
        <f t="shared" si="460"/>
        <v>0</v>
      </c>
      <c r="CR165" s="307"/>
      <c r="CS165" s="307">
        <f t="shared" si="525"/>
        <v>0</v>
      </c>
      <c r="CT165" s="307"/>
      <c r="CU165" s="188"/>
      <c r="CV165" s="188"/>
      <c r="CW165" s="188"/>
      <c r="CX165" s="316">
        <f t="shared" si="461"/>
        <v>0</v>
      </c>
      <c r="CY165" s="316">
        <f t="shared" si="462"/>
        <v>0</v>
      </c>
      <c r="CZ165" s="316">
        <f t="shared" si="463"/>
        <v>0</v>
      </c>
      <c r="DA165" s="316">
        <f t="shared" si="464"/>
        <v>0</v>
      </c>
      <c r="DB165" s="316">
        <f t="shared" si="465"/>
        <v>0</v>
      </c>
      <c r="DC165" s="316">
        <f t="shared" si="466"/>
        <v>0</v>
      </c>
      <c r="DD165" s="316">
        <f t="shared" si="467"/>
        <v>0</v>
      </c>
      <c r="DE165" s="188"/>
      <c r="DF165" s="307">
        <f t="shared" si="468"/>
        <v>0</v>
      </c>
      <c r="DG165" s="188"/>
      <c r="DH165" s="188"/>
      <c r="DI165" s="188"/>
      <c r="DJ165" s="188"/>
      <c r="DK165" s="188"/>
      <c r="DL165" s="316">
        <f t="shared" si="469"/>
        <v>0</v>
      </c>
      <c r="DM165" s="316">
        <f t="shared" si="470"/>
        <v>0</v>
      </c>
      <c r="DN165" s="316">
        <f t="shared" si="471"/>
        <v>0</v>
      </c>
      <c r="DO165" s="316">
        <f t="shared" si="472"/>
        <v>0</v>
      </c>
      <c r="DP165" s="316"/>
      <c r="DQ165" s="316">
        <f t="shared" si="526"/>
        <v>0</v>
      </c>
      <c r="DR165" s="316"/>
      <c r="DS165" s="316">
        <f t="shared" si="473"/>
        <v>0</v>
      </c>
      <c r="DT165" s="316">
        <f t="shared" si="474"/>
        <v>0</v>
      </c>
      <c r="DU165" s="316">
        <f t="shared" si="475"/>
        <v>0</v>
      </c>
      <c r="DV165" s="316">
        <f t="shared" si="476"/>
        <v>0</v>
      </c>
      <c r="DW165" s="316">
        <f t="shared" si="477"/>
        <v>0</v>
      </c>
      <c r="DX165" s="316">
        <f t="shared" si="478"/>
        <v>0</v>
      </c>
      <c r="DY165" s="316">
        <f t="shared" si="479"/>
        <v>0</v>
      </c>
      <c r="DZ165" s="316">
        <f t="shared" si="480"/>
        <v>0</v>
      </c>
      <c r="EA165" s="316">
        <f t="shared" si="481"/>
        <v>0</v>
      </c>
      <c r="EB165" s="307">
        <f t="shared" si="482"/>
        <v>0</v>
      </c>
      <c r="EC165" s="307"/>
      <c r="ED165" s="188"/>
      <c r="EE165" s="188"/>
      <c r="EF165" s="188"/>
      <c r="EG165" s="188"/>
      <c r="EH165" s="188"/>
      <c r="EI165" s="316">
        <f t="shared" si="483"/>
        <v>0</v>
      </c>
      <c r="EJ165" s="316">
        <f t="shared" si="484"/>
        <v>0</v>
      </c>
      <c r="EK165" s="316">
        <f t="shared" si="485"/>
        <v>0</v>
      </c>
      <c r="EL165" s="316">
        <f t="shared" si="486"/>
        <v>0</v>
      </c>
      <c r="EM165" s="316">
        <f t="shared" si="487"/>
        <v>0</v>
      </c>
      <c r="EN165" s="316">
        <f t="shared" si="488"/>
        <v>0</v>
      </c>
      <c r="EO165" s="188"/>
      <c r="EP165" s="307">
        <f t="shared" si="529"/>
        <v>0</v>
      </c>
      <c r="EQ165" s="307">
        <f t="shared" si="489"/>
        <v>0</v>
      </c>
      <c r="ER165" s="188"/>
      <c r="ES165" s="188"/>
      <c r="ET165" s="188"/>
      <c r="EU165" s="188"/>
      <c r="EV165" s="188"/>
      <c r="EW165" s="316">
        <f t="shared" si="490"/>
        <v>0</v>
      </c>
      <c r="EX165" s="316">
        <f t="shared" si="491"/>
        <v>0</v>
      </c>
      <c r="EY165" s="316">
        <f t="shared" si="492"/>
        <v>0</v>
      </c>
      <c r="EZ165" s="316">
        <f t="shared" si="493"/>
        <v>0</v>
      </c>
      <c r="FA165" s="316">
        <f t="shared" si="494"/>
        <v>0</v>
      </c>
      <c r="FB165" s="316">
        <f t="shared" si="495"/>
        <v>0</v>
      </c>
      <c r="FC165" s="188"/>
      <c r="FD165" s="307">
        <f t="shared" si="530"/>
        <v>0</v>
      </c>
      <c r="FE165" s="307">
        <f t="shared" si="496"/>
        <v>0</v>
      </c>
      <c r="FF165" s="188"/>
      <c r="FG165" s="188"/>
      <c r="FH165" s="188"/>
      <c r="FI165" s="188"/>
      <c r="FJ165" s="188"/>
      <c r="FK165" s="188"/>
      <c r="FL165" s="316">
        <f t="shared" si="497"/>
        <v>0</v>
      </c>
      <c r="FM165" s="316">
        <f t="shared" si="498"/>
        <v>0</v>
      </c>
      <c r="FN165" s="316">
        <f t="shared" si="499"/>
        <v>0</v>
      </c>
      <c r="FO165" s="316">
        <f t="shared" si="500"/>
        <v>0</v>
      </c>
      <c r="FP165" s="316">
        <f t="shared" si="501"/>
        <v>0</v>
      </c>
      <c r="FQ165" s="316">
        <f t="shared" si="502"/>
        <v>0</v>
      </c>
      <c r="FR165" s="188"/>
      <c r="FS165" s="307">
        <f t="shared" si="503"/>
        <v>0</v>
      </c>
      <c r="FT165" s="307">
        <f t="shared" si="504"/>
        <v>0</v>
      </c>
      <c r="FU165" s="188"/>
      <c r="FV165" s="188"/>
      <c r="FW165" s="188"/>
      <c r="FX165" s="188"/>
      <c r="FY165" s="188"/>
      <c r="FZ165" s="188"/>
      <c r="GA165" s="316">
        <f t="shared" si="505"/>
        <v>0</v>
      </c>
      <c r="GB165" s="316">
        <f t="shared" si="506"/>
        <v>0</v>
      </c>
      <c r="GC165" s="316">
        <f t="shared" si="507"/>
        <v>0</v>
      </c>
      <c r="GD165" s="316">
        <f t="shared" si="508"/>
        <v>0</v>
      </c>
      <c r="GE165" s="316">
        <f t="shared" si="509"/>
        <v>0</v>
      </c>
      <c r="GF165" s="316">
        <f t="shared" si="510"/>
        <v>0</v>
      </c>
      <c r="GG165" s="188"/>
      <c r="GH165" s="307">
        <f t="shared" si="511"/>
        <v>0</v>
      </c>
      <c r="GI165" s="307">
        <f t="shared" si="512"/>
        <v>0</v>
      </c>
    </row>
    <row r="166" spans="1:191" ht="16.5" x14ac:dyDescent="0.25">
      <c r="A166" s="404">
        <v>41791</v>
      </c>
      <c r="B166" s="410">
        <f t="shared" si="513"/>
        <v>0</v>
      </c>
      <c r="C166" s="208">
        <f t="shared" ref="C166:C175" si="531">INDEX(M1SHEET,MATCH($A166,M1COLUMN,0),MATCH($AG$5,M1ROW,0))</f>
        <v>-0.62724692316131669</v>
      </c>
      <c r="D166" s="417"/>
      <c r="E166" s="410">
        <f t="shared" si="514"/>
        <v>0</v>
      </c>
      <c r="F166" s="208">
        <f t="shared" ref="F166:F175" si="532">INDEX(M1SHEET,MATCH($A166,M1COLUMN,0),MATCH($AG$14,M1ROW,0))</f>
        <v>0</v>
      </c>
      <c r="G166" s="417"/>
      <c r="H166" s="410">
        <f t="shared" si="515"/>
        <v>0</v>
      </c>
      <c r="I166" s="208">
        <f t="shared" ref="I166:I175" si="533">INDEX(M1SHEET,MATCH($A166,M1COLUMN,0),MATCH($AG$17,M1ROW,0))</f>
        <v>0.29499999999999998</v>
      </c>
      <c r="J166" s="417"/>
      <c r="K166" s="410">
        <f t="shared" si="516"/>
        <v>0</v>
      </c>
      <c r="L166" s="208">
        <f t="shared" ref="L166:L175" si="534">INDEX(M1SHEET,MATCH($A166,M1COLUMN,0),MATCH($AG$13,M1ROW,0))</f>
        <v>0</v>
      </c>
      <c r="M166" s="417"/>
      <c r="N166" s="410">
        <f t="shared" si="517"/>
        <v>0</v>
      </c>
      <c r="O166" s="208">
        <f t="shared" ref="O166:O175" si="535">INDEX(M1SHEET,MATCH($A166,M1COLUMN,0),MATCH($AG$15,M1ROW,0))</f>
        <v>-0.28999999999999998</v>
      </c>
      <c r="P166" s="417"/>
      <c r="Q166" s="208">
        <f t="shared" ref="Q166:Q175" si="536">INDEX(M1SHEET,MATCH($A166,M1COLUMN,0),MATCH($AG$31,M1ROW,0))</f>
        <v>4.2185000000000006</v>
      </c>
      <c r="R166" s="417"/>
      <c r="S166" s="410">
        <f t="shared" si="518"/>
        <v>0</v>
      </c>
      <c r="T166" s="208">
        <f t="shared" ref="T166:T175" si="537">INDEX(M1SHEET,MATCH($A166,M1COLUMN,0),MATCH($AG$3,M1ROW,0))</f>
        <v>-0.56999999999999995</v>
      </c>
      <c r="U166" s="417"/>
      <c r="V166" s="208">
        <f t="shared" si="519"/>
        <v>5.5038765858582801</v>
      </c>
      <c r="W166" s="417"/>
      <c r="X166" s="410">
        <f t="shared" si="520"/>
        <v>0</v>
      </c>
      <c r="Y166" s="208">
        <f t="shared" ref="Y166:Y175" si="538">INDEX(M1SHEET,MATCH($A166,M1COLUMN,0),MATCH($AG$2,M1ROW,0))</f>
        <v>4.5085000000000006</v>
      </c>
      <c r="Z166" s="417"/>
      <c r="AB166" s="415">
        <f t="shared" ref="AB166:AB175" si="539">B166+E166+H166+K166+N166+S166</f>
        <v>0</v>
      </c>
      <c r="AC166" s="122"/>
      <c r="AD166" s="122"/>
      <c r="AI166" s="407">
        <v>41791</v>
      </c>
      <c r="AJ166" s="293">
        <f t="shared" si="521"/>
        <v>0</v>
      </c>
      <c r="AK166" s="294">
        <f t="shared" si="527"/>
        <v>0</v>
      </c>
      <c r="AL166" s="294">
        <f t="shared" si="424"/>
        <v>0</v>
      </c>
      <c r="AM166" s="313">
        <f t="shared" si="522"/>
        <v>0.4421333502580217</v>
      </c>
      <c r="AN166" s="314">
        <f t="shared" si="425"/>
        <v>0</v>
      </c>
      <c r="AO166" s="294">
        <f t="shared" si="426"/>
        <v>0</v>
      </c>
      <c r="AP166" s="408"/>
      <c r="AQ166" s="237"/>
      <c r="AR166" s="307"/>
      <c r="AS166" s="237"/>
      <c r="AT166" s="188"/>
      <c r="AU166" s="188"/>
      <c r="AV166" s="239">
        <v>41791</v>
      </c>
      <c r="AW166" s="188"/>
      <c r="AX166" s="315">
        <f t="shared" ref="AX166:AX172" si="540">IF(AX$2&lt;=$A166,IF(AX$3&gt;=$A166,(AX$4/1.055056),0),0)*($AI167-$AI166)/10000</f>
        <v>0</v>
      </c>
      <c r="AY166" s="316">
        <f t="shared" ref="AY166:AY172" si="541">IF(AY$2&lt;=$A166,IF(AY$3&gt;=$A166,(AY$4/1.055056),0),0)*($AI167-$AI166)/10000</f>
        <v>0</v>
      </c>
      <c r="AZ166" s="316">
        <f t="shared" ref="AZ166:AZ172" si="542">IF(AZ$2&lt;=$A166,IF(AZ$3&gt;=$A166,(AZ$4/1.055056),0),0)*($AI167-$AI166)/10000</f>
        <v>0</v>
      </c>
      <c r="BA166" s="316">
        <f t="shared" ref="BA166:BA172" si="543">IF(BA$2&lt;=$A166,IF(BA$3&gt;=$A166,(BA$4/1.055056),0),0)*($AI167-$AI166)/10000</f>
        <v>0</v>
      </c>
      <c r="BB166" s="316">
        <f t="shared" ref="BB166:BB172" si="544">IF(BB$2&lt;=$A166,IF(BB$3&gt;=$A166,(BB$4/1.055056),0),0)*($AI167-$AI166)/10000</f>
        <v>0</v>
      </c>
      <c r="BC166" s="316">
        <f t="shared" ref="BC166:BC172" si="545">IF(BC$2&lt;=$A166,IF(BC$3&gt;=$A166,(BC$4/1.055056),0),0)*($AI167-$AI166)/10000</f>
        <v>0</v>
      </c>
      <c r="BD166" s="316">
        <f t="shared" ref="BD166:BD172" si="546">IF(BD$2&lt;=$A166,IF(BD$3&gt;=$A166,(BD$4/1.055056),0),0)*($AI167-$AI166)/10000</f>
        <v>0</v>
      </c>
      <c r="BE166" s="316">
        <f t="shared" si="523"/>
        <v>0</v>
      </c>
      <c r="BF166" s="316"/>
      <c r="BG166" s="248"/>
      <c r="BH166" s="248"/>
      <c r="BI166" s="317">
        <f t="shared" ref="BI166:BI172" si="547">IF(BI$2&lt;=$A166,IF(BI$3&gt;=$A166,(BI$4/1.055056),0),0)*($AI167-$AI166)/10000</f>
        <v>0</v>
      </c>
      <c r="BJ166" s="317">
        <f t="shared" ref="BJ166:BJ172" si="548">IF(BJ$2&lt;=$A166,IF(BJ$3&gt;=$A166,(BJ$4/1.055056),0),0)*($AI167-$AI166)/10000</f>
        <v>0</v>
      </c>
      <c r="BK166" s="317">
        <f t="shared" ref="BK166:BK172" si="549">IF(BK$2&lt;=$A166,IF(BK$3&gt;=$A166,(BK$4/1.055056),0),0)*($AI167-$AI166)/10000</f>
        <v>0</v>
      </c>
      <c r="BL166" s="317">
        <f t="shared" ref="BL166:BL172" si="550">IF(BL$2&lt;=$A166,IF(BL$3&gt;=$A166,(BL$4/1.055056),0),0)*($AI167-$AI166)/10000</f>
        <v>0</v>
      </c>
      <c r="BM166" s="317">
        <f t="shared" ref="BM166:BM172" si="551">IF(BM$2&lt;=$A166,IF(BM$3&gt;=$A166,(BM$4/1.055056),0),0)*($AI167-$AI166)/10000</f>
        <v>0</v>
      </c>
      <c r="BN166" s="317">
        <f t="shared" ref="BN166:BN172" si="552">IF(BN$2&lt;=$A166,IF(BN$3&gt;=$A166,(BN$4/1.055056),0),0)*($AI167-$AI166)/10000</f>
        <v>0</v>
      </c>
      <c r="BO166" s="317">
        <f t="shared" ref="BO166:BO172" si="553">IF(BO$2&lt;=$A166,IF(BO$3&gt;=$A166,(BO$4/1.055056),0),0)*($AI167-$AI166)/10000</f>
        <v>0</v>
      </c>
      <c r="BP166" s="317">
        <f t="shared" ref="BP166:BP172" si="554">IF(BP$2&lt;=$A166,IF(BP$3&gt;=$A166,(BP$4/1.055056),0),0)*($AI167-$AI166)/10000</f>
        <v>0</v>
      </c>
      <c r="BQ166" s="248"/>
      <c r="BR166" s="249">
        <f t="shared" si="528"/>
        <v>0</v>
      </c>
      <c r="BS166" s="249">
        <f t="shared" si="443"/>
        <v>0</v>
      </c>
      <c r="BT166" s="249"/>
      <c r="BU166" s="188"/>
      <c r="BV166" s="188"/>
      <c r="BW166" s="318">
        <f t="shared" ref="BW166:BW172" si="555">IF(BW$2&lt;=$A166,IF(BW$3&gt;=$A166,(BW$4),0),0)*($AI167-$AI166)/10000</f>
        <v>0</v>
      </c>
      <c r="BX166" s="318">
        <f t="shared" ref="BX166:BX172" si="556">IF(BX$2&lt;=$A166,IF(BX$3&gt;=$A166,(BX$4),0),0)*($AI167-$AI166)/10000</f>
        <v>0</v>
      </c>
      <c r="BY166" s="318">
        <f t="shared" ref="BY166:BY172" si="557">IF(BY$2&lt;=$A166,IF(BY$3&gt;=$A166,(BY$4),0),0)*($AI167-$AI166)/10000</f>
        <v>0</v>
      </c>
      <c r="BZ166" s="318">
        <f t="shared" ref="BZ166:BZ172" si="558">IF(BZ$2&lt;=$A166,IF(BZ$3&gt;=$A166,(BZ$4),0),0)*($AI167-$AI166)/10000</f>
        <v>0</v>
      </c>
      <c r="CA166" s="318">
        <f t="shared" ref="CA166:CA172" si="559">IF(CA$2&lt;=$A166,IF(CA$3&gt;=$A166,(CA$4),0),0)*($AI167-$AI166)/10000</f>
        <v>0</v>
      </c>
      <c r="CB166" s="316">
        <f t="shared" ref="CB166:CB172" si="560">IF(CB$2&lt;=$A166,IF(CB$3&gt;=$A166,(CB$4),0),0)*($AI167-$AI166)/10000</f>
        <v>0</v>
      </c>
      <c r="CC166" s="316">
        <f t="shared" ref="CC166:CC172" si="561">IF(CC$2&lt;=$A166,IF(CC$3&gt;=$A166,(CC$4),0),0)*($AI167-$AI166)/10000</f>
        <v>0</v>
      </c>
      <c r="CD166" s="316">
        <f t="shared" ref="CD166:CD172" si="562">IF(CD$2&lt;=$A166,IF(CD$3&gt;=$A166,(CD$4),0),0)*($AI167-$AI166)/10000</f>
        <v>0</v>
      </c>
      <c r="CE166" s="316">
        <f t="shared" ref="CE166:CE172" si="563">IF(CE$2&lt;=$A166,IF(CE$3&gt;=$A166,(CE$4),0),0)*($AI167-$AI166)/10000</f>
        <v>0</v>
      </c>
      <c r="CF166" s="316">
        <f t="shared" ref="CF166:CF172" si="564">IF(CF$2&lt;=$A166,IF(CF$3&gt;=$A166,(CF$4),0),0)*($AI167-$AI166)/10000</f>
        <v>0</v>
      </c>
      <c r="CG166" s="316">
        <f t="shared" ref="CG166:CG172" si="565">IF(CG$2&lt;=$A166,IF(CG$3&gt;=$A166,(CG$4),0),0)*($AI167-$AI166)/10000</f>
        <v>0</v>
      </c>
      <c r="CH166" s="316">
        <f t="shared" ref="CH166:CH172" si="566">IF(CH$2&lt;=$A166,IF(CH$3&gt;=$A166,(CH$4),0),0)*($AI167-$AI166)/10000</f>
        <v>0</v>
      </c>
      <c r="CI166" s="316">
        <f t="shared" ref="CI166:CI172" si="567">IF(CI$2&lt;=$A166,IF(CI$3&gt;=$A166,(CI$4),0),0)*($AI167-$AI166)/10000</f>
        <v>0</v>
      </c>
      <c r="CJ166" s="188"/>
      <c r="CK166" s="307">
        <f t="shared" si="524"/>
        <v>0</v>
      </c>
      <c r="CL166" s="307"/>
      <c r="CM166" s="307"/>
      <c r="CN166" s="318">
        <f t="shared" ref="CN166:CN173" si="568">IF(CN$2&lt;=$A166,IF(CN$3&gt;=$A166,(CN$4),0),0)*($AI167-$AI166)/10000</f>
        <v>0</v>
      </c>
      <c r="CO166" s="318">
        <f t="shared" ref="CO166:CO173" si="569">IF(CO$2&lt;=$A166,IF(CO$3&gt;=$A166,(CO$4),0),0)*($AI167-$AI166)/10000</f>
        <v>0</v>
      </c>
      <c r="CP166" s="318">
        <f t="shared" ref="CP166:CP173" si="570">IF(CP$2&lt;=$A166,IF(CP$3&gt;=$A166,(CP$4),0),0)*($AI167-$AI166)/10000</f>
        <v>0</v>
      </c>
      <c r="CQ166" s="318">
        <f t="shared" ref="CQ166:CQ173" si="571">IF(CQ$2&lt;=$A166,IF(CQ$3&gt;=$A166,(CQ$4),0),0)*($AI167-$AI166)/10000</f>
        <v>0</v>
      </c>
      <c r="CR166" s="307"/>
      <c r="CS166" s="307">
        <f t="shared" si="525"/>
        <v>0</v>
      </c>
      <c r="CT166" s="307"/>
      <c r="CU166" s="188"/>
      <c r="CV166" s="188"/>
      <c r="CW166" s="188"/>
      <c r="CX166" s="316">
        <f t="shared" ref="CX166:CX172" si="572">IF(CX$2&lt;=$A166,IF(CX$3&gt;=$A166,(CX$4),0),0)*($AI167-$AI166)/10000</f>
        <v>0</v>
      </c>
      <c r="CY166" s="316">
        <f t="shared" ref="CY166:CY172" si="573">IF(CY$2&lt;=$A166,IF(CY$3&gt;=$A166,(CY$4),0),0)*($AI167-$AI166)/10000</f>
        <v>0</v>
      </c>
      <c r="CZ166" s="316">
        <f t="shared" ref="CZ166:CZ172" si="574">IF(CZ$2&lt;=$A166,IF(CZ$3&gt;=$A166,(CZ$4),0),0)*($AI167-$AI166)/10000</f>
        <v>0</v>
      </c>
      <c r="DA166" s="316">
        <f t="shared" ref="DA166:DA172" si="575">IF(DA$2&lt;=$A166,IF(DA$3&gt;=$A166,(DA$4),0),0)*($AI167-$AI166)/10000</f>
        <v>0</v>
      </c>
      <c r="DB166" s="316">
        <f t="shared" ref="DB166:DB172" si="576">IF(DB$2&lt;=$A166,IF(DB$3&gt;=$A166,(DB$4),0),0)*($AI167-$AI166)/10000</f>
        <v>0</v>
      </c>
      <c r="DC166" s="316">
        <f t="shared" ref="DC166:DC172" si="577">IF(DC$2&lt;=$A166,IF(DC$3&gt;=$A166,(DC$4),0),0)*($AI167-$AI166)/10000</f>
        <v>0</v>
      </c>
      <c r="DD166" s="316">
        <f t="shared" ref="DD166:DD172" si="578">IF(DD$2&lt;=$A166,IF(DD$3&gt;=$A166,(DD$4),0),0)*($AI167-$AI166)/10000</f>
        <v>0</v>
      </c>
      <c r="DE166" s="188"/>
      <c r="DF166" s="307">
        <f t="shared" si="468"/>
        <v>0</v>
      </c>
      <c r="DG166" s="188"/>
      <c r="DH166" s="188"/>
      <c r="DI166" s="188"/>
      <c r="DJ166" s="188"/>
      <c r="DK166" s="188"/>
      <c r="DL166" s="316">
        <f t="shared" ref="DL166:DL172" si="579">IF(DL$2&lt;=$A166,IF(DL$3&gt;=$A166,(DL$4),0),0)*($AI167-$AI166)/10000</f>
        <v>0</v>
      </c>
      <c r="DM166" s="316">
        <f t="shared" ref="DM166:DM172" si="580">IF(DM$2&lt;=$A166,IF(DM$3&gt;=$A166,(DM$4),0),0)*($AI167-$AI166)/10000</f>
        <v>0</v>
      </c>
      <c r="DN166" s="316">
        <f t="shared" ref="DN166:DN172" si="581">IF(DN$2&lt;=$A166,IF(DN$3&gt;=$A166,(DN$4),0),0)*($AI167-$AI166)/10000</f>
        <v>0</v>
      </c>
      <c r="DO166" s="316">
        <f t="shared" ref="DO166:DO172" si="582">IF(DO$2&lt;=$A166,IF(DO$3&gt;=$A166,(DO$4),0),0)*($AI167-$AI166)/10000</f>
        <v>0</v>
      </c>
      <c r="DP166" s="316"/>
      <c r="DQ166" s="316">
        <f t="shared" si="526"/>
        <v>0</v>
      </c>
      <c r="DR166" s="316"/>
      <c r="DS166" s="316">
        <f t="shared" ref="DS166:DS172" si="583">IF(DS$2&lt;=$A166,IF(DS$3&gt;=$A166,(DS$4),0),0)*($AI167-$AI166)/10000</f>
        <v>0</v>
      </c>
      <c r="DT166" s="316">
        <f t="shared" ref="DT166:DT172" si="584">IF(DT$2&lt;=$A166,IF(DT$3&gt;=$A166,(DT$4),0),0)*($AI167-$AI166)/10000</f>
        <v>0</v>
      </c>
      <c r="DU166" s="316">
        <f t="shared" ref="DU166:DU172" si="585">IF(DU$2&lt;=$A166,IF(DU$3&gt;=$A166,(DU$4),0),0)*($AI167-$AI166)/10000</f>
        <v>0</v>
      </c>
      <c r="DV166" s="316">
        <f t="shared" ref="DV166:DV172" si="586">IF(DV$2&lt;=$A166,IF(DV$3&gt;=$A166,(DV$4),0),0)*($AI167-$AI166)/10000</f>
        <v>0</v>
      </c>
      <c r="DW166" s="316">
        <f t="shared" ref="DW166:DW172" si="587">IF(DW$2&lt;=$A166,IF(DW$3&gt;=$A166,(DW$4),0),0)*($AI167-$AI166)/10000</f>
        <v>0</v>
      </c>
      <c r="DX166" s="316">
        <f t="shared" ref="DX166:DX172" si="588">IF(DX$2&lt;=$A166,IF(DX$3&gt;=$A166,(DX$4),0),0)*($AI167-$AI166)/10000</f>
        <v>0</v>
      </c>
      <c r="DY166" s="316">
        <f t="shared" ref="DY166:DY172" si="589">IF(DY$2&lt;=$A166,IF(DY$3&gt;=$A166,(DY$4),0),0)*($AI167-$AI166)/10000</f>
        <v>0</v>
      </c>
      <c r="DZ166" s="316">
        <f t="shared" ref="DZ166:DZ172" si="590">IF(DZ$2&lt;=$A166,IF(DZ$3&gt;=$A166,(DZ$4),0),0)*($AI167-$AI166)/10000</f>
        <v>0</v>
      </c>
      <c r="EA166" s="316">
        <f t="shared" ref="EA166:EA172" si="591">IF(EA$2&lt;=$A166,IF(EA$3&gt;=$A166,(EA$4),0),0)*($AI167-$AI166)/10000</f>
        <v>0</v>
      </c>
      <c r="EB166" s="307">
        <f t="shared" ref="EB166:EB172" si="592">SUM(DS166:DZ166)*AM166</f>
        <v>0</v>
      </c>
      <c r="EC166" s="307"/>
      <c r="ED166" s="188"/>
      <c r="EE166" s="188"/>
      <c r="EF166" s="188"/>
      <c r="EG166" s="188"/>
      <c r="EH166" s="188"/>
      <c r="EI166" s="316">
        <f t="shared" ref="EI166:EI172" si="593">IF(EI$2&lt;=$A166,IF(EI$3&gt;=$A166,(EI$4),0),0)*($AI167-$AI166)/10000</f>
        <v>0</v>
      </c>
      <c r="EJ166" s="316">
        <f t="shared" ref="EJ166:EJ172" si="594">IF(EJ$2&lt;=$A166,IF(EJ$3&gt;=$A166,(EJ$4),0),0)*($AI167-$AI166)/10000</f>
        <v>0</v>
      </c>
      <c r="EK166" s="316">
        <f t="shared" ref="EK166:EK172" si="595">IF(EK$2&lt;=$A166,IF(EK$3&gt;=$A166,(EK$4),0),0)*($AI167-$AI166)/10000</f>
        <v>0</v>
      </c>
      <c r="EL166" s="316">
        <f t="shared" ref="EL166:EL172" si="596">IF(EL$2&lt;=$A166,IF(EL$3&gt;=$A166,(EL$4),0),0)*($AI167-$AI166)/10000</f>
        <v>0</v>
      </c>
      <c r="EM166" s="316">
        <f t="shared" ref="EM166:EM172" si="597">IF(EM$2&lt;=$A166,IF(EM$3&gt;=$A166,(EM$4),0),0)*($AI167-$AI166)/10000</f>
        <v>0</v>
      </c>
      <c r="EN166" s="316">
        <f t="shared" ref="EN166:EN172" si="598">IF(EN$2&lt;=$A166,IF(EN$3&gt;=$A166,(EN$4),0),0)*($AI167-$AI166)/10000</f>
        <v>0</v>
      </c>
      <c r="EO166" s="188"/>
      <c r="EP166" s="307">
        <f t="shared" si="529"/>
        <v>0</v>
      </c>
      <c r="EQ166" s="307">
        <f t="shared" si="489"/>
        <v>0</v>
      </c>
      <c r="ER166" s="188"/>
      <c r="ES166" s="188"/>
      <c r="ET166" s="188"/>
      <c r="EU166" s="188"/>
      <c r="EV166" s="188"/>
      <c r="EW166" s="316">
        <f t="shared" ref="EW166:EW172" si="599">IF(EW$2&lt;=$A166,IF(EW$3&gt;=$A166,(EW$4),0),0)*($AI167-$AI166)/10000</f>
        <v>0</v>
      </c>
      <c r="EX166" s="316">
        <f t="shared" ref="EX166:EX172" si="600">IF(EX$2&lt;=$A166,IF(EX$3&gt;=$A166,(EX$4),0),0)*($AI167-$AI166)/10000</f>
        <v>0</v>
      </c>
      <c r="EY166" s="316">
        <f t="shared" ref="EY166:EY172" si="601">IF(EY$2&lt;=$A166,IF(EY$3&gt;=$A166,(EY$4),0),0)*($AI167-$AI166)/10000</f>
        <v>0</v>
      </c>
      <c r="EZ166" s="316">
        <f t="shared" ref="EZ166:EZ172" si="602">IF(EZ$2&lt;=$A166,IF(EZ$3&gt;=$A166,(EZ$4),0),0)*($AI167-$AI166)/10000</f>
        <v>0</v>
      </c>
      <c r="FA166" s="316">
        <f t="shared" ref="FA166:FA172" si="603">IF(FA$2&lt;=$A166,IF(FA$3&gt;=$A166,(FA$4),0),0)*($AI167-$AI166)/10000</f>
        <v>0</v>
      </c>
      <c r="FB166" s="316">
        <f t="shared" ref="FB166:FB172" si="604">IF(FB$2&lt;=$A166,IF(FB$3&gt;=$A166,(FB$4),0),0)*($AI167-$AI166)/10000</f>
        <v>0</v>
      </c>
      <c r="FC166" s="188"/>
      <c r="FD166" s="307">
        <f t="shared" si="530"/>
        <v>0</v>
      </c>
      <c r="FE166" s="307">
        <f t="shared" si="496"/>
        <v>0</v>
      </c>
      <c r="FF166" s="188"/>
      <c r="FG166" s="188"/>
      <c r="FH166" s="188"/>
      <c r="FI166" s="188"/>
      <c r="FJ166" s="188"/>
      <c r="FK166" s="188"/>
      <c r="FL166" s="316">
        <f t="shared" ref="FL166:FL172" si="605">IF(FL$2&lt;=$A166,IF(FL$3&gt;=$A166,(FL$4),0),0)*($AI167-$AI166)/10000</f>
        <v>0</v>
      </c>
      <c r="FM166" s="316">
        <f t="shared" ref="FM166:FM172" si="606">IF(FM$2&lt;=$A166,IF(FM$3&gt;=$A166,(FM$4),0),0)*($AI167-$AI166)/10000</f>
        <v>0</v>
      </c>
      <c r="FN166" s="316">
        <f t="shared" ref="FN166:FN172" si="607">IF(FN$2&lt;=$A166,IF(FN$3&gt;=$A166,(FN$4),0),0)*($AI167-$AI166)/10000</f>
        <v>0</v>
      </c>
      <c r="FO166" s="316">
        <f t="shared" ref="FO166:FO172" si="608">IF(FO$2&lt;=$A166,IF(FO$3&gt;=$A166,(FO$4),0),0)*($AI167-$AI166)/10000</f>
        <v>0</v>
      </c>
      <c r="FP166" s="316">
        <f t="shared" ref="FP166:FP172" si="609">IF(FP$2&lt;=$A166,IF(FP$3&gt;=$A166,(FP$4),0),0)*($AI167-$AI166)/10000</f>
        <v>0</v>
      </c>
      <c r="FQ166" s="316">
        <f t="shared" ref="FQ166:FQ172" si="610">IF(FQ$2&lt;=$A166,IF(FQ$3&gt;=$A166,(FQ$4),0),0)*($AI167-$AI166)/10000</f>
        <v>0</v>
      </c>
      <c r="FR166" s="188"/>
      <c r="FS166" s="307">
        <f t="shared" si="503"/>
        <v>0</v>
      </c>
      <c r="FT166" s="307">
        <f t="shared" si="504"/>
        <v>0</v>
      </c>
      <c r="FU166" s="188"/>
      <c r="FV166" s="188"/>
      <c r="FW166" s="188"/>
      <c r="FX166" s="188"/>
      <c r="FY166" s="188"/>
      <c r="FZ166" s="188"/>
      <c r="GA166" s="316">
        <f t="shared" ref="GA166:GA172" si="611">IF(GA$2&lt;=$A166,IF(GA$3&gt;=$A166,(GA$4),0),0)*($AI167-$AI166)/10000</f>
        <v>0</v>
      </c>
      <c r="GB166" s="316">
        <f t="shared" ref="GB166:GB172" si="612">IF(GB$2&lt;=$A166,IF(GB$3&gt;=$A166,(GB$4),0),0)*($AI167-$AI166)/10000</f>
        <v>0</v>
      </c>
      <c r="GC166" s="316">
        <f t="shared" ref="GC166:GC172" si="613">IF(GC$2&lt;=$A166,IF(GC$3&gt;=$A166,(GC$4),0),0)*($AI167-$AI166)/10000</f>
        <v>0</v>
      </c>
      <c r="GD166" s="316">
        <f t="shared" ref="GD166:GD172" si="614">IF(GD$2&lt;=$A166,IF(GD$3&gt;=$A166,(GD$4),0),0)*($AI167-$AI166)/10000</f>
        <v>0</v>
      </c>
      <c r="GE166" s="316">
        <f t="shared" ref="GE166:GE172" si="615">IF(GE$2&lt;=$A166,IF(GE$3&gt;=$A166,(GE$4),0),0)*($AI167-$AI166)/10000</f>
        <v>0</v>
      </c>
      <c r="GF166" s="316">
        <f t="shared" ref="GF166:GF172" si="616">IF(GF$2&lt;=$A166,IF(GF$3&gt;=$A166,(GF$4),0),0)*($AI167-$AI166)/10000</f>
        <v>0</v>
      </c>
      <c r="GG166" s="188"/>
      <c r="GH166" s="307">
        <f t="shared" si="511"/>
        <v>0</v>
      </c>
      <c r="GI166" s="307">
        <f t="shared" si="512"/>
        <v>0</v>
      </c>
    </row>
    <row r="167" spans="1:191" ht="16.5" x14ac:dyDescent="0.25">
      <c r="A167" s="404">
        <v>41821</v>
      </c>
      <c r="B167" s="410">
        <f t="shared" si="513"/>
        <v>0</v>
      </c>
      <c r="C167" s="208">
        <f t="shared" si="531"/>
        <v>-0.62724563133113298</v>
      </c>
      <c r="D167" s="411">
        <f>AVERAGE(C164:C170)</f>
        <v>-0.62724536950058662</v>
      </c>
      <c r="E167" s="410">
        <f t="shared" si="514"/>
        <v>0</v>
      </c>
      <c r="F167" s="208">
        <f t="shared" si="532"/>
        <v>0</v>
      </c>
      <c r="G167" s="411">
        <f>AVERAGE(F164:F170)</f>
        <v>0</v>
      </c>
      <c r="H167" s="410">
        <f t="shared" si="515"/>
        <v>0</v>
      </c>
      <c r="I167" s="208">
        <f t="shared" si="533"/>
        <v>0.29499999999999998</v>
      </c>
      <c r="J167" s="411">
        <f>AVERAGE(I164:I170)</f>
        <v>0.29499999999999998</v>
      </c>
      <c r="K167" s="410">
        <f t="shared" si="516"/>
        <v>0</v>
      </c>
      <c r="L167" s="208">
        <f t="shared" si="534"/>
        <v>0</v>
      </c>
      <c r="M167" s="411">
        <f>AVERAGE(L164:L170)</f>
        <v>0</v>
      </c>
      <c r="N167" s="410">
        <f t="shared" si="517"/>
        <v>0</v>
      </c>
      <c r="O167" s="208">
        <f t="shared" si="535"/>
        <v>-0.28999999999999998</v>
      </c>
      <c r="P167" s="411">
        <f>AVERAGE(O164:O170)</f>
        <v>-0.28999999999999998</v>
      </c>
      <c r="Q167" s="208">
        <f t="shared" si="536"/>
        <v>4.2484999999999999</v>
      </c>
      <c r="R167" s="411">
        <f>AVERAGE(Q164:Q170)</f>
        <v>4.2526428571428569</v>
      </c>
      <c r="S167" s="410">
        <f t="shared" si="518"/>
        <v>0</v>
      </c>
      <c r="T167" s="208">
        <f t="shared" si="537"/>
        <v>-0.56999999999999995</v>
      </c>
      <c r="U167" s="411">
        <f>AVERAGE(T164:T170)</f>
        <v>-0.56999999999999995</v>
      </c>
      <c r="V167" s="208">
        <f t="shared" si="519"/>
        <v>5.545925385354936</v>
      </c>
      <c r="W167" s="411">
        <f>AVERAGE(V164:V170)</f>
        <v>5.5517433585935247</v>
      </c>
      <c r="X167" s="410">
        <f t="shared" si="520"/>
        <v>0</v>
      </c>
      <c r="Y167" s="208">
        <f t="shared" si="538"/>
        <v>4.5385</v>
      </c>
      <c r="Z167" s="411">
        <f>AVERAGE(Y164:Y170)</f>
        <v>4.542642857142857</v>
      </c>
      <c r="AB167" s="415">
        <f t="shared" si="539"/>
        <v>0</v>
      </c>
      <c r="AC167" s="122"/>
      <c r="AD167" s="122"/>
      <c r="AI167" s="407">
        <v>41821</v>
      </c>
      <c r="AJ167" s="293">
        <f t="shared" si="521"/>
        <v>0</v>
      </c>
      <c r="AK167" s="294">
        <f t="shared" si="527"/>
        <v>0</v>
      </c>
      <c r="AL167" s="294">
        <f t="shared" si="424"/>
        <v>0</v>
      </c>
      <c r="AM167" s="313">
        <f t="shared" si="522"/>
        <v>0.43969015301765224</v>
      </c>
      <c r="AN167" s="314">
        <f t="shared" si="425"/>
        <v>0</v>
      </c>
      <c r="AO167" s="294">
        <f t="shared" si="426"/>
        <v>0</v>
      </c>
      <c r="AP167" s="408"/>
      <c r="AQ167" s="237"/>
      <c r="AR167" s="307"/>
      <c r="AS167" s="237"/>
      <c r="AT167" s="188"/>
      <c r="AU167" s="188"/>
      <c r="AV167" s="239">
        <v>41821</v>
      </c>
      <c r="AW167" s="188"/>
      <c r="AX167" s="315">
        <f t="shared" si="540"/>
        <v>0</v>
      </c>
      <c r="AY167" s="316">
        <f t="shared" si="541"/>
        <v>0</v>
      </c>
      <c r="AZ167" s="316">
        <f t="shared" si="542"/>
        <v>0</v>
      </c>
      <c r="BA167" s="316">
        <f t="shared" si="543"/>
        <v>0</v>
      </c>
      <c r="BB167" s="316">
        <f t="shared" si="544"/>
        <v>0</v>
      </c>
      <c r="BC167" s="316">
        <f t="shared" si="545"/>
        <v>0</v>
      </c>
      <c r="BD167" s="316">
        <f t="shared" si="546"/>
        <v>0</v>
      </c>
      <c r="BE167" s="316">
        <f t="shared" si="523"/>
        <v>0</v>
      </c>
      <c r="BF167" s="316"/>
      <c r="BG167" s="248"/>
      <c r="BH167" s="248"/>
      <c r="BI167" s="317">
        <f t="shared" si="547"/>
        <v>0</v>
      </c>
      <c r="BJ167" s="317">
        <f t="shared" si="548"/>
        <v>0</v>
      </c>
      <c r="BK167" s="317">
        <f t="shared" si="549"/>
        <v>0</v>
      </c>
      <c r="BL167" s="317">
        <f t="shared" si="550"/>
        <v>0</v>
      </c>
      <c r="BM167" s="317">
        <f t="shared" si="551"/>
        <v>0</v>
      </c>
      <c r="BN167" s="317">
        <f t="shared" si="552"/>
        <v>0</v>
      </c>
      <c r="BO167" s="317">
        <f t="shared" si="553"/>
        <v>0</v>
      </c>
      <c r="BP167" s="317">
        <f t="shared" si="554"/>
        <v>0</v>
      </c>
      <c r="BQ167" s="248"/>
      <c r="BR167" s="249">
        <f t="shared" si="528"/>
        <v>0</v>
      </c>
      <c r="BS167" s="249">
        <f t="shared" si="443"/>
        <v>0</v>
      </c>
      <c r="BT167" s="249"/>
      <c r="BU167" s="188"/>
      <c r="BV167" s="188"/>
      <c r="BW167" s="318">
        <f t="shared" si="555"/>
        <v>0</v>
      </c>
      <c r="BX167" s="318">
        <f t="shared" si="556"/>
        <v>0</v>
      </c>
      <c r="BY167" s="318">
        <f t="shared" si="557"/>
        <v>0</v>
      </c>
      <c r="BZ167" s="318">
        <f t="shared" si="558"/>
        <v>0</v>
      </c>
      <c r="CA167" s="318">
        <f t="shared" si="559"/>
        <v>0</v>
      </c>
      <c r="CB167" s="316">
        <f t="shared" si="560"/>
        <v>0</v>
      </c>
      <c r="CC167" s="316">
        <f t="shared" si="561"/>
        <v>0</v>
      </c>
      <c r="CD167" s="316">
        <f t="shared" si="562"/>
        <v>0</v>
      </c>
      <c r="CE167" s="316">
        <f t="shared" si="563"/>
        <v>0</v>
      </c>
      <c r="CF167" s="316">
        <f t="shared" si="564"/>
        <v>0</v>
      </c>
      <c r="CG167" s="316">
        <f t="shared" si="565"/>
        <v>0</v>
      </c>
      <c r="CH167" s="316">
        <f t="shared" si="566"/>
        <v>0</v>
      </c>
      <c r="CI167" s="316">
        <f t="shared" si="567"/>
        <v>0</v>
      </c>
      <c r="CJ167" s="188"/>
      <c r="CK167" s="307">
        <f t="shared" si="524"/>
        <v>0</v>
      </c>
      <c r="CL167" s="307"/>
      <c r="CM167" s="307"/>
      <c r="CN167" s="318">
        <f t="shared" si="568"/>
        <v>0</v>
      </c>
      <c r="CO167" s="318">
        <f t="shared" si="569"/>
        <v>0</v>
      </c>
      <c r="CP167" s="318">
        <f t="shared" si="570"/>
        <v>0</v>
      </c>
      <c r="CQ167" s="318">
        <f t="shared" si="571"/>
        <v>0</v>
      </c>
      <c r="CR167" s="307"/>
      <c r="CS167" s="307">
        <f t="shared" si="525"/>
        <v>0</v>
      </c>
      <c r="CT167" s="307"/>
      <c r="CU167" s="188"/>
      <c r="CV167" s="188"/>
      <c r="CW167" s="188"/>
      <c r="CX167" s="316">
        <f t="shared" si="572"/>
        <v>0</v>
      </c>
      <c r="CY167" s="316">
        <f t="shared" si="573"/>
        <v>0</v>
      </c>
      <c r="CZ167" s="316">
        <f t="shared" si="574"/>
        <v>0</v>
      </c>
      <c r="DA167" s="316">
        <f t="shared" si="575"/>
        <v>0</v>
      </c>
      <c r="DB167" s="316">
        <f t="shared" si="576"/>
        <v>0</v>
      </c>
      <c r="DC167" s="316">
        <f t="shared" si="577"/>
        <v>0</v>
      </c>
      <c r="DD167" s="316">
        <f t="shared" si="578"/>
        <v>0</v>
      </c>
      <c r="DE167" s="188"/>
      <c r="DF167" s="307">
        <f t="shared" si="468"/>
        <v>0</v>
      </c>
      <c r="DG167" s="188"/>
      <c r="DH167" s="188"/>
      <c r="DI167" s="188"/>
      <c r="DJ167" s="188"/>
      <c r="DK167" s="188"/>
      <c r="DL167" s="316">
        <f t="shared" si="579"/>
        <v>0</v>
      </c>
      <c r="DM167" s="316">
        <f t="shared" si="580"/>
        <v>0</v>
      </c>
      <c r="DN167" s="316">
        <f t="shared" si="581"/>
        <v>0</v>
      </c>
      <c r="DO167" s="316">
        <f t="shared" si="582"/>
        <v>0</v>
      </c>
      <c r="DP167" s="316"/>
      <c r="DQ167" s="316">
        <f t="shared" si="526"/>
        <v>0</v>
      </c>
      <c r="DR167" s="316"/>
      <c r="DS167" s="316">
        <f t="shared" si="583"/>
        <v>0</v>
      </c>
      <c r="DT167" s="316">
        <f t="shared" si="584"/>
        <v>0</v>
      </c>
      <c r="DU167" s="316">
        <f t="shared" si="585"/>
        <v>0</v>
      </c>
      <c r="DV167" s="316">
        <f t="shared" si="586"/>
        <v>0</v>
      </c>
      <c r="DW167" s="316">
        <f t="shared" si="587"/>
        <v>0</v>
      </c>
      <c r="DX167" s="316">
        <f t="shared" si="588"/>
        <v>0</v>
      </c>
      <c r="DY167" s="316">
        <f t="shared" si="589"/>
        <v>0</v>
      </c>
      <c r="DZ167" s="316">
        <f t="shared" si="590"/>
        <v>0</v>
      </c>
      <c r="EA167" s="316">
        <f t="shared" si="591"/>
        <v>0</v>
      </c>
      <c r="EB167" s="307">
        <f t="shared" si="592"/>
        <v>0</v>
      </c>
      <c r="EC167" s="307"/>
      <c r="ED167" s="188"/>
      <c r="EE167" s="188"/>
      <c r="EF167" s="188"/>
      <c r="EG167" s="188"/>
      <c r="EH167" s="188"/>
      <c r="EI167" s="316">
        <f t="shared" si="593"/>
        <v>0</v>
      </c>
      <c r="EJ167" s="316">
        <f t="shared" si="594"/>
        <v>0</v>
      </c>
      <c r="EK167" s="316">
        <f t="shared" si="595"/>
        <v>0</v>
      </c>
      <c r="EL167" s="316">
        <f t="shared" si="596"/>
        <v>0</v>
      </c>
      <c r="EM167" s="316">
        <f t="shared" si="597"/>
        <v>0</v>
      </c>
      <c r="EN167" s="316">
        <f t="shared" si="598"/>
        <v>0</v>
      </c>
      <c r="EO167" s="188"/>
      <c r="EP167" s="307">
        <f t="shared" si="529"/>
        <v>0</v>
      </c>
      <c r="EQ167" s="307">
        <f t="shared" si="489"/>
        <v>0</v>
      </c>
      <c r="ER167" s="188"/>
      <c r="ES167" s="188"/>
      <c r="ET167" s="188"/>
      <c r="EU167" s="188"/>
      <c r="EV167" s="188"/>
      <c r="EW167" s="316">
        <f t="shared" si="599"/>
        <v>0</v>
      </c>
      <c r="EX167" s="316">
        <f t="shared" si="600"/>
        <v>0</v>
      </c>
      <c r="EY167" s="316">
        <f t="shared" si="601"/>
        <v>0</v>
      </c>
      <c r="EZ167" s="316">
        <f t="shared" si="602"/>
        <v>0</v>
      </c>
      <c r="FA167" s="316">
        <f t="shared" si="603"/>
        <v>0</v>
      </c>
      <c r="FB167" s="316">
        <f t="shared" si="604"/>
        <v>0</v>
      </c>
      <c r="FC167" s="188"/>
      <c r="FD167" s="307">
        <f t="shared" si="530"/>
        <v>0</v>
      </c>
      <c r="FE167" s="307">
        <f t="shared" si="496"/>
        <v>0</v>
      </c>
      <c r="FF167" s="188"/>
      <c r="FG167" s="188"/>
      <c r="FH167" s="188"/>
      <c r="FI167" s="188"/>
      <c r="FJ167" s="188"/>
      <c r="FK167" s="188"/>
      <c r="FL167" s="316">
        <f t="shared" si="605"/>
        <v>0</v>
      </c>
      <c r="FM167" s="316">
        <f t="shared" si="606"/>
        <v>0</v>
      </c>
      <c r="FN167" s="316">
        <f t="shared" si="607"/>
        <v>0</v>
      </c>
      <c r="FO167" s="316">
        <f t="shared" si="608"/>
        <v>0</v>
      </c>
      <c r="FP167" s="316">
        <f t="shared" si="609"/>
        <v>0</v>
      </c>
      <c r="FQ167" s="316">
        <f t="shared" si="610"/>
        <v>0</v>
      </c>
      <c r="FR167" s="188"/>
      <c r="FS167" s="307">
        <f t="shared" si="503"/>
        <v>0</v>
      </c>
      <c r="FT167" s="307">
        <f t="shared" si="504"/>
        <v>0</v>
      </c>
      <c r="FU167" s="188"/>
      <c r="FV167" s="188"/>
      <c r="FW167" s="188"/>
      <c r="FX167" s="188"/>
      <c r="FY167" s="188"/>
      <c r="FZ167" s="188"/>
      <c r="GA167" s="316">
        <f t="shared" si="611"/>
        <v>0</v>
      </c>
      <c r="GB167" s="316">
        <f t="shared" si="612"/>
        <v>0</v>
      </c>
      <c r="GC167" s="316">
        <f t="shared" si="613"/>
        <v>0</v>
      </c>
      <c r="GD167" s="316">
        <f t="shared" si="614"/>
        <v>0</v>
      </c>
      <c r="GE167" s="316">
        <f t="shared" si="615"/>
        <v>0</v>
      </c>
      <c r="GF167" s="316">
        <f t="shared" si="616"/>
        <v>0</v>
      </c>
      <c r="GG167" s="188"/>
      <c r="GH167" s="307">
        <f t="shared" si="511"/>
        <v>0</v>
      </c>
      <c r="GI167" s="307">
        <f t="shared" si="512"/>
        <v>0</v>
      </c>
    </row>
    <row r="168" spans="1:191" ht="16.5" x14ac:dyDescent="0.25">
      <c r="A168" s="404">
        <v>41852</v>
      </c>
      <c r="B168" s="410">
        <f t="shared" si="513"/>
        <v>0</v>
      </c>
      <c r="C168" s="208">
        <f t="shared" si="531"/>
        <v>-0.62724417376454333</v>
      </c>
      <c r="D168" s="417"/>
      <c r="E168" s="410">
        <f t="shared" si="514"/>
        <v>0</v>
      </c>
      <c r="F168" s="208">
        <f t="shared" si="532"/>
        <v>0</v>
      </c>
      <c r="G168" s="417"/>
      <c r="H168" s="410">
        <f t="shared" si="515"/>
        <v>0</v>
      </c>
      <c r="I168" s="208">
        <f t="shared" si="533"/>
        <v>0.29499999999999998</v>
      </c>
      <c r="J168" s="417"/>
      <c r="K168" s="410">
        <f t="shared" si="516"/>
        <v>0</v>
      </c>
      <c r="L168" s="208">
        <f t="shared" si="534"/>
        <v>0</v>
      </c>
      <c r="M168" s="417"/>
      <c r="N168" s="410">
        <f t="shared" si="517"/>
        <v>0</v>
      </c>
      <c r="O168" s="208">
        <f t="shared" si="535"/>
        <v>-0.28999999999999998</v>
      </c>
      <c r="P168" s="417"/>
      <c r="Q168" s="208">
        <f t="shared" si="536"/>
        <v>4.2685000000000004</v>
      </c>
      <c r="R168" s="417"/>
      <c r="S168" s="410">
        <f t="shared" si="518"/>
        <v>0</v>
      </c>
      <c r="T168" s="208">
        <f t="shared" si="537"/>
        <v>-0.56999999999999995</v>
      </c>
      <c r="U168" s="417"/>
      <c r="V168" s="208">
        <f t="shared" si="519"/>
        <v>5.5740170399251205</v>
      </c>
      <c r="W168" s="417"/>
      <c r="X168" s="410">
        <f t="shared" si="520"/>
        <v>0</v>
      </c>
      <c r="Y168" s="208">
        <f t="shared" si="538"/>
        <v>4.5585000000000004</v>
      </c>
      <c r="Z168" s="417"/>
      <c r="AB168" s="415">
        <f t="shared" si="539"/>
        <v>0</v>
      </c>
      <c r="AC168" s="122"/>
      <c r="AD168" s="122"/>
      <c r="AI168" s="407">
        <v>41852</v>
      </c>
      <c r="AJ168" s="293">
        <f t="shared" si="521"/>
        <v>0</v>
      </c>
      <c r="AK168" s="294">
        <f t="shared" si="527"/>
        <v>0</v>
      </c>
      <c r="AL168" s="294">
        <f t="shared" si="424"/>
        <v>0</v>
      </c>
      <c r="AM168" s="313">
        <f t="shared" si="522"/>
        <v>0.43717677792293114</v>
      </c>
      <c r="AN168" s="314">
        <f t="shared" si="425"/>
        <v>0</v>
      </c>
      <c r="AO168" s="294">
        <f t="shared" si="426"/>
        <v>0</v>
      </c>
      <c r="AP168" s="408"/>
      <c r="AQ168" s="237"/>
      <c r="AR168" s="307"/>
      <c r="AS168" s="237"/>
      <c r="AT168" s="188"/>
      <c r="AU168" s="188"/>
      <c r="AV168" s="239">
        <v>41852</v>
      </c>
      <c r="AW168" s="188"/>
      <c r="AX168" s="315">
        <f t="shared" si="540"/>
        <v>0</v>
      </c>
      <c r="AY168" s="316">
        <f t="shared" si="541"/>
        <v>0</v>
      </c>
      <c r="AZ168" s="316">
        <f t="shared" si="542"/>
        <v>0</v>
      </c>
      <c r="BA168" s="316">
        <f t="shared" si="543"/>
        <v>0</v>
      </c>
      <c r="BB168" s="316">
        <f t="shared" si="544"/>
        <v>0</v>
      </c>
      <c r="BC168" s="316">
        <f t="shared" si="545"/>
        <v>0</v>
      </c>
      <c r="BD168" s="316">
        <f t="shared" si="546"/>
        <v>0</v>
      </c>
      <c r="BE168" s="316">
        <f t="shared" si="523"/>
        <v>0</v>
      </c>
      <c r="BF168" s="316"/>
      <c r="BG168" s="248"/>
      <c r="BH168" s="248"/>
      <c r="BI168" s="317">
        <f t="shared" si="547"/>
        <v>0</v>
      </c>
      <c r="BJ168" s="317">
        <f t="shared" si="548"/>
        <v>0</v>
      </c>
      <c r="BK168" s="317">
        <f t="shared" si="549"/>
        <v>0</v>
      </c>
      <c r="BL168" s="317">
        <f t="shared" si="550"/>
        <v>0</v>
      </c>
      <c r="BM168" s="317">
        <f t="shared" si="551"/>
        <v>0</v>
      </c>
      <c r="BN168" s="317">
        <f t="shared" si="552"/>
        <v>0</v>
      </c>
      <c r="BO168" s="317">
        <f t="shared" si="553"/>
        <v>0</v>
      </c>
      <c r="BP168" s="317">
        <f t="shared" si="554"/>
        <v>0</v>
      </c>
      <c r="BQ168" s="248"/>
      <c r="BR168" s="249">
        <f t="shared" si="528"/>
        <v>0</v>
      </c>
      <c r="BS168" s="249">
        <f t="shared" si="443"/>
        <v>0</v>
      </c>
      <c r="BT168" s="249"/>
      <c r="BU168" s="188"/>
      <c r="BV168" s="188"/>
      <c r="BW168" s="318">
        <f t="shared" si="555"/>
        <v>0</v>
      </c>
      <c r="BX168" s="318">
        <f t="shared" si="556"/>
        <v>0</v>
      </c>
      <c r="BY168" s="318">
        <f t="shared" si="557"/>
        <v>0</v>
      </c>
      <c r="BZ168" s="318">
        <f t="shared" si="558"/>
        <v>0</v>
      </c>
      <c r="CA168" s="318">
        <f t="shared" si="559"/>
        <v>0</v>
      </c>
      <c r="CB168" s="316">
        <f t="shared" si="560"/>
        <v>0</v>
      </c>
      <c r="CC168" s="316">
        <f t="shared" si="561"/>
        <v>0</v>
      </c>
      <c r="CD168" s="316">
        <f t="shared" si="562"/>
        <v>0</v>
      </c>
      <c r="CE168" s="316">
        <f t="shared" si="563"/>
        <v>0</v>
      </c>
      <c r="CF168" s="316">
        <f t="shared" si="564"/>
        <v>0</v>
      </c>
      <c r="CG168" s="316">
        <f t="shared" si="565"/>
        <v>0</v>
      </c>
      <c r="CH168" s="316">
        <f t="shared" si="566"/>
        <v>0</v>
      </c>
      <c r="CI168" s="316">
        <f t="shared" si="567"/>
        <v>0</v>
      </c>
      <c r="CJ168" s="188"/>
      <c r="CK168" s="307">
        <f t="shared" si="524"/>
        <v>0</v>
      </c>
      <c r="CL168" s="307"/>
      <c r="CM168" s="307"/>
      <c r="CN168" s="318">
        <f t="shared" si="568"/>
        <v>0</v>
      </c>
      <c r="CO168" s="318">
        <f t="shared" si="569"/>
        <v>0</v>
      </c>
      <c r="CP168" s="318">
        <f t="shared" si="570"/>
        <v>0</v>
      </c>
      <c r="CQ168" s="318">
        <f t="shared" si="571"/>
        <v>0</v>
      </c>
      <c r="CR168" s="307"/>
      <c r="CS168" s="307">
        <f t="shared" si="525"/>
        <v>0</v>
      </c>
      <c r="CT168" s="307"/>
      <c r="CU168" s="188"/>
      <c r="CV168" s="188"/>
      <c r="CW168" s="188"/>
      <c r="CX168" s="316">
        <f t="shared" si="572"/>
        <v>0</v>
      </c>
      <c r="CY168" s="316">
        <f t="shared" si="573"/>
        <v>0</v>
      </c>
      <c r="CZ168" s="316">
        <f t="shared" si="574"/>
        <v>0</v>
      </c>
      <c r="DA168" s="316">
        <f t="shared" si="575"/>
        <v>0</v>
      </c>
      <c r="DB168" s="316">
        <f t="shared" si="576"/>
        <v>0</v>
      </c>
      <c r="DC168" s="316">
        <f t="shared" si="577"/>
        <v>0</v>
      </c>
      <c r="DD168" s="316">
        <f t="shared" si="578"/>
        <v>0</v>
      </c>
      <c r="DE168" s="188"/>
      <c r="DF168" s="307">
        <f t="shared" si="468"/>
        <v>0</v>
      </c>
      <c r="DG168" s="188"/>
      <c r="DH168" s="188"/>
      <c r="DI168" s="188"/>
      <c r="DJ168" s="188"/>
      <c r="DK168" s="188"/>
      <c r="DL168" s="316">
        <f t="shared" si="579"/>
        <v>0</v>
      </c>
      <c r="DM168" s="316">
        <f t="shared" si="580"/>
        <v>0</v>
      </c>
      <c r="DN168" s="316">
        <f t="shared" si="581"/>
        <v>0</v>
      </c>
      <c r="DO168" s="316">
        <f t="shared" si="582"/>
        <v>0</v>
      </c>
      <c r="DP168" s="316"/>
      <c r="DQ168" s="316">
        <f t="shared" si="526"/>
        <v>0</v>
      </c>
      <c r="DR168" s="316"/>
      <c r="DS168" s="316">
        <f t="shared" si="583"/>
        <v>0</v>
      </c>
      <c r="DT168" s="316">
        <f t="shared" si="584"/>
        <v>0</v>
      </c>
      <c r="DU168" s="316">
        <f t="shared" si="585"/>
        <v>0</v>
      </c>
      <c r="DV168" s="316">
        <f t="shared" si="586"/>
        <v>0</v>
      </c>
      <c r="DW168" s="316">
        <f t="shared" si="587"/>
        <v>0</v>
      </c>
      <c r="DX168" s="316">
        <f t="shared" si="588"/>
        <v>0</v>
      </c>
      <c r="DY168" s="316">
        <f t="shared" si="589"/>
        <v>0</v>
      </c>
      <c r="DZ168" s="316">
        <f t="shared" si="590"/>
        <v>0</v>
      </c>
      <c r="EA168" s="316">
        <f t="shared" si="591"/>
        <v>0</v>
      </c>
      <c r="EB168" s="307">
        <f t="shared" si="592"/>
        <v>0</v>
      </c>
      <c r="EC168" s="307"/>
      <c r="ED168" s="188"/>
      <c r="EE168" s="188"/>
      <c r="EF168" s="188"/>
      <c r="EG168" s="188"/>
      <c r="EH168" s="188"/>
      <c r="EI168" s="316">
        <f t="shared" si="593"/>
        <v>0</v>
      </c>
      <c r="EJ168" s="316">
        <f t="shared" si="594"/>
        <v>0</v>
      </c>
      <c r="EK168" s="316">
        <f t="shared" si="595"/>
        <v>0</v>
      </c>
      <c r="EL168" s="316">
        <f t="shared" si="596"/>
        <v>0</v>
      </c>
      <c r="EM168" s="316">
        <f t="shared" si="597"/>
        <v>0</v>
      </c>
      <c r="EN168" s="316">
        <f t="shared" si="598"/>
        <v>0</v>
      </c>
      <c r="EO168" s="188"/>
      <c r="EP168" s="307">
        <f t="shared" si="529"/>
        <v>0</v>
      </c>
      <c r="EQ168" s="307">
        <f t="shared" si="489"/>
        <v>0</v>
      </c>
      <c r="ER168" s="188"/>
      <c r="ES168" s="188"/>
      <c r="ET168" s="188"/>
      <c r="EU168" s="188"/>
      <c r="EV168" s="188"/>
      <c r="EW168" s="316">
        <f t="shared" si="599"/>
        <v>0</v>
      </c>
      <c r="EX168" s="316">
        <f t="shared" si="600"/>
        <v>0</v>
      </c>
      <c r="EY168" s="316">
        <f t="shared" si="601"/>
        <v>0</v>
      </c>
      <c r="EZ168" s="316">
        <f t="shared" si="602"/>
        <v>0</v>
      </c>
      <c r="FA168" s="316">
        <f t="shared" si="603"/>
        <v>0</v>
      </c>
      <c r="FB168" s="316">
        <f t="shared" si="604"/>
        <v>0</v>
      </c>
      <c r="FC168" s="188"/>
      <c r="FD168" s="307">
        <f t="shared" si="530"/>
        <v>0</v>
      </c>
      <c r="FE168" s="307">
        <f t="shared" si="496"/>
        <v>0</v>
      </c>
      <c r="FF168" s="188"/>
      <c r="FG168" s="188"/>
      <c r="FH168" s="188"/>
      <c r="FI168" s="188"/>
      <c r="FJ168" s="188"/>
      <c r="FK168" s="188"/>
      <c r="FL168" s="316">
        <f t="shared" si="605"/>
        <v>0</v>
      </c>
      <c r="FM168" s="316">
        <f t="shared" si="606"/>
        <v>0</v>
      </c>
      <c r="FN168" s="316">
        <f t="shared" si="607"/>
        <v>0</v>
      </c>
      <c r="FO168" s="316">
        <f t="shared" si="608"/>
        <v>0</v>
      </c>
      <c r="FP168" s="316">
        <f t="shared" si="609"/>
        <v>0</v>
      </c>
      <c r="FQ168" s="316">
        <f t="shared" si="610"/>
        <v>0</v>
      </c>
      <c r="FR168" s="188"/>
      <c r="FS168" s="307">
        <f t="shared" si="503"/>
        <v>0</v>
      </c>
      <c r="FT168" s="307">
        <f t="shared" si="504"/>
        <v>0</v>
      </c>
      <c r="FU168" s="188"/>
      <c r="FV168" s="188"/>
      <c r="FW168" s="188"/>
      <c r="FX168" s="188"/>
      <c r="FY168" s="188"/>
      <c r="FZ168" s="188"/>
      <c r="GA168" s="316">
        <f t="shared" si="611"/>
        <v>0</v>
      </c>
      <c r="GB168" s="316">
        <f t="shared" si="612"/>
        <v>0</v>
      </c>
      <c r="GC168" s="316">
        <f t="shared" si="613"/>
        <v>0</v>
      </c>
      <c r="GD168" s="316">
        <f t="shared" si="614"/>
        <v>0</v>
      </c>
      <c r="GE168" s="316">
        <f t="shared" si="615"/>
        <v>0</v>
      </c>
      <c r="GF168" s="316">
        <f t="shared" si="616"/>
        <v>0</v>
      </c>
      <c r="GG168" s="188"/>
      <c r="GH168" s="307">
        <f t="shared" si="511"/>
        <v>0</v>
      </c>
      <c r="GI168" s="307">
        <f t="shared" si="512"/>
        <v>0</v>
      </c>
    </row>
    <row r="169" spans="1:191" ht="16.5" x14ac:dyDescent="0.25">
      <c r="A169" s="404">
        <v>41883</v>
      </c>
      <c r="B169" s="410">
        <f t="shared" si="513"/>
        <v>0</v>
      </c>
      <c r="C169" s="208">
        <f t="shared" si="531"/>
        <v>-0.62724259152721951</v>
      </c>
      <c r="D169" s="417"/>
      <c r="E169" s="410">
        <f t="shared" si="514"/>
        <v>0</v>
      </c>
      <c r="F169" s="208">
        <f t="shared" si="532"/>
        <v>0</v>
      </c>
      <c r="G169" s="417"/>
      <c r="H169" s="410">
        <f t="shared" si="515"/>
        <v>0</v>
      </c>
      <c r="I169" s="208">
        <f t="shared" si="533"/>
        <v>0.29499999999999998</v>
      </c>
      <c r="J169" s="417"/>
      <c r="K169" s="410">
        <f t="shared" si="516"/>
        <v>0</v>
      </c>
      <c r="L169" s="208">
        <f t="shared" si="534"/>
        <v>0</v>
      </c>
      <c r="M169" s="417"/>
      <c r="N169" s="410">
        <f t="shared" si="517"/>
        <v>0</v>
      </c>
      <c r="O169" s="208">
        <f t="shared" si="535"/>
        <v>-0.28999999999999998</v>
      </c>
      <c r="P169" s="417"/>
      <c r="Q169" s="208">
        <f t="shared" si="536"/>
        <v>4.2945000000000002</v>
      </c>
      <c r="R169" s="417"/>
      <c r="S169" s="410">
        <f t="shared" si="518"/>
        <v>0</v>
      </c>
      <c r="T169" s="208">
        <f t="shared" si="537"/>
        <v>-0.56999999999999995</v>
      </c>
      <c r="U169" s="417"/>
      <c r="V169" s="208">
        <f t="shared" si="519"/>
        <v>5.6105076907164131</v>
      </c>
      <c r="W169" s="417"/>
      <c r="X169" s="410">
        <f t="shared" si="520"/>
        <v>0</v>
      </c>
      <c r="Y169" s="208">
        <f t="shared" si="538"/>
        <v>4.5845000000000002</v>
      </c>
      <c r="Z169" s="417"/>
      <c r="AB169" s="415">
        <f t="shared" si="539"/>
        <v>0</v>
      </c>
      <c r="AC169" s="122"/>
      <c r="AD169" s="122"/>
      <c r="AI169" s="407">
        <v>41883</v>
      </c>
      <c r="AJ169" s="293">
        <f t="shared" si="521"/>
        <v>0</v>
      </c>
      <c r="AK169" s="294">
        <f t="shared" si="527"/>
        <v>0</v>
      </c>
      <c r="AL169" s="294">
        <f t="shared" si="424"/>
        <v>0</v>
      </c>
      <c r="AM169" s="313">
        <f t="shared" si="522"/>
        <v>0.43467481853050943</v>
      </c>
      <c r="AN169" s="314">
        <f t="shared" si="425"/>
        <v>0</v>
      </c>
      <c r="AO169" s="294">
        <f t="shared" si="426"/>
        <v>0</v>
      </c>
      <c r="AP169" s="408"/>
      <c r="AQ169" s="237"/>
      <c r="AR169" s="307"/>
      <c r="AS169" s="237"/>
      <c r="AT169" s="188"/>
      <c r="AU169" s="188"/>
      <c r="AV169" s="239">
        <v>41883</v>
      </c>
      <c r="AW169" s="188"/>
      <c r="AX169" s="315">
        <f t="shared" si="540"/>
        <v>0</v>
      </c>
      <c r="AY169" s="316">
        <f t="shared" si="541"/>
        <v>0</v>
      </c>
      <c r="AZ169" s="316">
        <f t="shared" si="542"/>
        <v>0</v>
      </c>
      <c r="BA169" s="316">
        <f t="shared" si="543"/>
        <v>0</v>
      </c>
      <c r="BB169" s="316">
        <f t="shared" si="544"/>
        <v>0</v>
      </c>
      <c r="BC169" s="316">
        <f t="shared" si="545"/>
        <v>0</v>
      </c>
      <c r="BD169" s="316">
        <f t="shared" si="546"/>
        <v>0</v>
      </c>
      <c r="BE169" s="316">
        <f t="shared" si="523"/>
        <v>0</v>
      </c>
      <c r="BF169" s="316"/>
      <c r="BG169" s="248"/>
      <c r="BH169" s="248"/>
      <c r="BI169" s="317">
        <f t="shared" si="547"/>
        <v>0</v>
      </c>
      <c r="BJ169" s="317">
        <f t="shared" si="548"/>
        <v>0</v>
      </c>
      <c r="BK169" s="317">
        <f t="shared" si="549"/>
        <v>0</v>
      </c>
      <c r="BL169" s="317">
        <f t="shared" si="550"/>
        <v>0</v>
      </c>
      <c r="BM169" s="317">
        <f t="shared" si="551"/>
        <v>0</v>
      </c>
      <c r="BN169" s="317">
        <f t="shared" si="552"/>
        <v>0</v>
      </c>
      <c r="BO169" s="317">
        <f t="shared" si="553"/>
        <v>0</v>
      </c>
      <c r="BP169" s="317">
        <f t="shared" si="554"/>
        <v>0</v>
      </c>
      <c r="BQ169" s="248"/>
      <c r="BR169" s="249">
        <f t="shared" si="528"/>
        <v>0</v>
      </c>
      <c r="BS169" s="249">
        <f t="shared" si="443"/>
        <v>0</v>
      </c>
      <c r="BT169" s="249"/>
      <c r="BU169" s="188"/>
      <c r="BV169" s="188"/>
      <c r="BW169" s="318">
        <f t="shared" si="555"/>
        <v>0</v>
      </c>
      <c r="BX169" s="318">
        <f t="shared" si="556"/>
        <v>0</v>
      </c>
      <c r="BY169" s="318">
        <f t="shared" si="557"/>
        <v>0</v>
      </c>
      <c r="BZ169" s="318">
        <f t="shared" si="558"/>
        <v>0</v>
      </c>
      <c r="CA169" s="318">
        <f t="shared" si="559"/>
        <v>0</v>
      </c>
      <c r="CB169" s="316">
        <f t="shared" si="560"/>
        <v>0</v>
      </c>
      <c r="CC169" s="316">
        <f t="shared" si="561"/>
        <v>0</v>
      </c>
      <c r="CD169" s="316">
        <f t="shared" si="562"/>
        <v>0</v>
      </c>
      <c r="CE169" s="316">
        <f t="shared" si="563"/>
        <v>0</v>
      </c>
      <c r="CF169" s="316">
        <f t="shared" si="564"/>
        <v>0</v>
      </c>
      <c r="CG169" s="316">
        <f t="shared" si="565"/>
        <v>0</v>
      </c>
      <c r="CH169" s="316">
        <f t="shared" si="566"/>
        <v>0</v>
      </c>
      <c r="CI169" s="316">
        <f t="shared" si="567"/>
        <v>0</v>
      </c>
      <c r="CJ169" s="188"/>
      <c r="CK169" s="307">
        <f t="shared" si="524"/>
        <v>0</v>
      </c>
      <c r="CL169" s="307"/>
      <c r="CM169" s="307"/>
      <c r="CN169" s="318">
        <f t="shared" si="568"/>
        <v>0</v>
      </c>
      <c r="CO169" s="318">
        <f t="shared" si="569"/>
        <v>0</v>
      </c>
      <c r="CP169" s="318">
        <f t="shared" si="570"/>
        <v>0</v>
      </c>
      <c r="CQ169" s="318">
        <f t="shared" si="571"/>
        <v>0</v>
      </c>
      <c r="CR169" s="307"/>
      <c r="CS169" s="307">
        <f t="shared" si="525"/>
        <v>0</v>
      </c>
      <c r="CT169" s="307"/>
      <c r="CU169" s="188"/>
      <c r="CV169" s="188"/>
      <c r="CW169" s="188"/>
      <c r="CX169" s="316">
        <f t="shared" si="572"/>
        <v>0</v>
      </c>
      <c r="CY169" s="316">
        <f t="shared" si="573"/>
        <v>0</v>
      </c>
      <c r="CZ169" s="316">
        <f t="shared" si="574"/>
        <v>0</v>
      </c>
      <c r="DA169" s="316">
        <f t="shared" si="575"/>
        <v>0</v>
      </c>
      <c r="DB169" s="316">
        <f t="shared" si="576"/>
        <v>0</v>
      </c>
      <c r="DC169" s="316">
        <f t="shared" si="577"/>
        <v>0</v>
      </c>
      <c r="DD169" s="316">
        <f t="shared" si="578"/>
        <v>0</v>
      </c>
      <c r="DE169" s="188"/>
      <c r="DF169" s="307">
        <f t="shared" si="468"/>
        <v>0</v>
      </c>
      <c r="DG169" s="188"/>
      <c r="DH169" s="188"/>
      <c r="DI169" s="188"/>
      <c r="DJ169" s="188"/>
      <c r="DK169" s="188"/>
      <c r="DL169" s="316">
        <f t="shared" si="579"/>
        <v>0</v>
      </c>
      <c r="DM169" s="316">
        <f t="shared" si="580"/>
        <v>0</v>
      </c>
      <c r="DN169" s="316">
        <f t="shared" si="581"/>
        <v>0</v>
      </c>
      <c r="DO169" s="316">
        <f t="shared" si="582"/>
        <v>0</v>
      </c>
      <c r="DP169" s="316"/>
      <c r="DQ169" s="316">
        <f t="shared" si="526"/>
        <v>0</v>
      </c>
      <c r="DR169" s="316"/>
      <c r="DS169" s="316">
        <f t="shared" si="583"/>
        <v>0</v>
      </c>
      <c r="DT169" s="316">
        <f t="shared" si="584"/>
        <v>0</v>
      </c>
      <c r="DU169" s="316">
        <f t="shared" si="585"/>
        <v>0</v>
      </c>
      <c r="DV169" s="316">
        <f t="shared" si="586"/>
        <v>0</v>
      </c>
      <c r="DW169" s="316">
        <f t="shared" si="587"/>
        <v>0</v>
      </c>
      <c r="DX169" s="316">
        <f t="shared" si="588"/>
        <v>0</v>
      </c>
      <c r="DY169" s="316">
        <f t="shared" si="589"/>
        <v>0</v>
      </c>
      <c r="DZ169" s="316">
        <f t="shared" si="590"/>
        <v>0</v>
      </c>
      <c r="EA169" s="316">
        <f t="shared" si="591"/>
        <v>0</v>
      </c>
      <c r="EB169" s="307">
        <f t="shared" si="592"/>
        <v>0</v>
      </c>
      <c r="EC169" s="307"/>
      <c r="ED169" s="188"/>
      <c r="EE169" s="188"/>
      <c r="EF169" s="188"/>
      <c r="EG169" s="188"/>
      <c r="EH169" s="188"/>
      <c r="EI169" s="316">
        <f t="shared" si="593"/>
        <v>0</v>
      </c>
      <c r="EJ169" s="316">
        <f t="shared" si="594"/>
        <v>0</v>
      </c>
      <c r="EK169" s="316">
        <f t="shared" si="595"/>
        <v>0</v>
      </c>
      <c r="EL169" s="316">
        <f t="shared" si="596"/>
        <v>0</v>
      </c>
      <c r="EM169" s="316">
        <f t="shared" si="597"/>
        <v>0</v>
      </c>
      <c r="EN169" s="316">
        <f t="shared" si="598"/>
        <v>0</v>
      </c>
      <c r="EO169" s="188"/>
      <c r="EP169" s="307">
        <f t="shared" si="529"/>
        <v>0</v>
      </c>
      <c r="EQ169" s="307">
        <f t="shared" si="489"/>
        <v>0</v>
      </c>
      <c r="ER169" s="188"/>
      <c r="ES169" s="188"/>
      <c r="ET169" s="188"/>
      <c r="EU169" s="188"/>
      <c r="EV169" s="188"/>
      <c r="EW169" s="316">
        <f t="shared" si="599"/>
        <v>0</v>
      </c>
      <c r="EX169" s="316">
        <f t="shared" si="600"/>
        <v>0</v>
      </c>
      <c r="EY169" s="316">
        <f t="shared" si="601"/>
        <v>0</v>
      </c>
      <c r="EZ169" s="316">
        <f t="shared" si="602"/>
        <v>0</v>
      </c>
      <c r="FA169" s="316">
        <f t="shared" si="603"/>
        <v>0</v>
      </c>
      <c r="FB169" s="316">
        <f t="shared" si="604"/>
        <v>0</v>
      </c>
      <c r="FC169" s="188"/>
      <c r="FD169" s="307">
        <f t="shared" si="530"/>
        <v>0</v>
      </c>
      <c r="FE169" s="307">
        <f t="shared" si="496"/>
        <v>0</v>
      </c>
      <c r="FF169" s="188"/>
      <c r="FG169" s="188"/>
      <c r="FH169" s="188"/>
      <c r="FI169" s="188"/>
      <c r="FJ169" s="188"/>
      <c r="FK169" s="188"/>
      <c r="FL169" s="316">
        <f t="shared" si="605"/>
        <v>0</v>
      </c>
      <c r="FM169" s="316">
        <f t="shared" si="606"/>
        <v>0</v>
      </c>
      <c r="FN169" s="316">
        <f t="shared" si="607"/>
        <v>0</v>
      </c>
      <c r="FO169" s="316">
        <f t="shared" si="608"/>
        <v>0</v>
      </c>
      <c r="FP169" s="316">
        <f t="shared" si="609"/>
        <v>0</v>
      </c>
      <c r="FQ169" s="316">
        <f t="shared" si="610"/>
        <v>0</v>
      </c>
      <c r="FR169" s="188"/>
      <c r="FS169" s="307">
        <f t="shared" si="503"/>
        <v>0</v>
      </c>
      <c r="FT169" s="307">
        <f t="shared" si="504"/>
        <v>0</v>
      </c>
      <c r="FU169" s="188"/>
      <c r="FV169" s="188"/>
      <c r="FW169" s="188"/>
      <c r="FX169" s="188"/>
      <c r="FY169" s="188"/>
      <c r="FZ169" s="188"/>
      <c r="GA169" s="316">
        <f t="shared" si="611"/>
        <v>0</v>
      </c>
      <c r="GB169" s="316">
        <f t="shared" si="612"/>
        <v>0</v>
      </c>
      <c r="GC169" s="316">
        <f t="shared" si="613"/>
        <v>0</v>
      </c>
      <c r="GD169" s="316">
        <f t="shared" si="614"/>
        <v>0</v>
      </c>
      <c r="GE169" s="316">
        <f t="shared" si="615"/>
        <v>0</v>
      </c>
      <c r="GF169" s="316">
        <f t="shared" si="616"/>
        <v>0</v>
      </c>
      <c r="GG169" s="188"/>
      <c r="GH169" s="307">
        <f t="shared" si="511"/>
        <v>0</v>
      </c>
      <c r="GI169" s="307">
        <f t="shared" si="512"/>
        <v>0</v>
      </c>
    </row>
    <row r="170" spans="1:191" ht="16.5" x14ac:dyDescent="0.25">
      <c r="A170" s="404">
        <v>41913</v>
      </c>
      <c r="B170" s="418">
        <f t="shared" si="513"/>
        <v>0</v>
      </c>
      <c r="C170" s="209">
        <f t="shared" si="531"/>
        <v>-0.62724094164224464</v>
      </c>
      <c r="D170" s="419"/>
      <c r="E170" s="418">
        <f t="shared" si="514"/>
        <v>0</v>
      </c>
      <c r="F170" s="209">
        <f t="shared" si="532"/>
        <v>0</v>
      </c>
      <c r="G170" s="419"/>
      <c r="H170" s="418">
        <f t="shared" si="515"/>
        <v>0</v>
      </c>
      <c r="I170" s="209">
        <f t="shared" si="533"/>
        <v>0.29499999999999998</v>
      </c>
      <c r="J170" s="419"/>
      <c r="K170" s="418">
        <f t="shared" si="516"/>
        <v>0</v>
      </c>
      <c r="L170" s="209">
        <f t="shared" si="534"/>
        <v>0</v>
      </c>
      <c r="M170" s="419"/>
      <c r="N170" s="418">
        <f t="shared" si="517"/>
        <v>0</v>
      </c>
      <c r="O170" s="209">
        <f t="shared" si="535"/>
        <v>-0.28999999999999998</v>
      </c>
      <c r="P170" s="419"/>
      <c r="Q170" s="209">
        <f t="shared" si="536"/>
        <v>4.3324999999999996</v>
      </c>
      <c r="R170" s="419"/>
      <c r="S170" s="418">
        <f t="shared" si="518"/>
        <v>0</v>
      </c>
      <c r="T170" s="209">
        <f t="shared" si="537"/>
        <v>-0.56999999999999995</v>
      </c>
      <c r="U170" s="419"/>
      <c r="V170" s="209">
        <f t="shared" si="519"/>
        <v>5.6637782450584329</v>
      </c>
      <c r="W170" s="419"/>
      <c r="X170" s="418">
        <f t="shared" si="520"/>
        <v>0</v>
      </c>
      <c r="Y170" s="209">
        <f t="shared" si="538"/>
        <v>4.6224999999999996</v>
      </c>
      <c r="Z170" s="419"/>
      <c r="AB170" s="412">
        <f t="shared" si="539"/>
        <v>0</v>
      </c>
      <c r="AC170" s="122"/>
      <c r="AD170" s="122"/>
      <c r="AI170" s="407">
        <v>41913</v>
      </c>
      <c r="AJ170" s="293">
        <f t="shared" si="521"/>
        <v>0</v>
      </c>
      <c r="AK170" s="294">
        <f t="shared" si="527"/>
        <v>0</v>
      </c>
      <c r="AL170" s="294">
        <f t="shared" si="424"/>
        <v>0</v>
      </c>
      <c r="AM170" s="313">
        <f t="shared" si="522"/>
        <v>0.43226440723184545</v>
      </c>
      <c r="AN170" s="314">
        <f t="shared" si="425"/>
        <v>0</v>
      </c>
      <c r="AO170" s="294">
        <f t="shared" si="426"/>
        <v>0</v>
      </c>
      <c r="AP170" s="408"/>
      <c r="AQ170" s="237"/>
      <c r="AR170" s="307"/>
      <c r="AS170" s="237"/>
      <c r="AT170" s="188"/>
      <c r="AU170" s="188"/>
      <c r="AV170" s="239">
        <v>41913</v>
      </c>
      <c r="AW170" s="188"/>
      <c r="AX170" s="315">
        <f t="shared" si="540"/>
        <v>0</v>
      </c>
      <c r="AY170" s="316">
        <f t="shared" si="541"/>
        <v>0</v>
      </c>
      <c r="AZ170" s="316">
        <f t="shared" si="542"/>
        <v>0</v>
      </c>
      <c r="BA170" s="316">
        <f t="shared" si="543"/>
        <v>0</v>
      </c>
      <c r="BB170" s="316">
        <f t="shared" si="544"/>
        <v>0</v>
      </c>
      <c r="BC170" s="316">
        <f t="shared" si="545"/>
        <v>0</v>
      </c>
      <c r="BD170" s="316">
        <f t="shared" si="546"/>
        <v>0</v>
      </c>
      <c r="BE170" s="316">
        <f t="shared" si="523"/>
        <v>0</v>
      </c>
      <c r="BF170" s="316"/>
      <c r="BG170" s="248"/>
      <c r="BH170" s="248"/>
      <c r="BI170" s="317">
        <f t="shared" si="547"/>
        <v>0</v>
      </c>
      <c r="BJ170" s="317">
        <f t="shared" si="548"/>
        <v>0</v>
      </c>
      <c r="BK170" s="317">
        <f t="shared" si="549"/>
        <v>0</v>
      </c>
      <c r="BL170" s="317">
        <f t="shared" si="550"/>
        <v>0</v>
      </c>
      <c r="BM170" s="317">
        <f t="shared" si="551"/>
        <v>0</v>
      </c>
      <c r="BN170" s="317">
        <f t="shared" si="552"/>
        <v>0</v>
      </c>
      <c r="BO170" s="317">
        <f t="shared" si="553"/>
        <v>0</v>
      </c>
      <c r="BP170" s="317">
        <f t="shared" si="554"/>
        <v>0</v>
      </c>
      <c r="BQ170" s="248"/>
      <c r="BR170" s="249">
        <f t="shared" si="528"/>
        <v>0</v>
      </c>
      <c r="BS170" s="249">
        <f t="shared" si="443"/>
        <v>0</v>
      </c>
      <c r="BT170" s="249"/>
      <c r="BU170" s="188"/>
      <c r="BV170" s="188"/>
      <c r="BW170" s="318">
        <f t="shared" si="555"/>
        <v>0</v>
      </c>
      <c r="BX170" s="318">
        <f t="shared" si="556"/>
        <v>0</v>
      </c>
      <c r="BY170" s="318">
        <f t="shared" si="557"/>
        <v>0</v>
      </c>
      <c r="BZ170" s="318">
        <f t="shared" si="558"/>
        <v>0</v>
      </c>
      <c r="CA170" s="318">
        <f t="shared" si="559"/>
        <v>0</v>
      </c>
      <c r="CB170" s="316">
        <f t="shared" si="560"/>
        <v>0</v>
      </c>
      <c r="CC170" s="316">
        <f t="shared" si="561"/>
        <v>0</v>
      </c>
      <c r="CD170" s="316">
        <f t="shared" si="562"/>
        <v>0</v>
      </c>
      <c r="CE170" s="316">
        <f t="shared" si="563"/>
        <v>0</v>
      </c>
      <c r="CF170" s="316">
        <f t="shared" si="564"/>
        <v>0</v>
      </c>
      <c r="CG170" s="316">
        <f t="shared" si="565"/>
        <v>0</v>
      </c>
      <c r="CH170" s="316">
        <f t="shared" si="566"/>
        <v>0</v>
      </c>
      <c r="CI170" s="316">
        <f t="shared" si="567"/>
        <v>0</v>
      </c>
      <c r="CJ170" s="188"/>
      <c r="CK170" s="307">
        <f t="shared" si="524"/>
        <v>0</v>
      </c>
      <c r="CL170" s="307"/>
      <c r="CM170" s="307"/>
      <c r="CN170" s="318">
        <f t="shared" si="568"/>
        <v>0</v>
      </c>
      <c r="CO170" s="318">
        <f t="shared" si="569"/>
        <v>0</v>
      </c>
      <c r="CP170" s="318">
        <f t="shared" si="570"/>
        <v>0</v>
      </c>
      <c r="CQ170" s="318">
        <f t="shared" si="571"/>
        <v>0</v>
      </c>
      <c r="CR170" s="307"/>
      <c r="CS170" s="307">
        <f t="shared" si="525"/>
        <v>0</v>
      </c>
      <c r="CT170" s="307"/>
      <c r="CU170" s="188"/>
      <c r="CV170" s="188"/>
      <c r="CW170" s="188"/>
      <c r="CX170" s="316">
        <f t="shared" si="572"/>
        <v>0</v>
      </c>
      <c r="CY170" s="316">
        <f t="shared" si="573"/>
        <v>0</v>
      </c>
      <c r="CZ170" s="316">
        <f t="shared" si="574"/>
        <v>0</v>
      </c>
      <c r="DA170" s="316">
        <f t="shared" si="575"/>
        <v>0</v>
      </c>
      <c r="DB170" s="316">
        <f t="shared" si="576"/>
        <v>0</v>
      </c>
      <c r="DC170" s="316">
        <f t="shared" si="577"/>
        <v>0</v>
      </c>
      <c r="DD170" s="316">
        <f t="shared" si="578"/>
        <v>0</v>
      </c>
      <c r="DE170" s="188"/>
      <c r="DF170" s="307">
        <f t="shared" si="468"/>
        <v>0</v>
      </c>
      <c r="DG170" s="188"/>
      <c r="DH170" s="188"/>
      <c r="DI170" s="188"/>
      <c r="DJ170" s="188"/>
      <c r="DK170" s="188"/>
      <c r="DL170" s="316">
        <f t="shared" si="579"/>
        <v>0</v>
      </c>
      <c r="DM170" s="316">
        <f t="shared" si="580"/>
        <v>0</v>
      </c>
      <c r="DN170" s="316">
        <f t="shared" si="581"/>
        <v>0</v>
      </c>
      <c r="DO170" s="316">
        <f t="shared" si="582"/>
        <v>0</v>
      </c>
      <c r="DP170" s="316"/>
      <c r="DQ170" s="316">
        <f t="shared" si="526"/>
        <v>0</v>
      </c>
      <c r="DR170" s="316"/>
      <c r="DS170" s="316">
        <f t="shared" si="583"/>
        <v>0</v>
      </c>
      <c r="DT170" s="316">
        <f t="shared" si="584"/>
        <v>0</v>
      </c>
      <c r="DU170" s="316">
        <f t="shared" si="585"/>
        <v>0</v>
      </c>
      <c r="DV170" s="316">
        <f t="shared" si="586"/>
        <v>0</v>
      </c>
      <c r="DW170" s="316">
        <f t="shared" si="587"/>
        <v>0</v>
      </c>
      <c r="DX170" s="316">
        <f t="shared" si="588"/>
        <v>0</v>
      </c>
      <c r="DY170" s="316">
        <f t="shared" si="589"/>
        <v>0</v>
      </c>
      <c r="DZ170" s="316">
        <f t="shared" si="590"/>
        <v>0</v>
      </c>
      <c r="EA170" s="316">
        <f t="shared" si="591"/>
        <v>0</v>
      </c>
      <c r="EB170" s="307">
        <f t="shared" si="592"/>
        <v>0</v>
      </c>
      <c r="EC170" s="307"/>
      <c r="ED170" s="188"/>
      <c r="EE170" s="188"/>
      <c r="EF170" s="188"/>
      <c r="EG170" s="188"/>
      <c r="EH170" s="188"/>
      <c r="EI170" s="316">
        <f t="shared" si="593"/>
        <v>0</v>
      </c>
      <c r="EJ170" s="316">
        <f t="shared" si="594"/>
        <v>0</v>
      </c>
      <c r="EK170" s="316">
        <f t="shared" si="595"/>
        <v>0</v>
      </c>
      <c r="EL170" s="316">
        <f t="shared" si="596"/>
        <v>0</v>
      </c>
      <c r="EM170" s="316">
        <f t="shared" si="597"/>
        <v>0</v>
      </c>
      <c r="EN170" s="316">
        <f t="shared" si="598"/>
        <v>0</v>
      </c>
      <c r="EO170" s="188"/>
      <c r="EP170" s="307">
        <f t="shared" si="529"/>
        <v>0</v>
      </c>
      <c r="EQ170" s="307">
        <f t="shared" si="489"/>
        <v>0</v>
      </c>
      <c r="ER170" s="188"/>
      <c r="ES170" s="188"/>
      <c r="ET170" s="188"/>
      <c r="EU170" s="188"/>
      <c r="EV170" s="188"/>
      <c r="EW170" s="316">
        <f t="shared" si="599"/>
        <v>0</v>
      </c>
      <c r="EX170" s="316">
        <f t="shared" si="600"/>
        <v>0</v>
      </c>
      <c r="EY170" s="316">
        <f t="shared" si="601"/>
        <v>0</v>
      </c>
      <c r="EZ170" s="316">
        <f t="shared" si="602"/>
        <v>0</v>
      </c>
      <c r="FA170" s="316">
        <f t="shared" si="603"/>
        <v>0</v>
      </c>
      <c r="FB170" s="316">
        <f t="shared" si="604"/>
        <v>0</v>
      </c>
      <c r="FC170" s="188"/>
      <c r="FD170" s="307">
        <f t="shared" si="530"/>
        <v>0</v>
      </c>
      <c r="FE170" s="307">
        <f t="shared" si="496"/>
        <v>0</v>
      </c>
      <c r="FF170" s="188"/>
      <c r="FG170" s="188"/>
      <c r="FH170" s="188"/>
      <c r="FI170" s="188"/>
      <c r="FJ170" s="188"/>
      <c r="FK170" s="188"/>
      <c r="FL170" s="316">
        <f t="shared" si="605"/>
        <v>0</v>
      </c>
      <c r="FM170" s="316">
        <f t="shared" si="606"/>
        <v>0</v>
      </c>
      <c r="FN170" s="316">
        <f t="shared" si="607"/>
        <v>0</v>
      </c>
      <c r="FO170" s="316">
        <f t="shared" si="608"/>
        <v>0</v>
      </c>
      <c r="FP170" s="316">
        <f t="shared" si="609"/>
        <v>0</v>
      </c>
      <c r="FQ170" s="316">
        <f t="shared" si="610"/>
        <v>0</v>
      </c>
      <c r="FR170" s="188"/>
      <c r="FS170" s="307">
        <f t="shared" si="503"/>
        <v>0</v>
      </c>
      <c r="FT170" s="307">
        <f t="shared" si="504"/>
        <v>0</v>
      </c>
      <c r="FU170" s="188"/>
      <c r="FV170" s="188"/>
      <c r="FW170" s="188"/>
      <c r="FX170" s="188"/>
      <c r="FY170" s="188"/>
      <c r="FZ170" s="188"/>
      <c r="GA170" s="316">
        <f t="shared" si="611"/>
        <v>0</v>
      </c>
      <c r="GB170" s="316">
        <f t="shared" si="612"/>
        <v>0</v>
      </c>
      <c r="GC170" s="316">
        <f t="shared" si="613"/>
        <v>0</v>
      </c>
      <c r="GD170" s="316">
        <f t="shared" si="614"/>
        <v>0</v>
      </c>
      <c r="GE170" s="316">
        <f t="shared" si="615"/>
        <v>0</v>
      </c>
      <c r="GF170" s="316">
        <f t="shared" si="616"/>
        <v>0</v>
      </c>
      <c r="GG170" s="188"/>
      <c r="GH170" s="307">
        <f t="shared" si="511"/>
        <v>0</v>
      </c>
      <c r="GI170" s="307">
        <f t="shared" si="512"/>
        <v>0</v>
      </c>
    </row>
    <row r="171" spans="1:191" ht="17.25" thickBot="1" x14ac:dyDescent="0.3">
      <c r="A171" s="428">
        <v>41944</v>
      </c>
      <c r="B171" s="410">
        <f t="shared" si="513"/>
        <v>0</v>
      </c>
      <c r="C171" s="208">
        <f t="shared" si="531"/>
        <v>-0.57000000000000028</v>
      </c>
      <c r="D171" s="210">
        <f>AVERAGE(C171:C182)</f>
        <v>-0.22800000000000012</v>
      </c>
      <c r="E171" s="410">
        <f t="shared" si="514"/>
        <v>0</v>
      </c>
      <c r="F171" s="208">
        <f t="shared" si="532"/>
        <v>0</v>
      </c>
      <c r="G171" s="210">
        <f>AVERAGE(F171:F182)</f>
        <v>0</v>
      </c>
      <c r="H171" s="410">
        <f t="shared" si="515"/>
        <v>0</v>
      </c>
      <c r="I171" s="208">
        <f t="shared" si="533"/>
        <v>0.12</v>
      </c>
      <c r="J171" s="210">
        <f>AVERAGE(I171:I182)</f>
        <v>4.8000000000000001E-2</v>
      </c>
      <c r="K171" s="410">
        <f t="shared" si="516"/>
        <v>0</v>
      </c>
      <c r="L171" s="208">
        <f t="shared" si="534"/>
        <v>0</v>
      </c>
      <c r="M171" s="210">
        <f>AVERAGE(L171:L182)</f>
        <v>0</v>
      </c>
      <c r="N171" s="410">
        <f t="shared" si="517"/>
        <v>0</v>
      </c>
      <c r="O171" s="208">
        <f t="shared" si="535"/>
        <v>0</v>
      </c>
      <c r="P171" s="210">
        <f>AVERAGE(O171:O182)</f>
        <v>1.2E-2</v>
      </c>
      <c r="Q171" s="208">
        <f t="shared" si="536"/>
        <v>4.7625000000000002</v>
      </c>
      <c r="R171" s="210">
        <f>AVERAGE(Q171:Q182)</f>
        <v>1.9420000000000002</v>
      </c>
      <c r="S171" s="410">
        <f t="shared" si="518"/>
        <v>0</v>
      </c>
      <c r="T171" s="208">
        <f t="shared" si="537"/>
        <v>-0.56999999999999995</v>
      </c>
      <c r="U171" s="210">
        <f>AVERAGE(T171:T182)</f>
        <v>-0.22799999999999998</v>
      </c>
      <c r="V171" s="208">
        <f t="shared" si="519"/>
        <v>5.8596294696847604</v>
      </c>
      <c r="W171" s="210">
        <f>AVERAGE(V171:V182)</f>
        <v>2.3788327221039602</v>
      </c>
      <c r="X171" s="410">
        <f t="shared" si="520"/>
        <v>0</v>
      </c>
      <c r="Y171" s="208">
        <f t="shared" si="538"/>
        <v>4.7625000000000002</v>
      </c>
      <c r="Z171" s="210">
        <f>AVERAGE(Y171:Y182)</f>
        <v>4.859700000000001</v>
      </c>
      <c r="AB171" s="415">
        <f t="shared" si="539"/>
        <v>0</v>
      </c>
      <c r="AC171" s="122"/>
      <c r="AD171" s="122"/>
      <c r="AI171" s="407">
        <v>41944</v>
      </c>
      <c r="AJ171" s="293">
        <f t="shared" si="521"/>
        <v>0</v>
      </c>
      <c r="AK171" s="294">
        <f>(AO171)*(AM171)</f>
        <v>0</v>
      </c>
      <c r="AL171" s="294">
        <f t="shared" si="424"/>
        <v>0</v>
      </c>
      <c r="AM171" s="313">
        <f t="shared" si="522"/>
        <v>0.42978481936146445</v>
      </c>
      <c r="AN171" s="314">
        <f t="shared" si="425"/>
        <v>0</v>
      </c>
      <c r="AO171" s="294">
        <f t="shared" si="426"/>
        <v>0</v>
      </c>
      <c r="AP171" s="408"/>
      <c r="AQ171" s="237"/>
      <c r="AR171" s="307"/>
      <c r="AS171" s="237"/>
      <c r="AT171" s="188"/>
      <c r="AU171" s="188"/>
      <c r="AV171" s="239">
        <v>41944</v>
      </c>
      <c r="AW171" s="188"/>
      <c r="AX171" s="315">
        <f t="shared" si="540"/>
        <v>0</v>
      </c>
      <c r="AY171" s="316">
        <f t="shared" si="541"/>
        <v>0</v>
      </c>
      <c r="AZ171" s="316">
        <f t="shared" si="542"/>
        <v>0</v>
      </c>
      <c r="BA171" s="316">
        <f t="shared" si="543"/>
        <v>0</v>
      </c>
      <c r="BB171" s="316">
        <f t="shared" si="544"/>
        <v>0</v>
      </c>
      <c r="BC171" s="316">
        <f t="shared" si="545"/>
        <v>0</v>
      </c>
      <c r="BD171" s="316">
        <f t="shared" si="546"/>
        <v>0</v>
      </c>
      <c r="BE171" s="316">
        <f t="shared" si="523"/>
        <v>0</v>
      </c>
      <c r="BF171" s="316"/>
      <c r="BG171" s="248"/>
      <c r="BH171" s="248"/>
      <c r="BI171" s="317">
        <f t="shared" si="547"/>
        <v>0</v>
      </c>
      <c r="BJ171" s="317">
        <f t="shared" si="548"/>
        <v>0</v>
      </c>
      <c r="BK171" s="317">
        <f t="shared" si="549"/>
        <v>0</v>
      </c>
      <c r="BL171" s="317">
        <f t="shared" si="550"/>
        <v>0</v>
      </c>
      <c r="BM171" s="317">
        <f t="shared" si="551"/>
        <v>0</v>
      </c>
      <c r="BN171" s="317">
        <f t="shared" si="552"/>
        <v>0</v>
      </c>
      <c r="BO171" s="317">
        <f t="shared" si="553"/>
        <v>0</v>
      </c>
      <c r="BP171" s="317">
        <f t="shared" si="554"/>
        <v>0</v>
      </c>
      <c r="BQ171" s="248"/>
      <c r="BR171" s="249">
        <f>SUM(BI171:BP171)</f>
        <v>0</v>
      </c>
      <c r="BS171" s="249">
        <f t="shared" si="443"/>
        <v>0</v>
      </c>
      <c r="BT171" s="249"/>
      <c r="BU171" s="188"/>
      <c r="BV171" s="188"/>
      <c r="BW171" s="318">
        <f t="shared" si="555"/>
        <v>0</v>
      </c>
      <c r="BX171" s="318">
        <f t="shared" si="556"/>
        <v>0</v>
      </c>
      <c r="BY171" s="318">
        <f t="shared" si="557"/>
        <v>0</v>
      </c>
      <c r="BZ171" s="318">
        <f t="shared" si="558"/>
        <v>0</v>
      </c>
      <c r="CA171" s="318">
        <f t="shared" si="559"/>
        <v>0</v>
      </c>
      <c r="CB171" s="316">
        <f t="shared" si="560"/>
        <v>0</v>
      </c>
      <c r="CC171" s="316">
        <f t="shared" si="561"/>
        <v>0</v>
      </c>
      <c r="CD171" s="316">
        <f t="shared" si="562"/>
        <v>0</v>
      </c>
      <c r="CE171" s="316">
        <f t="shared" si="563"/>
        <v>0</v>
      </c>
      <c r="CF171" s="316">
        <f t="shared" si="564"/>
        <v>0</v>
      </c>
      <c r="CG171" s="316">
        <f t="shared" si="565"/>
        <v>0</v>
      </c>
      <c r="CH171" s="316">
        <f t="shared" si="566"/>
        <v>0</v>
      </c>
      <c r="CI171" s="316">
        <f t="shared" si="567"/>
        <v>0</v>
      </c>
      <c r="CJ171" s="188"/>
      <c r="CK171" s="307">
        <f t="shared" si="524"/>
        <v>0</v>
      </c>
      <c r="CL171" s="307"/>
      <c r="CM171" s="307"/>
      <c r="CN171" s="318">
        <f t="shared" si="568"/>
        <v>0</v>
      </c>
      <c r="CO171" s="318">
        <f t="shared" si="569"/>
        <v>0</v>
      </c>
      <c r="CP171" s="318">
        <f t="shared" si="570"/>
        <v>0</v>
      </c>
      <c r="CQ171" s="318">
        <f t="shared" si="571"/>
        <v>0</v>
      </c>
      <c r="CR171" s="307"/>
      <c r="CS171" s="307">
        <f t="shared" si="525"/>
        <v>0</v>
      </c>
      <c r="CT171" s="307"/>
      <c r="CU171" s="188"/>
      <c r="CV171" s="188"/>
      <c r="CW171" s="188"/>
      <c r="CX171" s="316">
        <f t="shared" si="572"/>
        <v>0</v>
      </c>
      <c r="CY171" s="316">
        <f t="shared" si="573"/>
        <v>0</v>
      </c>
      <c r="CZ171" s="316">
        <f t="shared" si="574"/>
        <v>0</v>
      </c>
      <c r="DA171" s="316">
        <f t="shared" si="575"/>
        <v>0</v>
      </c>
      <c r="DB171" s="316">
        <f t="shared" si="576"/>
        <v>0</v>
      </c>
      <c r="DC171" s="316">
        <f t="shared" si="577"/>
        <v>0</v>
      </c>
      <c r="DD171" s="316">
        <f t="shared" si="578"/>
        <v>0</v>
      </c>
      <c r="DE171" s="188"/>
      <c r="DF171" s="307">
        <f t="shared" si="468"/>
        <v>0</v>
      </c>
      <c r="DG171" s="188"/>
      <c r="DH171" s="188"/>
      <c r="DI171" s="188"/>
      <c r="DJ171" s="188"/>
      <c r="DK171" s="188"/>
      <c r="DL171" s="316">
        <f t="shared" si="579"/>
        <v>0</v>
      </c>
      <c r="DM171" s="316">
        <f t="shared" si="580"/>
        <v>0</v>
      </c>
      <c r="DN171" s="316">
        <f t="shared" si="581"/>
        <v>0</v>
      </c>
      <c r="DO171" s="316">
        <f t="shared" si="582"/>
        <v>0</v>
      </c>
      <c r="DP171" s="316"/>
      <c r="DQ171" s="316">
        <f t="shared" si="526"/>
        <v>0</v>
      </c>
      <c r="DR171" s="316"/>
      <c r="DS171" s="316">
        <f t="shared" si="583"/>
        <v>0</v>
      </c>
      <c r="DT171" s="316">
        <f t="shared" si="584"/>
        <v>0</v>
      </c>
      <c r="DU171" s="316">
        <f t="shared" si="585"/>
        <v>0</v>
      </c>
      <c r="DV171" s="316">
        <f t="shared" si="586"/>
        <v>0</v>
      </c>
      <c r="DW171" s="316">
        <f t="shared" si="587"/>
        <v>0</v>
      </c>
      <c r="DX171" s="316">
        <f t="shared" si="588"/>
        <v>0</v>
      </c>
      <c r="DY171" s="316">
        <f t="shared" si="589"/>
        <v>0</v>
      </c>
      <c r="DZ171" s="316">
        <f t="shared" si="590"/>
        <v>0</v>
      </c>
      <c r="EA171" s="316">
        <f t="shared" si="591"/>
        <v>0</v>
      </c>
      <c r="EB171" s="307">
        <f t="shared" si="592"/>
        <v>0</v>
      </c>
      <c r="EC171" s="307"/>
      <c r="ED171" s="188"/>
      <c r="EE171" s="188"/>
      <c r="EF171" s="188"/>
      <c r="EG171" s="188"/>
      <c r="EH171" s="188"/>
      <c r="EI171" s="316">
        <f t="shared" si="593"/>
        <v>0</v>
      </c>
      <c r="EJ171" s="316">
        <f t="shared" si="594"/>
        <v>0</v>
      </c>
      <c r="EK171" s="316">
        <f t="shared" si="595"/>
        <v>0</v>
      </c>
      <c r="EL171" s="316">
        <f t="shared" si="596"/>
        <v>0</v>
      </c>
      <c r="EM171" s="316">
        <f t="shared" si="597"/>
        <v>0</v>
      </c>
      <c r="EN171" s="316">
        <f t="shared" si="598"/>
        <v>0</v>
      </c>
      <c r="EO171" s="188"/>
      <c r="EP171" s="307">
        <f>SUM(EI171:EN171)</f>
        <v>0</v>
      </c>
      <c r="EQ171" s="307">
        <f t="shared" si="489"/>
        <v>0</v>
      </c>
      <c r="ER171" s="188"/>
      <c r="ES171" s="188"/>
      <c r="ET171" s="188"/>
      <c r="EU171" s="188"/>
      <c r="EV171" s="188"/>
      <c r="EW171" s="316">
        <f t="shared" si="599"/>
        <v>0</v>
      </c>
      <c r="EX171" s="316">
        <f t="shared" si="600"/>
        <v>0</v>
      </c>
      <c r="EY171" s="316">
        <f t="shared" si="601"/>
        <v>0</v>
      </c>
      <c r="EZ171" s="316">
        <f t="shared" si="602"/>
        <v>0</v>
      </c>
      <c r="FA171" s="316">
        <f t="shared" si="603"/>
        <v>0</v>
      </c>
      <c r="FB171" s="316">
        <f t="shared" si="604"/>
        <v>0</v>
      </c>
      <c r="FC171" s="188"/>
      <c r="FD171" s="307">
        <f>SUM(EW171:FB171)</f>
        <v>0</v>
      </c>
      <c r="FE171" s="307">
        <f t="shared" si="496"/>
        <v>0</v>
      </c>
      <c r="FF171" s="188"/>
      <c r="FG171" s="188"/>
      <c r="FH171" s="188"/>
      <c r="FI171" s="188"/>
      <c r="FJ171" s="188"/>
      <c r="FK171" s="188"/>
      <c r="FL171" s="316">
        <f t="shared" si="605"/>
        <v>0</v>
      </c>
      <c r="FM171" s="316">
        <f t="shared" si="606"/>
        <v>0</v>
      </c>
      <c r="FN171" s="316">
        <f t="shared" si="607"/>
        <v>0</v>
      </c>
      <c r="FO171" s="316">
        <f t="shared" si="608"/>
        <v>0</v>
      </c>
      <c r="FP171" s="316">
        <f t="shared" si="609"/>
        <v>0</v>
      </c>
      <c r="FQ171" s="316">
        <f t="shared" si="610"/>
        <v>0</v>
      </c>
      <c r="FR171" s="188"/>
      <c r="FS171" s="307">
        <f>SUM(FL171:FQ171)</f>
        <v>0</v>
      </c>
      <c r="FT171" s="307">
        <f t="shared" si="504"/>
        <v>0</v>
      </c>
      <c r="FU171" s="188"/>
      <c r="FV171" s="188"/>
      <c r="FW171" s="188"/>
      <c r="FX171" s="188"/>
      <c r="FY171" s="188"/>
      <c r="FZ171" s="188"/>
      <c r="GA171" s="316">
        <f t="shared" si="611"/>
        <v>0</v>
      </c>
      <c r="GB171" s="316">
        <f t="shared" si="612"/>
        <v>0</v>
      </c>
      <c r="GC171" s="316">
        <f t="shared" si="613"/>
        <v>0</v>
      </c>
      <c r="GD171" s="316">
        <f t="shared" si="614"/>
        <v>0</v>
      </c>
      <c r="GE171" s="316">
        <f t="shared" si="615"/>
        <v>0</v>
      </c>
      <c r="GF171" s="316">
        <f t="shared" si="616"/>
        <v>0</v>
      </c>
      <c r="GG171" s="188"/>
      <c r="GH171" s="307">
        <f>SUM(GA171:GF171)</f>
        <v>0</v>
      </c>
      <c r="GI171" s="307">
        <f t="shared" si="512"/>
        <v>0</v>
      </c>
    </row>
    <row r="172" spans="1:191" ht="17.25" thickBot="1" x14ac:dyDescent="0.3">
      <c r="A172" s="404">
        <v>41974</v>
      </c>
      <c r="B172" s="410">
        <f t="shared" si="513"/>
        <v>0</v>
      </c>
      <c r="C172" s="208">
        <f t="shared" si="531"/>
        <v>-0.57000000000000028</v>
      </c>
      <c r="D172" s="417"/>
      <c r="E172" s="410">
        <f t="shared" si="514"/>
        <v>0</v>
      </c>
      <c r="F172" s="208">
        <f t="shared" si="532"/>
        <v>0</v>
      </c>
      <c r="G172" s="417"/>
      <c r="H172" s="410">
        <f t="shared" si="515"/>
        <v>0</v>
      </c>
      <c r="I172" s="208">
        <f t="shared" si="533"/>
        <v>0.12</v>
      </c>
      <c r="J172" s="417"/>
      <c r="K172" s="410">
        <f t="shared" si="516"/>
        <v>0</v>
      </c>
      <c r="L172" s="208">
        <f t="shared" si="534"/>
        <v>0</v>
      </c>
      <c r="M172" s="417"/>
      <c r="N172" s="410">
        <f t="shared" si="517"/>
        <v>0</v>
      </c>
      <c r="O172" s="208">
        <f t="shared" si="535"/>
        <v>0.06</v>
      </c>
      <c r="P172" s="417"/>
      <c r="Q172" s="208">
        <f t="shared" si="536"/>
        <v>4.9474999999999998</v>
      </c>
      <c r="R172" s="417"/>
      <c r="S172" s="410">
        <f t="shared" si="518"/>
        <v>0</v>
      </c>
      <c r="T172" s="208">
        <f t="shared" si="537"/>
        <v>-0.56999999999999995</v>
      </c>
      <c r="U172" s="417"/>
      <c r="V172" s="208">
        <f t="shared" si="519"/>
        <v>6.0345341408350395</v>
      </c>
      <c r="W172" s="417"/>
      <c r="X172" s="410">
        <f t="shared" si="520"/>
        <v>0</v>
      </c>
      <c r="Y172" s="208">
        <f t="shared" si="538"/>
        <v>4.8875000000000002</v>
      </c>
      <c r="Z172" s="417"/>
      <c r="AB172" s="415">
        <f t="shared" si="539"/>
        <v>0</v>
      </c>
      <c r="AC172" s="122"/>
      <c r="AD172" s="122"/>
      <c r="AI172" s="429">
        <v>41974</v>
      </c>
      <c r="AJ172" s="430">
        <f t="shared" si="521"/>
        <v>0</v>
      </c>
      <c r="AK172" s="431">
        <f>(AO172)*(AM172)</f>
        <v>0</v>
      </c>
      <c r="AL172" s="431">
        <f>(AN172+AO172)*(AM172)</f>
        <v>0</v>
      </c>
      <c r="AM172" s="432">
        <f t="shared" si="522"/>
        <v>0.42739599901185221</v>
      </c>
      <c r="AN172" s="433">
        <f t="shared" si="425"/>
        <v>0</v>
      </c>
      <c r="AO172" s="431">
        <f t="shared" si="426"/>
        <v>0</v>
      </c>
      <c r="AP172" s="434"/>
      <c r="AQ172" s="237"/>
      <c r="AR172" s="307"/>
      <c r="AS172" s="237"/>
      <c r="AT172" s="188"/>
      <c r="AU172" s="188"/>
      <c r="AV172" s="239">
        <v>41974</v>
      </c>
      <c r="AW172" s="188"/>
      <c r="AX172" s="316">
        <f t="shared" si="540"/>
        <v>0</v>
      </c>
      <c r="AY172" s="316">
        <f t="shared" si="541"/>
        <v>0</v>
      </c>
      <c r="AZ172" s="316">
        <f t="shared" si="542"/>
        <v>0</v>
      </c>
      <c r="BA172" s="316">
        <f t="shared" si="543"/>
        <v>0</v>
      </c>
      <c r="BB172" s="316">
        <f t="shared" si="544"/>
        <v>0</v>
      </c>
      <c r="BC172" s="316">
        <f t="shared" si="545"/>
        <v>0</v>
      </c>
      <c r="BD172" s="316">
        <f t="shared" si="546"/>
        <v>0</v>
      </c>
      <c r="BE172" s="316">
        <f t="shared" si="523"/>
        <v>0</v>
      </c>
      <c r="BF172" s="316"/>
      <c r="BG172" s="248"/>
      <c r="BH172" s="248"/>
      <c r="BI172" s="317">
        <f t="shared" si="547"/>
        <v>0</v>
      </c>
      <c r="BJ172" s="317">
        <f t="shared" si="548"/>
        <v>0</v>
      </c>
      <c r="BK172" s="317">
        <f t="shared" si="549"/>
        <v>0</v>
      </c>
      <c r="BL172" s="317">
        <f t="shared" si="550"/>
        <v>0</v>
      </c>
      <c r="BM172" s="317">
        <f t="shared" si="551"/>
        <v>0</v>
      </c>
      <c r="BN172" s="317">
        <f t="shared" si="552"/>
        <v>0</v>
      </c>
      <c r="BO172" s="317">
        <f t="shared" si="553"/>
        <v>0</v>
      </c>
      <c r="BP172" s="317">
        <f t="shared" si="554"/>
        <v>0</v>
      </c>
      <c r="BQ172" s="248"/>
      <c r="BR172" s="249">
        <f>SUM(BI172:BP172)</f>
        <v>0</v>
      </c>
      <c r="BS172" s="249">
        <f t="shared" si="443"/>
        <v>0</v>
      </c>
      <c r="BT172" s="249"/>
      <c r="BU172" s="188"/>
      <c r="BV172" s="188"/>
      <c r="BW172" s="318">
        <f t="shared" si="555"/>
        <v>0</v>
      </c>
      <c r="BX172" s="318">
        <f t="shared" si="556"/>
        <v>0</v>
      </c>
      <c r="BY172" s="318">
        <f t="shared" si="557"/>
        <v>0</v>
      </c>
      <c r="BZ172" s="318">
        <f t="shared" si="558"/>
        <v>0</v>
      </c>
      <c r="CA172" s="318">
        <f t="shared" si="559"/>
        <v>0</v>
      </c>
      <c r="CB172" s="316">
        <f t="shared" si="560"/>
        <v>0</v>
      </c>
      <c r="CC172" s="316">
        <f t="shared" si="561"/>
        <v>0</v>
      </c>
      <c r="CD172" s="316">
        <f t="shared" si="562"/>
        <v>0</v>
      </c>
      <c r="CE172" s="316">
        <f t="shared" si="563"/>
        <v>0</v>
      </c>
      <c r="CF172" s="316">
        <f t="shared" si="564"/>
        <v>0</v>
      </c>
      <c r="CG172" s="316">
        <f t="shared" si="565"/>
        <v>0</v>
      </c>
      <c r="CH172" s="316">
        <f t="shared" si="566"/>
        <v>0</v>
      </c>
      <c r="CI172" s="316">
        <f t="shared" si="567"/>
        <v>0</v>
      </c>
      <c r="CJ172" s="188"/>
      <c r="CK172" s="307">
        <f t="shared" si="524"/>
        <v>0</v>
      </c>
      <c r="CL172" s="307"/>
      <c r="CM172" s="307"/>
      <c r="CN172" s="318">
        <f t="shared" si="568"/>
        <v>0</v>
      </c>
      <c r="CO172" s="318">
        <f t="shared" si="569"/>
        <v>0</v>
      </c>
      <c r="CP172" s="318">
        <f t="shared" si="570"/>
        <v>0</v>
      </c>
      <c r="CQ172" s="318">
        <f t="shared" si="571"/>
        <v>0</v>
      </c>
      <c r="CR172" s="307"/>
      <c r="CS172" s="307">
        <f t="shared" si="525"/>
        <v>0</v>
      </c>
      <c r="CT172" s="307"/>
      <c r="CU172" s="188"/>
      <c r="CV172" s="188"/>
      <c r="CW172" s="188"/>
      <c r="CX172" s="316">
        <f t="shared" si="572"/>
        <v>0</v>
      </c>
      <c r="CY172" s="316">
        <f t="shared" si="573"/>
        <v>0</v>
      </c>
      <c r="CZ172" s="316">
        <f t="shared" si="574"/>
        <v>0</v>
      </c>
      <c r="DA172" s="316">
        <f t="shared" si="575"/>
        <v>0</v>
      </c>
      <c r="DB172" s="316">
        <f t="shared" si="576"/>
        <v>0</v>
      </c>
      <c r="DC172" s="316">
        <f t="shared" si="577"/>
        <v>0</v>
      </c>
      <c r="DD172" s="316">
        <f t="shared" si="578"/>
        <v>0</v>
      </c>
      <c r="DE172" s="188"/>
      <c r="DF172" s="307">
        <f t="shared" si="468"/>
        <v>0</v>
      </c>
      <c r="DG172" s="188"/>
      <c r="DH172" s="188"/>
      <c r="DI172" s="188"/>
      <c r="DJ172" s="188"/>
      <c r="DK172" s="188"/>
      <c r="DL172" s="316">
        <f t="shared" si="579"/>
        <v>0</v>
      </c>
      <c r="DM172" s="316">
        <f t="shared" si="580"/>
        <v>0</v>
      </c>
      <c r="DN172" s="316">
        <f t="shared" si="581"/>
        <v>0</v>
      </c>
      <c r="DO172" s="316">
        <f t="shared" si="582"/>
        <v>0</v>
      </c>
      <c r="DP172" s="316"/>
      <c r="DQ172" s="316">
        <f t="shared" si="526"/>
        <v>0</v>
      </c>
      <c r="DR172" s="316"/>
      <c r="DS172" s="316">
        <f t="shared" si="583"/>
        <v>0</v>
      </c>
      <c r="DT172" s="316">
        <f t="shared" si="584"/>
        <v>0</v>
      </c>
      <c r="DU172" s="316">
        <f t="shared" si="585"/>
        <v>0</v>
      </c>
      <c r="DV172" s="316">
        <f t="shared" si="586"/>
        <v>0</v>
      </c>
      <c r="DW172" s="316">
        <f t="shared" si="587"/>
        <v>0</v>
      </c>
      <c r="DX172" s="316">
        <f t="shared" si="588"/>
        <v>0</v>
      </c>
      <c r="DY172" s="316">
        <f t="shared" si="589"/>
        <v>0</v>
      </c>
      <c r="DZ172" s="316">
        <f t="shared" si="590"/>
        <v>0</v>
      </c>
      <c r="EA172" s="316">
        <f t="shared" si="591"/>
        <v>0</v>
      </c>
      <c r="EB172" s="307">
        <f t="shared" si="592"/>
        <v>0</v>
      </c>
      <c r="EC172" s="307"/>
      <c r="ED172" s="188"/>
      <c r="EE172" s="188"/>
      <c r="EF172" s="188"/>
      <c r="EG172" s="188"/>
      <c r="EH172" s="188"/>
      <c r="EI172" s="316">
        <f t="shared" si="593"/>
        <v>0</v>
      </c>
      <c r="EJ172" s="316">
        <f t="shared" si="594"/>
        <v>0</v>
      </c>
      <c r="EK172" s="316">
        <f t="shared" si="595"/>
        <v>0</v>
      </c>
      <c r="EL172" s="316">
        <f t="shared" si="596"/>
        <v>0</v>
      </c>
      <c r="EM172" s="316">
        <f t="shared" si="597"/>
        <v>0</v>
      </c>
      <c r="EN172" s="316">
        <f t="shared" si="598"/>
        <v>0</v>
      </c>
      <c r="EO172" s="188"/>
      <c r="EP172" s="307">
        <f>SUM(EI172:EN172)</f>
        <v>0</v>
      </c>
      <c r="EQ172" s="307">
        <f t="shared" si="489"/>
        <v>0</v>
      </c>
      <c r="ER172" s="188"/>
      <c r="ES172" s="188"/>
      <c r="ET172" s="188"/>
      <c r="EU172" s="188"/>
      <c r="EV172" s="188"/>
      <c r="EW172" s="316">
        <f t="shared" si="599"/>
        <v>0</v>
      </c>
      <c r="EX172" s="316">
        <f t="shared" si="600"/>
        <v>0</v>
      </c>
      <c r="EY172" s="316">
        <f t="shared" si="601"/>
        <v>0</v>
      </c>
      <c r="EZ172" s="316">
        <f t="shared" si="602"/>
        <v>0</v>
      </c>
      <c r="FA172" s="316">
        <f t="shared" si="603"/>
        <v>0</v>
      </c>
      <c r="FB172" s="316">
        <f t="shared" si="604"/>
        <v>0</v>
      </c>
      <c r="FC172" s="188"/>
      <c r="FD172" s="307">
        <f>SUM(EW172:FB172)</f>
        <v>0</v>
      </c>
      <c r="FE172" s="307">
        <f t="shared" si="496"/>
        <v>0</v>
      </c>
      <c r="FF172" s="188"/>
      <c r="FG172" s="188"/>
      <c r="FH172" s="188"/>
      <c r="FI172" s="188"/>
      <c r="FJ172" s="188"/>
      <c r="FK172" s="188"/>
      <c r="FL172" s="316">
        <f t="shared" si="605"/>
        <v>0</v>
      </c>
      <c r="FM172" s="316">
        <f t="shared" si="606"/>
        <v>0</v>
      </c>
      <c r="FN172" s="316">
        <f t="shared" si="607"/>
        <v>0</v>
      </c>
      <c r="FO172" s="316">
        <f t="shared" si="608"/>
        <v>0</v>
      </c>
      <c r="FP172" s="316">
        <f t="shared" si="609"/>
        <v>0</v>
      </c>
      <c r="FQ172" s="316">
        <f t="shared" si="610"/>
        <v>0</v>
      </c>
      <c r="FR172" s="188"/>
      <c r="FS172" s="307">
        <f>SUM(FL172:FQ172)</f>
        <v>0</v>
      </c>
      <c r="FT172" s="307">
        <f t="shared" si="504"/>
        <v>0</v>
      </c>
      <c r="FU172" s="188"/>
      <c r="FV172" s="188"/>
      <c r="FW172" s="188"/>
      <c r="FX172" s="188"/>
      <c r="FY172" s="188"/>
      <c r="FZ172" s="188"/>
      <c r="GA172" s="316">
        <f t="shared" si="611"/>
        <v>0</v>
      </c>
      <c r="GB172" s="316">
        <f t="shared" si="612"/>
        <v>0</v>
      </c>
      <c r="GC172" s="316">
        <f t="shared" si="613"/>
        <v>0</v>
      </c>
      <c r="GD172" s="316">
        <f t="shared" si="614"/>
        <v>0</v>
      </c>
      <c r="GE172" s="316">
        <f t="shared" si="615"/>
        <v>0</v>
      </c>
      <c r="GF172" s="316">
        <f t="shared" si="616"/>
        <v>0</v>
      </c>
      <c r="GG172" s="188"/>
      <c r="GH172" s="307">
        <f>SUM(GA172:GF172)</f>
        <v>0</v>
      </c>
      <c r="GI172" s="307">
        <f t="shared" si="512"/>
        <v>0</v>
      </c>
    </row>
    <row r="173" spans="1:191" ht="16.5" x14ac:dyDescent="0.25">
      <c r="A173" s="404">
        <v>42005</v>
      </c>
      <c r="B173" s="410">
        <f t="shared" si="513"/>
        <v>0</v>
      </c>
      <c r="C173" s="208">
        <f t="shared" si="531"/>
        <v>0</v>
      </c>
      <c r="D173" s="411">
        <f>AVERAGE(C171:C175)</f>
        <v>-0.22800000000000012</v>
      </c>
      <c r="E173" s="410">
        <f t="shared" si="514"/>
        <v>0</v>
      </c>
      <c r="F173" s="208">
        <f t="shared" si="532"/>
        <v>0</v>
      </c>
      <c r="G173" s="411">
        <f>AVERAGE(F171:F175)</f>
        <v>0</v>
      </c>
      <c r="H173" s="410">
        <f t="shared" si="515"/>
        <v>0</v>
      </c>
      <c r="I173" s="208">
        <f t="shared" si="533"/>
        <v>0</v>
      </c>
      <c r="J173" s="411">
        <f>AVERAGE(I171:I175)</f>
        <v>4.8000000000000001E-2</v>
      </c>
      <c r="K173" s="410">
        <f t="shared" si="516"/>
        <v>0</v>
      </c>
      <c r="L173" s="208">
        <f t="shared" si="534"/>
        <v>0</v>
      </c>
      <c r="M173" s="411">
        <f>AVERAGE(L171:L175)</f>
        <v>0</v>
      </c>
      <c r="N173" s="410">
        <f t="shared" si="517"/>
        <v>0</v>
      </c>
      <c r="O173" s="208">
        <f t="shared" si="535"/>
        <v>0</v>
      </c>
      <c r="P173" s="411">
        <f>AVERAGE(O171:O175)</f>
        <v>1.2E-2</v>
      </c>
      <c r="Q173" s="208">
        <f t="shared" si="536"/>
        <v>0</v>
      </c>
      <c r="R173" s="411">
        <f>AVERAGE(Q171:Q175)</f>
        <v>1.9420000000000002</v>
      </c>
      <c r="S173" s="410">
        <f t="shared" si="518"/>
        <v>0</v>
      </c>
      <c r="T173" s="208">
        <f t="shared" si="537"/>
        <v>0</v>
      </c>
      <c r="U173" s="411">
        <f>AVERAGE(T171:T175)</f>
        <v>-0.22799999999999998</v>
      </c>
      <c r="V173" s="208">
        <f t="shared" si="519"/>
        <v>0</v>
      </c>
      <c r="W173" s="411">
        <f>AVERAGE(V171:V175)</f>
        <v>2.3788327221039602</v>
      </c>
      <c r="X173" s="410">
        <f t="shared" si="520"/>
        <v>0</v>
      </c>
      <c r="Y173" s="208">
        <f t="shared" si="538"/>
        <v>5.0115000000000007</v>
      </c>
      <c r="Z173" s="411">
        <f>AVERAGE(Y171:Y175)</f>
        <v>4.859700000000001</v>
      </c>
      <c r="AB173" s="415">
        <f t="shared" si="539"/>
        <v>0</v>
      </c>
      <c r="AC173" s="122"/>
      <c r="AD173" s="122"/>
      <c r="AQ173" s="239">
        <v>42005</v>
      </c>
      <c r="AR173" s="188"/>
      <c r="AS173" s="248"/>
      <c r="AT173" s="248"/>
      <c r="AU173" s="248"/>
      <c r="AV173" s="248"/>
      <c r="AW173" s="248"/>
      <c r="AX173" s="248"/>
      <c r="AY173" s="248"/>
      <c r="AZ173" s="248"/>
      <c r="BA173" s="248"/>
      <c r="BB173" s="248"/>
      <c r="BC173" s="248"/>
      <c r="BD173" s="248"/>
      <c r="BE173" s="248"/>
      <c r="BF173" s="248"/>
      <c r="BG173" s="248"/>
      <c r="BH173" s="248"/>
      <c r="BI173" s="248"/>
      <c r="BJ173" s="248"/>
      <c r="BK173" s="248"/>
      <c r="BL173" s="248"/>
      <c r="BM173" s="249"/>
      <c r="BN173" s="249"/>
      <c r="BO173" s="249"/>
      <c r="BP173" s="188"/>
      <c r="BQ173" s="188"/>
      <c r="BR173" s="319"/>
      <c r="BS173" s="319"/>
      <c r="BT173" s="319"/>
      <c r="BU173" s="319"/>
      <c r="BV173" s="319"/>
      <c r="BW173" s="248"/>
      <c r="BX173" s="248"/>
      <c r="BY173" s="248"/>
      <c r="BZ173" s="248"/>
      <c r="CA173" s="248"/>
      <c r="CB173" s="248"/>
      <c r="CC173" s="248"/>
      <c r="CD173" s="248"/>
      <c r="CE173" s="188"/>
      <c r="CF173" s="248"/>
      <c r="CG173" s="248"/>
      <c r="CH173" s="248"/>
      <c r="CI173" s="248"/>
      <c r="CJ173" s="248"/>
      <c r="CK173" s="248"/>
      <c r="CL173" s="248"/>
      <c r="CM173" s="248"/>
      <c r="CN173" s="307">
        <f t="shared" si="568"/>
        <v>0</v>
      </c>
      <c r="CO173" s="307">
        <f t="shared" si="569"/>
        <v>0</v>
      </c>
      <c r="CP173" s="188">
        <f t="shared" si="570"/>
        <v>0</v>
      </c>
      <c r="CQ173" s="188">
        <f t="shared" si="571"/>
        <v>0</v>
      </c>
      <c r="CR173" s="188"/>
      <c r="CS173" s="248"/>
      <c r="CT173" s="248"/>
      <c r="CU173" s="248"/>
      <c r="CV173" s="248"/>
      <c r="CW173" s="248"/>
      <c r="CX173" s="248"/>
      <c r="CY173" s="248"/>
      <c r="CZ173" s="188"/>
      <c r="DA173" s="248"/>
      <c r="DB173" s="188"/>
      <c r="DC173" s="188"/>
      <c r="DD173" s="188"/>
      <c r="DE173" s="188"/>
      <c r="DF173" s="188"/>
      <c r="DG173" s="248"/>
      <c r="DH173" s="248"/>
      <c r="DI173" s="248"/>
      <c r="DJ173" s="248"/>
      <c r="DK173" s="248"/>
      <c r="DL173" s="316">
        <f>IF(DL$2&lt;=$A173,IF(DL$3&gt;=$A173,(DL$4),0),0)*($AI174-$AI173)/10000</f>
        <v>0</v>
      </c>
      <c r="DM173" s="248"/>
      <c r="DN173" s="248"/>
      <c r="DO173" s="248"/>
      <c r="DP173" s="248"/>
      <c r="DQ173" s="248"/>
      <c r="DR173" s="248"/>
      <c r="DS173" s="248"/>
      <c r="DT173" s="248"/>
      <c r="DU173" s="248"/>
      <c r="DV173" s="188"/>
      <c r="DW173" s="248"/>
      <c r="DX173" s="188"/>
      <c r="DY173" s="188"/>
      <c r="DZ173" s="188"/>
      <c r="EA173" s="188"/>
      <c r="EB173" s="188"/>
      <c r="EC173" s="188"/>
      <c r="ED173" s="248"/>
      <c r="EE173" s="248"/>
      <c r="EF173" s="248"/>
      <c r="EG173" s="248"/>
      <c r="EH173" s="248"/>
      <c r="EI173" s="248"/>
      <c r="EJ173" s="188"/>
      <c r="EK173" s="248"/>
      <c r="EL173" s="188"/>
      <c r="EM173" s="188"/>
      <c r="EN173" s="188"/>
      <c r="EO173" s="188"/>
      <c r="EP173" s="188"/>
      <c r="EQ173" s="188"/>
      <c r="ER173" s="248"/>
      <c r="ES173" s="248"/>
      <c r="ET173" s="248"/>
      <c r="EU173" s="248"/>
      <c r="EV173" s="248"/>
      <c r="EW173" s="248"/>
      <c r="EX173" s="188"/>
      <c r="EY173" s="248"/>
      <c r="EZ173" s="188"/>
      <c r="FA173" s="188"/>
      <c r="FB173" s="188"/>
      <c r="FC173" s="188"/>
      <c r="FD173" s="188"/>
      <c r="FE173" s="188"/>
      <c r="FF173" s="188"/>
      <c r="FG173" s="248"/>
      <c r="FH173" s="248"/>
      <c r="FI173" s="248"/>
      <c r="FJ173" s="248"/>
      <c r="FK173" s="248"/>
      <c r="FL173" s="248"/>
      <c r="FM173" s="188"/>
      <c r="FN173" s="248"/>
      <c r="FO173" s="188"/>
      <c r="FP173" s="188"/>
      <c r="FQ173" s="188"/>
      <c r="FR173" s="188"/>
      <c r="FS173" s="188"/>
      <c r="FT173" s="188"/>
      <c r="FU173" s="188"/>
      <c r="FV173" s="248"/>
      <c r="FW173" s="248"/>
      <c r="FX173" s="248"/>
      <c r="FY173" s="248"/>
      <c r="FZ173" s="248"/>
      <c r="GA173" s="248"/>
      <c r="GB173" s="188"/>
      <c r="GC173" s="248"/>
      <c r="GD173" s="188"/>
    </row>
    <row r="174" spans="1:191" ht="16.5" x14ac:dyDescent="0.25">
      <c r="A174" s="404">
        <v>42036</v>
      </c>
      <c r="B174" s="410">
        <f t="shared" si="513"/>
        <v>0</v>
      </c>
      <c r="C174" s="208">
        <f t="shared" si="531"/>
        <v>0</v>
      </c>
      <c r="D174" s="417"/>
      <c r="E174" s="410">
        <f t="shared" si="514"/>
        <v>0</v>
      </c>
      <c r="F174" s="208">
        <f t="shared" si="532"/>
        <v>0</v>
      </c>
      <c r="G174" s="417"/>
      <c r="H174" s="410">
        <f t="shared" si="515"/>
        <v>0</v>
      </c>
      <c r="I174" s="208">
        <f t="shared" si="533"/>
        <v>0</v>
      </c>
      <c r="J174" s="417"/>
      <c r="K174" s="410">
        <f t="shared" si="516"/>
        <v>0</v>
      </c>
      <c r="L174" s="208">
        <f t="shared" si="534"/>
        <v>0</v>
      </c>
      <c r="M174" s="417"/>
      <c r="N174" s="410">
        <f t="shared" si="517"/>
        <v>0</v>
      </c>
      <c r="O174" s="208">
        <f t="shared" si="535"/>
        <v>0</v>
      </c>
      <c r="P174" s="417"/>
      <c r="Q174" s="208">
        <f t="shared" si="536"/>
        <v>0</v>
      </c>
      <c r="R174" s="417"/>
      <c r="S174" s="410">
        <f t="shared" si="518"/>
        <v>0</v>
      </c>
      <c r="T174" s="208">
        <f t="shared" si="537"/>
        <v>0</v>
      </c>
      <c r="U174" s="417"/>
      <c r="V174" s="208">
        <f t="shared" si="519"/>
        <v>0</v>
      </c>
      <c r="W174" s="417"/>
      <c r="X174" s="410">
        <f t="shared" si="520"/>
        <v>0</v>
      </c>
      <c r="Y174" s="208">
        <f t="shared" si="538"/>
        <v>4.8835000000000006</v>
      </c>
      <c r="Z174" s="417"/>
      <c r="AB174" s="415">
        <f t="shared" si="539"/>
        <v>0</v>
      </c>
      <c r="AC174" s="122"/>
      <c r="AD174" s="122"/>
    </row>
    <row r="175" spans="1:191" ht="16.5" x14ac:dyDescent="0.25">
      <c r="A175" s="409">
        <v>42064</v>
      </c>
      <c r="B175" s="418">
        <f t="shared" si="513"/>
        <v>0</v>
      </c>
      <c r="C175" s="209">
        <f t="shared" si="531"/>
        <v>0</v>
      </c>
      <c r="D175" s="419"/>
      <c r="E175" s="418">
        <f t="shared" si="514"/>
        <v>0</v>
      </c>
      <c r="F175" s="209">
        <f t="shared" si="532"/>
        <v>0</v>
      </c>
      <c r="G175" s="419"/>
      <c r="H175" s="418">
        <f t="shared" si="515"/>
        <v>0</v>
      </c>
      <c r="I175" s="209">
        <f t="shared" si="533"/>
        <v>0</v>
      </c>
      <c r="J175" s="419"/>
      <c r="K175" s="418">
        <f t="shared" si="516"/>
        <v>0</v>
      </c>
      <c r="L175" s="209">
        <f t="shared" si="534"/>
        <v>0</v>
      </c>
      <c r="M175" s="419"/>
      <c r="N175" s="418">
        <f t="shared" si="517"/>
        <v>0</v>
      </c>
      <c r="O175" s="209">
        <f t="shared" si="535"/>
        <v>0</v>
      </c>
      <c r="P175" s="419"/>
      <c r="Q175" s="209">
        <f t="shared" si="536"/>
        <v>0</v>
      </c>
      <c r="R175" s="419"/>
      <c r="S175" s="418">
        <f t="shared" si="518"/>
        <v>0</v>
      </c>
      <c r="T175" s="209">
        <f t="shared" si="537"/>
        <v>0</v>
      </c>
      <c r="U175" s="419"/>
      <c r="V175" s="209">
        <f t="shared" si="519"/>
        <v>0</v>
      </c>
      <c r="W175" s="419"/>
      <c r="X175" s="418">
        <f t="shared" si="520"/>
        <v>0</v>
      </c>
      <c r="Y175" s="209">
        <f t="shared" si="538"/>
        <v>4.7535000000000007</v>
      </c>
      <c r="Z175" s="419"/>
      <c r="AB175" s="412">
        <f t="shared" si="539"/>
        <v>0</v>
      </c>
      <c r="AC175" s="122"/>
      <c r="AD175" s="122"/>
    </row>
  </sheetData>
  <pageMargins left="0.2" right="0.22" top="0.43" bottom="0.28000000000000003" header="0.17" footer="0.21"/>
  <pageSetup scale="48" orientation="landscape" r:id="rId1"/>
  <headerFooter alignWithMargins="0">
    <oddHeader>Page 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L175"/>
  <sheetViews>
    <sheetView showGridLines="0" view="pageBreakPreview" zoomScale="75" zoomScaleNormal="75" workbookViewId="0">
      <selection sqref="A1:IV65536"/>
    </sheetView>
  </sheetViews>
  <sheetFormatPr defaultRowHeight="12.75" x14ac:dyDescent="0.2"/>
  <cols>
    <col min="1" max="1" width="18.42578125" bestFit="1" customWidth="1"/>
    <col min="2" max="2" width="8.140625" bestFit="1" customWidth="1"/>
    <col min="3" max="3" width="8.85546875" bestFit="1" customWidth="1"/>
    <col min="4" max="4" width="8.7109375" bestFit="1" customWidth="1"/>
    <col min="5" max="5" width="8.140625" bestFit="1" customWidth="1"/>
    <col min="6" max="7" width="8.7109375" bestFit="1" customWidth="1"/>
    <col min="8" max="8" width="9" customWidth="1"/>
    <col min="9" max="9" width="11" bestFit="1" customWidth="1"/>
    <col min="10" max="10" width="9.5703125" bestFit="1" customWidth="1"/>
    <col min="11" max="11" width="8.140625" bestFit="1" customWidth="1"/>
    <col min="12" max="12" width="9.42578125" bestFit="1" customWidth="1"/>
    <col min="13" max="13" width="12" bestFit="1" customWidth="1"/>
    <col min="14" max="14" width="8.7109375" bestFit="1" customWidth="1"/>
    <col min="15" max="15" width="11.42578125" customWidth="1"/>
    <col min="16" max="17" width="8.7109375" bestFit="1" customWidth="1"/>
    <col min="18" max="19" width="9.5703125" bestFit="1" customWidth="1"/>
    <col min="20" max="20" width="12.85546875" customWidth="1"/>
    <col min="21" max="21" width="12.42578125" customWidth="1"/>
    <col min="22" max="22" width="8" bestFit="1" customWidth="1"/>
    <col min="23" max="23" width="9.42578125" bestFit="1" customWidth="1"/>
    <col min="24" max="24" width="8.7109375" bestFit="1" customWidth="1"/>
    <col min="26" max="26" width="8.7109375" bestFit="1" customWidth="1"/>
    <col min="30" max="30" width="12.5703125" bestFit="1" customWidth="1"/>
    <col min="31" max="31" width="19.7109375" bestFit="1" customWidth="1"/>
    <col min="32" max="32" width="12.7109375" bestFit="1" customWidth="1"/>
    <col min="34" max="34" width="13.7109375" customWidth="1"/>
    <col min="35" max="35" width="9.42578125" bestFit="1" customWidth="1"/>
    <col min="36" max="36" width="12.7109375" bestFit="1" customWidth="1"/>
    <col min="37" max="37" width="7.5703125" bestFit="1" customWidth="1"/>
    <col min="38" max="38" width="13.85546875" bestFit="1" customWidth="1"/>
    <col min="39" max="39" width="7.5703125" bestFit="1" customWidth="1"/>
    <col min="40" max="40" width="11.140625" bestFit="1" customWidth="1"/>
    <col min="41" max="41" width="6.42578125" bestFit="1" customWidth="1"/>
    <col min="43" max="43" width="8" bestFit="1" customWidth="1"/>
    <col min="47" max="47" width="8.7109375" bestFit="1" customWidth="1"/>
    <col min="48" max="48" width="14.85546875" bestFit="1" customWidth="1"/>
    <col min="50" max="52" width="8.5703125" bestFit="1" customWidth="1"/>
    <col min="53" max="54" width="8" bestFit="1" customWidth="1"/>
    <col min="55" max="55" width="8.140625" bestFit="1" customWidth="1"/>
    <col min="57" max="57" width="25.140625" bestFit="1" customWidth="1"/>
    <col min="59" max="59" width="14.85546875" bestFit="1" customWidth="1"/>
    <col min="60" max="62" width="8.5703125" bestFit="1" customWidth="1"/>
    <col min="63" max="63" width="8.140625" bestFit="1" customWidth="1"/>
    <col min="64" max="64" width="8.5703125" bestFit="1" customWidth="1"/>
    <col min="65" max="67" width="8" bestFit="1" customWidth="1"/>
    <col min="69" max="69" width="13.42578125" bestFit="1" customWidth="1"/>
    <col min="70" max="70" width="9.28515625" bestFit="1" customWidth="1"/>
    <col min="73" max="73" width="14.85546875" bestFit="1" customWidth="1"/>
    <col min="74" max="76" width="8.5703125" bestFit="1" customWidth="1"/>
    <col min="77" max="78" width="8.140625" bestFit="1" customWidth="1"/>
    <col min="79" max="86" width="8" bestFit="1" customWidth="1"/>
    <col min="88" max="88" width="11" bestFit="1" customWidth="1"/>
    <col min="90" max="90" width="16.7109375" bestFit="1" customWidth="1"/>
    <col min="91" max="94" width="8.5703125" bestFit="1" customWidth="1"/>
    <col min="96" max="96" width="11.42578125" bestFit="1" customWidth="1"/>
    <col min="97" max="97" width="5.85546875" bestFit="1" customWidth="1"/>
    <col min="100" max="100" width="14.85546875" bestFit="1" customWidth="1"/>
    <col min="101" max="107" width="8.5703125" bestFit="1" customWidth="1"/>
    <col min="109" max="109" width="16.7109375" bestFit="1" customWidth="1"/>
    <col min="114" max="114" width="14.85546875" bestFit="1" customWidth="1"/>
    <col min="115" max="116" width="8.5703125" bestFit="1" customWidth="1"/>
    <col min="117" max="118" width="8" bestFit="1" customWidth="1"/>
    <col min="120" max="120" width="12.7109375" bestFit="1" customWidth="1"/>
    <col min="122" max="129" width="8.5703125" bestFit="1" customWidth="1"/>
    <col min="131" max="131" width="11" bestFit="1" customWidth="1"/>
    <col min="132" max="132" width="5.85546875" bestFit="1" customWidth="1"/>
    <col min="137" max="137" width="14.85546875" bestFit="1" customWidth="1"/>
    <col min="138" max="138" width="8" bestFit="1" customWidth="1"/>
    <col min="139" max="143" width="8.5703125" bestFit="1" customWidth="1"/>
    <col min="145" max="145" width="10.28515625" bestFit="1" customWidth="1"/>
    <col min="146" max="146" width="5.85546875" bestFit="1" customWidth="1"/>
    <col min="151" max="151" width="14.85546875" bestFit="1" customWidth="1"/>
    <col min="152" max="157" width="8.5703125" bestFit="1" customWidth="1"/>
    <col min="159" max="159" width="13.28515625" bestFit="1" customWidth="1"/>
    <col min="160" max="160" width="5.85546875" bestFit="1" customWidth="1"/>
    <col min="166" max="166" width="14.85546875" bestFit="1" customWidth="1"/>
    <col min="167" max="172" width="8.5703125" bestFit="1" customWidth="1"/>
    <col min="174" max="174" width="13.28515625" bestFit="1" customWidth="1"/>
    <col min="175" max="175" width="5.85546875" bestFit="1" customWidth="1"/>
    <col min="181" max="181" width="14.85546875" bestFit="1" customWidth="1"/>
    <col min="182" max="187" width="8.5703125" bestFit="1" customWidth="1"/>
    <col min="189" max="189" width="13.28515625" bestFit="1" customWidth="1"/>
    <col min="190" max="190" width="5.85546875" bestFit="1" customWidth="1"/>
    <col min="196" max="196" width="14.85546875" customWidth="1"/>
    <col min="197" max="202" width="8.5703125" customWidth="1"/>
    <col min="204" max="204" width="13.28515625" customWidth="1"/>
    <col min="205" max="205" width="5.85546875" customWidth="1"/>
    <col min="211" max="211" width="14.85546875" customWidth="1"/>
    <col min="212" max="217" width="8.5703125" customWidth="1"/>
    <col min="219" max="219" width="13.28515625" customWidth="1"/>
    <col min="220" max="220" width="5.85546875" customWidth="1"/>
  </cols>
  <sheetData>
    <row r="1" spans="1:220" ht="21" thickBot="1" x14ac:dyDescent="0.35">
      <c r="A1" s="370">
        <f ca="1">NOW()</f>
        <v>41885.931227430556</v>
      </c>
      <c r="B1" s="370"/>
      <c r="C1" s="370"/>
      <c r="D1" s="370"/>
      <c r="E1" s="370"/>
      <c r="F1" s="370"/>
      <c r="G1" s="370"/>
      <c r="H1" s="371" t="s">
        <v>354</v>
      </c>
      <c r="I1" s="372"/>
      <c r="J1" s="372"/>
      <c r="K1" s="372"/>
      <c r="L1" s="372"/>
      <c r="M1" s="373" t="s">
        <v>189</v>
      </c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E1" s="374" t="s">
        <v>355</v>
      </c>
      <c r="AO1" s="241"/>
      <c r="AP1" s="242"/>
      <c r="AQ1" s="243"/>
      <c r="AR1" s="244"/>
      <c r="AS1" s="244"/>
      <c r="AT1" s="241" t="s">
        <v>235</v>
      </c>
      <c r="AU1" s="242"/>
      <c r="AV1" s="243" t="s">
        <v>236</v>
      </c>
      <c r="AW1" s="244" t="s">
        <v>356</v>
      </c>
      <c r="AX1" s="244"/>
      <c r="AY1" s="244"/>
      <c r="AZ1" s="244"/>
      <c r="BA1" s="244"/>
      <c r="BB1" s="244"/>
      <c r="BC1" s="244"/>
      <c r="BD1" s="245"/>
      <c r="BE1" s="246" t="s">
        <v>237</v>
      </c>
      <c r="BF1" s="246"/>
      <c r="BG1" s="243" t="s">
        <v>236</v>
      </c>
      <c r="BH1" s="247"/>
      <c r="BI1" s="247"/>
      <c r="BJ1" s="247"/>
      <c r="BK1" s="247"/>
      <c r="BL1" s="247"/>
      <c r="BM1" s="247"/>
      <c r="BN1" s="247"/>
      <c r="BO1" s="245"/>
      <c r="BP1" s="248"/>
      <c r="BQ1" s="249"/>
      <c r="BR1" s="249"/>
      <c r="BS1" s="250" t="s">
        <v>238</v>
      </c>
      <c r="BT1" s="250"/>
      <c r="BU1" s="243" t="s">
        <v>236</v>
      </c>
      <c r="BV1" s="251" t="s">
        <v>239</v>
      </c>
      <c r="BW1" s="251" t="s">
        <v>239</v>
      </c>
      <c r="BX1" s="251" t="s">
        <v>239</v>
      </c>
      <c r="BY1" s="251" t="s">
        <v>240</v>
      </c>
      <c r="BZ1" s="251"/>
      <c r="CA1" s="244"/>
      <c r="CB1" s="244"/>
      <c r="CC1" s="244"/>
      <c r="CD1" s="244"/>
      <c r="CE1" s="244"/>
      <c r="CF1" s="244"/>
      <c r="CG1" s="244"/>
      <c r="CH1" s="244"/>
      <c r="CI1" s="188"/>
      <c r="CJ1" s="244"/>
      <c r="CK1" s="252"/>
      <c r="CL1" s="252" t="s">
        <v>241</v>
      </c>
      <c r="CM1" s="244"/>
      <c r="CN1" s="244"/>
      <c r="CO1" s="244"/>
      <c r="CP1" s="244"/>
      <c r="CQ1" s="244"/>
      <c r="CR1" s="244"/>
      <c r="CS1" s="244"/>
      <c r="CT1" s="253" t="s">
        <v>242</v>
      </c>
      <c r="CU1" s="253"/>
      <c r="CV1" s="243" t="s">
        <v>236</v>
      </c>
      <c r="CW1" s="244" t="s">
        <v>239</v>
      </c>
      <c r="CX1" s="244" t="s">
        <v>357</v>
      </c>
      <c r="CY1" s="244" t="s">
        <v>358</v>
      </c>
      <c r="CZ1" s="244" t="s">
        <v>359</v>
      </c>
      <c r="DA1" s="244" t="s">
        <v>360</v>
      </c>
      <c r="DB1" s="244" t="s">
        <v>361</v>
      </c>
      <c r="DC1" s="244" t="s">
        <v>362</v>
      </c>
      <c r="DD1" s="188"/>
      <c r="DE1" s="244"/>
      <c r="DF1" s="188"/>
      <c r="DG1" s="254" t="s">
        <v>243</v>
      </c>
      <c r="DH1" s="254"/>
      <c r="DI1" s="254"/>
      <c r="DJ1" s="243" t="s">
        <v>236</v>
      </c>
      <c r="DK1" s="244"/>
      <c r="DL1" s="244"/>
      <c r="DM1" s="244"/>
      <c r="DN1" s="244"/>
      <c r="DO1" s="244"/>
      <c r="DP1" s="244"/>
      <c r="DQ1" s="244"/>
      <c r="DR1" s="437" t="s">
        <v>239</v>
      </c>
      <c r="DS1" s="438" t="s">
        <v>239</v>
      </c>
      <c r="DT1" s="438" t="s">
        <v>239</v>
      </c>
      <c r="DU1" s="438"/>
      <c r="DV1" s="438"/>
      <c r="DW1" s="438"/>
      <c r="DX1" s="438"/>
      <c r="DY1" s="450"/>
      <c r="DZ1" s="188"/>
      <c r="EA1" s="244"/>
      <c r="EB1" s="188"/>
      <c r="EC1" s="188"/>
      <c r="ED1" s="255" t="s">
        <v>244</v>
      </c>
      <c r="EE1" s="255"/>
      <c r="EF1" s="254"/>
      <c r="EG1" s="243" t="s">
        <v>236</v>
      </c>
      <c r="EH1" s="244" t="s">
        <v>239</v>
      </c>
      <c r="EI1" s="244" t="s">
        <v>239</v>
      </c>
      <c r="EJ1" s="244"/>
      <c r="EK1" s="244"/>
      <c r="EL1" s="244"/>
      <c r="EM1" s="244"/>
      <c r="EN1" s="188"/>
      <c r="EO1" s="244"/>
      <c r="EP1" s="188"/>
      <c r="EQ1" s="188"/>
      <c r="ER1" s="256" t="s">
        <v>245</v>
      </c>
      <c r="ES1" s="256"/>
      <c r="ET1" s="254"/>
      <c r="EU1" s="243" t="s">
        <v>236</v>
      </c>
      <c r="EV1" s="244" t="s">
        <v>239</v>
      </c>
      <c r="EW1" s="244" t="s">
        <v>239</v>
      </c>
      <c r="EX1" s="244" t="s">
        <v>239</v>
      </c>
      <c r="EY1" s="244"/>
      <c r="EZ1" s="244"/>
      <c r="FA1" s="244"/>
      <c r="FB1" s="188"/>
      <c r="FC1" s="244"/>
      <c r="FD1" s="188"/>
      <c r="FE1" s="188"/>
      <c r="FF1" s="188"/>
      <c r="FG1" s="256" t="s">
        <v>246</v>
      </c>
      <c r="FH1" s="256"/>
      <c r="FI1" s="254"/>
      <c r="FJ1" s="243" t="s">
        <v>236</v>
      </c>
      <c r="FK1" s="244" t="s">
        <v>239</v>
      </c>
      <c r="FL1" s="244" t="s">
        <v>239</v>
      </c>
      <c r="FM1" s="244" t="s">
        <v>239</v>
      </c>
      <c r="FN1" s="244"/>
      <c r="FO1" s="244"/>
      <c r="FP1" s="244"/>
      <c r="FQ1" s="188"/>
      <c r="FR1" s="244"/>
      <c r="FS1" s="188"/>
      <c r="FT1" s="188"/>
      <c r="FU1" s="188"/>
      <c r="FV1" s="256" t="s">
        <v>247</v>
      </c>
      <c r="FW1" s="256"/>
      <c r="FX1" s="254"/>
      <c r="FY1" s="243" t="s">
        <v>236</v>
      </c>
      <c r="FZ1" s="244" t="s">
        <v>239</v>
      </c>
      <c r="GA1" s="244" t="s">
        <v>239</v>
      </c>
      <c r="GB1" s="244" t="s">
        <v>239</v>
      </c>
      <c r="GC1" s="244"/>
      <c r="GD1" s="244"/>
      <c r="GE1" s="244"/>
      <c r="GF1" s="188"/>
      <c r="GG1" s="244"/>
      <c r="GH1" s="188"/>
      <c r="GK1" s="256" t="s">
        <v>375</v>
      </c>
      <c r="GL1" s="256"/>
      <c r="GM1" s="254"/>
      <c r="GN1" s="243" t="s">
        <v>236</v>
      </c>
      <c r="GO1" s="244" t="s">
        <v>239</v>
      </c>
      <c r="GP1" s="244" t="s">
        <v>239</v>
      </c>
      <c r="GQ1" s="244" t="s">
        <v>239</v>
      </c>
      <c r="GR1" s="244"/>
      <c r="GS1" s="244"/>
      <c r="GT1" s="244"/>
      <c r="GU1" s="188"/>
      <c r="GV1" s="244"/>
      <c r="GW1" s="188"/>
      <c r="GZ1" s="256" t="s">
        <v>376</v>
      </c>
      <c r="HA1" s="256"/>
      <c r="HB1" s="254"/>
      <c r="HC1" s="243" t="s">
        <v>236</v>
      </c>
      <c r="HD1" s="244" t="s">
        <v>239</v>
      </c>
      <c r="HE1" s="244" t="s">
        <v>239</v>
      </c>
      <c r="HF1" s="244" t="s">
        <v>239</v>
      </c>
      <c r="HG1" s="244"/>
      <c r="HH1" s="244"/>
      <c r="HI1" s="244"/>
      <c r="HJ1" s="188"/>
      <c r="HK1" s="244"/>
      <c r="HL1" s="188"/>
    </row>
    <row r="2" spans="1:220" ht="16.5" thickBot="1" x14ac:dyDescent="0.3">
      <c r="AE2" s="375" t="s">
        <v>234</v>
      </c>
      <c r="AF2" s="376" t="s">
        <v>175</v>
      </c>
      <c r="AH2" s="377" t="s">
        <v>363</v>
      </c>
      <c r="AI2" s="378"/>
      <c r="AJ2" s="378"/>
      <c r="AO2" s="241"/>
      <c r="AP2" s="257"/>
      <c r="AQ2" s="243"/>
      <c r="AR2" s="258"/>
      <c r="AS2" s="258"/>
      <c r="AT2" s="241"/>
      <c r="AU2" s="257"/>
      <c r="AV2" s="243" t="s">
        <v>251</v>
      </c>
      <c r="AW2" s="258">
        <v>36951</v>
      </c>
      <c r="AX2" s="258">
        <v>36831</v>
      </c>
      <c r="AY2" s="258">
        <v>36831</v>
      </c>
      <c r="AZ2" s="258">
        <v>36831</v>
      </c>
      <c r="BA2" s="258">
        <v>36982</v>
      </c>
      <c r="BB2" s="258">
        <v>36982</v>
      </c>
      <c r="BC2" s="258">
        <v>36831</v>
      </c>
      <c r="BD2" s="258"/>
      <c r="BE2" s="259" t="s">
        <v>250</v>
      </c>
      <c r="BF2" s="242"/>
      <c r="BG2" s="260" t="s">
        <v>251</v>
      </c>
      <c r="BH2" s="258">
        <v>36951</v>
      </c>
      <c r="BI2" s="258">
        <v>36831</v>
      </c>
      <c r="BJ2" s="258">
        <v>36831</v>
      </c>
      <c r="BK2" s="258">
        <v>36831</v>
      </c>
      <c r="BL2" s="258">
        <v>36831</v>
      </c>
      <c r="BM2" s="258">
        <v>36708</v>
      </c>
      <c r="BN2" s="258">
        <v>36708</v>
      </c>
      <c r="BO2" s="258">
        <v>36708</v>
      </c>
      <c r="BP2" s="258"/>
      <c r="BQ2" s="261" t="s">
        <v>8</v>
      </c>
      <c r="BR2" s="261"/>
      <c r="BS2" s="262" t="s">
        <v>252</v>
      </c>
      <c r="BT2" s="257"/>
      <c r="BU2" s="260" t="s">
        <v>251</v>
      </c>
      <c r="BV2" s="263">
        <v>36831</v>
      </c>
      <c r="BW2" s="263">
        <v>36831</v>
      </c>
      <c r="BX2" s="263">
        <v>36831</v>
      </c>
      <c r="BY2" s="263">
        <v>36831</v>
      </c>
      <c r="BZ2" s="263">
        <v>36831</v>
      </c>
      <c r="CA2" s="263">
        <v>36982</v>
      </c>
      <c r="CB2" s="263">
        <v>36982</v>
      </c>
      <c r="CC2" s="263">
        <v>36982</v>
      </c>
      <c r="CD2" s="263">
        <v>36982</v>
      </c>
      <c r="CE2" s="263">
        <v>36982</v>
      </c>
      <c r="CF2" s="263">
        <v>36982</v>
      </c>
      <c r="CG2" s="263">
        <v>36982</v>
      </c>
      <c r="CH2" s="263">
        <v>36982</v>
      </c>
      <c r="CI2" s="239"/>
      <c r="CJ2" s="261" t="s">
        <v>8</v>
      </c>
      <c r="CK2" s="264"/>
      <c r="CL2" s="264" t="s">
        <v>253</v>
      </c>
      <c r="CM2" s="261">
        <v>36831</v>
      </c>
      <c r="CN2" s="261">
        <v>36831</v>
      </c>
      <c r="CO2" s="261">
        <v>36831</v>
      </c>
      <c r="CP2" s="261">
        <v>36831</v>
      </c>
      <c r="CQ2" s="261"/>
      <c r="CR2" s="261" t="s">
        <v>8</v>
      </c>
      <c r="CS2" s="261"/>
      <c r="CT2" s="265" t="s">
        <v>252</v>
      </c>
      <c r="CU2" s="257"/>
      <c r="CV2" s="260" t="s">
        <v>251</v>
      </c>
      <c r="CW2" s="266">
        <v>36923</v>
      </c>
      <c r="CX2" s="266">
        <v>36951</v>
      </c>
      <c r="CY2" s="266">
        <v>36951</v>
      </c>
      <c r="CZ2" s="266">
        <v>36951</v>
      </c>
      <c r="DA2" s="266">
        <v>36951</v>
      </c>
      <c r="DB2" s="266">
        <v>36951</v>
      </c>
      <c r="DC2" s="266">
        <v>36951</v>
      </c>
      <c r="DD2" s="239"/>
      <c r="DE2" s="261" t="s">
        <v>8</v>
      </c>
      <c r="DF2" s="239"/>
      <c r="DG2" s="267" t="s">
        <v>252</v>
      </c>
      <c r="DH2" s="267"/>
      <c r="DI2" s="267"/>
      <c r="DJ2" s="260" t="s">
        <v>251</v>
      </c>
      <c r="DK2" s="268">
        <v>36831</v>
      </c>
      <c r="DL2" s="268">
        <v>36831</v>
      </c>
      <c r="DM2" s="268">
        <v>36982</v>
      </c>
      <c r="DN2" s="268">
        <v>36982</v>
      </c>
      <c r="DO2" s="268"/>
      <c r="DP2" s="239" t="s">
        <v>8</v>
      </c>
      <c r="DQ2" s="268"/>
      <c r="DR2" s="440">
        <v>36951</v>
      </c>
      <c r="DS2" s="441">
        <v>36831</v>
      </c>
      <c r="DT2" s="441">
        <v>36831</v>
      </c>
      <c r="DU2" s="441">
        <v>36831</v>
      </c>
      <c r="DV2" s="441">
        <v>36831</v>
      </c>
      <c r="DW2" s="441">
        <v>36831</v>
      </c>
      <c r="DX2" s="441">
        <v>36831</v>
      </c>
      <c r="DY2" s="451">
        <v>36831</v>
      </c>
      <c r="DZ2" s="239"/>
      <c r="EA2" s="269" t="s">
        <v>8</v>
      </c>
      <c r="EB2" s="239"/>
      <c r="EC2" s="239"/>
      <c r="ED2" s="270" t="s">
        <v>252</v>
      </c>
      <c r="EE2" s="270"/>
      <c r="EF2" s="267"/>
      <c r="EG2" s="260" t="s">
        <v>251</v>
      </c>
      <c r="EH2" s="271">
        <v>36923</v>
      </c>
      <c r="EI2" s="271">
        <v>36951</v>
      </c>
      <c r="EJ2" s="271">
        <v>36831</v>
      </c>
      <c r="EK2" s="271">
        <v>36831</v>
      </c>
      <c r="EL2" s="271">
        <v>36831</v>
      </c>
      <c r="EM2" s="271">
        <v>36831</v>
      </c>
      <c r="EN2" s="239"/>
      <c r="EO2" s="269" t="s">
        <v>8</v>
      </c>
      <c r="EP2" s="239"/>
      <c r="EQ2" s="239"/>
      <c r="ER2" s="272" t="s">
        <v>252</v>
      </c>
      <c r="ES2" s="272"/>
      <c r="ET2" s="267"/>
      <c r="EU2" s="260" t="s">
        <v>251</v>
      </c>
      <c r="EV2" s="273">
        <v>36831</v>
      </c>
      <c r="EW2" s="273">
        <v>36831</v>
      </c>
      <c r="EX2" s="273">
        <v>36831</v>
      </c>
      <c r="EY2" s="273">
        <v>36831</v>
      </c>
      <c r="EZ2" s="273">
        <v>36831</v>
      </c>
      <c r="FA2" s="273">
        <v>36831</v>
      </c>
      <c r="FB2" s="188"/>
      <c r="FC2" s="240" t="s">
        <v>8</v>
      </c>
      <c r="FD2" s="188"/>
      <c r="FE2" s="188"/>
      <c r="FF2" s="188"/>
      <c r="FG2" s="272" t="s">
        <v>252</v>
      </c>
      <c r="FH2" s="272"/>
      <c r="FI2" s="267"/>
      <c r="FJ2" s="260" t="s">
        <v>251</v>
      </c>
      <c r="FK2" s="273">
        <v>36831</v>
      </c>
      <c r="FL2" s="273">
        <v>36831</v>
      </c>
      <c r="FM2" s="273">
        <v>36831</v>
      </c>
      <c r="FN2" s="273">
        <v>36831</v>
      </c>
      <c r="FO2" s="273">
        <v>36831</v>
      </c>
      <c r="FP2" s="273">
        <v>36831</v>
      </c>
      <c r="FQ2" s="188"/>
      <c r="FR2" s="240" t="s">
        <v>8</v>
      </c>
      <c r="FS2" s="188"/>
      <c r="FT2" s="188"/>
      <c r="FU2" s="188"/>
      <c r="FV2" s="272" t="s">
        <v>252</v>
      </c>
      <c r="FW2" s="272"/>
      <c r="FX2" s="267"/>
      <c r="FY2" s="260" t="s">
        <v>251</v>
      </c>
      <c r="FZ2" s="273">
        <v>36831</v>
      </c>
      <c r="GA2" s="273">
        <v>36831</v>
      </c>
      <c r="GB2" s="273">
        <v>36831</v>
      </c>
      <c r="GC2" s="273">
        <v>36831</v>
      </c>
      <c r="GD2" s="273">
        <v>36831</v>
      </c>
      <c r="GE2" s="273">
        <v>36831</v>
      </c>
      <c r="GF2" s="188"/>
      <c r="GG2" s="240" t="s">
        <v>8</v>
      </c>
      <c r="GH2" s="188"/>
      <c r="GK2" s="272" t="s">
        <v>252</v>
      </c>
      <c r="GL2" s="272"/>
      <c r="GM2" s="267"/>
      <c r="GN2" s="260" t="s">
        <v>251</v>
      </c>
      <c r="GO2" s="273">
        <v>36831</v>
      </c>
      <c r="GP2" s="273">
        <v>36831</v>
      </c>
      <c r="GQ2" s="273">
        <v>36831</v>
      </c>
      <c r="GR2" s="273">
        <v>36831</v>
      </c>
      <c r="GS2" s="273">
        <v>36831</v>
      </c>
      <c r="GT2" s="273">
        <v>36831</v>
      </c>
      <c r="GU2" s="188"/>
      <c r="GV2" s="240" t="s">
        <v>8</v>
      </c>
      <c r="GW2" s="188"/>
      <c r="GZ2" s="272" t="s">
        <v>252</v>
      </c>
      <c r="HA2" s="272"/>
      <c r="HB2" s="267"/>
      <c r="HC2" s="260" t="s">
        <v>251</v>
      </c>
      <c r="HD2" s="273">
        <v>36831</v>
      </c>
      <c r="HE2" s="273">
        <v>36831</v>
      </c>
      <c r="HF2" s="273">
        <v>36831</v>
      </c>
      <c r="HG2" s="273">
        <v>36831</v>
      </c>
      <c r="HH2" s="273">
        <v>36831</v>
      </c>
      <c r="HI2" s="273">
        <v>36831</v>
      </c>
      <c r="HJ2" s="188"/>
      <c r="HK2" s="240" t="s">
        <v>8</v>
      </c>
      <c r="HL2" s="188"/>
    </row>
    <row r="3" spans="1:220" ht="15.75" x14ac:dyDescent="0.25">
      <c r="B3" s="215"/>
      <c r="C3" s="216" t="s">
        <v>178</v>
      </c>
      <c r="D3" s="379"/>
      <c r="E3" s="215"/>
      <c r="F3" s="216" t="s">
        <v>364</v>
      </c>
      <c r="G3" s="379"/>
      <c r="H3" s="215"/>
      <c r="I3" s="216" t="s">
        <v>214</v>
      </c>
      <c r="J3" s="379"/>
      <c r="K3" s="380"/>
      <c r="L3" s="191" t="s">
        <v>177</v>
      </c>
      <c r="M3" s="190"/>
      <c r="N3" s="381"/>
      <c r="O3" s="191" t="s">
        <v>180</v>
      </c>
      <c r="P3" s="192"/>
      <c r="Q3" s="189"/>
      <c r="R3" s="191" t="s">
        <v>181</v>
      </c>
      <c r="S3" s="382"/>
      <c r="T3" s="452" t="s">
        <v>377</v>
      </c>
      <c r="U3" s="195"/>
      <c r="V3" s="193"/>
      <c r="W3" s="194" t="s">
        <v>182</v>
      </c>
      <c r="X3" s="195"/>
      <c r="Z3" s="383" t="s">
        <v>365</v>
      </c>
      <c r="AA3" s="122"/>
      <c r="AB3" s="384"/>
      <c r="AE3" s="385" t="s">
        <v>248</v>
      </c>
      <c r="AF3" s="386" t="s">
        <v>249</v>
      </c>
      <c r="AH3" s="387"/>
      <c r="AI3" s="388" t="s">
        <v>182</v>
      </c>
      <c r="AJ3" s="389" t="s">
        <v>266</v>
      </c>
      <c r="AK3" s="390" t="s">
        <v>267</v>
      </c>
      <c r="AL3" s="391" t="s">
        <v>268</v>
      </c>
      <c r="AM3" s="392" t="s">
        <v>267</v>
      </c>
      <c r="AN3" s="392" t="s">
        <v>269</v>
      </c>
      <c r="AO3" s="393" t="s">
        <v>270</v>
      </c>
      <c r="AP3" s="275"/>
      <c r="AQ3" s="276"/>
      <c r="AR3" s="277"/>
      <c r="AS3" s="277"/>
      <c r="AT3" s="274"/>
      <c r="AU3" s="275"/>
      <c r="AV3" s="276" t="s">
        <v>271</v>
      </c>
      <c r="AW3" s="277">
        <v>36981</v>
      </c>
      <c r="AX3" s="277">
        <v>36981</v>
      </c>
      <c r="AY3" s="277">
        <v>36951</v>
      </c>
      <c r="AZ3" s="277">
        <v>36951</v>
      </c>
      <c r="BA3" s="277">
        <v>37165</v>
      </c>
      <c r="BB3" s="277">
        <v>36982</v>
      </c>
      <c r="BC3" s="277">
        <v>36860</v>
      </c>
      <c r="BD3" s="277"/>
      <c r="BE3" s="277"/>
      <c r="BF3" s="278"/>
      <c r="BG3" s="279" t="s">
        <v>271</v>
      </c>
      <c r="BH3" s="277">
        <v>36981</v>
      </c>
      <c r="BI3" s="277">
        <v>36981</v>
      </c>
      <c r="BJ3" s="277">
        <v>36981</v>
      </c>
      <c r="BK3" s="277">
        <v>36831</v>
      </c>
      <c r="BL3" s="277">
        <v>36981</v>
      </c>
      <c r="BM3" s="277">
        <v>36830</v>
      </c>
      <c r="BN3" s="277">
        <v>36830</v>
      </c>
      <c r="BO3" s="277">
        <v>36830</v>
      </c>
      <c r="BP3" s="280"/>
      <c r="BQ3" s="281" t="s">
        <v>272</v>
      </c>
      <c r="BR3" s="281"/>
      <c r="BS3" s="281"/>
      <c r="BT3" s="274"/>
      <c r="BU3" s="279" t="s">
        <v>271</v>
      </c>
      <c r="BV3" s="282">
        <v>36981</v>
      </c>
      <c r="BW3" s="282">
        <v>36951</v>
      </c>
      <c r="BX3" s="282">
        <v>36981</v>
      </c>
      <c r="BY3" s="282">
        <v>36831</v>
      </c>
      <c r="BZ3" s="282">
        <v>36831</v>
      </c>
      <c r="CA3" s="282">
        <v>36982</v>
      </c>
      <c r="CB3" s="282">
        <v>36982</v>
      </c>
      <c r="CC3" s="282">
        <v>36982</v>
      </c>
      <c r="CD3" s="282">
        <v>36982</v>
      </c>
      <c r="CE3" s="282">
        <v>36982</v>
      </c>
      <c r="CF3" s="282">
        <v>36982</v>
      </c>
      <c r="CG3" s="282">
        <v>36982</v>
      </c>
      <c r="CH3" s="282">
        <v>36982</v>
      </c>
      <c r="CI3" s="274"/>
      <c r="CJ3" s="281" t="s">
        <v>182</v>
      </c>
      <c r="CK3" s="281"/>
      <c r="CL3" s="281"/>
      <c r="CM3" s="283">
        <v>36981</v>
      </c>
      <c r="CN3" s="283">
        <v>36981</v>
      </c>
      <c r="CO3" s="283">
        <v>36981</v>
      </c>
      <c r="CP3" s="283">
        <v>36981</v>
      </c>
      <c r="CQ3" s="284"/>
      <c r="CR3" s="281" t="s">
        <v>273</v>
      </c>
      <c r="CS3" s="281"/>
      <c r="CT3" s="274"/>
      <c r="CU3" s="274"/>
      <c r="CV3" s="279" t="s">
        <v>271</v>
      </c>
      <c r="CW3" s="285">
        <v>36981</v>
      </c>
      <c r="CX3" s="285">
        <v>36981</v>
      </c>
      <c r="CY3" s="285">
        <v>36981</v>
      </c>
      <c r="CZ3" s="285">
        <v>36981</v>
      </c>
      <c r="DA3" s="285">
        <v>36981</v>
      </c>
      <c r="DB3" s="285">
        <v>36981</v>
      </c>
      <c r="DC3" s="285">
        <v>36981</v>
      </c>
      <c r="DD3" s="274"/>
      <c r="DE3" s="281" t="s">
        <v>242</v>
      </c>
      <c r="DF3" s="274"/>
      <c r="DG3" s="274"/>
      <c r="DH3" s="274"/>
      <c r="DI3" s="274"/>
      <c r="DJ3" s="279" t="s">
        <v>271</v>
      </c>
      <c r="DK3" s="286">
        <v>36981</v>
      </c>
      <c r="DL3" s="286">
        <v>36981</v>
      </c>
      <c r="DM3" s="286">
        <v>37195</v>
      </c>
      <c r="DN3" s="286">
        <v>37195</v>
      </c>
      <c r="DO3" s="286"/>
      <c r="DP3" s="287" t="s">
        <v>274</v>
      </c>
      <c r="DQ3" s="286"/>
      <c r="DR3" s="444">
        <v>36981</v>
      </c>
      <c r="DS3" s="288">
        <v>36951</v>
      </c>
      <c r="DT3" s="288">
        <v>36951</v>
      </c>
      <c r="DU3" s="288">
        <v>36951</v>
      </c>
      <c r="DV3" s="288">
        <v>36951</v>
      </c>
      <c r="DW3" s="288">
        <v>36951</v>
      </c>
      <c r="DX3" s="288">
        <v>36951</v>
      </c>
      <c r="DY3" s="453">
        <v>36951</v>
      </c>
      <c r="DZ3" s="274"/>
      <c r="EA3" s="289" t="s">
        <v>275</v>
      </c>
      <c r="EB3" s="274"/>
      <c r="EC3" s="274"/>
      <c r="ED3" s="274"/>
      <c r="EE3" s="274"/>
      <c r="EF3" s="274"/>
      <c r="EG3" s="279" t="s">
        <v>271</v>
      </c>
      <c r="EH3" s="290">
        <v>36950</v>
      </c>
      <c r="EI3" s="290">
        <v>36981</v>
      </c>
      <c r="EJ3" s="290">
        <v>36981</v>
      </c>
      <c r="EK3" s="290">
        <v>36981</v>
      </c>
      <c r="EL3" s="290">
        <v>36981</v>
      </c>
      <c r="EM3" s="290">
        <v>36981</v>
      </c>
      <c r="EN3" s="274"/>
      <c r="EO3" s="289" t="s">
        <v>276</v>
      </c>
      <c r="EP3" s="274"/>
      <c r="EQ3" s="274"/>
      <c r="ER3" s="274"/>
      <c r="ES3" s="274"/>
      <c r="ET3" s="274"/>
      <c r="EU3" s="279" t="s">
        <v>271</v>
      </c>
      <c r="EV3" s="291">
        <v>36981</v>
      </c>
      <c r="EW3" s="291">
        <v>36981</v>
      </c>
      <c r="EX3" s="291">
        <v>36981</v>
      </c>
      <c r="EY3" s="291">
        <v>36981</v>
      </c>
      <c r="EZ3" s="291">
        <v>36981</v>
      </c>
      <c r="FA3" s="291">
        <v>36981</v>
      </c>
      <c r="FB3" s="274"/>
      <c r="FC3" s="289" t="s">
        <v>277</v>
      </c>
      <c r="FD3" s="274"/>
      <c r="FE3" s="274"/>
      <c r="FF3" s="274"/>
      <c r="FG3" s="274"/>
      <c r="FH3" s="274"/>
      <c r="FI3" s="274"/>
      <c r="FJ3" s="279" t="s">
        <v>271</v>
      </c>
      <c r="FK3" s="291">
        <v>36981</v>
      </c>
      <c r="FL3" s="291">
        <v>36981</v>
      </c>
      <c r="FM3" s="291">
        <v>36981</v>
      </c>
      <c r="FN3" s="291">
        <v>36981</v>
      </c>
      <c r="FO3" s="291">
        <v>36981</v>
      </c>
      <c r="FP3" s="291">
        <v>36981</v>
      </c>
      <c r="FQ3" s="274"/>
      <c r="FR3" s="289" t="s">
        <v>277</v>
      </c>
      <c r="FS3" s="274"/>
      <c r="FT3" s="274"/>
      <c r="FU3" s="274"/>
      <c r="FV3" s="274"/>
      <c r="FW3" s="274"/>
      <c r="FX3" s="274"/>
      <c r="FY3" s="279" t="s">
        <v>271</v>
      </c>
      <c r="FZ3" s="291">
        <v>36981</v>
      </c>
      <c r="GA3" s="291">
        <v>36981</v>
      </c>
      <c r="GB3" s="291">
        <v>36981</v>
      </c>
      <c r="GC3" s="291">
        <v>36981</v>
      </c>
      <c r="GD3" s="291">
        <v>36981</v>
      </c>
      <c r="GE3" s="291">
        <v>36981</v>
      </c>
      <c r="GF3" s="274"/>
      <c r="GG3" s="289" t="s">
        <v>277</v>
      </c>
      <c r="GH3" s="274"/>
      <c r="GK3" s="274"/>
      <c r="GL3" s="274"/>
      <c r="GM3" s="274"/>
      <c r="GN3" s="279" t="s">
        <v>271</v>
      </c>
      <c r="GO3" s="291">
        <v>36981</v>
      </c>
      <c r="GP3" s="291">
        <v>36981</v>
      </c>
      <c r="GQ3" s="291">
        <v>36981</v>
      </c>
      <c r="GR3" s="291">
        <v>36981</v>
      </c>
      <c r="GS3" s="291">
        <v>36981</v>
      </c>
      <c r="GT3" s="291">
        <v>36981</v>
      </c>
      <c r="GU3" s="274"/>
      <c r="GV3" s="289" t="s">
        <v>277</v>
      </c>
      <c r="GW3" s="274"/>
      <c r="GZ3" s="274"/>
      <c r="HA3" s="274"/>
      <c r="HB3" s="274"/>
      <c r="HC3" s="279" t="s">
        <v>271</v>
      </c>
      <c r="HD3" s="291">
        <v>36981</v>
      </c>
      <c r="HE3" s="291">
        <v>36981</v>
      </c>
      <c r="HF3" s="291">
        <v>36981</v>
      </c>
      <c r="HG3" s="291">
        <v>36981</v>
      </c>
      <c r="HH3" s="291">
        <v>36981</v>
      </c>
      <c r="HI3" s="291">
        <v>36981</v>
      </c>
      <c r="HJ3" s="274"/>
      <c r="HK3" s="289" t="s">
        <v>277</v>
      </c>
      <c r="HL3" s="274"/>
    </row>
    <row r="4" spans="1:220" ht="16.5" thickBot="1" x14ac:dyDescent="0.3">
      <c r="B4" s="199" t="s">
        <v>184</v>
      </c>
      <c r="C4" s="198" t="s">
        <v>183</v>
      </c>
      <c r="D4" s="198"/>
      <c r="E4" s="199" t="s">
        <v>184</v>
      </c>
      <c r="F4" s="198" t="s">
        <v>183</v>
      </c>
      <c r="G4" s="198"/>
      <c r="H4" s="199" t="s">
        <v>184</v>
      </c>
      <c r="I4" s="198" t="s">
        <v>183</v>
      </c>
      <c r="J4" s="198"/>
      <c r="K4" s="199" t="s">
        <v>184</v>
      </c>
      <c r="L4" s="197" t="s">
        <v>183</v>
      </c>
      <c r="M4" s="196" t="s">
        <v>183</v>
      </c>
      <c r="N4" s="197" t="s">
        <v>184</v>
      </c>
      <c r="O4" s="197" t="s">
        <v>183</v>
      </c>
      <c r="P4" s="196" t="s">
        <v>183</v>
      </c>
      <c r="Q4" s="199" t="s">
        <v>184</v>
      </c>
      <c r="R4" s="197" t="s">
        <v>183</v>
      </c>
      <c r="S4" s="196" t="s">
        <v>183</v>
      </c>
      <c r="T4" s="454" t="s">
        <v>378</v>
      </c>
      <c r="U4" s="455" t="s">
        <v>378</v>
      </c>
      <c r="V4" s="200" t="s">
        <v>185</v>
      </c>
      <c r="W4" s="197" t="s">
        <v>183</v>
      </c>
      <c r="X4" s="196" t="s">
        <v>183</v>
      </c>
      <c r="Z4" s="394" t="s">
        <v>184</v>
      </c>
      <c r="AA4" s="197"/>
      <c r="AB4" s="197"/>
      <c r="AE4" s="385" t="s">
        <v>254</v>
      </c>
      <c r="AF4" s="386" t="s">
        <v>255</v>
      </c>
      <c r="AH4" s="395"/>
      <c r="AI4" s="293">
        <f>SUM(AI5:AI172)</f>
        <v>0</v>
      </c>
      <c r="AJ4" s="294">
        <f>SUM(AJ5:AJ172)</f>
        <v>0</v>
      </c>
      <c r="AK4" s="294">
        <f>SUM(AK5:AK172)</f>
        <v>0</v>
      </c>
      <c r="AL4" s="295"/>
      <c r="AM4" s="296"/>
      <c r="AN4" s="296"/>
      <c r="AO4" s="396"/>
      <c r="AP4" s="239"/>
      <c r="AQ4" s="297"/>
      <c r="AR4" s="298"/>
      <c r="AS4" s="298"/>
      <c r="AT4" s="292"/>
      <c r="AU4" s="239"/>
      <c r="AV4" s="297" t="s">
        <v>280</v>
      </c>
      <c r="AW4" s="298">
        <v>0</v>
      </c>
      <c r="AX4" s="298"/>
      <c r="AY4" s="298"/>
      <c r="AZ4" s="298"/>
      <c r="BA4" s="298"/>
      <c r="BB4" s="298"/>
      <c r="BC4" s="298"/>
      <c r="BD4" s="299"/>
      <c r="BE4" s="459" t="s">
        <v>381</v>
      </c>
      <c r="BF4" s="299"/>
      <c r="BG4" s="238" t="s">
        <v>281</v>
      </c>
      <c r="BH4" s="300">
        <v>0</v>
      </c>
      <c r="BI4" s="300">
        <v>0</v>
      </c>
      <c r="BJ4" s="300"/>
      <c r="BK4" s="300"/>
      <c r="BL4" s="300"/>
      <c r="BM4" s="300"/>
      <c r="BN4" s="300"/>
      <c r="BO4" s="300"/>
      <c r="BP4" s="299"/>
      <c r="BQ4" s="249"/>
      <c r="BR4" s="249"/>
      <c r="BS4" s="249"/>
      <c r="BT4" s="188"/>
      <c r="BU4" s="238" t="s">
        <v>281</v>
      </c>
      <c r="BV4" s="301">
        <v>0</v>
      </c>
      <c r="BW4" s="301">
        <v>0</v>
      </c>
      <c r="BX4" s="301"/>
      <c r="BY4" s="301"/>
      <c r="BZ4" s="301"/>
      <c r="CA4" s="298"/>
      <c r="CB4" s="298"/>
      <c r="CC4" s="298"/>
      <c r="CD4" s="298"/>
      <c r="CE4" s="298"/>
      <c r="CF4" s="298"/>
      <c r="CG4" s="298"/>
      <c r="CH4" s="298"/>
      <c r="CI4" s="292"/>
      <c r="CJ4" s="298"/>
      <c r="CK4" s="298"/>
      <c r="CL4" s="298"/>
      <c r="CM4" s="301">
        <v>0</v>
      </c>
      <c r="CN4" s="301"/>
      <c r="CO4" s="301"/>
      <c r="CP4" s="301"/>
      <c r="CQ4" s="298"/>
      <c r="CR4" s="298"/>
      <c r="CS4" s="237"/>
      <c r="CT4" s="292"/>
      <c r="CU4" s="188"/>
      <c r="CV4" s="238" t="s">
        <v>281</v>
      </c>
      <c r="CW4" s="298">
        <v>0</v>
      </c>
      <c r="CX4" s="298">
        <v>0</v>
      </c>
      <c r="CY4" s="298">
        <v>0</v>
      </c>
      <c r="CZ4" s="298">
        <v>0</v>
      </c>
      <c r="DA4" s="298">
        <v>0</v>
      </c>
      <c r="DB4" s="298">
        <v>0</v>
      </c>
      <c r="DC4" s="298">
        <v>0</v>
      </c>
      <c r="DD4" s="292"/>
      <c r="DE4" s="298"/>
      <c r="DF4" s="292"/>
      <c r="DG4" s="292"/>
      <c r="DH4" s="292"/>
      <c r="DI4" s="188"/>
      <c r="DJ4" s="238" t="s">
        <v>281</v>
      </c>
      <c r="DK4" s="298"/>
      <c r="DL4" s="298"/>
      <c r="DM4" s="298"/>
      <c r="DN4" s="298"/>
      <c r="DO4" s="298"/>
      <c r="DP4" s="298"/>
      <c r="DQ4" s="298"/>
      <c r="DR4" s="446">
        <v>0</v>
      </c>
      <c r="DS4" s="447"/>
      <c r="DT4" s="447"/>
      <c r="DU4" s="447"/>
      <c r="DV4" s="447"/>
      <c r="DW4" s="447"/>
      <c r="DX4" s="447"/>
      <c r="DY4" s="456"/>
      <c r="DZ4" s="292"/>
      <c r="EA4" s="289" t="s">
        <v>186</v>
      </c>
      <c r="EB4" s="289" t="s">
        <v>282</v>
      </c>
      <c r="EC4" s="292"/>
      <c r="ED4" s="292"/>
      <c r="EE4" s="292"/>
      <c r="EF4" s="188"/>
      <c r="EG4" s="238" t="s">
        <v>281</v>
      </c>
      <c r="EH4" s="298">
        <v>0</v>
      </c>
      <c r="EI4" s="298">
        <v>0</v>
      </c>
      <c r="EJ4" s="298"/>
      <c r="EK4" s="298"/>
      <c r="EL4" s="298"/>
      <c r="EM4" s="298"/>
      <c r="EN4" s="292"/>
      <c r="EO4" s="289" t="s">
        <v>186</v>
      </c>
      <c r="EP4" s="289" t="s">
        <v>282</v>
      </c>
      <c r="EQ4" s="292"/>
      <c r="ER4" s="292"/>
      <c r="ES4" s="292"/>
      <c r="ET4" s="188"/>
      <c r="EU4" s="238" t="s">
        <v>281</v>
      </c>
      <c r="EV4" s="298"/>
      <c r="EW4" s="298"/>
      <c r="EX4" s="298"/>
      <c r="EY4" s="298"/>
      <c r="EZ4" s="298"/>
      <c r="FA4" s="298"/>
      <c r="FB4" s="292"/>
      <c r="FC4" s="289" t="s">
        <v>186</v>
      </c>
      <c r="FD4" s="289" t="s">
        <v>282</v>
      </c>
      <c r="FE4" s="292"/>
      <c r="FF4" s="292"/>
      <c r="FG4" s="292"/>
      <c r="FH4" s="292"/>
      <c r="FI4" s="188"/>
      <c r="FJ4" s="238" t="s">
        <v>281</v>
      </c>
      <c r="FK4" s="298"/>
      <c r="FL4" s="298"/>
      <c r="FM4" s="298"/>
      <c r="FN4" s="298"/>
      <c r="FO4" s="298"/>
      <c r="FP4" s="298"/>
      <c r="FQ4" s="292"/>
      <c r="FR4" s="289" t="s">
        <v>186</v>
      </c>
      <c r="FS4" s="289" t="s">
        <v>282</v>
      </c>
      <c r="FT4" s="292"/>
      <c r="FU4" s="292"/>
      <c r="FV4" s="292"/>
      <c r="FW4" s="292"/>
      <c r="FX4" s="188"/>
      <c r="FY4" s="238" t="s">
        <v>281</v>
      </c>
      <c r="FZ4" s="298"/>
      <c r="GA4" s="298"/>
      <c r="GB4" s="298"/>
      <c r="GC4" s="298"/>
      <c r="GD4" s="298"/>
      <c r="GE4" s="298"/>
      <c r="GF4" s="292"/>
      <c r="GG4" s="289" t="s">
        <v>186</v>
      </c>
      <c r="GH4" s="289" t="s">
        <v>282</v>
      </c>
      <c r="GK4" s="292"/>
      <c r="GL4" s="292"/>
      <c r="GM4" s="188"/>
      <c r="GN4" s="238" t="s">
        <v>281</v>
      </c>
      <c r="GO4" s="298"/>
      <c r="GP4" s="298"/>
      <c r="GQ4" s="298"/>
      <c r="GR4" s="298"/>
      <c r="GS4" s="298"/>
      <c r="GT4" s="298"/>
      <c r="GU4" s="292"/>
      <c r="GV4" s="289" t="s">
        <v>186</v>
      </c>
      <c r="GW4" s="289" t="s">
        <v>282</v>
      </c>
      <c r="GZ4" s="292"/>
      <c r="HA4" s="292"/>
      <c r="HB4" s="188"/>
      <c r="HC4" s="238" t="s">
        <v>281</v>
      </c>
      <c r="HD4" s="298"/>
      <c r="HE4" s="298"/>
      <c r="HF4" s="298"/>
      <c r="HG4" s="298"/>
      <c r="HH4" s="298"/>
      <c r="HI4" s="298"/>
      <c r="HJ4" s="292"/>
      <c r="HK4" s="289" t="s">
        <v>186</v>
      </c>
      <c r="HL4" s="289" t="s">
        <v>282</v>
      </c>
    </row>
    <row r="5" spans="1:220" ht="15.75" x14ac:dyDescent="0.25">
      <c r="A5" s="397" t="s">
        <v>187</v>
      </c>
      <c r="B5" s="398">
        <f>SUM(B6:B175)</f>
        <v>0</v>
      </c>
      <c r="C5" s="201"/>
      <c r="D5" s="201"/>
      <c r="E5" s="398">
        <f>SUM(E6:E175)</f>
        <v>359.78</v>
      </c>
      <c r="F5" s="201"/>
      <c r="G5" s="201"/>
      <c r="H5" s="398">
        <f>SUM(H6:H175)</f>
        <v>0</v>
      </c>
      <c r="I5" s="201"/>
      <c r="J5" s="201"/>
      <c r="K5" s="398">
        <f>SUM(K6:K175)</f>
        <v>1075.57</v>
      </c>
      <c r="L5" s="202"/>
      <c r="M5" s="203"/>
      <c r="N5" s="398">
        <f>SUM(N6:N175)</f>
        <v>-1111.9599999999971</v>
      </c>
      <c r="O5" s="202"/>
      <c r="P5" s="203"/>
      <c r="Q5" s="398">
        <f>SUM(Q6:Q175)</f>
        <v>-6616.7200000000057</v>
      </c>
      <c r="R5" s="204"/>
      <c r="S5" s="205"/>
      <c r="T5" s="457"/>
      <c r="U5" s="207"/>
      <c r="V5" s="398">
        <f>SUM(V6:V175)</f>
        <v>-107.54000000000043</v>
      </c>
      <c r="W5" s="206"/>
      <c r="X5" s="207"/>
      <c r="Z5" s="399">
        <f>SUM(Z6:Z175)</f>
        <v>-5541.1500000000015</v>
      </c>
      <c r="AA5" s="400"/>
      <c r="AB5" s="400"/>
      <c r="AE5" s="401" t="s">
        <v>256</v>
      </c>
      <c r="AF5" s="386" t="s">
        <v>257</v>
      </c>
      <c r="AH5" s="402"/>
      <c r="AI5" s="303"/>
      <c r="AJ5" s="304"/>
      <c r="AK5" s="304"/>
      <c r="AL5" s="305"/>
      <c r="AM5" s="304"/>
      <c r="AN5" s="306"/>
      <c r="AO5" s="403"/>
      <c r="AP5" s="308"/>
      <c r="AQ5" s="309"/>
      <c r="AR5" s="307"/>
      <c r="AS5" s="307"/>
      <c r="AT5" s="302"/>
      <c r="AU5" s="308"/>
      <c r="AV5" s="309"/>
      <c r="AW5" s="307">
        <f t="shared" ref="AW5:BE5" si="0">SUM(AW6:AW172)</f>
        <v>0</v>
      </c>
      <c r="AX5" s="307">
        <f t="shared" si="0"/>
        <v>0</v>
      </c>
      <c r="AY5" s="307">
        <f t="shared" si="0"/>
        <v>0</v>
      </c>
      <c r="AZ5" s="307">
        <f t="shared" si="0"/>
        <v>0</v>
      </c>
      <c r="BA5" s="307">
        <f t="shared" si="0"/>
        <v>0</v>
      </c>
      <c r="BB5" s="307">
        <f t="shared" si="0"/>
        <v>0</v>
      </c>
      <c r="BC5" s="307">
        <f t="shared" si="0"/>
        <v>0</v>
      </c>
      <c r="BD5" s="307"/>
      <c r="BE5" s="307">
        <f t="shared" si="0"/>
        <v>0</v>
      </c>
      <c r="BF5" s="310"/>
      <c r="BG5" s="310"/>
      <c r="BH5" s="307">
        <f t="shared" ref="BH5:BO5" si="1">SUM(BH6:BH172)</f>
        <v>0</v>
      </c>
      <c r="BI5" s="307">
        <f t="shared" si="1"/>
        <v>0</v>
      </c>
      <c r="BJ5" s="307">
        <f t="shared" si="1"/>
        <v>0</v>
      </c>
      <c r="BK5" s="307">
        <f t="shared" si="1"/>
        <v>0</v>
      </c>
      <c r="BL5" s="307">
        <f t="shared" si="1"/>
        <v>0</v>
      </c>
      <c r="BM5" s="307">
        <f t="shared" si="1"/>
        <v>0</v>
      </c>
      <c r="BN5" s="307">
        <f t="shared" si="1"/>
        <v>0</v>
      </c>
      <c r="BO5" s="307">
        <f t="shared" si="1"/>
        <v>0</v>
      </c>
      <c r="BP5" s="311"/>
      <c r="BQ5" s="307">
        <f>SUM(BQ6:BQ172)</f>
        <v>0</v>
      </c>
      <c r="BR5" s="307"/>
      <c r="BS5" s="307"/>
      <c r="BT5" s="302"/>
      <c r="BU5" s="302"/>
      <c r="BV5" s="312">
        <f t="shared" ref="BV5:CH5" si="2">SUM(BV6:BV172)</f>
        <v>0</v>
      </c>
      <c r="BW5" s="312">
        <f t="shared" si="2"/>
        <v>0</v>
      </c>
      <c r="BX5" s="312">
        <f t="shared" si="2"/>
        <v>0</v>
      </c>
      <c r="BY5" s="312">
        <f t="shared" si="2"/>
        <v>0</v>
      </c>
      <c r="BZ5" s="312">
        <f t="shared" si="2"/>
        <v>0</v>
      </c>
      <c r="CA5" s="307">
        <f t="shared" si="2"/>
        <v>0</v>
      </c>
      <c r="CB5" s="307">
        <f t="shared" si="2"/>
        <v>0</v>
      </c>
      <c r="CC5" s="307">
        <f t="shared" si="2"/>
        <v>0</v>
      </c>
      <c r="CD5" s="307">
        <f t="shared" si="2"/>
        <v>0</v>
      </c>
      <c r="CE5" s="307">
        <f t="shared" si="2"/>
        <v>0</v>
      </c>
      <c r="CF5" s="307">
        <f t="shared" si="2"/>
        <v>0</v>
      </c>
      <c r="CG5" s="307">
        <f t="shared" si="2"/>
        <v>0</v>
      </c>
      <c r="CH5" s="307">
        <f t="shared" si="2"/>
        <v>0</v>
      </c>
      <c r="CI5" s="302"/>
      <c r="CJ5" s="307">
        <f>SUM(CJ6:CJ172)</f>
        <v>0</v>
      </c>
      <c r="CK5" s="307"/>
      <c r="CL5" s="307"/>
      <c r="CM5" s="312">
        <f>SUM(CM6:CM172)</f>
        <v>0</v>
      </c>
      <c r="CN5" s="312">
        <f>SUM(CN6:CN172)</f>
        <v>0</v>
      </c>
      <c r="CO5" s="312">
        <f>SUM(CO6:CO172)</f>
        <v>0</v>
      </c>
      <c r="CP5" s="312">
        <f>SUM(CP6:CP172)</f>
        <v>0</v>
      </c>
      <c r="CQ5" s="307"/>
      <c r="CR5" s="307">
        <f>SUM(CR6:CR5314)</f>
        <v>0</v>
      </c>
      <c r="CS5" s="307"/>
      <c r="CT5" s="302"/>
      <c r="CU5" s="302"/>
      <c r="CV5" s="302"/>
      <c r="CW5" s="307">
        <f t="shared" ref="CW5:DC5" si="3">SUM(CW6:CW172)</f>
        <v>0</v>
      </c>
      <c r="CX5" s="307">
        <f t="shared" si="3"/>
        <v>0</v>
      </c>
      <c r="CY5" s="307">
        <f t="shared" si="3"/>
        <v>0</v>
      </c>
      <c r="CZ5" s="307">
        <f t="shared" si="3"/>
        <v>0</v>
      </c>
      <c r="DA5" s="307">
        <f t="shared" si="3"/>
        <v>0</v>
      </c>
      <c r="DB5" s="307">
        <f t="shared" si="3"/>
        <v>0</v>
      </c>
      <c r="DC5" s="307">
        <f t="shared" si="3"/>
        <v>0</v>
      </c>
      <c r="DD5" s="302"/>
      <c r="DE5" s="307">
        <f>SUM(DE6:DE172)</f>
        <v>0</v>
      </c>
      <c r="DF5" s="302"/>
      <c r="DG5" s="302"/>
      <c r="DH5" s="302"/>
      <c r="DI5" s="302"/>
      <c r="DJ5" s="302"/>
      <c r="DK5" s="307">
        <f>SUM(DK6:DK172)</f>
        <v>0</v>
      </c>
      <c r="DL5" s="307">
        <f>SUM(DL6:DL172)</f>
        <v>0</v>
      </c>
      <c r="DM5" s="307">
        <f>SUM(DM6:DM172)</f>
        <v>0</v>
      </c>
      <c r="DN5" s="307">
        <f>SUM(DN6:DN172)</f>
        <v>0</v>
      </c>
      <c r="DO5" s="307"/>
      <c r="DP5" s="307">
        <f>SUM(DP6:DP5186)</f>
        <v>0</v>
      </c>
      <c r="DQ5" s="307"/>
      <c r="DR5" s="307">
        <f t="shared" ref="DR5:DY5" si="4">SUM(DR6:DR172)</f>
        <v>0</v>
      </c>
      <c r="DS5" s="307">
        <f t="shared" si="4"/>
        <v>0</v>
      </c>
      <c r="DT5" s="307">
        <f t="shared" si="4"/>
        <v>0</v>
      </c>
      <c r="DU5" s="307">
        <f t="shared" si="4"/>
        <v>0</v>
      </c>
      <c r="DV5" s="307">
        <f t="shared" si="4"/>
        <v>0</v>
      </c>
      <c r="DW5" s="307">
        <f t="shared" si="4"/>
        <v>0</v>
      </c>
      <c r="DX5" s="307">
        <f t="shared" si="4"/>
        <v>0</v>
      </c>
      <c r="DY5" s="307">
        <f t="shared" si="4"/>
        <v>0</v>
      </c>
      <c r="DZ5" s="302"/>
      <c r="EA5" s="307">
        <f>SUM(EA6:EA172)</f>
        <v>0</v>
      </c>
      <c r="EB5" s="307">
        <f>SUM(EB6:EB172)</f>
        <v>0</v>
      </c>
      <c r="EC5" s="302"/>
      <c r="ED5" s="302"/>
      <c r="EE5" s="302"/>
      <c r="EF5" s="302"/>
      <c r="EG5" s="302"/>
      <c r="EH5" s="307">
        <f t="shared" ref="EH5:EM5" si="5">SUM(EH6:EH172)</f>
        <v>0</v>
      </c>
      <c r="EI5" s="307">
        <f t="shared" si="5"/>
        <v>0</v>
      </c>
      <c r="EJ5" s="307">
        <f t="shared" si="5"/>
        <v>0</v>
      </c>
      <c r="EK5" s="307">
        <f t="shared" si="5"/>
        <v>0</v>
      </c>
      <c r="EL5" s="307">
        <f t="shared" si="5"/>
        <v>0</v>
      </c>
      <c r="EM5" s="307">
        <f t="shared" si="5"/>
        <v>0</v>
      </c>
      <c r="EN5" s="302"/>
      <c r="EO5" s="307">
        <f>SUM(EO6:EO172)</f>
        <v>0</v>
      </c>
      <c r="EP5" s="307">
        <f>SUM(EP6:EP172)</f>
        <v>0</v>
      </c>
      <c r="EQ5" s="302"/>
      <c r="ER5" s="302"/>
      <c r="ES5" s="302"/>
      <c r="ET5" s="302"/>
      <c r="EU5" s="302"/>
      <c r="EV5" s="307">
        <f t="shared" ref="EV5:FA5" si="6">SUM(EV6:EV172)</f>
        <v>0</v>
      </c>
      <c r="EW5" s="307">
        <f t="shared" si="6"/>
        <v>0</v>
      </c>
      <c r="EX5" s="307">
        <f t="shared" si="6"/>
        <v>0</v>
      </c>
      <c r="EY5" s="307">
        <f t="shared" si="6"/>
        <v>0</v>
      </c>
      <c r="EZ5" s="307">
        <f t="shared" si="6"/>
        <v>0</v>
      </c>
      <c r="FA5" s="307">
        <f t="shared" si="6"/>
        <v>0</v>
      </c>
      <c r="FB5" s="302"/>
      <c r="FC5" s="307">
        <f>SUM(FC6:FC172)</f>
        <v>0</v>
      </c>
      <c r="FD5" s="307">
        <f>SUM(FD6:FD172)</f>
        <v>0</v>
      </c>
      <c r="FE5" s="302"/>
      <c r="FF5" s="302"/>
      <c r="FG5" s="302"/>
      <c r="FH5" s="302"/>
      <c r="FI5" s="302"/>
      <c r="FJ5" s="302"/>
      <c r="FK5" s="307">
        <f t="shared" ref="FK5:FP5" si="7">SUM(FK6:FK172)</f>
        <v>0</v>
      </c>
      <c r="FL5" s="307">
        <f t="shared" si="7"/>
        <v>0</v>
      </c>
      <c r="FM5" s="307">
        <f t="shared" si="7"/>
        <v>0</v>
      </c>
      <c r="FN5" s="307">
        <f t="shared" si="7"/>
        <v>0</v>
      </c>
      <c r="FO5" s="307">
        <f t="shared" si="7"/>
        <v>0</v>
      </c>
      <c r="FP5" s="307">
        <f t="shared" si="7"/>
        <v>0</v>
      </c>
      <c r="FQ5" s="302"/>
      <c r="FR5" s="307">
        <f>SUM(FR6:FR172)</f>
        <v>0</v>
      </c>
      <c r="FS5" s="307">
        <f>SUM(FS6:FS172)</f>
        <v>0</v>
      </c>
      <c r="FT5" s="302"/>
      <c r="FU5" s="302"/>
      <c r="FV5" s="302"/>
      <c r="FW5" s="302"/>
      <c r="FX5" s="302"/>
      <c r="FY5" s="302"/>
      <c r="FZ5" s="307">
        <f t="shared" ref="FZ5:GE5" si="8">SUM(FZ6:FZ172)</f>
        <v>0</v>
      </c>
      <c r="GA5" s="307">
        <f t="shared" si="8"/>
        <v>0</v>
      </c>
      <c r="GB5" s="307">
        <f t="shared" si="8"/>
        <v>0</v>
      </c>
      <c r="GC5" s="307">
        <f t="shared" si="8"/>
        <v>0</v>
      </c>
      <c r="GD5" s="307">
        <f t="shared" si="8"/>
        <v>0</v>
      </c>
      <c r="GE5" s="307">
        <f t="shared" si="8"/>
        <v>0</v>
      </c>
      <c r="GF5" s="302"/>
      <c r="GG5" s="307">
        <f>SUM(GG6:GG172)</f>
        <v>0</v>
      </c>
      <c r="GH5" s="307">
        <f>SUM(GH6:GH172)</f>
        <v>0</v>
      </c>
      <c r="GK5" s="302"/>
      <c r="GL5" s="302"/>
      <c r="GM5" s="302"/>
      <c r="GN5" s="302"/>
      <c r="GO5" s="307">
        <f t="shared" ref="GO5:GT5" si="9">SUM(GO6:GO172)</f>
        <v>0</v>
      </c>
      <c r="GP5" s="307">
        <f t="shared" si="9"/>
        <v>0</v>
      </c>
      <c r="GQ5" s="307">
        <f t="shared" si="9"/>
        <v>0</v>
      </c>
      <c r="GR5" s="307">
        <f t="shared" si="9"/>
        <v>0</v>
      </c>
      <c r="GS5" s="307">
        <f t="shared" si="9"/>
        <v>0</v>
      </c>
      <c r="GT5" s="307">
        <f t="shared" si="9"/>
        <v>0</v>
      </c>
      <c r="GU5" s="302"/>
      <c r="GV5" s="307">
        <f>SUM(GV6:GV172)</f>
        <v>0</v>
      </c>
      <c r="GW5" s="307">
        <f>SUM(GW6:GW172)</f>
        <v>0</v>
      </c>
      <c r="GZ5" s="302"/>
      <c r="HA5" s="302"/>
      <c r="HB5" s="302"/>
      <c r="HC5" s="302"/>
      <c r="HD5" s="307">
        <f t="shared" ref="HD5:HI5" si="10">SUM(HD6:HD172)</f>
        <v>0</v>
      </c>
      <c r="HE5" s="307">
        <f t="shared" si="10"/>
        <v>0</v>
      </c>
      <c r="HF5" s="307">
        <f t="shared" si="10"/>
        <v>0</v>
      </c>
      <c r="HG5" s="307">
        <f t="shared" si="10"/>
        <v>0</v>
      </c>
      <c r="HH5" s="307">
        <f t="shared" si="10"/>
        <v>0</v>
      </c>
      <c r="HI5" s="307">
        <f t="shared" si="10"/>
        <v>0</v>
      </c>
      <c r="HJ5" s="302"/>
      <c r="HK5" s="307">
        <f>SUM(HK6:HK172)</f>
        <v>0</v>
      </c>
      <c r="HL5" s="307">
        <f>SUM(HL6:HL172)</f>
        <v>0</v>
      </c>
    </row>
    <row r="6" spans="1:220" ht="17.25" thickBot="1" x14ac:dyDescent="0.3">
      <c r="A6" s="404">
        <v>36923</v>
      </c>
      <c r="B6" s="405">
        <f>INDEX(PrnArray,MATCH($A6,PrnColumn,0),MATCH($AE$19,PrnRow,0))+EP6</f>
        <v>0</v>
      </c>
      <c r="C6" s="208">
        <f>INDEX(M1SHEET,MATCH($A6,M1COLUMN,0),MATCH($AF$14,M1ROW,0))</f>
        <v>3.5</v>
      </c>
      <c r="D6" s="210">
        <f>AVERAGE(C6:C14)</f>
        <v>1.7655555555555558</v>
      </c>
      <c r="E6" s="405">
        <f>INDEX(PrnArray,MATCH($A6,PrnColumn,0),MATCH($AF$47,PrnRow,0))+HL6</f>
        <v>0</v>
      </c>
      <c r="F6" s="208">
        <f>INDEX(M1SHEET,MATCH($A6,M1COLUMN,0),MATCH($AF$6,M1ROW,0))</f>
        <v>0.33</v>
      </c>
      <c r="G6" s="210">
        <f>AVERAGE(F6:F14)</f>
        <v>0.27500000000000008</v>
      </c>
      <c r="H6" s="405">
        <f>INDEX(PrnArray,MATCH($A6,PrnColumn,0),MATCH($AE$11,PrnRow,0))</f>
        <v>0</v>
      </c>
      <c r="I6" s="208">
        <f t="shared" ref="I6:I37" si="11">INDEX(M1SHEET,MATCH($A6,M1COLUMN,0),MATCH($AF$20,M1ROW,0))</f>
        <v>0.18</v>
      </c>
      <c r="J6" s="210">
        <f>AVERAGE(I6:I14)</f>
        <v>5.7777777777777789E-2</v>
      </c>
      <c r="K6" s="405">
        <f>INDEX(PrnArray,MATCH($A6,PrnColumn,0),MATCH($AE$21,PrnRow,0))+FS6</f>
        <v>-3.64</v>
      </c>
      <c r="L6" s="208">
        <f t="shared" ref="L6:L37" si="12">INDEX(M1SHEET,MATCH($A6,M1COLUMN,0),MATCH($AF$10,M1ROW,0))</f>
        <v>0.25</v>
      </c>
      <c r="M6" s="210">
        <f>AVERAGE(L6:L14)</f>
        <v>0.1816666666666667</v>
      </c>
      <c r="N6" s="405">
        <f>INDEX(PrnArray,MATCH($A6,PrnColumn,0),MATCH($AE$40,PrnRow,0))+AJ6</f>
        <v>20.3</v>
      </c>
      <c r="O6" s="208">
        <f t="shared" ref="O6:O37" si="13">INDEX(M1SHEET,MATCH($A6,M1COLUMN,0),MATCH($AF$26,M1ROW,0))</f>
        <v>0</v>
      </c>
      <c r="P6" s="210">
        <f>AVERAGE(O6:O14)</f>
        <v>0</v>
      </c>
      <c r="Q6" s="405">
        <f>INDEX(PrnArray,MATCH($A6,PrnColumn,0),MATCH($AE$2,PrnRow,0))+$BE6+$DE6</f>
        <v>-3.53</v>
      </c>
      <c r="R6" s="208">
        <f>INDEX(M1SHEET,MATCH($A6,M1COLUMN,0),MATCH($AF$3,M1ROW,0))</f>
        <v>0.97057105109943009</v>
      </c>
      <c r="S6" s="210">
        <f>AVERAGE(R6:R14)</f>
        <v>-0.15438099432228553</v>
      </c>
      <c r="T6" s="208">
        <f>INDEX(M1SHEET,MATCH($A6,M1COLUMN,0),MATCH($AF$28,M1ROW,0))</f>
        <v>11.324999999999999</v>
      </c>
      <c r="U6" s="210">
        <f>AVERAGE(T6:T14)</f>
        <v>8.0214985777586172</v>
      </c>
      <c r="V6" s="405">
        <f>INDEX(PrnArray,MATCH($A6,PrnColumn,0),MATCH($AE$18,PrnRow,0))+INDEX(optsArray,MATCH($A6,optsColumn,0),MATCH($AE$18,optsRow,0))+$BE6+$CJ6+$CR6+$DP6</f>
        <v>-160.87</v>
      </c>
      <c r="W6" s="208">
        <f>INDEX(M1SHEET,MATCH($A6,M1COLUMN,0),MATCH($AF$2,M1ROW,0))</f>
        <v>6.9460000000000006</v>
      </c>
      <c r="X6" s="210">
        <f>AVERAGE(W6:W14)</f>
        <v>5.7655555555555553</v>
      </c>
      <c r="Z6" s="406">
        <f>H6+K6+Q6</f>
        <v>-7.17</v>
      </c>
      <c r="AA6" s="122"/>
      <c r="AB6" s="122"/>
      <c r="AE6" s="385" t="s">
        <v>258</v>
      </c>
      <c r="AF6" s="386" t="s">
        <v>259</v>
      </c>
      <c r="AH6" s="407">
        <v>36923</v>
      </c>
      <c r="AI6" s="293">
        <f>(BE6+BQ6+CJ6+DP6)*AL6</f>
        <v>0</v>
      </c>
      <c r="AJ6" s="294">
        <f>(AN6)*(AL6)</f>
        <v>0</v>
      </c>
      <c r="AK6" s="294">
        <f t="shared" ref="AK6:AK69" si="14">(AM6+AN6)*(AL6)</f>
        <v>0</v>
      </c>
      <c r="AL6" s="313">
        <f>INDEX(M1SHEET,MATCH($AH6,M1COLUMN,0),MATCH($AF$38,M1ROW,0))</f>
        <v>0.99863442823451365</v>
      </c>
      <c r="AM6" s="314">
        <f t="shared" ref="AM6:AM69" si="15">BR6</f>
        <v>0</v>
      </c>
      <c r="AN6" s="294">
        <f t="shared" ref="AN6:AN69" si="16">BQ6</f>
        <v>0</v>
      </c>
      <c r="AO6" s="408"/>
      <c r="AP6" s="237"/>
      <c r="AQ6" s="307">
        <f t="shared" ref="AQ6:AQ37" si="17">SUM(AW6:BD6)+SUM(BH6:BO6)+SUM(DT6:DY6)+SUM(BV6:CH6)</f>
        <v>0</v>
      </c>
      <c r="AR6" s="237"/>
      <c r="AS6" s="188"/>
      <c r="AT6" s="188"/>
      <c r="AU6" s="239">
        <v>36923</v>
      </c>
      <c r="AV6" s="188"/>
      <c r="AW6" s="315">
        <f>IF(AW$2&lt;=$A6,IF(AW$3&gt;=$A6,(AW$4/1.055056),0),0)*($AH7-$AH6)/10000</f>
        <v>0</v>
      </c>
      <c r="AX6" s="316">
        <f t="shared" ref="AX6:AX69" si="18">IF(AX$2&lt;=$A6,IF(AX$3&gt;=$A6,(AX$4/1.055056),0),0)*($AH7-$AH6)/10000</f>
        <v>0</v>
      </c>
      <c r="AY6" s="316">
        <f t="shared" ref="AY6:AY69" si="19">IF(AY$2&lt;=$A6,IF(AY$3&gt;=$A6,(AY$4/1.055056),0),0)*($AH7-$AH6)/10000</f>
        <v>0</v>
      </c>
      <c r="AZ6" s="316">
        <f t="shared" ref="AZ6:AZ69" si="20">IF(AZ$2&lt;=$A6,IF(AZ$3&gt;=$A6,(AZ$4/1.055056),0),0)*($AH7-$AH6)/10000</f>
        <v>0</v>
      </c>
      <c r="BA6" s="316">
        <f t="shared" ref="BA6:BA69" si="21">IF(BA$2&lt;=$A6,IF(BA$3&gt;=$A6,(BA$4/1.055056),0),0)*($AH7-$AH6)/10000</f>
        <v>0</v>
      </c>
      <c r="BB6" s="316">
        <f t="shared" ref="BB6:BB69" si="22">IF(BB$2&lt;=$A6,IF(BB$3&gt;=$A6,(BB$4/1.055056),0),0)*($AH7-$AH6)/10000</f>
        <v>0</v>
      </c>
      <c r="BC6" s="316">
        <f t="shared" ref="BC6:BC69" si="23">IF(BC$2&lt;=$A6,IF(BC$3&gt;=$A6,(BC$4/1.055056),0),0)*($AH7-$AH6)/10000</f>
        <v>0</v>
      </c>
      <c r="BD6" s="316"/>
      <c r="BE6" s="316">
        <f>SUM(AW6:BD6)*AL6</f>
        <v>0</v>
      </c>
      <c r="BF6" s="248"/>
      <c r="BG6" s="248"/>
      <c r="BH6" s="317">
        <f>IF(BH$2&lt;=$A6,IF(BH$3&gt;=$A6,(BH$4/1.055056),0),0)*($AH7-$AH6)/10000</f>
        <v>0</v>
      </c>
      <c r="BI6" s="317">
        <f t="shared" ref="BI6:BI69" si="24">IF(BI$2&lt;=$A6,IF(BI$3&gt;=$A6,(BI$4/1.055056),0),0)*($AH7-$AH6)/10000</f>
        <v>0</v>
      </c>
      <c r="BJ6" s="317">
        <f t="shared" ref="BJ6:BJ69" si="25">IF(BJ$2&lt;=$A6,IF(BJ$3&gt;=$A6,(BJ$4/1.055056),0),0)*($AH7-$AH6)/10000</f>
        <v>0</v>
      </c>
      <c r="BK6" s="317">
        <f t="shared" ref="BK6:BK69" si="26">IF(BK$2&lt;=$A6,IF(BK$3&gt;=$A6,(BK$4/1.055056),0),0)*($AH7-$AH6)/10000</f>
        <v>0</v>
      </c>
      <c r="BL6" s="317">
        <f t="shared" ref="BL6:BL69" si="27">IF(BL$2&lt;=$A6,IF(BL$3&gt;=$A6,(BL$4/1.055056),0),0)*($AH7-$AH6)/10000</f>
        <v>0</v>
      </c>
      <c r="BM6" s="317">
        <f t="shared" ref="BM6:BM69" si="28">IF(BM$2&lt;=$A6,IF(BM$3&gt;=$A6,(BM$4/1.055056),0),0)*($AH7-$AH6)/10000</f>
        <v>0</v>
      </c>
      <c r="BN6" s="317">
        <f t="shared" ref="BN6:BN69" si="29">IF(BN$2&lt;=$A6,IF(BN$3&gt;=$A6,(BN$4/1.055056),0),0)*($AH7-$AH6)/10000</f>
        <v>0</v>
      </c>
      <c r="BO6" s="317">
        <f t="shared" ref="BO6:BO69" si="30">IF(BO$2&lt;=$A6,IF(BO$3&gt;=$A6,(BO$4/1.055056),0),0)*($AH7-$AH6)/10000</f>
        <v>0</v>
      </c>
      <c r="BP6" s="248"/>
      <c r="BQ6" s="249">
        <f>SUM(BH6:BO6)</f>
        <v>0</v>
      </c>
      <c r="BR6" s="249"/>
      <c r="BS6" s="249"/>
      <c r="BT6" s="188"/>
      <c r="BU6" s="188"/>
      <c r="BV6" s="318">
        <f>IF(BV$2&lt;=$A6,IF(BV$3&gt;=$A6,(BV$4),0),0)*($AH7-$AH6)/10000</f>
        <v>0</v>
      </c>
      <c r="BW6" s="318">
        <f t="shared" ref="BW6:BW69" si="31">IF(BW$2&lt;=$A6,IF(BW$3&gt;=$A6,(BW$4),0),0)*($AH7-$AH6)/10000</f>
        <v>0</v>
      </c>
      <c r="BX6" s="318">
        <f t="shared" ref="BX6:BX69" si="32">IF(BX$2&lt;=$A6,IF(BX$3&gt;=$A6,(BX$4),0),0)*($AH7-$AH6)/10000</f>
        <v>0</v>
      </c>
      <c r="BY6" s="318">
        <f t="shared" ref="BY6:BY69" si="33">IF(BY$2&lt;=$A6,IF(BY$3&gt;=$A6,(BY$4),0),0)*($AH7-$AH6)/10000</f>
        <v>0</v>
      </c>
      <c r="BZ6" s="318">
        <f t="shared" ref="BZ6:BZ69" si="34">IF(BZ$2&lt;=$A6,IF(BZ$3&gt;=$A6,(BZ$4),0),0)*($AH7-$AH6)/10000</f>
        <v>0</v>
      </c>
      <c r="CA6" s="316">
        <f t="shared" ref="CA6:CA69" si="35">IF(CA$2&lt;=$A6,IF(CA$3&gt;=$A6,(CA$4),0),0)*($AH7-$AH6)/10000</f>
        <v>0</v>
      </c>
      <c r="CB6" s="316">
        <f t="shared" ref="CB6:CB69" si="36">IF(CB$2&lt;=$A6,IF(CB$3&gt;=$A6,(CB$4),0),0)*($AH7-$AH6)/10000</f>
        <v>0</v>
      </c>
      <c r="CC6" s="316">
        <f t="shared" ref="CC6:CC69" si="37">IF(CC$2&lt;=$A6,IF(CC$3&gt;=$A6,(CC$4),0),0)*($AH7-$AH6)/10000</f>
        <v>0</v>
      </c>
      <c r="CD6" s="316">
        <f t="shared" ref="CD6:CD69" si="38">IF(CD$2&lt;=$A6,IF(CD$3&gt;=$A6,(CD$4),0),0)*($AH7-$AH6)/10000</f>
        <v>0</v>
      </c>
      <c r="CE6" s="316">
        <f t="shared" ref="CE6:CE69" si="39">IF(CE$2&lt;=$A6,IF(CE$3&gt;=$A6,(CE$4),0),0)*($AH7-$AH6)/10000</f>
        <v>0</v>
      </c>
      <c r="CF6" s="316">
        <f t="shared" ref="CF6:CF69" si="40">IF(CF$2&lt;=$A6,IF(CF$3&gt;=$A6,(CF$4),0),0)*($AH7-$AH6)/10000</f>
        <v>0</v>
      </c>
      <c r="CG6" s="316">
        <f t="shared" ref="CG6:CG69" si="41">IF(CG$2&lt;=$A6,IF(CG$3&gt;=$A6,(CG$4),0),0)*($AH7-$AH6)/10000</f>
        <v>0</v>
      </c>
      <c r="CH6" s="316">
        <f t="shared" ref="CH6:CH69" si="42">IF(CH$2&lt;=$A6,IF(CH$3&gt;=$A6,(CH$4),0),0)*($AH7-$AH6)/10000</f>
        <v>0</v>
      </c>
      <c r="CI6" s="188"/>
      <c r="CJ6" s="307">
        <f>SUM(BV6:CH6)*$AL6</f>
        <v>0</v>
      </c>
      <c r="CK6" s="307"/>
      <c r="CL6" s="307"/>
      <c r="CM6" s="318">
        <f>IF(CM$2&lt;=$A6,IF(CM$3&gt;=$A6,(CM$4),0),0)*($AH7-$AH6)/10000</f>
        <v>0</v>
      </c>
      <c r="CN6" s="318">
        <f t="shared" ref="CN6:CN69" si="43">IF(CN$2&lt;=$A6,IF(CN$3&gt;=$A6,(CN$4),0),0)*($AH7-$AH6)/10000</f>
        <v>0</v>
      </c>
      <c r="CO6" s="318">
        <f t="shared" ref="CO6:CO69" si="44">IF(CO$2&lt;=$A6,IF(CO$3&gt;=$A6,(CO$4),0),0)*($AH7-$AH6)/10000</f>
        <v>0</v>
      </c>
      <c r="CP6" s="318">
        <f t="shared" ref="CP6:CP69" si="45">IF(CP$2&lt;=$A6,IF(CP$3&gt;=$A6,(CP$4),0),0)*($AH7-$AH6)/10000</f>
        <v>0</v>
      </c>
      <c r="CQ6" s="307"/>
      <c r="CR6" s="307">
        <f>SUM(CM6:CP6)*AL6</f>
        <v>0</v>
      </c>
      <c r="CS6" s="307"/>
      <c r="CT6" s="188"/>
      <c r="CU6" s="188"/>
      <c r="CV6" s="188"/>
      <c r="CW6" s="316">
        <f>IF(CW$2&lt;=$A6,IF(CW$3&gt;=$A6,(CW$4),0),0)*($AH7-$AH6)/10000</f>
        <v>0</v>
      </c>
      <c r="CX6" s="316">
        <f t="shared" ref="CX6:CX69" si="46">IF(CX$2&lt;=$A6,IF(CX$3&gt;=$A6,(CX$4),0),0)*($AH7-$AH6)/10000</f>
        <v>0</v>
      </c>
      <c r="CY6" s="316">
        <f t="shared" ref="CY6:CY69" si="47">IF(CY$2&lt;=$A6,IF(CY$3&gt;=$A6,(CY$4),0),0)*($AH7-$AH6)/10000</f>
        <v>0</v>
      </c>
      <c r="CZ6" s="316">
        <f t="shared" ref="CZ6:CZ69" si="48">IF(CZ$2&lt;=$A6,IF(CZ$3&gt;=$A6,(CZ$4),0),0)*($AH7-$AH6)/10000</f>
        <v>0</v>
      </c>
      <c r="DA6" s="316">
        <f t="shared" ref="DA6:DA69" si="49">IF(DA$2&lt;=$A6,IF(DA$3&gt;=$A6,(DA$4),0),0)*($AH7-$AH6)/10000</f>
        <v>0</v>
      </c>
      <c r="DB6" s="316">
        <f t="shared" ref="DB6:DB69" si="50">IF(DB$2&lt;=$A6,IF(DB$3&gt;=$A6,(DB$4),0),0)*($AH7-$AH6)/10000</f>
        <v>0</v>
      </c>
      <c r="DC6" s="316">
        <f t="shared" ref="DC6:DC69" si="51">IF(DC$2&lt;=$A6,IF(DC$3&gt;=$A6,(DC$4),0),0)*($AH7-$AH6)/10000</f>
        <v>0</v>
      </c>
      <c r="DD6" s="188"/>
      <c r="DE6" s="307">
        <f>SUM(CW6:DC6)*$AL6</f>
        <v>0</v>
      </c>
      <c r="DF6" s="188"/>
      <c r="DG6" s="188"/>
      <c r="DH6" s="188"/>
      <c r="DI6" s="188"/>
      <c r="DJ6" s="188"/>
      <c r="DK6" s="316">
        <f>IF(DK$2&lt;=$A6,IF(DK$3&gt;=$A6,(DK$4),0),0)*($AH7-$AH6)/10000</f>
        <v>0</v>
      </c>
      <c r="DL6" s="316">
        <f t="shared" ref="DL6:DL69" si="52">IF(DL$2&lt;=$A6,IF(DL$3&gt;=$A6,(DL$4),0),0)*($AH7-$AH6)/10000</f>
        <v>0</v>
      </c>
      <c r="DM6" s="316">
        <f t="shared" ref="DM6:DM69" si="53">IF(DM$2&lt;=$A6,IF(DM$3&gt;=$A6,(DM$4),0),0)*($AH7-$AH6)/10000</f>
        <v>0</v>
      </c>
      <c r="DN6" s="316">
        <f t="shared" ref="DN6:DN69" si="54">IF(DN$2&lt;=$A6,IF(DN$3&gt;=$A6,(DN$4),0),0)*($AH7-$AH6)/10000</f>
        <v>0</v>
      </c>
      <c r="DO6" s="316"/>
      <c r="DP6" s="316">
        <f>SUM(DK6:DN6)*AL6</f>
        <v>0</v>
      </c>
      <c r="DQ6" s="316"/>
      <c r="DR6" s="316">
        <f>IF(DR$2&lt;=$A6,IF(DR$3&gt;=$A6,(DR$4),0),0)*($AH7-$AH6)/10000</f>
        <v>0</v>
      </c>
      <c r="DS6" s="316">
        <f t="shared" ref="DS6:DS69" si="55">IF(DS$2&lt;=$A6,IF(DS$3&gt;=$A6,(DS$4),0),0)*($AH7-$AH6)/10000</f>
        <v>0</v>
      </c>
      <c r="DT6" s="316">
        <f t="shared" ref="DT6:DT69" si="56">IF(DT$2&lt;=$A6,IF(DT$3&gt;=$A6,(DT$4),0),0)*($AH7-$AH6)/10000</f>
        <v>0</v>
      </c>
      <c r="DU6" s="316">
        <f t="shared" ref="DU6:DU69" si="57">IF(DU$2&lt;=$A6,IF(DU$3&gt;=$A6,(DU$4),0),0)*($AH7-$AH6)/10000</f>
        <v>0</v>
      </c>
      <c r="DV6" s="316">
        <f t="shared" ref="DV6:DV69" si="58">IF(DV$2&lt;=$A6,IF(DV$3&gt;=$A6,(DV$4),0),0)*($AH7-$AH6)/10000</f>
        <v>0</v>
      </c>
      <c r="DW6" s="316">
        <f t="shared" ref="DW6:DW69" si="59">IF(DW$2&lt;=$A6,IF(DW$3&gt;=$A6,(DW$4),0),0)*($AH7-$AH6)/10000</f>
        <v>0</v>
      </c>
      <c r="DX6" s="316">
        <f t="shared" ref="DX6:DX69" si="60">IF(DX$2&lt;=$A6,IF(DX$3&gt;=$A6,(DX$4),0),0)*($AH7-$AH6)/10000</f>
        <v>0</v>
      </c>
      <c r="DY6" s="316">
        <f t="shared" ref="DY6:DY69" si="61">IF(DY$2&lt;=$A6,IF(DY$3&gt;=$A6,(DY$4),0),0)*($AH7-$AH6)/10000</f>
        <v>0</v>
      </c>
      <c r="DZ6" s="188"/>
      <c r="EA6" s="307">
        <f t="shared" ref="EA6:EA37" si="62">DP6+((SUM(DR6:DY6)))</f>
        <v>0</v>
      </c>
      <c r="EB6" s="307">
        <f t="shared" ref="EB6:EB69" si="63">EA6*AL6</f>
        <v>0</v>
      </c>
      <c r="EC6" s="188"/>
      <c r="ED6" s="188"/>
      <c r="EE6" s="188"/>
      <c r="EF6" s="188"/>
      <c r="EG6" s="188"/>
      <c r="EH6" s="316">
        <f>IF(EH$2&lt;=$A6,IF(EH$3&gt;=$A6,(EH$4),0),0)*($AH7-$AH6)/10000</f>
        <v>0</v>
      </c>
      <c r="EI6" s="316">
        <f t="shared" ref="EI6:EI69" si="64">IF(EI$2&lt;=$A6,IF(EI$3&gt;=$A6,(EI$4),0),0)*($AH7-$AH6)/10000</f>
        <v>0</v>
      </c>
      <c r="EJ6" s="316">
        <f t="shared" ref="EJ6:EJ69" si="65">IF(EJ$2&lt;=$A6,IF(EJ$3&gt;=$A6,(EJ$4),0),0)*($AH7-$AH6)/10000</f>
        <v>0</v>
      </c>
      <c r="EK6" s="316">
        <f t="shared" ref="EK6:EK69" si="66">IF(EK$2&lt;=$A6,IF(EK$3&gt;=$A6,(EK$4),0),0)*($AH7-$AH6)/10000</f>
        <v>0</v>
      </c>
      <c r="EL6" s="316">
        <f t="shared" ref="EL6:EL69" si="67">IF(EL$2&lt;=$A6,IF(EL$3&gt;=$A6,(EL$4),0),0)*($AH7-$AH6)/10000</f>
        <v>0</v>
      </c>
      <c r="EM6" s="316">
        <f t="shared" ref="EM6:EM69" si="68">IF(EM$2&lt;=$A6,IF(EM$3&gt;=$A6,(EM$4),0),0)*($AH7-$AH6)/10000</f>
        <v>0</v>
      </c>
      <c r="EN6" s="188"/>
      <c r="EO6" s="307">
        <f>SUM(EH6:EM6)</f>
        <v>0</v>
      </c>
      <c r="EP6" s="307">
        <f t="shared" ref="EP6:EP69" si="69">EO6*AL6</f>
        <v>0</v>
      </c>
      <c r="EQ6" s="188"/>
      <c r="ER6" s="188"/>
      <c r="ES6" s="188"/>
      <c r="ET6" s="188"/>
      <c r="EU6" s="188"/>
      <c r="EV6" s="316">
        <f>IF(EV$2&lt;=$A6,IF(EV$3&gt;=$A6,(EV$4),0),0)*($AH7-$AH6)/10000</f>
        <v>0</v>
      </c>
      <c r="EW6" s="316">
        <f t="shared" ref="EW6:EW69" si="70">IF(EW$2&lt;=$A6,IF(EW$3&gt;=$A6,(EW$4),0),0)*($AH7-$AH6)/10000</f>
        <v>0</v>
      </c>
      <c r="EX6" s="316">
        <f t="shared" ref="EX6:EX69" si="71">IF(EX$2&lt;=$A6,IF(EX$3&gt;=$A6,(EX$4),0),0)*($AH7-$AH6)/10000</f>
        <v>0</v>
      </c>
      <c r="EY6" s="316">
        <f t="shared" ref="EY6:EY69" si="72">IF(EY$2&lt;=$A6,IF(EY$3&gt;=$A6,(EY$4),0),0)*($AH7-$AH6)/10000</f>
        <v>0</v>
      </c>
      <c r="EZ6" s="316">
        <f t="shared" ref="EZ6:EZ69" si="73">IF(EZ$2&lt;=$A6,IF(EZ$3&gt;=$A6,(EZ$4),0),0)*($AH7-$AH6)/10000</f>
        <v>0</v>
      </c>
      <c r="FA6" s="316">
        <f t="shared" ref="FA6:FA69" si="74">IF(FA$2&lt;=$A6,IF(FA$3&gt;=$A6,(FA$4),0),0)*($AH7-$AH6)/10000</f>
        <v>0</v>
      </c>
      <c r="FB6" s="188"/>
      <c r="FC6" s="307">
        <f>SUM(EV6:FA6)</f>
        <v>0</v>
      </c>
      <c r="FD6" s="307">
        <f t="shared" ref="FD6:FD69" si="75">FC6*AL6</f>
        <v>0</v>
      </c>
      <c r="FE6" s="188"/>
      <c r="FF6" s="188"/>
      <c r="FG6" s="188"/>
      <c r="FH6" s="188"/>
      <c r="FI6" s="188"/>
      <c r="FJ6" s="188"/>
      <c r="FK6" s="316">
        <f>IF(FK$2&lt;=$A6,IF(FK$3&gt;=$A6,(FK$4),0),0)*($AH7-$AH6)/10000</f>
        <v>0</v>
      </c>
      <c r="FL6" s="316">
        <f t="shared" ref="FL6:FL69" si="76">IF(FL$2&lt;=$A6,IF(FL$3&gt;=$A6,(FL$4),0),0)*($AH7-$AH6)/10000</f>
        <v>0</v>
      </c>
      <c r="FM6" s="316">
        <f t="shared" ref="FM6:FM69" si="77">IF(FM$2&lt;=$A6,IF(FM$3&gt;=$A6,(FM$4),0),0)*($AH7-$AH6)/10000</f>
        <v>0</v>
      </c>
      <c r="FN6" s="316">
        <f t="shared" ref="FN6:FN69" si="78">IF(FN$2&lt;=$A6,IF(FN$3&gt;=$A6,(FN$4),0),0)*($AH7-$AH6)/10000</f>
        <v>0</v>
      </c>
      <c r="FO6" s="316">
        <f t="shared" ref="FO6:FO69" si="79">IF(FO$2&lt;=$A6,IF(FO$3&gt;=$A6,(FO$4),0),0)*($AH7-$AH6)/10000</f>
        <v>0</v>
      </c>
      <c r="FP6" s="316">
        <f t="shared" ref="FP6:FP69" si="80">IF(FP$2&lt;=$A6,IF(FP$3&gt;=$A6,(FP$4),0),0)*($AH7-$AH6)/10000</f>
        <v>0</v>
      </c>
      <c r="FQ6" s="188"/>
      <c r="FR6" s="307">
        <f t="shared" ref="FR6:FR69" si="81">SUM(FK6:FP6)</f>
        <v>0</v>
      </c>
      <c r="FS6" s="307">
        <f t="shared" ref="FS6:FS69" si="82">FR6*AL6</f>
        <v>0</v>
      </c>
      <c r="FT6" s="188"/>
      <c r="FU6" s="188"/>
      <c r="FV6" s="188"/>
      <c r="FW6" s="188"/>
      <c r="FX6" s="188"/>
      <c r="FY6" s="188"/>
      <c r="FZ6" s="316">
        <f>IF(FZ$2&lt;=$A6,IF(FZ$3&gt;=$A6,(FZ$4),0),0)*($AH7-$AH6)/10000</f>
        <v>0</v>
      </c>
      <c r="GA6" s="316">
        <f t="shared" ref="GA6:GA69" si="83">IF(GA$2&lt;=$A6,IF(GA$3&gt;=$A6,(GA$4),0),0)*($AH7-$AH6)/10000</f>
        <v>0</v>
      </c>
      <c r="GB6" s="316">
        <f t="shared" ref="GB6:GB69" si="84">IF(GB$2&lt;=$A6,IF(GB$3&gt;=$A6,(GB$4),0),0)*($AH7-$AH6)/10000</f>
        <v>0</v>
      </c>
      <c r="GC6" s="316">
        <f t="shared" ref="GC6:GC69" si="85">IF(GC$2&lt;=$A6,IF(GC$3&gt;=$A6,(GC$4),0),0)*($AH7-$AH6)/10000</f>
        <v>0</v>
      </c>
      <c r="GD6" s="316">
        <f t="shared" ref="GD6:GD69" si="86">IF(GD$2&lt;=$A6,IF(GD$3&gt;=$A6,(GD$4),0),0)*($AH7-$AH6)/10000</f>
        <v>0</v>
      </c>
      <c r="GE6" s="316">
        <f t="shared" ref="GE6:GE69" si="87">IF(GE$2&lt;=$A6,IF(GE$3&gt;=$A6,(GE$4),0),0)*($AH7-$AH6)/10000</f>
        <v>0</v>
      </c>
      <c r="GF6" s="188"/>
      <c r="GG6" s="307">
        <f t="shared" ref="GG6:GG69" si="88">SUM(FZ6:GE6)</f>
        <v>0</v>
      </c>
      <c r="GH6" s="307">
        <f t="shared" ref="GH6:GH69" si="89">GG6*AL6</f>
        <v>0</v>
      </c>
      <c r="GK6" s="188"/>
      <c r="GL6" s="188"/>
      <c r="GM6" s="188"/>
      <c r="GN6" s="188"/>
      <c r="GO6" s="316">
        <f t="shared" ref="GO6:GO37" si="90">IF(GO$2&lt;=$A6,IF(GO$3&gt;=$A6,(GO$4),0),0)*($AH7-$AH6)/10000</f>
        <v>0</v>
      </c>
      <c r="GP6" s="316">
        <f t="shared" ref="GP6:GT56" si="91">IF(GP$2&lt;=$A6,IF(GP$3&gt;=$A6,(GP$4),0),0)*($AH7-$AH6)/10000</f>
        <v>0</v>
      </c>
      <c r="GQ6" s="316">
        <f t="shared" si="91"/>
        <v>0</v>
      </c>
      <c r="GR6" s="316">
        <f t="shared" si="91"/>
        <v>0</v>
      </c>
      <c r="GS6" s="316">
        <f t="shared" si="91"/>
        <v>0</v>
      </c>
      <c r="GT6" s="316">
        <f t="shared" si="91"/>
        <v>0</v>
      </c>
      <c r="GU6" s="188"/>
      <c r="GV6" s="307">
        <f t="shared" ref="GV6:GV69" si="92">SUM(GO6:GT6)</f>
        <v>0</v>
      </c>
      <c r="GW6" s="307">
        <f>GV6*AL6</f>
        <v>0</v>
      </c>
      <c r="GZ6" s="188"/>
      <c r="HA6" s="188"/>
      <c r="HB6" s="188"/>
      <c r="HC6" s="188"/>
      <c r="HD6" s="316">
        <f t="shared" ref="HD6:HD37" si="93">IF(HD$2&lt;=$A6,IF(HD$3&gt;=$A6,(HD$4),0),0)*($AH7-$AH6)/10000</f>
        <v>0</v>
      </c>
      <c r="HE6" s="316">
        <f t="shared" ref="HE6:HI56" si="94">IF(HE$2&lt;=$A6,IF(HE$3&gt;=$A6,(HE$4),0),0)*($AH7-$AH6)/10000</f>
        <v>0</v>
      </c>
      <c r="HF6" s="316">
        <f t="shared" si="94"/>
        <v>0</v>
      </c>
      <c r="HG6" s="316">
        <f t="shared" si="94"/>
        <v>0</v>
      </c>
      <c r="HH6" s="316">
        <f t="shared" si="94"/>
        <v>0</v>
      </c>
      <c r="HI6" s="316">
        <f t="shared" si="94"/>
        <v>0</v>
      </c>
      <c r="HJ6" s="188"/>
      <c r="HK6" s="307">
        <f t="shared" ref="HK6:HK69" si="95">SUM(HD6:HI6)</f>
        <v>0</v>
      </c>
      <c r="HL6" s="307">
        <f>HK6*AL6</f>
        <v>0</v>
      </c>
    </row>
    <row r="7" spans="1:220" ht="16.5" x14ac:dyDescent="0.25">
      <c r="A7" s="409">
        <v>36951</v>
      </c>
      <c r="B7" s="410">
        <f t="shared" ref="B7:B70" si="96">INDEX(PrnArray,MATCH($A7,PrnColumn,0),MATCH($AE$19,PrnRow,0))+EP7</f>
        <v>0</v>
      </c>
      <c r="C7" s="208">
        <f t="shared" ref="C7:C70" si="97">INDEX(M1SHEET,MATCH($A7,M1COLUMN,0),MATCH($AF$14,M1ROW,0))</f>
        <v>1.2</v>
      </c>
      <c r="D7" s="411">
        <f>AVERAGE(C6:C7)</f>
        <v>2.35</v>
      </c>
      <c r="E7" s="410">
        <f t="shared" ref="E7:E70" si="98">INDEX(PrnArray,MATCH($A7,PrnColumn,0),MATCH($AF$47,PrnRow,0))+HL7</f>
        <v>215.79</v>
      </c>
      <c r="F7" s="208">
        <f t="shared" ref="F7:F70" si="99">INDEX(M1SHEET,MATCH($A7,M1COLUMN,0),MATCH($AF$6,M1ROW,0))</f>
        <v>0.43</v>
      </c>
      <c r="G7" s="411">
        <f>AVERAGE(F6:F7)</f>
        <v>0.38</v>
      </c>
      <c r="H7" s="410">
        <f t="shared" ref="H7:H70" si="100">INDEX(PrnArray,MATCH($A7,PrnColumn,0),MATCH($AE$11,PrnRow,0))</f>
        <v>0</v>
      </c>
      <c r="I7" s="208">
        <f t="shared" si="11"/>
        <v>0.2</v>
      </c>
      <c r="J7" s="411">
        <f>AVERAGE(I6:I7)</f>
        <v>0.19</v>
      </c>
      <c r="K7" s="410">
        <f t="shared" ref="K7:K70" si="101">INDEX(PrnArray,MATCH($A7,PrnColumn,0),MATCH($AE$21,PrnRow,0))+FS7</f>
        <v>4.62</v>
      </c>
      <c r="L7" s="208">
        <f t="shared" si="12"/>
        <v>0.3</v>
      </c>
      <c r="M7" s="411">
        <f>AVERAGE(L6:L7)</f>
        <v>0.27500000000000002</v>
      </c>
      <c r="N7" s="410">
        <f t="shared" ref="N7:N70" si="102">INDEX(PrnArray,MATCH($A7,PrnColumn,0),MATCH($AE$40,PrnRow,0))+AJ7</f>
        <v>81.709999999999994</v>
      </c>
      <c r="O7" s="208">
        <f t="shared" si="13"/>
        <v>0</v>
      </c>
      <c r="P7" s="411">
        <f>AVERAGE(O6:O7)</f>
        <v>0</v>
      </c>
      <c r="Q7" s="410">
        <f t="shared" ref="Q7:Q70" si="103">INDEX(PrnArray,MATCH($A7,PrnColumn,0),MATCH($AE$2,PrnRow,0))+$BE7+$DE7</f>
        <v>-433.24</v>
      </c>
      <c r="R7" s="208">
        <f t="shared" ref="R7:R70" si="104">INDEX(M1SHEET,MATCH($A7,M1COLUMN,0),MATCH($AF$3,M1ROW,0))</f>
        <v>-0.22500000000000001</v>
      </c>
      <c r="S7" s="411">
        <f>AVERAGE(R6:R7)</f>
        <v>0.37278552554971506</v>
      </c>
      <c r="T7" s="208">
        <f t="shared" ref="T7:T70" si="105">INDEX(M1SHEET,MATCH($A7,M1COLUMN,0),MATCH($AF$28,M1ROW,0))</f>
        <v>9.1885136973496522</v>
      </c>
      <c r="U7" s="411">
        <f>AVERAGE(T6:T7)</f>
        <v>10.256756848674826</v>
      </c>
      <c r="V7" s="410">
        <f t="shared" ref="V7:V70" si="106">INDEX(PrnArray,MATCH($A7,PrnColumn,0),MATCH($AE$18,PrnRow,0))+INDEX(optsArray,MATCH($A7,optsColumn,0),MATCH($AE$18,optsRow,0))+$BE7+$CJ7+$CR7+$DP7</f>
        <v>124.16</v>
      </c>
      <c r="W7" s="208">
        <f t="shared" ref="W7:W70" si="107">INDEX(M1SHEET,MATCH($A7,M1COLUMN,0),MATCH($AF$2,M1ROW,0))</f>
        <v>6.649</v>
      </c>
      <c r="X7" s="411">
        <f>AVERAGE(W6:W7)</f>
        <v>6.7975000000000003</v>
      </c>
      <c r="Z7" s="412">
        <f t="shared" ref="Z7:Z70" si="108">H7+K7+Q7</f>
        <v>-428.62</v>
      </c>
      <c r="AA7" s="122"/>
      <c r="AB7" s="122"/>
      <c r="AE7" s="413" t="s">
        <v>260</v>
      </c>
      <c r="AF7" s="386" t="s">
        <v>261</v>
      </c>
      <c r="AH7" s="407">
        <v>36951</v>
      </c>
      <c r="AI7" s="293">
        <f t="shared" ref="AI7:AI70" si="109">(BE7+BQ7+CJ7+DP7)*AL7</f>
        <v>0</v>
      </c>
      <c r="AJ7" s="294">
        <f>(AN7)*(AL7)</f>
        <v>0</v>
      </c>
      <c r="AK7" s="294">
        <f t="shared" si="14"/>
        <v>0</v>
      </c>
      <c r="AL7" s="313">
        <f t="shared" ref="AL7:AL70" si="110">INDEX(M1SHEET,MATCH($AH7,M1COLUMN,0),MATCH($AF$38,M1ROW,0))</f>
        <v>0.9944195485715418</v>
      </c>
      <c r="AM7" s="314">
        <f t="shared" si="15"/>
        <v>0</v>
      </c>
      <c r="AN7" s="294">
        <f t="shared" si="16"/>
        <v>0</v>
      </c>
      <c r="AO7" s="408"/>
      <c r="AP7" s="237"/>
      <c r="AQ7" s="307">
        <f t="shared" si="17"/>
        <v>0</v>
      </c>
      <c r="AR7" s="237"/>
      <c r="AS7" s="188"/>
      <c r="AT7" s="188"/>
      <c r="AU7" s="239">
        <v>36951</v>
      </c>
      <c r="AV7" s="188"/>
      <c r="AW7" s="315">
        <f t="shared" ref="AW7:AW70" si="111">IF(AW$2&lt;=$A7,IF(AW$3&gt;=$A7,(AW$4/1.055056),0),0)*($AH8-$AH7)/10000</f>
        <v>0</v>
      </c>
      <c r="AX7" s="316">
        <f t="shared" si="18"/>
        <v>0</v>
      </c>
      <c r="AY7" s="316">
        <f t="shared" si="19"/>
        <v>0</v>
      </c>
      <c r="AZ7" s="316">
        <f t="shared" si="20"/>
        <v>0</v>
      </c>
      <c r="BA7" s="316">
        <f t="shared" si="21"/>
        <v>0</v>
      </c>
      <c r="BB7" s="316">
        <f t="shared" si="22"/>
        <v>0</v>
      </c>
      <c r="BC7" s="316">
        <f t="shared" si="23"/>
        <v>0</v>
      </c>
      <c r="BD7" s="316"/>
      <c r="BE7" s="316">
        <f t="shared" ref="BE7:BE70" si="112">SUM(AW7:BD7)*AL7</f>
        <v>0</v>
      </c>
      <c r="BF7" s="248"/>
      <c r="BG7" s="248"/>
      <c r="BH7" s="317">
        <f t="shared" ref="BH7:BH70" si="113">IF(BH$2&lt;=$A7,IF(BH$3&gt;=$A7,(BH$4/1.055056),0),0)*($AH8-$AH7)/10000</f>
        <v>0</v>
      </c>
      <c r="BI7" s="317">
        <f t="shared" si="24"/>
        <v>0</v>
      </c>
      <c r="BJ7" s="317">
        <f t="shared" si="25"/>
        <v>0</v>
      </c>
      <c r="BK7" s="317">
        <f t="shared" si="26"/>
        <v>0</v>
      </c>
      <c r="BL7" s="317">
        <f t="shared" si="27"/>
        <v>0</v>
      </c>
      <c r="BM7" s="317">
        <f t="shared" si="28"/>
        <v>0</v>
      </c>
      <c r="BN7" s="317">
        <f t="shared" si="29"/>
        <v>0</v>
      </c>
      <c r="BO7" s="317">
        <f t="shared" si="30"/>
        <v>0</v>
      </c>
      <c r="BP7" s="248"/>
      <c r="BQ7" s="249">
        <f>SUM(BH7:BO7)</f>
        <v>0</v>
      </c>
      <c r="BR7" s="249"/>
      <c r="BS7" s="249"/>
      <c r="BT7" s="188"/>
      <c r="BU7" s="188"/>
      <c r="BV7" s="318">
        <f t="shared" ref="BV7:BV70" si="114">IF(BV$2&lt;=$A7,IF(BV$3&gt;=$A7,(BV$4),0),0)*($AH8-$AH7)/10000</f>
        <v>0</v>
      </c>
      <c r="BW7" s="318">
        <f t="shared" si="31"/>
        <v>0</v>
      </c>
      <c r="BX7" s="318">
        <f t="shared" si="32"/>
        <v>0</v>
      </c>
      <c r="BY7" s="318">
        <f t="shared" si="33"/>
        <v>0</v>
      </c>
      <c r="BZ7" s="318">
        <f t="shared" si="34"/>
        <v>0</v>
      </c>
      <c r="CA7" s="316">
        <f t="shared" si="35"/>
        <v>0</v>
      </c>
      <c r="CB7" s="316">
        <f t="shared" si="36"/>
        <v>0</v>
      </c>
      <c r="CC7" s="316">
        <f t="shared" si="37"/>
        <v>0</v>
      </c>
      <c r="CD7" s="316">
        <f t="shared" si="38"/>
        <v>0</v>
      </c>
      <c r="CE7" s="316">
        <f t="shared" si="39"/>
        <v>0</v>
      </c>
      <c r="CF7" s="316">
        <f t="shared" si="40"/>
        <v>0</v>
      </c>
      <c r="CG7" s="316">
        <f t="shared" si="41"/>
        <v>0</v>
      </c>
      <c r="CH7" s="316">
        <f t="shared" si="42"/>
        <v>0</v>
      </c>
      <c r="CI7" s="188"/>
      <c r="CJ7" s="307">
        <f t="shared" ref="CJ7:CJ70" si="115">SUM(BV7:CH7)*$AL7</f>
        <v>0</v>
      </c>
      <c r="CK7" s="307"/>
      <c r="CL7" s="307"/>
      <c r="CM7" s="318">
        <f t="shared" ref="CM7:CM70" si="116">IF(CM$2&lt;=$A7,IF(CM$3&gt;=$A7,(CM$4),0),0)*($AH8-$AH7)/10000</f>
        <v>0</v>
      </c>
      <c r="CN7" s="318">
        <f t="shared" si="43"/>
        <v>0</v>
      </c>
      <c r="CO7" s="318">
        <f t="shared" si="44"/>
        <v>0</v>
      </c>
      <c r="CP7" s="318">
        <f t="shared" si="45"/>
        <v>0</v>
      </c>
      <c r="CQ7" s="307"/>
      <c r="CR7" s="307">
        <f t="shared" ref="CR7:CR70" si="117">SUM(CM7:CP7)*AL7</f>
        <v>0</v>
      </c>
      <c r="CS7" s="307"/>
      <c r="CT7" s="188"/>
      <c r="CU7" s="188"/>
      <c r="CV7" s="188"/>
      <c r="CW7" s="316">
        <f t="shared" ref="CW7:CW70" si="118">IF(CW$2&lt;=$A7,IF(CW$3&gt;=$A7,(CW$4),0),0)*($AH8-$AH7)/10000</f>
        <v>0</v>
      </c>
      <c r="CX7" s="316">
        <f t="shared" si="46"/>
        <v>0</v>
      </c>
      <c r="CY7" s="316">
        <f t="shared" si="47"/>
        <v>0</v>
      </c>
      <c r="CZ7" s="316">
        <f t="shared" si="48"/>
        <v>0</v>
      </c>
      <c r="DA7" s="316">
        <f t="shared" si="49"/>
        <v>0</v>
      </c>
      <c r="DB7" s="316">
        <f t="shared" si="50"/>
        <v>0</v>
      </c>
      <c r="DC7" s="316">
        <f t="shared" si="51"/>
        <v>0</v>
      </c>
      <c r="DD7" s="188"/>
      <c r="DE7" s="307">
        <f t="shared" ref="DE7:DE70" si="119">SUM(CW7:DC7)*$AL7</f>
        <v>0</v>
      </c>
      <c r="DF7" s="188"/>
      <c r="DG7" s="188"/>
      <c r="DH7" s="188"/>
      <c r="DI7" s="188"/>
      <c r="DJ7" s="188"/>
      <c r="DK7" s="316">
        <f t="shared" ref="DK7:DK70" si="120">IF(DK$2&lt;=$A7,IF(DK$3&gt;=$A7,(DK$4),0),0)*($AH8-$AH7)/10000</f>
        <v>0</v>
      </c>
      <c r="DL7" s="316">
        <f t="shared" si="52"/>
        <v>0</v>
      </c>
      <c r="DM7" s="316">
        <f t="shared" si="53"/>
        <v>0</v>
      </c>
      <c r="DN7" s="316">
        <f t="shared" si="54"/>
        <v>0</v>
      </c>
      <c r="DO7" s="316"/>
      <c r="DP7" s="316">
        <f t="shared" ref="DP7:DP70" si="121">SUM(DK7:DN7)*AL7</f>
        <v>0</v>
      </c>
      <c r="DQ7" s="316"/>
      <c r="DR7" s="316">
        <f t="shared" ref="DR7:DR70" si="122">IF(DR$2&lt;=$A7,IF(DR$3&gt;=$A7,(DR$4),0),0)*($AH8-$AH7)/10000</f>
        <v>0</v>
      </c>
      <c r="DS7" s="316">
        <f t="shared" si="55"/>
        <v>0</v>
      </c>
      <c r="DT7" s="316">
        <f t="shared" si="56"/>
        <v>0</v>
      </c>
      <c r="DU7" s="316">
        <f t="shared" si="57"/>
        <v>0</v>
      </c>
      <c r="DV7" s="316">
        <f t="shared" si="58"/>
        <v>0</v>
      </c>
      <c r="DW7" s="316">
        <f t="shared" si="59"/>
        <v>0</v>
      </c>
      <c r="DX7" s="316">
        <f t="shared" si="60"/>
        <v>0</v>
      </c>
      <c r="DY7" s="316">
        <f t="shared" si="61"/>
        <v>0</v>
      </c>
      <c r="DZ7" s="188"/>
      <c r="EA7" s="307">
        <f t="shared" si="62"/>
        <v>0</v>
      </c>
      <c r="EB7" s="307">
        <f t="shared" si="63"/>
        <v>0</v>
      </c>
      <c r="EC7" s="188"/>
      <c r="ED7" s="188"/>
      <c r="EE7" s="188"/>
      <c r="EF7" s="188"/>
      <c r="EG7" s="188"/>
      <c r="EH7" s="316">
        <f t="shared" ref="EH7:EH70" si="123">IF(EH$2&lt;=$A7,IF(EH$3&gt;=$A7,(EH$4),0),0)*($AH8-$AH7)/10000</f>
        <v>0</v>
      </c>
      <c r="EI7" s="316">
        <f t="shared" si="64"/>
        <v>0</v>
      </c>
      <c r="EJ7" s="316">
        <f t="shared" si="65"/>
        <v>0</v>
      </c>
      <c r="EK7" s="316">
        <f t="shared" si="66"/>
        <v>0</v>
      </c>
      <c r="EL7" s="316">
        <f t="shared" si="67"/>
        <v>0</v>
      </c>
      <c r="EM7" s="316">
        <f t="shared" si="68"/>
        <v>0</v>
      </c>
      <c r="EN7" s="188"/>
      <c r="EO7" s="307">
        <f>SUM(EH7:EM7)</f>
        <v>0</v>
      </c>
      <c r="EP7" s="307">
        <f t="shared" si="69"/>
        <v>0</v>
      </c>
      <c r="EQ7" s="188"/>
      <c r="ER7" s="188"/>
      <c r="ES7" s="188"/>
      <c r="ET7" s="188"/>
      <c r="EU7" s="188"/>
      <c r="EV7" s="316">
        <f t="shared" ref="EV7:EV70" si="124">IF(EV$2&lt;=$A7,IF(EV$3&gt;=$A7,(EV$4),0),0)*($AH8-$AH7)/10000</f>
        <v>0</v>
      </c>
      <c r="EW7" s="316">
        <f t="shared" si="70"/>
        <v>0</v>
      </c>
      <c r="EX7" s="316">
        <f t="shared" si="71"/>
        <v>0</v>
      </c>
      <c r="EY7" s="316">
        <f t="shared" si="72"/>
        <v>0</v>
      </c>
      <c r="EZ7" s="316">
        <f t="shared" si="73"/>
        <v>0</v>
      </c>
      <c r="FA7" s="316">
        <f t="shared" si="74"/>
        <v>0</v>
      </c>
      <c r="FB7" s="188"/>
      <c r="FC7" s="307">
        <f>SUM(EV7:FA7)</f>
        <v>0</v>
      </c>
      <c r="FD7" s="307">
        <f t="shared" si="75"/>
        <v>0</v>
      </c>
      <c r="FE7" s="188"/>
      <c r="FF7" s="188"/>
      <c r="FG7" s="188"/>
      <c r="FH7" s="188"/>
      <c r="FI7" s="188"/>
      <c r="FJ7" s="188"/>
      <c r="FK7" s="316">
        <f t="shared" ref="FK7:FK70" si="125">IF(FK$2&lt;=$A7,IF(FK$3&gt;=$A7,(FK$4),0),0)*($AH8-$AH7)/10000</f>
        <v>0</v>
      </c>
      <c r="FL7" s="316">
        <f t="shared" si="76"/>
        <v>0</v>
      </c>
      <c r="FM7" s="316">
        <f t="shared" si="77"/>
        <v>0</v>
      </c>
      <c r="FN7" s="316">
        <f t="shared" si="78"/>
        <v>0</v>
      </c>
      <c r="FO7" s="316">
        <f t="shared" si="79"/>
        <v>0</v>
      </c>
      <c r="FP7" s="316">
        <f t="shared" si="80"/>
        <v>0</v>
      </c>
      <c r="FQ7" s="188"/>
      <c r="FR7" s="307">
        <f t="shared" si="81"/>
        <v>0</v>
      </c>
      <c r="FS7" s="307">
        <f t="shared" si="82"/>
        <v>0</v>
      </c>
      <c r="FT7" s="188"/>
      <c r="FU7" s="188"/>
      <c r="FV7" s="188"/>
      <c r="FW7" s="188"/>
      <c r="FX7" s="188"/>
      <c r="FY7" s="188"/>
      <c r="FZ7" s="316">
        <f t="shared" ref="FZ7:FZ70" si="126">IF(FZ$2&lt;=$A7,IF(FZ$3&gt;=$A7,(FZ$4),0),0)*($AH8-$AH7)/10000</f>
        <v>0</v>
      </c>
      <c r="GA7" s="316">
        <f t="shared" si="83"/>
        <v>0</v>
      </c>
      <c r="GB7" s="316">
        <f t="shared" si="84"/>
        <v>0</v>
      </c>
      <c r="GC7" s="316">
        <f t="shared" si="85"/>
        <v>0</v>
      </c>
      <c r="GD7" s="316">
        <f t="shared" si="86"/>
        <v>0</v>
      </c>
      <c r="GE7" s="316">
        <f t="shared" si="87"/>
        <v>0</v>
      </c>
      <c r="GF7" s="188"/>
      <c r="GG7" s="307">
        <f t="shared" si="88"/>
        <v>0</v>
      </c>
      <c r="GH7" s="307">
        <f t="shared" si="89"/>
        <v>0</v>
      </c>
      <c r="GK7" s="188"/>
      <c r="GL7" s="188"/>
      <c r="GM7" s="188"/>
      <c r="GN7" s="188"/>
      <c r="GO7" s="316">
        <f t="shared" si="90"/>
        <v>0</v>
      </c>
      <c r="GP7" s="316">
        <f t="shared" si="91"/>
        <v>0</v>
      </c>
      <c r="GQ7" s="316">
        <f t="shared" si="91"/>
        <v>0</v>
      </c>
      <c r="GR7" s="316">
        <f t="shared" si="91"/>
        <v>0</v>
      </c>
      <c r="GS7" s="316">
        <f t="shared" si="91"/>
        <v>0</v>
      </c>
      <c r="GT7" s="316">
        <f t="shared" si="91"/>
        <v>0</v>
      </c>
      <c r="GU7" s="188"/>
      <c r="GV7" s="307">
        <f t="shared" si="92"/>
        <v>0</v>
      </c>
      <c r="GW7" s="307">
        <f t="shared" ref="GW7:GW70" si="127">GV7*AL7</f>
        <v>0</v>
      </c>
      <c r="GZ7" s="188"/>
      <c r="HA7" s="188"/>
      <c r="HB7" s="188"/>
      <c r="HC7" s="188"/>
      <c r="HD7" s="316">
        <f t="shared" si="93"/>
        <v>0</v>
      </c>
      <c r="HE7" s="316">
        <f t="shared" si="94"/>
        <v>0</v>
      </c>
      <c r="HF7" s="316">
        <f t="shared" si="94"/>
        <v>0</v>
      </c>
      <c r="HG7" s="316">
        <f t="shared" si="94"/>
        <v>0</v>
      </c>
      <c r="HH7" s="316">
        <f t="shared" si="94"/>
        <v>0</v>
      </c>
      <c r="HI7" s="316">
        <f t="shared" si="94"/>
        <v>0</v>
      </c>
      <c r="HJ7" s="188"/>
      <c r="HK7" s="307">
        <f t="shared" si="95"/>
        <v>0</v>
      </c>
      <c r="HL7" s="307">
        <f t="shared" ref="HL7:HL70" si="128">HK7*AL7</f>
        <v>0</v>
      </c>
    </row>
    <row r="8" spans="1:220" ht="16.5" x14ac:dyDescent="0.25">
      <c r="A8" s="404">
        <v>36982</v>
      </c>
      <c r="B8" s="405">
        <f t="shared" si="96"/>
        <v>0</v>
      </c>
      <c r="C8" s="414">
        <f t="shared" si="97"/>
        <v>0.8</v>
      </c>
      <c r="D8" s="217"/>
      <c r="E8" s="405">
        <f t="shared" si="98"/>
        <v>0</v>
      </c>
      <c r="F8" s="414">
        <f t="shared" si="99"/>
        <v>0.245</v>
      </c>
      <c r="G8" s="217"/>
      <c r="H8" s="405">
        <f t="shared" si="100"/>
        <v>0</v>
      </c>
      <c r="I8" s="414">
        <f t="shared" si="11"/>
        <v>0.01</v>
      </c>
      <c r="J8" s="217"/>
      <c r="K8" s="405">
        <f t="shared" si="101"/>
        <v>4.45</v>
      </c>
      <c r="L8" s="414">
        <f t="shared" si="12"/>
        <v>0.155</v>
      </c>
      <c r="M8" s="217"/>
      <c r="N8" s="405">
        <f t="shared" si="102"/>
        <v>15.23</v>
      </c>
      <c r="O8" s="414">
        <f t="shared" si="13"/>
        <v>0</v>
      </c>
      <c r="P8" s="217"/>
      <c r="Q8" s="405">
        <f t="shared" si="103"/>
        <v>115.22</v>
      </c>
      <c r="R8" s="414">
        <f t="shared" si="104"/>
        <v>-0.30499999999999999</v>
      </c>
      <c r="S8" s="217"/>
      <c r="T8" s="414">
        <f t="shared" si="105"/>
        <v>7.7720160543385095</v>
      </c>
      <c r="U8" s="217"/>
      <c r="V8" s="405">
        <f t="shared" si="106"/>
        <v>5.09</v>
      </c>
      <c r="W8" s="414">
        <f t="shared" si="107"/>
        <v>5.74</v>
      </c>
      <c r="X8" s="217"/>
      <c r="Z8" s="415">
        <f t="shared" si="108"/>
        <v>119.67</v>
      </c>
      <c r="AA8" s="122"/>
      <c r="AB8" s="122"/>
      <c r="AE8" s="413" t="s">
        <v>262</v>
      </c>
      <c r="AF8" s="386" t="s">
        <v>263</v>
      </c>
      <c r="AH8" s="407">
        <v>36982</v>
      </c>
      <c r="AI8" s="293">
        <f t="shared" si="109"/>
        <v>0</v>
      </c>
      <c r="AJ8" s="294">
        <f>(AN8)*(AL8)</f>
        <v>0</v>
      </c>
      <c r="AK8" s="294">
        <f t="shared" si="14"/>
        <v>0</v>
      </c>
      <c r="AL8" s="416">
        <f t="shared" si="110"/>
        <v>0.98995292731540374</v>
      </c>
      <c r="AM8" s="314">
        <f t="shared" si="15"/>
        <v>0</v>
      </c>
      <c r="AN8" s="294">
        <f t="shared" si="16"/>
        <v>0</v>
      </c>
      <c r="AO8" s="408"/>
      <c r="AP8" s="237"/>
      <c r="AQ8" s="307">
        <f t="shared" si="17"/>
        <v>0</v>
      </c>
      <c r="AR8" s="237"/>
      <c r="AS8" s="188"/>
      <c r="AT8" s="188"/>
      <c r="AU8" s="239">
        <v>36982</v>
      </c>
      <c r="AV8" s="188"/>
      <c r="AW8" s="315">
        <f t="shared" si="111"/>
        <v>0</v>
      </c>
      <c r="AX8" s="316">
        <f t="shared" si="18"/>
        <v>0</v>
      </c>
      <c r="AY8" s="316">
        <f t="shared" si="19"/>
        <v>0</v>
      </c>
      <c r="AZ8" s="316">
        <f t="shared" si="20"/>
        <v>0</v>
      </c>
      <c r="BA8" s="316">
        <f t="shared" si="21"/>
        <v>0</v>
      </c>
      <c r="BB8" s="316">
        <f t="shared" si="22"/>
        <v>0</v>
      </c>
      <c r="BC8" s="316">
        <f t="shared" si="23"/>
        <v>0</v>
      </c>
      <c r="BD8" s="316"/>
      <c r="BE8" s="316">
        <f>SUM(AW8:BD8)*AL8</f>
        <v>0</v>
      </c>
      <c r="BF8" s="248"/>
      <c r="BG8" s="248"/>
      <c r="BH8" s="317">
        <f t="shared" si="113"/>
        <v>0</v>
      </c>
      <c r="BI8" s="317">
        <f t="shared" si="24"/>
        <v>0</v>
      </c>
      <c r="BJ8" s="317">
        <f t="shared" si="25"/>
        <v>0</v>
      </c>
      <c r="BK8" s="317">
        <f t="shared" si="26"/>
        <v>0</v>
      </c>
      <c r="BL8" s="317">
        <f t="shared" si="27"/>
        <v>0</v>
      </c>
      <c r="BM8" s="317">
        <f t="shared" si="28"/>
        <v>0</v>
      </c>
      <c r="BN8" s="317">
        <f t="shared" si="29"/>
        <v>0</v>
      </c>
      <c r="BO8" s="317">
        <f t="shared" si="30"/>
        <v>0</v>
      </c>
      <c r="BP8" s="248"/>
      <c r="BQ8" s="249">
        <f>SUM(BH8:BO8)</f>
        <v>0</v>
      </c>
      <c r="BR8" s="249"/>
      <c r="BS8" s="249"/>
      <c r="BT8" s="188"/>
      <c r="BU8" s="188"/>
      <c r="BV8" s="318">
        <f t="shared" si="114"/>
        <v>0</v>
      </c>
      <c r="BW8" s="318">
        <f t="shared" si="31"/>
        <v>0</v>
      </c>
      <c r="BX8" s="318">
        <f t="shared" si="32"/>
        <v>0</v>
      </c>
      <c r="BY8" s="318">
        <f t="shared" si="33"/>
        <v>0</v>
      </c>
      <c r="BZ8" s="318">
        <f t="shared" si="34"/>
        <v>0</v>
      </c>
      <c r="CA8" s="316">
        <f t="shared" si="35"/>
        <v>0</v>
      </c>
      <c r="CB8" s="316">
        <f t="shared" si="36"/>
        <v>0</v>
      </c>
      <c r="CC8" s="316">
        <f t="shared" si="37"/>
        <v>0</v>
      </c>
      <c r="CD8" s="316">
        <f t="shared" si="38"/>
        <v>0</v>
      </c>
      <c r="CE8" s="316">
        <f t="shared" si="39"/>
        <v>0</v>
      </c>
      <c r="CF8" s="316">
        <f t="shared" si="40"/>
        <v>0</v>
      </c>
      <c r="CG8" s="316">
        <f t="shared" si="41"/>
        <v>0</v>
      </c>
      <c r="CH8" s="316">
        <f t="shared" si="42"/>
        <v>0</v>
      </c>
      <c r="CI8" s="188"/>
      <c r="CJ8" s="307">
        <f t="shared" si="115"/>
        <v>0</v>
      </c>
      <c r="CK8" s="307"/>
      <c r="CL8" s="307"/>
      <c r="CM8" s="318">
        <f t="shared" si="116"/>
        <v>0</v>
      </c>
      <c r="CN8" s="318">
        <f t="shared" si="43"/>
        <v>0</v>
      </c>
      <c r="CO8" s="318">
        <f t="shared" si="44"/>
        <v>0</v>
      </c>
      <c r="CP8" s="318">
        <f t="shared" si="45"/>
        <v>0</v>
      </c>
      <c r="CQ8" s="307"/>
      <c r="CR8" s="307">
        <f t="shared" si="117"/>
        <v>0</v>
      </c>
      <c r="CS8" s="307"/>
      <c r="CT8" s="188"/>
      <c r="CU8" s="188"/>
      <c r="CV8" s="188"/>
      <c r="CW8" s="316">
        <f t="shared" si="118"/>
        <v>0</v>
      </c>
      <c r="CX8" s="316">
        <f t="shared" si="46"/>
        <v>0</v>
      </c>
      <c r="CY8" s="316">
        <f t="shared" si="47"/>
        <v>0</v>
      </c>
      <c r="CZ8" s="316">
        <f t="shared" si="48"/>
        <v>0</v>
      </c>
      <c r="DA8" s="316">
        <f t="shared" si="49"/>
        <v>0</v>
      </c>
      <c r="DB8" s="316">
        <f t="shared" si="50"/>
        <v>0</v>
      </c>
      <c r="DC8" s="316">
        <f t="shared" si="51"/>
        <v>0</v>
      </c>
      <c r="DD8" s="188"/>
      <c r="DE8" s="307">
        <f t="shared" si="119"/>
        <v>0</v>
      </c>
      <c r="DF8" s="188"/>
      <c r="DG8" s="188"/>
      <c r="DH8" s="188"/>
      <c r="DI8" s="188"/>
      <c r="DJ8" s="188"/>
      <c r="DK8" s="316">
        <f t="shared" si="120"/>
        <v>0</v>
      </c>
      <c r="DL8" s="316">
        <f t="shared" si="52"/>
        <v>0</v>
      </c>
      <c r="DM8" s="316">
        <f t="shared" si="53"/>
        <v>0</v>
      </c>
      <c r="DN8" s="316">
        <f t="shared" si="54"/>
        <v>0</v>
      </c>
      <c r="DO8" s="316"/>
      <c r="DP8" s="316">
        <f t="shared" si="121"/>
        <v>0</v>
      </c>
      <c r="DQ8" s="316"/>
      <c r="DR8" s="316">
        <f t="shared" si="122"/>
        <v>0</v>
      </c>
      <c r="DS8" s="316">
        <f t="shared" si="55"/>
        <v>0</v>
      </c>
      <c r="DT8" s="316">
        <f t="shared" si="56"/>
        <v>0</v>
      </c>
      <c r="DU8" s="316">
        <f t="shared" si="57"/>
        <v>0</v>
      </c>
      <c r="DV8" s="316">
        <f t="shared" si="58"/>
        <v>0</v>
      </c>
      <c r="DW8" s="316">
        <f t="shared" si="59"/>
        <v>0</v>
      </c>
      <c r="DX8" s="316">
        <f t="shared" si="60"/>
        <v>0</v>
      </c>
      <c r="DY8" s="316">
        <f t="shared" si="61"/>
        <v>0</v>
      </c>
      <c r="DZ8" s="188"/>
      <c r="EA8" s="307">
        <f t="shared" si="62"/>
        <v>0</v>
      </c>
      <c r="EB8" s="307">
        <f t="shared" si="63"/>
        <v>0</v>
      </c>
      <c r="EC8" s="188"/>
      <c r="ED8" s="188"/>
      <c r="EE8" s="188"/>
      <c r="EF8" s="188"/>
      <c r="EG8" s="188"/>
      <c r="EH8" s="316">
        <f t="shared" si="123"/>
        <v>0</v>
      </c>
      <c r="EI8" s="316">
        <f t="shared" si="64"/>
        <v>0</v>
      </c>
      <c r="EJ8" s="316">
        <f t="shared" si="65"/>
        <v>0</v>
      </c>
      <c r="EK8" s="316">
        <f t="shared" si="66"/>
        <v>0</v>
      </c>
      <c r="EL8" s="316">
        <f t="shared" si="67"/>
        <v>0</v>
      </c>
      <c r="EM8" s="316">
        <f t="shared" si="68"/>
        <v>0</v>
      </c>
      <c r="EN8" s="188"/>
      <c r="EO8" s="307">
        <f>SUM(EH8:EM8)</f>
        <v>0</v>
      </c>
      <c r="EP8" s="307">
        <f t="shared" si="69"/>
        <v>0</v>
      </c>
      <c r="EQ8" s="188"/>
      <c r="ER8" s="188"/>
      <c r="ES8" s="188"/>
      <c r="ET8" s="188"/>
      <c r="EU8" s="188"/>
      <c r="EV8" s="316">
        <f t="shared" si="124"/>
        <v>0</v>
      </c>
      <c r="EW8" s="316">
        <f t="shared" si="70"/>
        <v>0</v>
      </c>
      <c r="EX8" s="316">
        <f t="shared" si="71"/>
        <v>0</v>
      </c>
      <c r="EY8" s="316">
        <f t="shared" si="72"/>
        <v>0</v>
      </c>
      <c r="EZ8" s="316">
        <f t="shared" si="73"/>
        <v>0</v>
      </c>
      <c r="FA8" s="316">
        <f t="shared" si="74"/>
        <v>0</v>
      </c>
      <c r="FB8" s="188"/>
      <c r="FC8" s="307">
        <f>SUM(EV8:FA8)</f>
        <v>0</v>
      </c>
      <c r="FD8" s="307">
        <f t="shared" si="75"/>
        <v>0</v>
      </c>
      <c r="FE8" s="188"/>
      <c r="FF8" s="188"/>
      <c r="FG8" s="188"/>
      <c r="FH8" s="188"/>
      <c r="FI8" s="188"/>
      <c r="FJ8" s="188"/>
      <c r="FK8" s="316">
        <f t="shared" si="125"/>
        <v>0</v>
      </c>
      <c r="FL8" s="316">
        <f t="shared" si="76"/>
        <v>0</v>
      </c>
      <c r="FM8" s="316">
        <f t="shared" si="77"/>
        <v>0</v>
      </c>
      <c r="FN8" s="316">
        <f t="shared" si="78"/>
        <v>0</v>
      </c>
      <c r="FO8" s="316">
        <f t="shared" si="79"/>
        <v>0</v>
      </c>
      <c r="FP8" s="316">
        <f t="shared" si="80"/>
        <v>0</v>
      </c>
      <c r="FQ8" s="188"/>
      <c r="FR8" s="307">
        <f t="shared" si="81"/>
        <v>0</v>
      </c>
      <c r="FS8" s="307">
        <f t="shared" si="82"/>
        <v>0</v>
      </c>
      <c r="FT8" s="188"/>
      <c r="FU8" s="188"/>
      <c r="FV8" s="188"/>
      <c r="FW8" s="188"/>
      <c r="FX8" s="188"/>
      <c r="FY8" s="188"/>
      <c r="FZ8" s="316">
        <f t="shared" si="126"/>
        <v>0</v>
      </c>
      <c r="GA8" s="316">
        <f t="shared" si="83"/>
        <v>0</v>
      </c>
      <c r="GB8" s="316">
        <f t="shared" si="84"/>
        <v>0</v>
      </c>
      <c r="GC8" s="316">
        <f t="shared" si="85"/>
        <v>0</v>
      </c>
      <c r="GD8" s="316">
        <f t="shared" si="86"/>
        <v>0</v>
      </c>
      <c r="GE8" s="316">
        <f t="shared" si="87"/>
        <v>0</v>
      </c>
      <c r="GF8" s="188"/>
      <c r="GG8" s="307">
        <f t="shared" si="88"/>
        <v>0</v>
      </c>
      <c r="GH8" s="307">
        <f t="shared" si="89"/>
        <v>0</v>
      </c>
      <c r="GK8" s="188"/>
      <c r="GL8" s="188"/>
      <c r="GM8" s="188"/>
      <c r="GN8" s="188"/>
      <c r="GO8" s="316">
        <f t="shared" si="90"/>
        <v>0</v>
      </c>
      <c r="GP8" s="316">
        <f t="shared" si="91"/>
        <v>0</v>
      </c>
      <c r="GQ8" s="316">
        <f t="shared" si="91"/>
        <v>0</v>
      </c>
      <c r="GR8" s="316">
        <f t="shared" si="91"/>
        <v>0</v>
      </c>
      <c r="GS8" s="316">
        <f t="shared" si="91"/>
        <v>0</v>
      </c>
      <c r="GT8" s="316">
        <f t="shared" si="91"/>
        <v>0</v>
      </c>
      <c r="GU8" s="188"/>
      <c r="GV8" s="307">
        <f t="shared" si="92"/>
        <v>0</v>
      </c>
      <c r="GW8" s="307">
        <f t="shared" si="127"/>
        <v>0</v>
      </c>
      <c r="GZ8" s="188"/>
      <c r="HA8" s="188"/>
      <c r="HB8" s="188"/>
      <c r="HC8" s="188"/>
      <c r="HD8" s="316">
        <f t="shared" si="93"/>
        <v>0</v>
      </c>
      <c r="HE8" s="316">
        <f t="shared" si="94"/>
        <v>0</v>
      </c>
      <c r="HF8" s="316">
        <f t="shared" si="94"/>
        <v>0</v>
      </c>
      <c r="HG8" s="316">
        <f t="shared" si="94"/>
        <v>0</v>
      </c>
      <c r="HH8" s="316">
        <f t="shared" si="94"/>
        <v>0</v>
      </c>
      <c r="HI8" s="316">
        <f t="shared" si="94"/>
        <v>0</v>
      </c>
      <c r="HJ8" s="188"/>
      <c r="HK8" s="307">
        <f t="shared" si="95"/>
        <v>0</v>
      </c>
      <c r="HL8" s="307">
        <f t="shared" si="128"/>
        <v>0</v>
      </c>
    </row>
    <row r="9" spans="1:220" ht="16.5" x14ac:dyDescent="0.25">
      <c r="A9" s="404">
        <v>37012</v>
      </c>
      <c r="B9" s="410">
        <f t="shared" si="96"/>
        <v>0</v>
      </c>
      <c r="C9" s="208">
        <f t="shared" si="97"/>
        <v>1.3</v>
      </c>
      <c r="D9" s="417"/>
      <c r="E9" s="410">
        <f t="shared" si="98"/>
        <v>0</v>
      </c>
      <c r="F9" s="208">
        <f t="shared" si="99"/>
        <v>0.245</v>
      </c>
      <c r="G9" s="417"/>
      <c r="H9" s="410">
        <f t="shared" si="100"/>
        <v>0</v>
      </c>
      <c r="I9" s="208">
        <f t="shared" si="11"/>
        <v>1.4999999999999999E-2</v>
      </c>
      <c r="J9" s="417"/>
      <c r="K9" s="410">
        <f t="shared" si="101"/>
        <v>4.58</v>
      </c>
      <c r="L9" s="208">
        <f t="shared" si="12"/>
        <v>0.155</v>
      </c>
      <c r="M9" s="417"/>
      <c r="N9" s="410">
        <f t="shared" si="102"/>
        <v>-22.78</v>
      </c>
      <c r="O9" s="208">
        <f t="shared" si="13"/>
        <v>0</v>
      </c>
      <c r="P9" s="417"/>
      <c r="Q9" s="410">
        <f t="shared" si="103"/>
        <v>128.76</v>
      </c>
      <c r="R9" s="208">
        <f t="shared" si="104"/>
        <v>-0.30499999999999999</v>
      </c>
      <c r="S9" s="417"/>
      <c r="T9" s="208">
        <f t="shared" si="105"/>
        <v>7.348882848819061</v>
      </c>
      <c r="U9" s="417"/>
      <c r="V9" s="410">
        <f t="shared" si="106"/>
        <v>-8.8000000000000007</v>
      </c>
      <c r="W9" s="208">
        <f t="shared" si="107"/>
        <v>5.4450000000000003</v>
      </c>
      <c r="X9" s="417"/>
      <c r="Z9" s="415">
        <f t="shared" si="108"/>
        <v>133.34</v>
      </c>
      <c r="AA9" s="122"/>
      <c r="AB9" s="122"/>
      <c r="AE9" s="385" t="s">
        <v>264</v>
      </c>
      <c r="AF9" s="386" t="s">
        <v>265</v>
      </c>
      <c r="AH9" s="407">
        <v>37012</v>
      </c>
      <c r="AI9" s="293">
        <f t="shared" si="109"/>
        <v>0</v>
      </c>
      <c r="AJ9" s="294">
        <f>(AN9)*(AL9)</f>
        <v>0</v>
      </c>
      <c r="AK9" s="294">
        <f t="shared" si="14"/>
        <v>0</v>
      </c>
      <c r="AL9" s="313">
        <f t="shared" si="110"/>
        <v>0.98572934511008692</v>
      </c>
      <c r="AM9" s="314">
        <f t="shared" si="15"/>
        <v>0</v>
      </c>
      <c r="AN9" s="294">
        <f t="shared" si="16"/>
        <v>0</v>
      </c>
      <c r="AO9" s="408"/>
      <c r="AP9" s="237"/>
      <c r="AQ9" s="307">
        <f t="shared" si="17"/>
        <v>0</v>
      </c>
      <c r="AR9" s="237"/>
      <c r="AS9" s="188"/>
      <c r="AT9" s="188"/>
      <c r="AU9" s="239">
        <v>37012</v>
      </c>
      <c r="AV9" s="188"/>
      <c r="AW9" s="315">
        <f t="shared" si="111"/>
        <v>0</v>
      </c>
      <c r="AX9" s="316">
        <f t="shared" si="18"/>
        <v>0</v>
      </c>
      <c r="AY9" s="316">
        <f t="shared" si="19"/>
        <v>0</v>
      </c>
      <c r="AZ9" s="316">
        <f t="shared" si="20"/>
        <v>0</v>
      </c>
      <c r="BA9" s="316">
        <f t="shared" si="21"/>
        <v>0</v>
      </c>
      <c r="BB9" s="316">
        <f t="shared" si="22"/>
        <v>0</v>
      </c>
      <c r="BC9" s="316">
        <f t="shared" si="23"/>
        <v>0</v>
      </c>
      <c r="BD9" s="316"/>
      <c r="BE9" s="316">
        <f t="shared" si="112"/>
        <v>0</v>
      </c>
      <c r="BF9" s="248"/>
      <c r="BG9" s="248"/>
      <c r="BH9" s="317">
        <f t="shared" si="113"/>
        <v>0</v>
      </c>
      <c r="BI9" s="317">
        <f t="shared" si="24"/>
        <v>0</v>
      </c>
      <c r="BJ9" s="317">
        <f t="shared" si="25"/>
        <v>0</v>
      </c>
      <c r="BK9" s="317">
        <f t="shared" si="26"/>
        <v>0</v>
      </c>
      <c r="BL9" s="317">
        <f t="shared" si="27"/>
        <v>0</v>
      </c>
      <c r="BM9" s="317">
        <f t="shared" si="28"/>
        <v>0</v>
      </c>
      <c r="BN9" s="317">
        <f t="shared" si="29"/>
        <v>0</v>
      </c>
      <c r="BO9" s="317">
        <f t="shared" si="30"/>
        <v>0</v>
      </c>
      <c r="BP9" s="248"/>
      <c r="BQ9" s="249">
        <f>SUM(BH9:BO9)</f>
        <v>0</v>
      </c>
      <c r="BR9" s="249"/>
      <c r="BS9" s="249"/>
      <c r="BT9" s="188"/>
      <c r="BU9" s="188"/>
      <c r="BV9" s="318">
        <f t="shared" si="114"/>
        <v>0</v>
      </c>
      <c r="BW9" s="318">
        <f t="shared" si="31"/>
        <v>0</v>
      </c>
      <c r="BX9" s="318">
        <f t="shared" si="32"/>
        <v>0</v>
      </c>
      <c r="BY9" s="318">
        <f t="shared" si="33"/>
        <v>0</v>
      </c>
      <c r="BZ9" s="318">
        <f t="shared" si="34"/>
        <v>0</v>
      </c>
      <c r="CA9" s="316">
        <f t="shared" si="35"/>
        <v>0</v>
      </c>
      <c r="CB9" s="316">
        <f t="shared" si="36"/>
        <v>0</v>
      </c>
      <c r="CC9" s="316">
        <f t="shared" si="37"/>
        <v>0</v>
      </c>
      <c r="CD9" s="316">
        <f t="shared" si="38"/>
        <v>0</v>
      </c>
      <c r="CE9" s="316">
        <f t="shared" si="39"/>
        <v>0</v>
      </c>
      <c r="CF9" s="316">
        <f t="shared" si="40"/>
        <v>0</v>
      </c>
      <c r="CG9" s="316">
        <f t="shared" si="41"/>
        <v>0</v>
      </c>
      <c r="CH9" s="316">
        <f t="shared" si="42"/>
        <v>0</v>
      </c>
      <c r="CI9" s="188"/>
      <c r="CJ9" s="307">
        <f t="shared" si="115"/>
        <v>0</v>
      </c>
      <c r="CK9" s="307"/>
      <c r="CL9" s="307"/>
      <c r="CM9" s="318">
        <f t="shared" si="116"/>
        <v>0</v>
      </c>
      <c r="CN9" s="318">
        <f t="shared" si="43"/>
        <v>0</v>
      </c>
      <c r="CO9" s="318">
        <f t="shared" si="44"/>
        <v>0</v>
      </c>
      <c r="CP9" s="318">
        <f t="shared" si="45"/>
        <v>0</v>
      </c>
      <c r="CQ9" s="307"/>
      <c r="CR9" s="307">
        <f t="shared" si="117"/>
        <v>0</v>
      </c>
      <c r="CS9" s="307"/>
      <c r="CT9" s="188"/>
      <c r="CU9" s="188"/>
      <c r="CV9" s="188"/>
      <c r="CW9" s="316">
        <f t="shared" si="118"/>
        <v>0</v>
      </c>
      <c r="CX9" s="316">
        <f t="shared" si="46"/>
        <v>0</v>
      </c>
      <c r="CY9" s="316">
        <f t="shared" si="47"/>
        <v>0</v>
      </c>
      <c r="CZ9" s="316">
        <f t="shared" si="48"/>
        <v>0</v>
      </c>
      <c r="DA9" s="316">
        <f t="shared" si="49"/>
        <v>0</v>
      </c>
      <c r="DB9" s="316">
        <f t="shared" si="50"/>
        <v>0</v>
      </c>
      <c r="DC9" s="316">
        <f t="shared" si="51"/>
        <v>0</v>
      </c>
      <c r="DD9" s="188"/>
      <c r="DE9" s="307">
        <f t="shared" si="119"/>
        <v>0</v>
      </c>
      <c r="DF9" s="188"/>
      <c r="DG9" s="188"/>
      <c r="DH9" s="188"/>
      <c r="DI9" s="188"/>
      <c r="DJ9" s="188"/>
      <c r="DK9" s="316">
        <f t="shared" si="120"/>
        <v>0</v>
      </c>
      <c r="DL9" s="316">
        <f t="shared" si="52"/>
        <v>0</v>
      </c>
      <c r="DM9" s="316">
        <f t="shared" si="53"/>
        <v>0</v>
      </c>
      <c r="DN9" s="316">
        <f t="shared" si="54"/>
        <v>0</v>
      </c>
      <c r="DO9" s="316"/>
      <c r="DP9" s="316">
        <f t="shared" si="121"/>
        <v>0</v>
      </c>
      <c r="DQ9" s="316"/>
      <c r="DR9" s="316">
        <f t="shared" si="122"/>
        <v>0</v>
      </c>
      <c r="DS9" s="316">
        <f t="shared" si="55"/>
        <v>0</v>
      </c>
      <c r="DT9" s="316">
        <f t="shared" si="56"/>
        <v>0</v>
      </c>
      <c r="DU9" s="316">
        <f t="shared" si="57"/>
        <v>0</v>
      </c>
      <c r="DV9" s="316">
        <f t="shared" si="58"/>
        <v>0</v>
      </c>
      <c r="DW9" s="316">
        <f t="shared" si="59"/>
        <v>0</v>
      </c>
      <c r="DX9" s="316">
        <f t="shared" si="60"/>
        <v>0</v>
      </c>
      <c r="DY9" s="316">
        <f t="shared" si="61"/>
        <v>0</v>
      </c>
      <c r="DZ9" s="188"/>
      <c r="EA9" s="307">
        <f t="shared" si="62"/>
        <v>0</v>
      </c>
      <c r="EB9" s="307">
        <f t="shared" si="63"/>
        <v>0</v>
      </c>
      <c r="EC9" s="188"/>
      <c r="ED9" s="188"/>
      <c r="EE9" s="188"/>
      <c r="EF9" s="188"/>
      <c r="EG9" s="188"/>
      <c r="EH9" s="316">
        <f t="shared" si="123"/>
        <v>0</v>
      </c>
      <c r="EI9" s="316">
        <f t="shared" si="64"/>
        <v>0</v>
      </c>
      <c r="EJ9" s="316">
        <f t="shared" si="65"/>
        <v>0</v>
      </c>
      <c r="EK9" s="316">
        <f t="shared" si="66"/>
        <v>0</v>
      </c>
      <c r="EL9" s="316">
        <f t="shared" si="67"/>
        <v>0</v>
      </c>
      <c r="EM9" s="316">
        <f t="shared" si="68"/>
        <v>0</v>
      </c>
      <c r="EN9" s="188"/>
      <c r="EO9" s="307">
        <f>SUM(EH9:EM9)</f>
        <v>0</v>
      </c>
      <c r="EP9" s="307">
        <f t="shared" si="69"/>
        <v>0</v>
      </c>
      <c r="EQ9" s="188"/>
      <c r="ER9" s="188"/>
      <c r="ES9" s="188"/>
      <c r="ET9" s="188"/>
      <c r="EU9" s="188"/>
      <c r="EV9" s="316">
        <f t="shared" si="124"/>
        <v>0</v>
      </c>
      <c r="EW9" s="316">
        <f t="shared" si="70"/>
        <v>0</v>
      </c>
      <c r="EX9" s="316">
        <f t="shared" si="71"/>
        <v>0</v>
      </c>
      <c r="EY9" s="316">
        <f t="shared" si="72"/>
        <v>0</v>
      </c>
      <c r="EZ9" s="316">
        <f t="shared" si="73"/>
        <v>0</v>
      </c>
      <c r="FA9" s="316">
        <f t="shared" si="74"/>
        <v>0</v>
      </c>
      <c r="FB9" s="188"/>
      <c r="FC9" s="307">
        <f>SUM(EV9:FA9)</f>
        <v>0</v>
      </c>
      <c r="FD9" s="307">
        <f t="shared" si="75"/>
        <v>0</v>
      </c>
      <c r="FE9" s="188"/>
      <c r="FF9" s="188"/>
      <c r="FG9" s="188"/>
      <c r="FH9" s="188"/>
      <c r="FI9" s="188"/>
      <c r="FJ9" s="188"/>
      <c r="FK9" s="316">
        <f t="shared" si="125"/>
        <v>0</v>
      </c>
      <c r="FL9" s="316">
        <f t="shared" si="76"/>
        <v>0</v>
      </c>
      <c r="FM9" s="316">
        <f t="shared" si="77"/>
        <v>0</v>
      </c>
      <c r="FN9" s="316">
        <f t="shared" si="78"/>
        <v>0</v>
      </c>
      <c r="FO9" s="316">
        <f t="shared" si="79"/>
        <v>0</v>
      </c>
      <c r="FP9" s="316">
        <f t="shared" si="80"/>
        <v>0</v>
      </c>
      <c r="FQ9" s="188"/>
      <c r="FR9" s="307">
        <f t="shared" si="81"/>
        <v>0</v>
      </c>
      <c r="FS9" s="307">
        <f t="shared" si="82"/>
        <v>0</v>
      </c>
      <c r="FT9" s="188"/>
      <c r="FU9" s="188"/>
      <c r="FV9" s="188"/>
      <c r="FW9" s="188"/>
      <c r="FX9" s="188"/>
      <c r="FY9" s="188"/>
      <c r="FZ9" s="316">
        <f t="shared" si="126"/>
        <v>0</v>
      </c>
      <c r="GA9" s="316">
        <f t="shared" si="83"/>
        <v>0</v>
      </c>
      <c r="GB9" s="316">
        <f t="shared" si="84"/>
        <v>0</v>
      </c>
      <c r="GC9" s="316">
        <f t="shared" si="85"/>
        <v>0</v>
      </c>
      <c r="GD9" s="316">
        <f t="shared" si="86"/>
        <v>0</v>
      </c>
      <c r="GE9" s="316">
        <f t="shared" si="87"/>
        <v>0</v>
      </c>
      <c r="GF9" s="188"/>
      <c r="GG9" s="307">
        <f t="shared" si="88"/>
        <v>0</v>
      </c>
      <c r="GH9" s="307">
        <f t="shared" si="89"/>
        <v>0</v>
      </c>
      <c r="GK9" s="188"/>
      <c r="GL9" s="188"/>
      <c r="GM9" s="188"/>
      <c r="GN9" s="188"/>
      <c r="GO9" s="316">
        <f t="shared" si="90"/>
        <v>0</v>
      </c>
      <c r="GP9" s="316">
        <f t="shared" si="91"/>
        <v>0</v>
      </c>
      <c r="GQ9" s="316">
        <f t="shared" si="91"/>
        <v>0</v>
      </c>
      <c r="GR9" s="316">
        <f t="shared" si="91"/>
        <v>0</v>
      </c>
      <c r="GS9" s="316">
        <f t="shared" si="91"/>
        <v>0</v>
      </c>
      <c r="GT9" s="316">
        <f t="shared" si="91"/>
        <v>0</v>
      </c>
      <c r="GU9" s="188"/>
      <c r="GV9" s="307">
        <f t="shared" si="92"/>
        <v>0</v>
      </c>
      <c r="GW9" s="307">
        <f t="shared" si="127"/>
        <v>0</v>
      </c>
      <c r="GZ9" s="188"/>
      <c r="HA9" s="188"/>
      <c r="HB9" s="188"/>
      <c r="HC9" s="188"/>
      <c r="HD9" s="316">
        <f t="shared" si="93"/>
        <v>0</v>
      </c>
      <c r="HE9" s="316">
        <f t="shared" si="94"/>
        <v>0</v>
      </c>
      <c r="HF9" s="316">
        <f t="shared" si="94"/>
        <v>0</v>
      </c>
      <c r="HG9" s="316">
        <f t="shared" si="94"/>
        <v>0</v>
      </c>
      <c r="HH9" s="316">
        <f t="shared" si="94"/>
        <v>0</v>
      </c>
      <c r="HI9" s="316">
        <f t="shared" si="94"/>
        <v>0</v>
      </c>
      <c r="HJ9" s="188"/>
      <c r="HK9" s="307">
        <f t="shared" si="95"/>
        <v>0</v>
      </c>
      <c r="HL9" s="307">
        <f t="shared" si="128"/>
        <v>0</v>
      </c>
    </row>
    <row r="10" spans="1:220" ht="16.5" x14ac:dyDescent="0.25">
      <c r="A10" s="404">
        <v>37043</v>
      </c>
      <c r="B10" s="410">
        <f t="shared" si="96"/>
        <v>0</v>
      </c>
      <c r="C10" s="208">
        <f t="shared" si="97"/>
        <v>1.5</v>
      </c>
      <c r="D10" s="417"/>
      <c r="E10" s="410">
        <f t="shared" si="98"/>
        <v>0</v>
      </c>
      <c r="F10" s="208">
        <f t="shared" si="99"/>
        <v>0.245</v>
      </c>
      <c r="G10" s="417"/>
      <c r="H10" s="410">
        <f t="shared" si="100"/>
        <v>0</v>
      </c>
      <c r="I10" s="208">
        <f t="shared" si="11"/>
        <v>0.02</v>
      </c>
      <c r="J10" s="417"/>
      <c r="K10" s="410">
        <f t="shared" si="101"/>
        <v>4.42</v>
      </c>
      <c r="L10" s="208">
        <f t="shared" si="12"/>
        <v>0.155</v>
      </c>
      <c r="M10" s="417"/>
      <c r="N10" s="410">
        <f t="shared" si="102"/>
        <v>-22.2</v>
      </c>
      <c r="O10" s="208">
        <f t="shared" si="13"/>
        <v>0</v>
      </c>
      <c r="P10" s="417"/>
      <c r="Q10" s="410">
        <f t="shared" si="103"/>
        <v>66.14</v>
      </c>
      <c r="R10" s="208">
        <f t="shared" si="104"/>
        <v>-0.30499999999999999</v>
      </c>
      <c r="S10" s="417"/>
      <c r="T10" s="208">
        <f t="shared" si="105"/>
        <v>7.3185684262671185</v>
      </c>
      <c r="U10" s="417"/>
      <c r="V10" s="410">
        <f t="shared" si="106"/>
        <v>-7.51</v>
      </c>
      <c r="W10" s="208">
        <f t="shared" si="107"/>
        <v>5.4249999999999998</v>
      </c>
      <c r="X10" s="417"/>
      <c r="Z10" s="415">
        <f t="shared" si="108"/>
        <v>70.56</v>
      </c>
      <c r="AA10" s="122"/>
      <c r="AB10" s="122"/>
      <c r="AE10" s="401" t="s">
        <v>278</v>
      </c>
      <c r="AF10" s="386" t="s">
        <v>279</v>
      </c>
      <c r="AH10" s="407">
        <v>37043</v>
      </c>
      <c r="AI10" s="293">
        <f t="shared" si="109"/>
        <v>0</v>
      </c>
      <c r="AJ10" s="294">
        <f>(AN10)*(AL10)</f>
        <v>0</v>
      </c>
      <c r="AK10" s="294">
        <f t="shared" si="14"/>
        <v>0</v>
      </c>
      <c r="AL10" s="313">
        <f t="shared" si="110"/>
        <v>0.98147168996081158</v>
      </c>
      <c r="AM10" s="314">
        <f t="shared" si="15"/>
        <v>0</v>
      </c>
      <c r="AN10" s="294">
        <f t="shared" si="16"/>
        <v>0</v>
      </c>
      <c r="AO10" s="408"/>
      <c r="AP10" s="237"/>
      <c r="AQ10" s="307">
        <f t="shared" si="17"/>
        <v>0</v>
      </c>
      <c r="AR10" s="237"/>
      <c r="AS10" s="188"/>
      <c r="AT10" s="188"/>
      <c r="AU10" s="239">
        <v>37043</v>
      </c>
      <c r="AV10" s="188"/>
      <c r="AW10" s="315">
        <f t="shared" si="111"/>
        <v>0</v>
      </c>
      <c r="AX10" s="316">
        <f t="shared" si="18"/>
        <v>0</v>
      </c>
      <c r="AY10" s="316">
        <f t="shared" si="19"/>
        <v>0</v>
      </c>
      <c r="AZ10" s="316">
        <f t="shared" si="20"/>
        <v>0</v>
      </c>
      <c r="BA10" s="316">
        <f t="shared" si="21"/>
        <v>0</v>
      </c>
      <c r="BB10" s="316">
        <f t="shared" si="22"/>
        <v>0</v>
      </c>
      <c r="BC10" s="316">
        <f t="shared" si="23"/>
        <v>0</v>
      </c>
      <c r="BD10" s="316"/>
      <c r="BE10" s="316">
        <f t="shared" si="112"/>
        <v>0</v>
      </c>
      <c r="BF10" s="248"/>
      <c r="BG10" s="248"/>
      <c r="BH10" s="317">
        <f t="shared" si="113"/>
        <v>0</v>
      </c>
      <c r="BI10" s="317">
        <f t="shared" si="24"/>
        <v>0</v>
      </c>
      <c r="BJ10" s="317">
        <f t="shared" si="25"/>
        <v>0</v>
      </c>
      <c r="BK10" s="317">
        <f t="shared" si="26"/>
        <v>0</v>
      </c>
      <c r="BL10" s="317">
        <f t="shared" si="27"/>
        <v>0</v>
      </c>
      <c r="BM10" s="317">
        <f t="shared" si="28"/>
        <v>0</v>
      </c>
      <c r="BN10" s="317">
        <f t="shared" si="29"/>
        <v>0</v>
      </c>
      <c r="BO10" s="317">
        <f t="shared" si="30"/>
        <v>0</v>
      </c>
      <c r="BP10" s="248"/>
      <c r="BQ10" s="249">
        <f>SUM(BH10:BO10)</f>
        <v>0</v>
      </c>
      <c r="BR10" s="249"/>
      <c r="BS10" s="249"/>
      <c r="BT10" s="188"/>
      <c r="BU10" s="188"/>
      <c r="BV10" s="318">
        <f t="shared" si="114"/>
        <v>0</v>
      </c>
      <c r="BW10" s="318">
        <f t="shared" si="31"/>
        <v>0</v>
      </c>
      <c r="BX10" s="318">
        <f t="shared" si="32"/>
        <v>0</v>
      </c>
      <c r="BY10" s="318">
        <f t="shared" si="33"/>
        <v>0</v>
      </c>
      <c r="BZ10" s="318">
        <f t="shared" si="34"/>
        <v>0</v>
      </c>
      <c r="CA10" s="316">
        <f t="shared" si="35"/>
        <v>0</v>
      </c>
      <c r="CB10" s="316">
        <f t="shared" si="36"/>
        <v>0</v>
      </c>
      <c r="CC10" s="316">
        <f t="shared" si="37"/>
        <v>0</v>
      </c>
      <c r="CD10" s="316">
        <f t="shared" si="38"/>
        <v>0</v>
      </c>
      <c r="CE10" s="316">
        <f t="shared" si="39"/>
        <v>0</v>
      </c>
      <c r="CF10" s="316">
        <f t="shared" si="40"/>
        <v>0</v>
      </c>
      <c r="CG10" s="316">
        <f t="shared" si="41"/>
        <v>0</v>
      </c>
      <c r="CH10" s="316">
        <f t="shared" si="42"/>
        <v>0</v>
      </c>
      <c r="CI10" s="188"/>
      <c r="CJ10" s="307">
        <f t="shared" si="115"/>
        <v>0</v>
      </c>
      <c r="CK10" s="307"/>
      <c r="CL10" s="307"/>
      <c r="CM10" s="318">
        <f t="shared" si="116"/>
        <v>0</v>
      </c>
      <c r="CN10" s="318">
        <f t="shared" si="43"/>
        <v>0</v>
      </c>
      <c r="CO10" s="318">
        <f t="shared" si="44"/>
        <v>0</v>
      </c>
      <c r="CP10" s="318">
        <f t="shared" si="45"/>
        <v>0</v>
      </c>
      <c r="CQ10" s="307"/>
      <c r="CR10" s="307">
        <f t="shared" si="117"/>
        <v>0</v>
      </c>
      <c r="CS10" s="307"/>
      <c r="CT10" s="188"/>
      <c r="CU10" s="188"/>
      <c r="CV10" s="188"/>
      <c r="CW10" s="316">
        <f t="shared" si="118"/>
        <v>0</v>
      </c>
      <c r="CX10" s="316">
        <f t="shared" si="46"/>
        <v>0</v>
      </c>
      <c r="CY10" s="316">
        <f t="shared" si="47"/>
        <v>0</v>
      </c>
      <c r="CZ10" s="316">
        <f t="shared" si="48"/>
        <v>0</v>
      </c>
      <c r="DA10" s="316">
        <f t="shared" si="49"/>
        <v>0</v>
      </c>
      <c r="DB10" s="316">
        <f t="shared" si="50"/>
        <v>0</v>
      </c>
      <c r="DC10" s="316">
        <f t="shared" si="51"/>
        <v>0</v>
      </c>
      <c r="DD10" s="188"/>
      <c r="DE10" s="307">
        <f t="shared" si="119"/>
        <v>0</v>
      </c>
      <c r="DF10" s="188"/>
      <c r="DG10" s="188"/>
      <c r="DH10" s="188"/>
      <c r="DI10" s="188"/>
      <c r="DJ10" s="188"/>
      <c r="DK10" s="316">
        <f t="shared" si="120"/>
        <v>0</v>
      </c>
      <c r="DL10" s="316">
        <f t="shared" si="52"/>
        <v>0</v>
      </c>
      <c r="DM10" s="316">
        <f t="shared" si="53"/>
        <v>0</v>
      </c>
      <c r="DN10" s="316">
        <f t="shared" si="54"/>
        <v>0</v>
      </c>
      <c r="DO10" s="316"/>
      <c r="DP10" s="316">
        <f t="shared" si="121"/>
        <v>0</v>
      </c>
      <c r="DQ10" s="316"/>
      <c r="DR10" s="316">
        <f t="shared" si="122"/>
        <v>0</v>
      </c>
      <c r="DS10" s="316">
        <f t="shared" si="55"/>
        <v>0</v>
      </c>
      <c r="DT10" s="316">
        <f t="shared" si="56"/>
        <v>0</v>
      </c>
      <c r="DU10" s="316">
        <f t="shared" si="57"/>
        <v>0</v>
      </c>
      <c r="DV10" s="316">
        <f t="shared" si="58"/>
        <v>0</v>
      </c>
      <c r="DW10" s="316">
        <f t="shared" si="59"/>
        <v>0</v>
      </c>
      <c r="DX10" s="316">
        <f t="shared" si="60"/>
        <v>0</v>
      </c>
      <c r="DY10" s="316">
        <f t="shared" si="61"/>
        <v>0</v>
      </c>
      <c r="DZ10" s="188"/>
      <c r="EA10" s="307">
        <f t="shared" si="62"/>
        <v>0</v>
      </c>
      <c r="EB10" s="307">
        <f t="shared" si="63"/>
        <v>0</v>
      </c>
      <c r="EC10" s="188"/>
      <c r="ED10" s="188"/>
      <c r="EE10" s="188"/>
      <c r="EF10" s="188"/>
      <c r="EG10" s="188"/>
      <c r="EH10" s="316">
        <f t="shared" si="123"/>
        <v>0</v>
      </c>
      <c r="EI10" s="316">
        <f t="shared" si="64"/>
        <v>0</v>
      </c>
      <c r="EJ10" s="316">
        <f t="shared" si="65"/>
        <v>0</v>
      </c>
      <c r="EK10" s="316">
        <f t="shared" si="66"/>
        <v>0</v>
      </c>
      <c r="EL10" s="316">
        <f t="shared" si="67"/>
        <v>0</v>
      </c>
      <c r="EM10" s="316">
        <f t="shared" si="68"/>
        <v>0</v>
      </c>
      <c r="EN10" s="188"/>
      <c r="EO10" s="307">
        <f>SUM(EH10:EM10)</f>
        <v>0</v>
      </c>
      <c r="EP10" s="307">
        <f t="shared" si="69"/>
        <v>0</v>
      </c>
      <c r="EQ10" s="188"/>
      <c r="ER10" s="188"/>
      <c r="ES10" s="188"/>
      <c r="ET10" s="188"/>
      <c r="EU10" s="188"/>
      <c r="EV10" s="316">
        <f t="shared" si="124"/>
        <v>0</v>
      </c>
      <c r="EW10" s="316">
        <f t="shared" si="70"/>
        <v>0</v>
      </c>
      <c r="EX10" s="316">
        <f t="shared" si="71"/>
        <v>0</v>
      </c>
      <c r="EY10" s="316">
        <f t="shared" si="72"/>
        <v>0</v>
      </c>
      <c r="EZ10" s="316">
        <f t="shared" si="73"/>
        <v>0</v>
      </c>
      <c r="FA10" s="316">
        <f t="shared" si="74"/>
        <v>0</v>
      </c>
      <c r="FB10" s="188"/>
      <c r="FC10" s="307">
        <f>SUM(EV10:FA10)</f>
        <v>0</v>
      </c>
      <c r="FD10" s="307">
        <f t="shared" si="75"/>
        <v>0</v>
      </c>
      <c r="FE10" s="188"/>
      <c r="FF10" s="188"/>
      <c r="FG10" s="188"/>
      <c r="FH10" s="188"/>
      <c r="FI10" s="188"/>
      <c r="FJ10" s="188"/>
      <c r="FK10" s="316">
        <f t="shared" si="125"/>
        <v>0</v>
      </c>
      <c r="FL10" s="316">
        <f t="shared" si="76"/>
        <v>0</v>
      </c>
      <c r="FM10" s="316">
        <f t="shared" si="77"/>
        <v>0</v>
      </c>
      <c r="FN10" s="316">
        <f t="shared" si="78"/>
        <v>0</v>
      </c>
      <c r="FO10" s="316">
        <f t="shared" si="79"/>
        <v>0</v>
      </c>
      <c r="FP10" s="316">
        <f t="shared" si="80"/>
        <v>0</v>
      </c>
      <c r="FQ10" s="188"/>
      <c r="FR10" s="307">
        <f t="shared" si="81"/>
        <v>0</v>
      </c>
      <c r="FS10" s="307">
        <f t="shared" si="82"/>
        <v>0</v>
      </c>
      <c r="FT10" s="188"/>
      <c r="FU10" s="188"/>
      <c r="FV10" s="188"/>
      <c r="FW10" s="188"/>
      <c r="FX10" s="188"/>
      <c r="FY10" s="188"/>
      <c r="FZ10" s="316">
        <f t="shared" si="126"/>
        <v>0</v>
      </c>
      <c r="GA10" s="316">
        <f t="shared" si="83"/>
        <v>0</v>
      </c>
      <c r="GB10" s="316">
        <f t="shared" si="84"/>
        <v>0</v>
      </c>
      <c r="GC10" s="316">
        <f t="shared" si="85"/>
        <v>0</v>
      </c>
      <c r="GD10" s="316">
        <f t="shared" si="86"/>
        <v>0</v>
      </c>
      <c r="GE10" s="316">
        <f t="shared" si="87"/>
        <v>0</v>
      </c>
      <c r="GF10" s="188"/>
      <c r="GG10" s="307">
        <f t="shared" si="88"/>
        <v>0</v>
      </c>
      <c r="GH10" s="307">
        <f t="shared" si="89"/>
        <v>0</v>
      </c>
      <c r="GK10" s="188"/>
      <c r="GL10" s="188"/>
      <c r="GM10" s="188"/>
      <c r="GN10" s="188"/>
      <c r="GO10" s="316">
        <f t="shared" si="90"/>
        <v>0</v>
      </c>
      <c r="GP10" s="316">
        <f t="shared" si="91"/>
        <v>0</v>
      </c>
      <c r="GQ10" s="316">
        <f t="shared" si="91"/>
        <v>0</v>
      </c>
      <c r="GR10" s="316">
        <f t="shared" si="91"/>
        <v>0</v>
      </c>
      <c r="GS10" s="316">
        <f t="shared" si="91"/>
        <v>0</v>
      </c>
      <c r="GT10" s="316">
        <f t="shared" si="91"/>
        <v>0</v>
      </c>
      <c r="GU10" s="188"/>
      <c r="GV10" s="307">
        <f t="shared" si="92"/>
        <v>0</v>
      </c>
      <c r="GW10" s="307">
        <f t="shared" si="127"/>
        <v>0</v>
      </c>
      <c r="GZ10" s="188"/>
      <c r="HA10" s="188"/>
      <c r="HB10" s="188"/>
      <c r="HC10" s="188"/>
      <c r="HD10" s="316">
        <f t="shared" si="93"/>
        <v>0</v>
      </c>
      <c r="HE10" s="316">
        <f t="shared" si="94"/>
        <v>0</v>
      </c>
      <c r="HF10" s="316">
        <f t="shared" si="94"/>
        <v>0</v>
      </c>
      <c r="HG10" s="316">
        <f t="shared" si="94"/>
        <v>0</v>
      </c>
      <c r="HH10" s="316">
        <f t="shared" si="94"/>
        <v>0</v>
      </c>
      <c r="HI10" s="316">
        <f t="shared" si="94"/>
        <v>0</v>
      </c>
      <c r="HJ10" s="188"/>
      <c r="HK10" s="307">
        <f t="shared" si="95"/>
        <v>0</v>
      </c>
      <c r="HL10" s="307">
        <f t="shared" si="128"/>
        <v>0</v>
      </c>
    </row>
    <row r="11" spans="1:220" ht="16.5" x14ac:dyDescent="0.25">
      <c r="A11" s="404">
        <v>37073</v>
      </c>
      <c r="B11" s="410">
        <f t="shared" si="96"/>
        <v>0</v>
      </c>
      <c r="C11" s="208">
        <f t="shared" si="97"/>
        <v>2.06</v>
      </c>
      <c r="D11" s="411">
        <f>AVERAGE(C8:C14)</f>
        <v>1.5985714285714288</v>
      </c>
      <c r="E11" s="410">
        <f t="shared" si="98"/>
        <v>0</v>
      </c>
      <c r="F11" s="208">
        <f t="shared" si="99"/>
        <v>0.245</v>
      </c>
      <c r="G11" s="411">
        <f>AVERAGE(F8:F14)</f>
        <v>0.24500000000000005</v>
      </c>
      <c r="H11" s="410">
        <f t="shared" si="100"/>
        <v>0</v>
      </c>
      <c r="I11" s="208">
        <f t="shared" si="11"/>
        <v>0.02</v>
      </c>
      <c r="J11" s="411">
        <f>AVERAGE(I8:I14)</f>
        <v>0.02</v>
      </c>
      <c r="K11" s="410">
        <f t="shared" si="101"/>
        <v>4.55</v>
      </c>
      <c r="L11" s="208">
        <f t="shared" si="12"/>
        <v>0.155</v>
      </c>
      <c r="M11" s="411">
        <f>AVERAGE(L8:L14)</f>
        <v>0.155</v>
      </c>
      <c r="N11" s="410">
        <f t="shared" si="102"/>
        <v>-27.47</v>
      </c>
      <c r="O11" s="208">
        <f t="shared" si="13"/>
        <v>0</v>
      </c>
      <c r="P11" s="411">
        <f>AVERAGE(O8:O14)</f>
        <v>0</v>
      </c>
      <c r="Q11" s="410">
        <f t="shared" si="103"/>
        <v>143.08000000000001</v>
      </c>
      <c r="R11" s="208">
        <f t="shared" si="104"/>
        <v>-0.30499999999999999</v>
      </c>
      <c r="S11" s="411">
        <f>AVERAGE(R8:R14)</f>
        <v>-0.30499999999999999</v>
      </c>
      <c r="T11" s="208">
        <f t="shared" si="105"/>
        <v>7.3385085435480875</v>
      </c>
      <c r="U11" s="411">
        <f>AVERAGE(T8:T14)</f>
        <v>7.3828533574968462</v>
      </c>
      <c r="V11" s="410">
        <f t="shared" si="106"/>
        <v>-13.42</v>
      </c>
      <c r="W11" s="208">
        <f t="shared" si="107"/>
        <v>5.44</v>
      </c>
      <c r="X11" s="411">
        <f>AVERAGE(W8:W14)</f>
        <v>5.4707142857142861</v>
      </c>
      <c r="Z11" s="415">
        <f t="shared" si="108"/>
        <v>147.63000000000002</v>
      </c>
      <c r="AA11" s="122"/>
      <c r="AB11" s="122"/>
      <c r="AE11" s="385" t="s">
        <v>283</v>
      </c>
      <c r="AF11" s="386" t="s">
        <v>284</v>
      </c>
      <c r="AH11" s="407">
        <v>37073</v>
      </c>
      <c r="AI11" s="293">
        <f t="shared" si="109"/>
        <v>0</v>
      </c>
      <c r="AJ11" s="294">
        <f t="shared" ref="AJ11:AJ74" si="129">(AN11)*(AL11)</f>
        <v>0</v>
      </c>
      <c r="AK11" s="294">
        <f t="shared" si="14"/>
        <v>0</v>
      </c>
      <c r="AL11" s="313">
        <f t="shared" si="110"/>
        <v>0.9774342386399052</v>
      </c>
      <c r="AM11" s="314">
        <f t="shared" si="15"/>
        <v>0</v>
      </c>
      <c r="AN11" s="294">
        <f t="shared" si="16"/>
        <v>0</v>
      </c>
      <c r="AO11" s="408"/>
      <c r="AP11" s="237"/>
      <c r="AQ11" s="307">
        <f t="shared" si="17"/>
        <v>0</v>
      </c>
      <c r="AR11" s="237"/>
      <c r="AS11" s="188"/>
      <c r="AT11" s="188"/>
      <c r="AU11" s="239">
        <v>37073</v>
      </c>
      <c r="AV11" s="188"/>
      <c r="AW11" s="315">
        <f t="shared" si="111"/>
        <v>0</v>
      </c>
      <c r="AX11" s="316">
        <f t="shared" si="18"/>
        <v>0</v>
      </c>
      <c r="AY11" s="316">
        <f t="shared" si="19"/>
        <v>0</v>
      </c>
      <c r="AZ11" s="316">
        <f t="shared" si="20"/>
        <v>0</v>
      </c>
      <c r="BA11" s="316">
        <f t="shared" si="21"/>
        <v>0</v>
      </c>
      <c r="BB11" s="316">
        <f t="shared" si="22"/>
        <v>0</v>
      </c>
      <c r="BC11" s="316">
        <f t="shared" si="23"/>
        <v>0</v>
      </c>
      <c r="BD11" s="316"/>
      <c r="BE11" s="316">
        <f t="shared" si="112"/>
        <v>0</v>
      </c>
      <c r="BF11" s="248"/>
      <c r="BG11" s="248"/>
      <c r="BH11" s="317">
        <f t="shared" si="113"/>
        <v>0</v>
      </c>
      <c r="BI11" s="317">
        <f t="shared" si="24"/>
        <v>0</v>
      </c>
      <c r="BJ11" s="317">
        <f t="shared" si="25"/>
        <v>0</v>
      </c>
      <c r="BK11" s="317">
        <f t="shared" si="26"/>
        <v>0</v>
      </c>
      <c r="BL11" s="317">
        <f t="shared" si="27"/>
        <v>0</v>
      </c>
      <c r="BM11" s="317">
        <f t="shared" si="28"/>
        <v>0</v>
      </c>
      <c r="BN11" s="317">
        <f t="shared" si="29"/>
        <v>0</v>
      </c>
      <c r="BO11" s="317">
        <f t="shared" si="30"/>
        <v>0</v>
      </c>
      <c r="BP11" s="248"/>
      <c r="BQ11" s="249">
        <f t="shared" ref="BQ11:BQ74" si="130">SUM(BH11:BO11)</f>
        <v>0</v>
      </c>
      <c r="BR11" s="249"/>
      <c r="BS11" s="249"/>
      <c r="BT11" s="188"/>
      <c r="BU11" s="188"/>
      <c r="BV11" s="318">
        <f t="shared" si="114"/>
        <v>0</v>
      </c>
      <c r="BW11" s="318">
        <f t="shared" si="31"/>
        <v>0</v>
      </c>
      <c r="BX11" s="318">
        <f t="shared" si="32"/>
        <v>0</v>
      </c>
      <c r="BY11" s="318">
        <f t="shared" si="33"/>
        <v>0</v>
      </c>
      <c r="BZ11" s="318">
        <f t="shared" si="34"/>
        <v>0</v>
      </c>
      <c r="CA11" s="316">
        <f t="shared" si="35"/>
        <v>0</v>
      </c>
      <c r="CB11" s="316">
        <f t="shared" si="36"/>
        <v>0</v>
      </c>
      <c r="CC11" s="316">
        <f t="shared" si="37"/>
        <v>0</v>
      </c>
      <c r="CD11" s="316">
        <f t="shared" si="38"/>
        <v>0</v>
      </c>
      <c r="CE11" s="316">
        <f t="shared" si="39"/>
        <v>0</v>
      </c>
      <c r="CF11" s="316">
        <f t="shared" si="40"/>
        <v>0</v>
      </c>
      <c r="CG11" s="316">
        <f t="shared" si="41"/>
        <v>0</v>
      </c>
      <c r="CH11" s="316">
        <f t="shared" si="42"/>
        <v>0</v>
      </c>
      <c r="CI11" s="188"/>
      <c r="CJ11" s="307">
        <f t="shared" si="115"/>
        <v>0</v>
      </c>
      <c r="CK11" s="307"/>
      <c r="CL11" s="307"/>
      <c r="CM11" s="318">
        <f t="shared" si="116"/>
        <v>0</v>
      </c>
      <c r="CN11" s="318">
        <f t="shared" si="43"/>
        <v>0</v>
      </c>
      <c r="CO11" s="318">
        <f t="shared" si="44"/>
        <v>0</v>
      </c>
      <c r="CP11" s="318">
        <f t="shared" si="45"/>
        <v>0</v>
      </c>
      <c r="CQ11" s="307"/>
      <c r="CR11" s="307">
        <f t="shared" si="117"/>
        <v>0</v>
      </c>
      <c r="CS11" s="307"/>
      <c r="CT11" s="188"/>
      <c r="CU11" s="188"/>
      <c r="CV11" s="188"/>
      <c r="CW11" s="316">
        <f t="shared" si="118"/>
        <v>0</v>
      </c>
      <c r="CX11" s="316">
        <f t="shared" si="46"/>
        <v>0</v>
      </c>
      <c r="CY11" s="316">
        <f t="shared" si="47"/>
        <v>0</v>
      </c>
      <c r="CZ11" s="316">
        <f t="shared" si="48"/>
        <v>0</v>
      </c>
      <c r="DA11" s="316">
        <f t="shared" si="49"/>
        <v>0</v>
      </c>
      <c r="DB11" s="316">
        <f t="shared" si="50"/>
        <v>0</v>
      </c>
      <c r="DC11" s="316">
        <f t="shared" si="51"/>
        <v>0</v>
      </c>
      <c r="DD11" s="188"/>
      <c r="DE11" s="307">
        <f t="shared" si="119"/>
        <v>0</v>
      </c>
      <c r="DF11" s="188"/>
      <c r="DG11" s="188"/>
      <c r="DH11" s="188"/>
      <c r="DI11" s="188"/>
      <c r="DJ11" s="188"/>
      <c r="DK11" s="316">
        <f t="shared" si="120"/>
        <v>0</v>
      </c>
      <c r="DL11" s="316">
        <f t="shared" si="52"/>
        <v>0</v>
      </c>
      <c r="DM11" s="316">
        <f t="shared" si="53"/>
        <v>0</v>
      </c>
      <c r="DN11" s="316">
        <f t="shared" si="54"/>
        <v>0</v>
      </c>
      <c r="DO11" s="316"/>
      <c r="DP11" s="316">
        <f t="shared" si="121"/>
        <v>0</v>
      </c>
      <c r="DQ11" s="316"/>
      <c r="DR11" s="316">
        <f t="shared" si="122"/>
        <v>0</v>
      </c>
      <c r="DS11" s="316">
        <f t="shared" si="55"/>
        <v>0</v>
      </c>
      <c r="DT11" s="316">
        <f t="shared" si="56"/>
        <v>0</v>
      </c>
      <c r="DU11" s="316">
        <f t="shared" si="57"/>
        <v>0</v>
      </c>
      <c r="DV11" s="316">
        <f t="shared" si="58"/>
        <v>0</v>
      </c>
      <c r="DW11" s="316">
        <f t="shared" si="59"/>
        <v>0</v>
      </c>
      <c r="DX11" s="316">
        <f t="shared" si="60"/>
        <v>0</v>
      </c>
      <c r="DY11" s="316">
        <f t="shared" si="61"/>
        <v>0</v>
      </c>
      <c r="DZ11" s="188"/>
      <c r="EA11" s="307">
        <f t="shared" si="62"/>
        <v>0</v>
      </c>
      <c r="EB11" s="307">
        <f t="shared" si="63"/>
        <v>0</v>
      </c>
      <c r="EC11" s="188"/>
      <c r="ED11" s="188"/>
      <c r="EE11" s="188"/>
      <c r="EF11" s="188"/>
      <c r="EG11" s="188"/>
      <c r="EH11" s="316">
        <f t="shared" si="123"/>
        <v>0</v>
      </c>
      <c r="EI11" s="316">
        <f t="shared" si="64"/>
        <v>0</v>
      </c>
      <c r="EJ11" s="316">
        <f t="shared" si="65"/>
        <v>0</v>
      </c>
      <c r="EK11" s="316">
        <f t="shared" si="66"/>
        <v>0</v>
      </c>
      <c r="EL11" s="316">
        <f t="shared" si="67"/>
        <v>0</v>
      </c>
      <c r="EM11" s="316">
        <f t="shared" si="68"/>
        <v>0</v>
      </c>
      <c r="EN11" s="188"/>
      <c r="EO11" s="307">
        <f t="shared" ref="EO11:EO74" si="131">SUM(EH11:EM11)</f>
        <v>0</v>
      </c>
      <c r="EP11" s="307">
        <f t="shared" si="69"/>
        <v>0</v>
      </c>
      <c r="EQ11" s="188"/>
      <c r="ER11" s="188"/>
      <c r="ES11" s="188"/>
      <c r="ET11" s="188"/>
      <c r="EU11" s="188"/>
      <c r="EV11" s="316">
        <f t="shared" si="124"/>
        <v>0</v>
      </c>
      <c r="EW11" s="316">
        <f t="shared" si="70"/>
        <v>0</v>
      </c>
      <c r="EX11" s="316">
        <f t="shared" si="71"/>
        <v>0</v>
      </c>
      <c r="EY11" s="316">
        <f t="shared" si="72"/>
        <v>0</v>
      </c>
      <c r="EZ11" s="316">
        <f t="shared" si="73"/>
        <v>0</v>
      </c>
      <c r="FA11" s="316">
        <f t="shared" si="74"/>
        <v>0</v>
      </c>
      <c r="FB11" s="188"/>
      <c r="FC11" s="307">
        <f t="shared" ref="FC11:FC74" si="132">SUM(EV11:FA11)</f>
        <v>0</v>
      </c>
      <c r="FD11" s="307">
        <f t="shared" si="75"/>
        <v>0</v>
      </c>
      <c r="FE11" s="188"/>
      <c r="FF11" s="188"/>
      <c r="FG11" s="188"/>
      <c r="FH11" s="188"/>
      <c r="FI11" s="188"/>
      <c r="FJ11" s="188"/>
      <c r="FK11" s="316">
        <f t="shared" si="125"/>
        <v>0</v>
      </c>
      <c r="FL11" s="316">
        <f t="shared" si="76"/>
        <v>0</v>
      </c>
      <c r="FM11" s="316">
        <f t="shared" si="77"/>
        <v>0</v>
      </c>
      <c r="FN11" s="316">
        <f t="shared" si="78"/>
        <v>0</v>
      </c>
      <c r="FO11" s="316">
        <f t="shared" si="79"/>
        <v>0</v>
      </c>
      <c r="FP11" s="316">
        <f t="shared" si="80"/>
        <v>0</v>
      </c>
      <c r="FQ11" s="188"/>
      <c r="FR11" s="307">
        <f t="shared" si="81"/>
        <v>0</v>
      </c>
      <c r="FS11" s="307">
        <f t="shared" si="82"/>
        <v>0</v>
      </c>
      <c r="FT11" s="188"/>
      <c r="FU11" s="188"/>
      <c r="FV11" s="188"/>
      <c r="FW11" s="188"/>
      <c r="FX11" s="188"/>
      <c r="FY11" s="188"/>
      <c r="FZ11" s="316">
        <f t="shared" si="126"/>
        <v>0</v>
      </c>
      <c r="GA11" s="316">
        <f t="shared" si="83"/>
        <v>0</v>
      </c>
      <c r="GB11" s="316">
        <f t="shared" si="84"/>
        <v>0</v>
      </c>
      <c r="GC11" s="316">
        <f t="shared" si="85"/>
        <v>0</v>
      </c>
      <c r="GD11" s="316">
        <f t="shared" si="86"/>
        <v>0</v>
      </c>
      <c r="GE11" s="316">
        <f t="shared" si="87"/>
        <v>0</v>
      </c>
      <c r="GF11" s="188"/>
      <c r="GG11" s="307">
        <f t="shared" si="88"/>
        <v>0</v>
      </c>
      <c r="GH11" s="307">
        <f t="shared" si="89"/>
        <v>0</v>
      </c>
      <c r="GK11" s="188"/>
      <c r="GL11" s="188"/>
      <c r="GM11" s="188"/>
      <c r="GN11" s="188"/>
      <c r="GO11" s="316">
        <f t="shared" si="90"/>
        <v>0</v>
      </c>
      <c r="GP11" s="316">
        <f t="shared" si="91"/>
        <v>0</v>
      </c>
      <c r="GQ11" s="316">
        <f t="shared" si="91"/>
        <v>0</v>
      </c>
      <c r="GR11" s="316">
        <f t="shared" si="91"/>
        <v>0</v>
      </c>
      <c r="GS11" s="316">
        <f t="shared" si="91"/>
        <v>0</v>
      </c>
      <c r="GT11" s="316">
        <f t="shared" si="91"/>
        <v>0</v>
      </c>
      <c r="GU11" s="188"/>
      <c r="GV11" s="307">
        <f t="shared" si="92"/>
        <v>0</v>
      </c>
      <c r="GW11" s="307">
        <f t="shared" si="127"/>
        <v>0</v>
      </c>
      <c r="GZ11" s="188"/>
      <c r="HA11" s="188"/>
      <c r="HB11" s="188"/>
      <c r="HC11" s="188"/>
      <c r="HD11" s="316">
        <f t="shared" si="93"/>
        <v>0</v>
      </c>
      <c r="HE11" s="316">
        <f t="shared" si="94"/>
        <v>0</v>
      </c>
      <c r="HF11" s="316">
        <f t="shared" si="94"/>
        <v>0</v>
      </c>
      <c r="HG11" s="316">
        <f t="shared" si="94"/>
        <v>0</v>
      </c>
      <c r="HH11" s="316">
        <f t="shared" si="94"/>
        <v>0</v>
      </c>
      <c r="HI11" s="316">
        <f t="shared" si="94"/>
        <v>0</v>
      </c>
      <c r="HJ11" s="188"/>
      <c r="HK11" s="307">
        <f t="shared" si="95"/>
        <v>0</v>
      </c>
      <c r="HL11" s="307">
        <f t="shared" si="128"/>
        <v>0</v>
      </c>
    </row>
    <row r="12" spans="1:220" ht="16.5" x14ac:dyDescent="0.25">
      <c r="A12" s="404">
        <v>37104</v>
      </c>
      <c r="B12" s="410">
        <f t="shared" si="96"/>
        <v>0</v>
      </c>
      <c r="C12" s="208">
        <f t="shared" si="97"/>
        <v>2.16</v>
      </c>
      <c r="D12" s="417"/>
      <c r="E12" s="410">
        <f t="shared" si="98"/>
        <v>0</v>
      </c>
      <c r="F12" s="208">
        <f t="shared" si="99"/>
        <v>0.245</v>
      </c>
      <c r="G12" s="417"/>
      <c r="H12" s="410">
        <f t="shared" si="100"/>
        <v>0</v>
      </c>
      <c r="I12" s="208">
        <f t="shared" si="11"/>
        <v>0.02</v>
      </c>
      <c r="J12" s="417"/>
      <c r="K12" s="410">
        <f t="shared" si="101"/>
        <v>4.53</v>
      </c>
      <c r="L12" s="208">
        <f t="shared" si="12"/>
        <v>0.155</v>
      </c>
      <c r="M12" s="417"/>
      <c r="N12" s="410">
        <f t="shared" si="102"/>
        <v>-27.35</v>
      </c>
      <c r="O12" s="208">
        <f t="shared" si="13"/>
        <v>0</v>
      </c>
      <c r="P12" s="417"/>
      <c r="Q12" s="410">
        <f t="shared" si="103"/>
        <v>145.88999999999999</v>
      </c>
      <c r="R12" s="208">
        <f t="shared" si="104"/>
        <v>-0.30499999999999999</v>
      </c>
      <c r="S12" s="417"/>
      <c r="T12" s="208">
        <f t="shared" si="105"/>
        <v>7.3373483966536241</v>
      </c>
      <c r="U12" s="417"/>
      <c r="V12" s="410">
        <f t="shared" si="106"/>
        <v>-14.04</v>
      </c>
      <c r="W12" s="208">
        <f t="shared" si="107"/>
        <v>5.44</v>
      </c>
      <c r="X12" s="417"/>
      <c r="Z12" s="415">
        <f t="shared" si="108"/>
        <v>150.41999999999999</v>
      </c>
      <c r="AA12" s="122"/>
      <c r="AB12" s="122"/>
      <c r="AE12" s="385" t="s">
        <v>285</v>
      </c>
      <c r="AF12" s="386" t="s">
        <v>286</v>
      </c>
      <c r="AH12" s="407">
        <v>37104</v>
      </c>
      <c r="AI12" s="293">
        <f t="shared" si="109"/>
        <v>0</v>
      </c>
      <c r="AJ12" s="294">
        <f t="shared" si="129"/>
        <v>0</v>
      </c>
      <c r="AK12" s="294">
        <f t="shared" si="14"/>
        <v>0</v>
      </c>
      <c r="AL12" s="313">
        <f t="shared" si="110"/>
        <v>0.97331126655792277</v>
      </c>
      <c r="AM12" s="314">
        <f t="shared" si="15"/>
        <v>0</v>
      </c>
      <c r="AN12" s="294">
        <f t="shared" si="16"/>
        <v>0</v>
      </c>
      <c r="AO12" s="408"/>
      <c r="AP12" s="237"/>
      <c r="AQ12" s="307">
        <f t="shared" si="17"/>
        <v>0</v>
      </c>
      <c r="AR12" s="237"/>
      <c r="AS12" s="188"/>
      <c r="AT12" s="188"/>
      <c r="AU12" s="239">
        <v>37104</v>
      </c>
      <c r="AV12" s="188"/>
      <c r="AW12" s="315">
        <f t="shared" si="111"/>
        <v>0</v>
      </c>
      <c r="AX12" s="316">
        <f t="shared" si="18"/>
        <v>0</v>
      </c>
      <c r="AY12" s="316">
        <f t="shared" si="19"/>
        <v>0</v>
      </c>
      <c r="AZ12" s="316">
        <f t="shared" si="20"/>
        <v>0</v>
      </c>
      <c r="BA12" s="316">
        <f t="shared" si="21"/>
        <v>0</v>
      </c>
      <c r="BB12" s="316">
        <f t="shared" si="22"/>
        <v>0</v>
      </c>
      <c r="BC12" s="316">
        <f t="shared" si="23"/>
        <v>0</v>
      </c>
      <c r="BD12" s="316"/>
      <c r="BE12" s="316">
        <f t="shared" si="112"/>
        <v>0</v>
      </c>
      <c r="BF12" s="248"/>
      <c r="BG12" s="248"/>
      <c r="BH12" s="317">
        <f t="shared" si="113"/>
        <v>0</v>
      </c>
      <c r="BI12" s="317">
        <f t="shared" si="24"/>
        <v>0</v>
      </c>
      <c r="BJ12" s="317">
        <f t="shared" si="25"/>
        <v>0</v>
      </c>
      <c r="BK12" s="317">
        <f t="shared" si="26"/>
        <v>0</v>
      </c>
      <c r="BL12" s="317">
        <f t="shared" si="27"/>
        <v>0</v>
      </c>
      <c r="BM12" s="317">
        <f t="shared" si="28"/>
        <v>0</v>
      </c>
      <c r="BN12" s="317">
        <f t="shared" si="29"/>
        <v>0</v>
      </c>
      <c r="BO12" s="317">
        <f t="shared" si="30"/>
        <v>0</v>
      </c>
      <c r="BP12" s="248"/>
      <c r="BQ12" s="249">
        <f t="shared" si="130"/>
        <v>0</v>
      </c>
      <c r="BR12" s="249"/>
      <c r="BS12" s="249"/>
      <c r="BT12" s="188"/>
      <c r="BU12" s="188"/>
      <c r="BV12" s="318">
        <f t="shared" si="114"/>
        <v>0</v>
      </c>
      <c r="BW12" s="318">
        <f t="shared" si="31"/>
        <v>0</v>
      </c>
      <c r="BX12" s="318">
        <f t="shared" si="32"/>
        <v>0</v>
      </c>
      <c r="BY12" s="318">
        <f t="shared" si="33"/>
        <v>0</v>
      </c>
      <c r="BZ12" s="318">
        <f t="shared" si="34"/>
        <v>0</v>
      </c>
      <c r="CA12" s="316">
        <f t="shared" si="35"/>
        <v>0</v>
      </c>
      <c r="CB12" s="316">
        <f t="shared" si="36"/>
        <v>0</v>
      </c>
      <c r="CC12" s="316">
        <f t="shared" si="37"/>
        <v>0</v>
      </c>
      <c r="CD12" s="316">
        <f t="shared" si="38"/>
        <v>0</v>
      </c>
      <c r="CE12" s="316">
        <f t="shared" si="39"/>
        <v>0</v>
      </c>
      <c r="CF12" s="316">
        <f t="shared" si="40"/>
        <v>0</v>
      </c>
      <c r="CG12" s="316">
        <f t="shared" si="41"/>
        <v>0</v>
      </c>
      <c r="CH12" s="316">
        <f t="shared" si="42"/>
        <v>0</v>
      </c>
      <c r="CI12" s="188"/>
      <c r="CJ12" s="307">
        <f t="shared" si="115"/>
        <v>0</v>
      </c>
      <c r="CK12" s="307"/>
      <c r="CL12" s="307"/>
      <c r="CM12" s="318">
        <f t="shared" si="116"/>
        <v>0</v>
      </c>
      <c r="CN12" s="318">
        <f t="shared" si="43"/>
        <v>0</v>
      </c>
      <c r="CO12" s="318">
        <f t="shared" si="44"/>
        <v>0</v>
      </c>
      <c r="CP12" s="318">
        <f t="shared" si="45"/>
        <v>0</v>
      </c>
      <c r="CQ12" s="307"/>
      <c r="CR12" s="307">
        <f t="shared" si="117"/>
        <v>0</v>
      </c>
      <c r="CS12" s="307"/>
      <c r="CT12" s="188"/>
      <c r="CU12" s="188"/>
      <c r="CV12" s="188"/>
      <c r="CW12" s="316">
        <f t="shared" si="118"/>
        <v>0</v>
      </c>
      <c r="CX12" s="316">
        <f t="shared" si="46"/>
        <v>0</v>
      </c>
      <c r="CY12" s="316">
        <f t="shared" si="47"/>
        <v>0</v>
      </c>
      <c r="CZ12" s="316">
        <f t="shared" si="48"/>
        <v>0</v>
      </c>
      <c r="DA12" s="316">
        <f t="shared" si="49"/>
        <v>0</v>
      </c>
      <c r="DB12" s="316">
        <f t="shared" si="50"/>
        <v>0</v>
      </c>
      <c r="DC12" s="316">
        <f t="shared" si="51"/>
        <v>0</v>
      </c>
      <c r="DD12" s="188"/>
      <c r="DE12" s="307">
        <f t="shared" si="119"/>
        <v>0</v>
      </c>
      <c r="DF12" s="188"/>
      <c r="DG12" s="188"/>
      <c r="DH12" s="188"/>
      <c r="DI12" s="188"/>
      <c r="DJ12" s="188"/>
      <c r="DK12" s="316">
        <f t="shared" si="120"/>
        <v>0</v>
      </c>
      <c r="DL12" s="316">
        <f t="shared" si="52"/>
        <v>0</v>
      </c>
      <c r="DM12" s="316">
        <f t="shared" si="53"/>
        <v>0</v>
      </c>
      <c r="DN12" s="316">
        <f t="shared" si="54"/>
        <v>0</v>
      </c>
      <c r="DO12" s="316"/>
      <c r="DP12" s="316">
        <f t="shared" si="121"/>
        <v>0</v>
      </c>
      <c r="DQ12" s="316"/>
      <c r="DR12" s="316">
        <f t="shared" si="122"/>
        <v>0</v>
      </c>
      <c r="DS12" s="316">
        <f t="shared" si="55"/>
        <v>0</v>
      </c>
      <c r="DT12" s="316">
        <f t="shared" si="56"/>
        <v>0</v>
      </c>
      <c r="DU12" s="316">
        <f t="shared" si="57"/>
        <v>0</v>
      </c>
      <c r="DV12" s="316">
        <f t="shared" si="58"/>
        <v>0</v>
      </c>
      <c r="DW12" s="316">
        <f t="shared" si="59"/>
        <v>0</v>
      </c>
      <c r="DX12" s="316">
        <f t="shared" si="60"/>
        <v>0</v>
      </c>
      <c r="DY12" s="316">
        <f t="shared" si="61"/>
        <v>0</v>
      </c>
      <c r="DZ12" s="188"/>
      <c r="EA12" s="307">
        <f t="shared" si="62"/>
        <v>0</v>
      </c>
      <c r="EB12" s="307">
        <f t="shared" si="63"/>
        <v>0</v>
      </c>
      <c r="EC12" s="188"/>
      <c r="ED12" s="188"/>
      <c r="EE12" s="188"/>
      <c r="EF12" s="188"/>
      <c r="EG12" s="188"/>
      <c r="EH12" s="316">
        <f t="shared" si="123"/>
        <v>0</v>
      </c>
      <c r="EI12" s="316">
        <f t="shared" si="64"/>
        <v>0</v>
      </c>
      <c r="EJ12" s="316">
        <f t="shared" si="65"/>
        <v>0</v>
      </c>
      <c r="EK12" s="316">
        <f t="shared" si="66"/>
        <v>0</v>
      </c>
      <c r="EL12" s="316">
        <f t="shared" si="67"/>
        <v>0</v>
      </c>
      <c r="EM12" s="316">
        <f t="shared" si="68"/>
        <v>0</v>
      </c>
      <c r="EN12" s="188"/>
      <c r="EO12" s="307">
        <f t="shared" si="131"/>
        <v>0</v>
      </c>
      <c r="EP12" s="307">
        <f t="shared" si="69"/>
        <v>0</v>
      </c>
      <c r="EQ12" s="188"/>
      <c r="ER12" s="188"/>
      <c r="ES12" s="188"/>
      <c r="ET12" s="188"/>
      <c r="EU12" s="188"/>
      <c r="EV12" s="316">
        <f t="shared" si="124"/>
        <v>0</v>
      </c>
      <c r="EW12" s="316">
        <f t="shared" si="70"/>
        <v>0</v>
      </c>
      <c r="EX12" s="316">
        <f t="shared" si="71"/>
        <v>0</v>
      </c>
      <c r="EY12" s="316">
        <f t="shared" si="72"/>
        <v>0</v>
      </c>
      <c r="EZ12" s="316">
        <f t="shared" si="73"/>
        <v>0</v>
      </c>
      <c r="FA12" s="316">
        <f t="shared" si="74"/>
        <v>0</v>
      </c>
      <c r="FB12" s="188"/>
      <c r="FC12" s="307">
        <f t="shared" si="132"/>
        <v>0</v>
      </c>
      <c r="FD12" s="307">
        <f t="shared" si="75"/>
        <v>0</v>
      </c>
      <c r="FE12" s="188"/>
      <c r="FF12" s="188"/>
      <c r="FG12" s="188"/>
      <c r="FH12" s="188"/>
      <c r="FI12" s="188"/>
      <c r="FJ12" s="188"/>
      <c r="FK12" s="316">
        <f t="shared" si="125"/>
        <v>0</v>
      </c>
      <c r="FL12" s="316">
        <f t="shared" si="76"/>
        <v>0</v>
      </c>
      <c r="FM12" s="316">
        <f t="shared" si="77"/>
        <v>0</v>
      </c>
      <c r="FN12" s="316">
        <f t="shared" si="78"/>
        <v>0</v>
      </c>
      <c r="FO12" s="316">
        <f t="shared" si="79"/>
        <v>0</v>
      </c>
      <c r="FP12" s="316">
        <f t="shared" si="80"/>
        <v>0</v>
      </c>
      <c r="FQ12" s="188"/>
      <c r="FR12" s="307">
        <f t="shared" si="81"/>
        <v>0</v>
      </c>
      <c r="FS12" s="307">
        <f t="shared" si="82"/>
        <v>0</v>
      </c>
      <c r="FT12" s="188"/>
      <c r="FU12" s="188"/>
      <c r="FV12" s="188"/>
      <c r="FW12" s="188"/>
      <c r="FX12" s="188"/>
      <c r="FY12" s="188"/>
      <c r="FZ12" s="316">
        <f t="shared" si="126"/>
        <v>0</v>
      </c>
      <c r="GA12" s="316">
        <f t="shared" si="83"/>
        <v>0</v>
      </c>
      <c r="GB12" s="316">
        <f t="shared" si="84"/>
        <v>0</v>
      </c>
      <c r="GC12" s="316">
        <f t="shared" si="85"/>
        <v>0</v>
      </c>
      <c r="GD12" s="316">
        <f t="shared" si="86"/>
        <v>0</v>
      </c>
      <c r="GE12" s="316">
        <f t="shared" si="87"/>
        <v>0</v>
      </c>
      <c r="GF12" s="188"/>
      <c r="GG12" s="307">
        <f t="shared" si="88"/>
        <v>0</v>
      </c>
      <c r="GH12" s="307">
        <f t="shared" si="89"/>
        <v>0</v>
      </c>
      <c r="GK12" s="188"/>
      <c r="GL12" s="188"/>
      <c r="GM12" s="188"/>
      <c r="GN12" s="188"/>
      <c r="GO12" s="316">
        <f t="shared" si="90"/>
        <v>0</v>
      </c>
      <c r="GP12" s="316">
        <f t="shared" si="91"/>
        <v>0</v>
      </c>
      <c r="GQ12" s="316">
        <f t="shared" si="91"/>
        <v>0</v>
      </c>
      <c r="GR12" s="316">
        <f t="shared" si="91"/>
        <v>0</v>
      </c>
      <c r="GS12" s="316">
        <f t="shared" si="91"/>
        <v>0</v>
      </c>
      <c r="GT12" s="316">
        <f t="shared" si="91"/>
        <v>0</v>
      </c>
      <c r="GU12" s="188"/>
      <c r="GV12" s="307">
        <f t="shared" si="92"/>
        <v>0</v>
      </c>
      <c r="GW12" s="307">
        <f t="shared" si="127"/>
        <v>0</v>
      </c>
      <c r="GZ12" s="188"/>
      <c r="HA12" s="188"/>
      <c r="HB12" s="188"/>
      <c r="HC12" s="188"/>
      <c r="HD12" s="316">
        <f t="shared" si="93"/>
        <v>0</v>
      </c>
      <c r="HE12" s="316">
        <f t="shared" si="94"/>
        <v>0</v>
      </c>
      <c r="HF12" s="316">
        <f t="shared" si="94"/>
        <v>0</v>
      </c>
      <c r="HG12" s="316">
        <f t="shared" si="94"/>
        <v>0</v>
      </c>
      <c r="HH12" s="316">
        <f t="shared" si="94"/>
        <v>0</v>
      </c>
      <c r="HI12" s="316">
        <f t="shared" si="94"/>
        <v>0</v>
      </c>
      <c r="HJ12" s="188"/>
      <c r="HK12" s="307">
        <f t="shared" si="95"/>
        <v>0</v>
      </c>
      <c r="HL12" s="307">
        <f t="shared" si="128"/>
        <v>0</v>
      </c>
    </row>
    <row r="13" spans="1:220" ht="16.5" x14ac:dyDescent="0.25">
      <c r="A13" s="404">
        <v>37135</v>
      </c>
      <c r="B13" s="410">
        <f t="shared" si="96"/>
        <v>0</v>
      </c>
      <c r="C13" s="208">
        <f t="shared" si="97"/>
        <v>2.0699999999999998</v>
      </c>
      <c r="D13" s="417"/>
      <c r="E13" s="410">
        <f t="shared" si="98"/>
        <v>0</v>
      </c>
      <c r="F13" s="208">
        <f t="shared" si="99"/>
        <v>0.245</v>
      </c>
      <c r="G13" s="417"/>
      <c r="H13" s="410">
        <f t="shared" si="100"/>
        <v>0</v>
      </c>
      <c r="I13" s="208">
        <f t="shared" si="11"/>
        <v>2.5000000000000001E-2</v>
      </c>
      <c r="J13" s="417"/>
      <c r="K13" s="410">
        <f t="shared" si="101"/>
        <v>4.3600000000000003</v>
      </c>
      <c r="L13" s="208">
        <f t="shared" si="12"/>
        <v>0.155</v>
      </c>
      <c r="M13" s="417"/>
      <c r="N13" s="410">
        <f t="shared" si="102"/>
        <v>16.39</v>
      </c>
      <c r="O13" s="208">
        <f t="shared" si="13"/>
        <v>0</v>
      </c>
      <c r="P13" s="417"/>
      <c r="Q13" s="410">
        <f t="shared" si="103"/>
        <v>241.66</v>
      </c>
      <c r="R13" s="208">
        <f t="shared" si="104"/>
        <v>-0.30499999999999999</v>
      </c>
      <c r="S13" s="417"/>
      <c r="T13" s="208">
        <f t="shared" si="105"/>
        <v>7.286332836397027</v>
      </c>
      <c r="U13" s="417"/>
      <c r="V13" s="410">
        <f t="shared" si="106"/>
        <v>-29.12</v>
      </c>
      <c r="W13" s="208">
        <f t="shared" si="107"/>
        <v>5.4050000000000002</v>
      </c>
      <c r="X13" s="417"/>
      <c r="Z13" s="415">
        <f t="shared" si="108"/>
        <v>246.02</v>
      </c>
      <c r="AA13" s="122"/>
      <c r="AB13" s="122"/>
      <c r="AE13" s="385" t="s">
        <v>287</v>
      </c>
      <c r="AF13" s="386" t="s">
        <v>288</v>
      </c>
      <c r="AH13" s="407">
        <v>37135</v>
      </c>
      <c r="AI13" s="293">
        <f t="shared" si="109"/>
        <v>0</v>
      </c>
      <c r="AJ13" s="294">
        <f t="shared" si="129"/>
        <v>0</v>
      </c>
      <c r="AK13" s="294">
        <f t="shared" si="14"/>
        <v>0</v>
      </c>
      <c r="AL13" s="313">
        <f t="shared" si="110"/>
        <v>0.96927624899831455</v>
      </c>
      <c r="AM13" s="314">
        <f t="shared" si="15"/>
        <v>0</v>
      </c>
      <c r="AN13" s="294">
        <f t="shared" si="16"/>
        <v>0</v>
      </c>
      <c r="AO13" s="408"/>
      <c r="AP13" s="237"/>
      <c r="AQ13" s="307">
        <f t="shared" si="17"/>
        <v>0</v>
      </c>
      <c r="AR13" s="237"/>
      <c r="AS13" s="188"/>
      <c r="AT13" s="188"/>
      <c r="AU13" s="239">
        <v>37135</v>
      </c>
      <c r="AV13" s="188"/>
      <c r="AW13" s="315">
        <f t="shared" si="111"/>
        <v>0</v>
      </c>
      <c r="AX13" s="316">
        <f t="shared" si="18"/>
        <v>0</v>
      </c>
      <c r="AY13" s="316">
        <f t="shared" si="19"/>
        <v>0</v>
      </c>
      <c r="AZ13" s="316">
        <f t="shared" si="20"/>
        <v>0</v>
      </c>
      <c r="BA13" s="316">
        <f t="shared" si="21"/>
        <v>0</v>
      </c>
      <c r="BB13" s="316">
        <f t="shared" si="22"/>
        <v>0</v>
      </c>
      <c r="BC13" s="316">
        <f t="shared" si="23"/>
        <v>0</v>
      </c>
      <c r="BD13" s="316"/>
      <c r="BE13" s="316">
        <f t="shared" si="112"/>
        <v>0</v>
      </c>
      <c r="BF13" s="248"/>
      <c r="BG13" s="248"/>
      <c r="BH13" s="317">
        <f t="shared" si="113"/>
        <v>0</v>
      </c>
      <c r="BI13" s="317">
        <f t="shared" si="24"/>
        <v>0</v>
      </c>
      <c r="BJ13" s="317">
        <f t="shared" si="25"/>
        <v>0</v>
      </c>
      <c r="BK13" s="317">
        <f t="shared" si="26"/>
        <v>0</v>
      </c>
      <c r="BL13" s="317">
        <f t="shared" si="27"/>
        <v>0</v>
      </c>
      <c r="BM13" s="317">
        <f t="shared" si="28"/>
        <v>0</v>
      </c>
      <c r="BN13" s="317">
        <f t="shared" si="29"/>
        <v>0</v>
      </c>
      <c r="BO13" s="317">
        <f t="shared" si="30"/>
        <v>0</v>
      </c>
      <c r="BP13" s="248"/>
      <c r="BQ13" s="249">
        <f t="shared" si="130"/>
        <v>0</v>
      </c>
      <c r="BR13" s="249"/>
      <c r="BS13" s="249"/>
      <c r="BT13" s="188"/>
      <c r="BU13" s="188"/>
      <c r="BV13" s="318">
        <f t="shared" si="114"/>
        <v>0</v>
      </c>
      <c r="BW13" s="318">
        <f t="shared" si="31"/>
        <v>0</v>
      </c>
      <c r="BX13" s="318">
        <f t="shared" si="32"/>
        <v>0</v>
      </c>
      <c r="BY13" s="318">
        <f t="shared" si="33"/>
        <v>0</v>
      </c>
      <c r="BZ13" s="318">
        <f t="shared" si="34"/>
        <v>0</v>
      </c>
      <c r="CA13" s="316">
        <f t="shared" si="35"/>
        <v>0</v>
      </c>
      <c r="CB13" s="316">
        <f t="shared" si="36"/>
        <v>0</v>
      </c>
      <c r="CC13" s="316">
        <f t="shared" si="37"/>
        <v>0</v>
      </c>
      <c r="CD13" s="316">
        <f t="shared" si="38"/>
        <v>0</v>
      </c>
      <c r="CE13" s="316">
        <f t="shared" si="39"/>
        <v>0</v>
      </c>
      <c r="CF13" s="316">
        <f t="shared" si="40"/>
        <v>0</v>
      </c>
      <c r="CG13" s="316">
        <f t="shared" si="41"/>
        <v>0</v>
      </c>
      <c r="CH13" s="316">
        <f t="shared" si="42"/>
        <v>0</v>
      </c>
      <c r="CI13" s="188"/>
      <c r="CJ13" s="307">
        <f t="shared" si="115"/>
        <v>0</v>
      </c>
      <c r="CK13" s="307"/>
      <c r="CL13" s="307"/>
      <c r="CM13" s="318">
        <f t="shared" si="116"/>
        <v>0</v>
      </c>
      <c r="CN13" s="318">
        <f t="shared" si="43"/>
        <v>0</v>
      </c>
      <c r="CO13" s="318">
        <f t="shared" si="44"/>
        <v>0</v>
      </c>
      <c r="CP13" s="318">
        <f t="shared" si="45"/>
        <v>0</v>
      </c>
      <c r="CQ13" s="307"/>
      <c r="CR13" s="307">
        <f t="shared" si="117"/>
        <v>0</v>
      </c>
      <c r="CS13" s="307"/>
      <c r="CT13" s="188"/>
      <c r="CU13" s="188"/>
      <c r="CV13" s="188"/>
      <c r="CW13" s="316">
        <f t="shared" si="118"/>
        <v>0</v>
      </c>
      <c r="CX13" s="316">
        <f t="shared" si="46"/>
        <v>0</v>
      </c>
      <c r="CY13" s="316">
        <f t="shared" si="47"/>
        <v>0</v>
      </c>
      <c r="CZ13" s="316">
        <f t="shared" si="48"/>
        <v>0</v>
      </c>
      <c r="DA13" s="316">
        <f t="shared" si="49"/>
        <v>0</v>
      </c>
      <c r="DB13" s="316">
        <f t="shared" si="50"/>
        <v>0</v>
      </c>
      <c r="DC13" s="316">
        <f t="shared" si="51"/>
        <v>0</v>
      </c>
      <c r="DD13" s="188"/>
      <c r="DE13" s="307">
        <f t="shared" si="119"/>
        <v>0</v>
      </c>
      <c r="DF13" s="188"/>
      <c r="DG13" s="188"/>
      <c r="DH13" s="188"/>
      <c r="DI13" s="188"/>
      <c r="DJ13" s="188"/>
      <c r="DK13" s="316">
        <f t="shared" si="120"/>
        <v>0</v>
      </c>
      <c r="DL13" s="316">
        <f t="shared" si="52"/>
        <v>0</v>
      </c>
      <c r="DM13" s="316">
        <f t="shared" si="53"/>
        <v>0</v>
      </c>
      <c r="DN13" s="316">
        <f t="shared" si="54"/>
        <v>0</v>
      </c>
      <c r="DO13" s="316"/>
      <c r="DP13" s="316">
        <f t="shared" si="121"/>
        <v>0</v>
      </c>
      <c r="DQ13" s="316"/>
      <c r="DR13" s="316">
        <f t="shared" si="122"/>
        <v>0</v>
      </c>
      <c r="DS13" s="316">
        <f t="shared" si="55"/>
        <v>0</v>
      </c>
      <c r="DT13" s="316">
        <f t="shared" si="56"/>
        <v>0</v>
      </c>
      <c r="DU13" s="316">
        <f t="shared" si="57"/>
        <v>0</v>
      </c>
      <c r="DV13" s="316">
        <f t="shared" si="58"/>
        <v>0</v>
      </c>
      <c r="DW13" s="316">
        <f t="shared" si="59"/>
        <v>0</v>
      </c>
      <c r="DX13" s="316">
        <f t="shared" si="60"/>
        <v>0</v>
      </c>
      <c r="DY13" s="316">
        <f t="shared" si="61"/>
        <v>0</v>
      </c>
      <c r="DZ13" s="188"/>
      <c r="EA13" s="307">
        <f t="shared" si="62"/>
        <v>0</v>
      </c>
      <c r="EB13" s="307">
        <f t="shared" si="63"/>
        <v>0</v>
      </c>
      <c r="EC13" s="188"/>
      <c r="ED13" s="188"/>
      <c r="EE13" s="188"/>
      <c r="EF13" s="188"/>
      <c r="EG13" s="188"/>
      <c r="EH13" s="316">
        <f t="shared" si="123"/>
        <v>0</v>
      </c>
      <c r="EI13" s="316">
        <f t="shared" si="64"/>
        <v>0</v>
      </c>
      <c r="EJ13" s="316">
        <f t="shared" si="65"/>
        <v>0</v>
      </c>
      <c r="EK13" s="316">
        <f t="shared" si="66"/>
        <v>0</v>
      </c>
      <c r="EL13" s="316">
        <f t="shared" si="67"/>
        <v>0</v>
      </c>
      <c r="EM13" s="316">
        <f t="shared" si="68"/>
        <v>0</v>
      </c>
      <c r="EN13" s="188"/>
      <c r="EO13" s="307">
        <f t="shared" si="131"/>
        <v>0</v>
      </c>
      <c r="EP13" s="307">
        <f t="shared" si="69"/>
        <v>0</v>
      </c>
      <c r="EQ13" s="188"/>
      <c r="ER13" s="188"/>
      <c r="ES13" s="188"/>
      <c r="ET13" s="188"/>
      <c r="EU13" s="188"/>
      <c r="EV13" s="316">
        <f t="shared" si="124"/>
        <v>0</v>
      </c>
      <c r="EW13" s="316">
        <f t="shared" si="70"/>
        <v>0</v>
      </c>
      <c r="EX13" s="316">
        <f t="shared" si="71"/>
        <v>0</v>
      </c>
      <c r="EY13" s="316">
        <f t="shared" si="72"/>
        <v>0</v>
      </c>
      <c r="EZ13" s="316">
        <f t="shared" si="73"/>
        <v>0</v>
      </c>
      <c r="FA13" s="316">
        <f t="shared" si="74"/>
        <v>0</v>
      </c>
      <c r="FB13" s="188"/>
      <c r="FC13" s="307">
        <f t="shared" si="132"/>
        <v>0</v>
      </c>
      <c r="FD13" s="307">
        <f t="shared" si="75"/>
        <v>0</v>
      </c>
      <c r="FE13" s="188"/>
      <c r="FF13" s="188"/>
      <c r="FG13" s="188"/>
      <c r="FH13" s="188"/>
      <c r="FI13" s="188"/>
      <c r="FJ13" s="188"/>
      <c r="FK13" s="316">
        <f t="shared" si="125"/>
        <v>0</v>
      </c>
      <c r="FL13" s="316">
        <f t="shared" si="76"/>
        <v>0</v>
      </c>
      <c r="FM13" s="316">
        <f t="shared" si="77"/>
        <v>0</v>
      </c>
      <c r="FN13" s="316">
        <f t="shared" si="78"/>
        <v>0</v>
      </c>
      <c r="FO13" s="316">
        <f t="shared" si="79"/>
        <v>0</v>
      </c>
      <c r="FP13" s="316">
        <f t="shared" si="80"/>
        <v>0</v>
      </c>
      <c r="FQ13" s="188"/>
      <c r="FR13" s="307">
        <f t="shared" si="81"/>
        <v>0</v>
      </c>
      <c r="FS13" s="307">
        <f t="shared" si="82"/>
        <v>0</v>
      </c>
      <c r="FT13" s="188"/>
      <c r="FU13" s="188"/>
      <c r="FV13" s="188"/>
      <c r="FW13" s="188"/>
      <c r="FX13" s="188"/>
      <c r="FY13" s="188"/>
      <c r="FZ13" s="316">
        <f t="shared" si="126"/>
        <v>0</v>
      </c>
      <c r="GA13" s="316">
        <f t="shared" si="83"/>
        <v>0</v>
      </c>
      <c r="GB13" s="316">
        <f t="shared" si="84"/>
        <v>0</v>
      </c>
      <c r="GC13" s="316">
        <f t="shared" si="85"/>
        <v>0</v>
      </c>
      <c r="GD13" s="316">
        <f t="shared" si="86"/>
        <v>0</v>
      </c>
      <c r="GE13" s="316">
        <f t="shared" si="87"/>
        <v>0</v>
      </c>
      <c r="GF13" s="188"/>
      <c r="GG13" s="307">
        <f t="shared" si="88"/>
        <v>0</v>
      </c>
      <c r="GH13" s="307">
        <f t="shared" si="89"/>
        <v>0</v>
      </c>
      <c r="GK13" s="188"/>
      <c r="GL13" s="188"/>
      <c r="GM13" s="188"/>
      <c r="GN13" s="188"/>
      <c r="GO13" s="316">
        <f t="shared" si="90"/>
        <v>0</v>
      </c>
      <c r="GP13" s="316">
        <f t="shared" si="91"/>
        <v>0</v>
      </c>
      <c r="GQ13" s="316">
        <f t="shared" si="91"/>
        <v>0</v>
      </c>
      <c r="GR13" s="316">
        <f t="shared" si="91"/>
        <v>0</v>
      </c>
      <c r="GS13" s="316">
        <f t="shared" si="91"/>
        <v>0</v>
      </c>
      <c r="GT13" s="316">
        <f t="shared" si="91"/>
        <v>0</v>
      </c>
      <c r="GU13" s="188"/>
      <c r="GV13" s="307">
        <f t="shared" si="92"/>
        <v>0</v>
      </c>
      <c r="GW13" s="307">
        <f t="shared" si="127"/>
        <v>0</v>
      </c>
      <c r="GZ13" s="188"/>
      <c r="HA13" s="188"/>
      <c r="HB13" s="188"/>
      <c r="HC13" s="188"/>
      <c r="HD13" s="316">
        <f t="shared" si="93"/>
        <v>0</v>
      </c>
      <c r="HE13" s="316">
        <f t="shared" si="94"/>
        <v>0</v>
      </c>
      <c r="HF13" s="316">
        <f t="shared" si="94"/>
        <v>0</v>
      </c>
      <c r="HG13" s="316">
        <f t="shared" si="94"/>
        <v>0</v>
      </c>
      <c r="HH13" s="316">
        <f t="shared" si="94"/>
        <v>0</v>
      </c>
      <c r="HI13" s="316">
        <f t="shared" si="94"/>
        <v>0</v>
      </c>
      <c r="HJ13" s="188"/>
      <c r="HK13" s="307">
        <f t="shared" si="95"/>
        <v>0</v>
      </c>
      <c r="HL13" s="307">
        <f t="shared" si="128"/>
        <v>0</v>
      </c>
    </row>
    <row r="14" spans="1:220" ht="16.5" x14ac:dyDescent="0.25">
      <c r="A14" s="409">
        <v>37165</v>
      </c>
      <c r="B14" s="418">
        <f t="shared" si="96"/>
        <v>0</v>
      </c>
      <c r="C14" s="209">
        <f t="shared" si="97"/>
        <v>1.3</v>
      </c>
      <c r="D14" s="419"/>
      <c r="E14" s="418">
        <f t="shared" si="98"/>
        <v>0</v>
      </c>
      <c r="F14" s="209">
        <f t="shared" si="99"/>
        <v>0.245</v>
      </c>
      <c r="G14" s="419"/>
      <c r="H14" s="418">
        <f t="shared" si="100"/>
        <v>0</v>
      </c>
      <c r="I14" s="209">
        <f t="shared" si="11"/>
        <v>0.03</v>
      </c>
      <c r="J14" s="419"/>
      <c r="K14" s="418">
        <f t="shared" si="101"/>
        <v>4.49</v>
      </c>
      <c r="L14" s="209">
        <f t="shared" si="12"/>
        <v>0.155</v>
      </c>
      <c r="M14" s="419"/>
      <c r="N14" s="418">
        <f t="shared" si="102"/>
        <v>16.87</v>
      </c>
      <c r="O14" s="209">
        <f t="shared" si="13"/>
        <v>0</v>
      </c>
      <c r="P14" s="419"/>
      <c r="Q14" s="418">
        <f t="shared" si="103"/>
        <v>251.94</v>
      </c>
      <c r="R14" s="209">
        <f t="shared" si="104"/>
        <v>-0.30499999999999999</v>
      </c>
      <c r="S14" s="419"/>
      <c r="T14" s="209">
        <f t="shared" si="105"/>
        <v>7.278316396454489</v>
      </c>
      <c r="U14" s="419"/>
      <c r="V14" s="418">
        <f t="shared" si="106"/>
        <v>-30.41</v>
      </c>
      <c r="W14" s="209">
        <f t="shared" si="107"/>
        <v>5.4</v>
      </c>
      <c r="X14" s="419"/>
      <c r="Z14" s="412">
        <f t="shared" si="108"/>
        <v>256.43</v>
      </c>
      <c r="AA14" s="122"/>
      <c r="AB14" s="122"/>
      <c r="AE14" s="385" t="s">
        <v>289</v>
      </c>
      <c r="AF14" s="386" t="s">
        <v>290</v>
      </c>
      <c r="AH14" s="407">
        <v>37165</v>
      </c>
      <c r="AI14" s="293">
        <f t="shared" si="109"/>
        <v>0</v>
      </c>
      <c r="AJ14" s="294">
        <f t="shared" si="129"/>
        <v>0</v>
      </c>
      <c r="AK14" s="294">
        <f t="shared" si="14"/>
        <v>0</v>
      </c>
      <c r="AL14" s="313">
        <f t="shared" si="110"/>
        <v>0.96539539935202745</v>
      </c>
      <c r="AM14" s="314">
        <f t="shared" si="15"/>
        <v>0</v>
      </c>
      <c r="AN14" s="294">
        <f t="shared" si="16"/>
        <v>0</v>
      </c>
      <c r="AO14" s="408"/>
      <c r="AP14" s="237"/>
      <c r="AQ14" s="307">
        <f t="shared" si="17"/>
        <v>0</v>
      </c>
      <c r="AR14" s="237"/>
      <c r="AS14" s="188"/>
      <c r="AT14" s="188"/>
      <c r="AU14" s="239">
        <v>37165</v>
      </c>
      <c r="AV14" s="188"/>
      <c r="AW14" s="315">
        <f t="shared" si="111"/>
        <v>0</v>
      </c>
      <c r="AX14" s="316">
        <f t="shared" si="18"/>
        <v>0</v>
      </c>
      <c r="AY14" s="316">
        <f t="shared" si="19"/>
        <v>0</v>
      </c>
      <c r="AZ14" s="316">
        <f t="shared" si="20"/>
        <v>0</v>
      </c>
      <c r="BA14" s="316">
        <f t="shared" si="21"/>
        <v>0</v>
      </c>
      <c r="BB14" s="316">
        <f t="shared" si="22"/>
        <v>0</v>
      </c>
      <c r="BC14" s="316">
        <f t="shared" si="23"/>
        <v>0</v>
      </c>
      <c r="BD14" s="316"/>
      <c r="BE14" s="316">
        <f t="shared" si="112"/>
        <v>0</v>
      </c>
      <c r="BF14" s="248"/>
      <c r="BG14" s="248"/>
      <c r="BH14" s="317">
        <f t="shared" si="113"/>
        <v>0</v>
      </c>
      <c r="BI14" s="317">
        <f t="shared" si="24"/>
        <v>0</v>
      </c>
      <c r="BJ14" s="317">
        <f t="shared" si="25"/>
        <v>0</v>
      </c>
      <c r="BK14" s="317">
        <f t="shared" si="26"/>
        <v>0</v>
      </c>
      <c r="BL14" s="317">
        <f t="shared" si="27"/>
        <v>0</v>
      </c>
      <c r="BM14" s="317">
        <f t="shared" si="28"/>
        <v>0</v>
      </c>
      <c r="BN14" s="317">
        <f t="shared" si="29"/>
        <v>0</v>
      </c>
      <c r="BO14" s="317">
        <f t="shared" si="30"/>
        <v>0</v>
      </c>
      <c r="BP14" s="248"/>
      <c r="BQ14" s="249">
        <f t="shared" si="130"/>
        <v>0</v>
      </c>
      <c r="BR14" s="249"/>
      <c r="BS14" s="249"/>
      <c r="BT14" s="188"/>
      <c r="BU14" s="188"/>
      <c r="BV14" s="318">
        <f t="shared" si="114"/>
        <v>0</v>
      </c>
      <c r="BW14" s="318">
        <f t="shared" si="31"/>
        <v>0</v>
      </c>
      <c r="BX14" s="318">
        <f t="shared" si="32"/>
        <v>0</v>
      </c>
      <c r="BY14" s="318">
        <f t="shared" si="33"/>
        <v>0</v>
      </c>
      <c r="BZ14" s="318">
        <f t="shared" si="34"/>
        <v>0</v>
      </c>
      <c r="CA14" s="316">
        <f t="shared" si="35"/>
        <v>0</v>
      </c>
      <c r="CB14" s="316">
        <f t="shared" si="36"/>
        <v>0</v>
      </c>
      <c r="CC14" s="316">
        <f t="shared" si="37"/>
        <v>0</v>
      </c>
      <c r="CD14" s="316">
        <f t="shared" si="38"/>
        <v>0</v>
      </c>
      <c r="CE14" s="316">
        <f t="shared" si="39"/>
        <v>0</v>
      </c>
      <c r="CF14" s="316">
        <f t="shared" si="40"/>
        <v>0</v>
      </c>
      <c r="CG14" s="316">
        <f t="shared" si="41"/>
        <v>0</v>
      </c>
      <c r="CH14" s="316">
        <f t="shared" si="42"/>
        <v>0</v>
      </c>
      <c r="CI14" s="188"/>
      <c r="CJ14" s="307">
        <f t="shared" si="115"/>
        <v>0</v>
      </c>
      <c r="CK14" s="307"/>
      <c r="CL14" s="307"/>
      <c r="CM14" s="318">
        <f t="shared" si="116"/>
        <v>0</v>
      </c>
      <c r="CN14" s="318">
        <f t="shared" si="43"/>
        <v>0</v>
      </c>
      <c r="CO14" s="318">
        <f t="shared" si="44"/>
        <v>0</v>
      </c>
      <c r="CP14" s="318">
        <f t="shared" si="45"/>
        <v>0</v>
      </c>
      <c r="CQ14" s="307"/>
      <c r="CR14" s="307">
        <f t="shared" si="117"/>
        <v>0</v>
      </c>
      <c r="CS14" s="307"/>
      <c r="CT14" s="188"/>
      <c r="CU14" s="188"/>
      <c r="CV14" s="188"/>
      <c r="CW14" s="316">
        <f t="shared" si="118"/>
        <v>0</v>
      </c>
      <c r="CX14" s="316">
        <f t="shared" si="46"/>
        <v>0</v>
      </c>
      <c r="CY14" s="316">
        <f t="shared" si="47"/>
        <v>0</v>
      </c>
      <c r="CZ14" s="316">
        <f t="shared" si="48"/>
        <v>0</v>
      </c>
      <c r="DA14" s="316">
        <f t="shared" si="49"/>
        <v>0</v>
      </c>
      <c r="DB14" s="316">
        <f t="shared" si="50"/>
        <v>0</v>
      </c>
      <c r="DC14" s="316">
        <f t="shared" si="51"/>
        <v>0</v>
      </c>
      <c r="DD14" s="188"/>
      <c r="DE14" s="307">
        <f t="shared" si="119"/>
        <v>0</v>
      </c>
      <c r="DF14" s="188"/>
      <c r="DG14" s="188"/>
      <c r="DH14" s="188"/>
      <c r="DI14" s="188"/>
      <c r="DJ14" s="188"/>
      <c r="DK14" s="316">
        <f t="shared" si="120"/>
        <v>0</v>
      </c>
      <c r="DL14" s="316">
        <f t="shared" si="52"/>
        <v>0</v>
      </c>
      <c r="DM14" s="316">
        <f t="shared" si="53"/>
        <v>0</v>
      </c>
      <c r="DN14" s="316">
        <f t="shared" si="54"/>
        <v>0</v>
      </c>
      <c r="DO14" s="316"/>
      <c r="DP14" s="316">
        <f t="shared" si="121"/>
        <v>0</v>
      </c>
      <c r="DQ14" s="316"/>
      <c r="DR14" s="316">
        <f t="shared" si="122"/>
        <v>0</v>
      </c>
      <c r="DS14" s="316">
        <f t="shared" si="55"/>
        <v>0</v>
      </c>
      <c r="DT14" s="316">
        <f t="shared" si="56"/>
        <v>0</v>
      </c>
      <c r="DU14" s="316">
        <f t="shared" si="57"/>
        <v>0</v>
      </c>
      <c r="DV14" s="316">
        <f t="shared" si="58"/>
        <v>0</v>
      </c>
      <c r="DW14" s="316">
        <f t="shared" si="59"/>
        <v>0</v>
      </c>
      <c r="DX14" s="316">
        <f t="shared" si="60"/>
        <v>0</v>
      </c>
      <c r="DY14" s="316">
        <f t="shared" si="61"/>
        <v>0</v>
      </c>
      <c r="DZ14" s="188"/>
      <c r="EA14" s="307">
        <f t="shared" si="62"/>
        <v>0</v>
      </c>
      <c r="EB14" s="307">
        <f t="shared" si="63"/>
        <v>0</v>
      </c>
      <c r="EC14" s="188"/>
      <c r="ED14" s="188"/>
      <c r="EE14" s="188"/>
      <c r="EF14" s="188"/>
      <c r="EG14" s="188"/>
      <c r="EH14" s="316">
        <f t="shared" si="123"/>
        <v>0</v>
      </c>
      <c r="EI14" s="316">
        <f t="shared" si="64"/>
        <v>0</v>
      </c>
      <c r="EJ14" s="316">
        <f t="shared" si="65"/>
        <v>0</v>
      </c>
      <c r="EK14" s="316">
        <f t="shared" si="66"/>
        <v>0</v>
      </c>
      <c r="EL14" s="316">
        <f t="shared" si="67"/>
        <v>0</v>
      </c>
      <c r="EM14" s="316">
        <f t="shared" si="68"/>
        <v>0</v>
      </c>
      <c r="EN14" s="188"/>
      <c r="EO14" s="307">
        <f t="shared" si="131"/>
        <v>0</v>
      </c>
      <c r="EP14" s="307">
        <f t="shared" si="69"/>
        <v>0</v>
      </c>
      <c r="EQ14" s="188"/>
      <c r="ER14" s="188"/>
      <c r="ES14" s="188"/>
      <c r="ET14" s="188"/>
      <c r="EU14" s="188"/>
      <c r="EV14" s="316">
        <f t="shared" si="124"/>
        <v>0</v>
      </c>
      <c r="EW14" s="316">
        <f t="shared" si="70"/>
        <v>0</v>
      </c>
      <c r="EX14" s="316">
        <f t="shared" si="71"/>
        <v>0</v>
      </c>
      <c r="EY14" s="316">
        <f t="shared" si="72"/>
        <v>0</v>
      </c>
      <c r="EZ14" s="316">
        <f t="shared" si="73"/>
        <v>0</v>
      </c>
      <c r="FA14" s="316">
        <f t="shared" si="74"/>
        <v>0</v>
      </c>
      <c r="FB14" s="188"/>
      <c r="FC14" s="307">
        <f t="shared" si="132"/>
        <v>0</v>
      </c>
      <c r="FD14" s="307">
        <f t="shared" si="75"/>
        <v>0</v>
      </c>
      <c r="FE14" s="188"/>
      <c r="FF14" s="188"/>
      <c r="FG14" s="188"/>
      <c r="FH14" s="188"/>
      <c r="FI14" s="188"/>
      <c r="FJ14" s="188"/>
      <c r="FK14" s="316">
        <f t="shared" si="125"/>
        <v>0</v>
      </c>
      <c r="FL14" s="316">
        <f t="shared" si="76"/>
        <v>0</v>
      </c>
      <c r="FM14" s="316">
        <f t="shared" si="77"/>
        <v>0</v>
      </c>
      <c r="FN14" s="316">
        <f t="shared" si="78"/>
        <v>0</v>
      </c>
      <c r="FO14" s="316">
        <f t="shared" si="79"/>
        <v>0</v>
      </c>
      <c r="FP14" s="316">
        <f t="shared" si="80"/>
        <v>0</v>
      </c>
      <c r="FQ14" s="188"/>
      <c r="FR14" s="307">
        <f t="shared" si="81"/>
        <v>0</v>
      </c>
      <c r="FS14" s="307">
        <f t="shared" si="82"/>
        <v>0</v>
      </c>
      <c r="FT14" s="188"/>
      <c r="FU14" s="188"/>
      <c r="FV14" s="188"/>
      <c r="FW14" s="188"/>
      <c r="FX14" s="188"/>
      <c r="FY14" s="188"/>
      <c r="FZ14" s="316">
        <f t="shared" si="126"/>
        <v>0</v>
      </c>
      <c r="GA14" s="316">
        <f t="shared" si="83"/>
        <v>0</v>
      </c>
      <c r="GB14" s="316">
        <f t="shared" si="84"/>
        <v>0</v>
      </c>
      <c r="GC14" s="316">
        <f t="shared" si="85"/>
        <v>0</v>
      </c>
      <c r="GD14" s="316">
        <f t="shared" si="86"/>
        <v>0</v>
      </c>
      <c r="GE14" s="316">
        <f t="shared" si="87"/>
        <v>0</v>
      </c>
      <c r="GF14" s="188"/>
      <c r="GG14" s="307">
        <f t="shared" si="88"/>
        <v>0</v>
      </c>
      <c r="GH14" s="307">
        <f t="shared" si="89"/>
        <v>0</v>
      </c>
      <c r="GK14" s="188"/>
      <c r="GL14" s="188"/>
      <c r="GM14" s="188"/>
      <c r="GN14" s="188"/>
      <c r="GO14" s="316">
        <f t="shared" si="90"/>
        <v>0</v>
      </c>
      <c r="GP14" s="316">
        <f t="shared" si="91"/>
        <v>0</v>
      </c>
      <c r="GQ14" s="316">
        <f t="shared" si="91"/>
        <v>0</v>
      </c>
      <c r="GR14" s="316">
        <f t="shared" si="91"/>
        <v>0</v>
      </c>
      <c r="GS14" s="316">
        <f t="shared" si="91"/>
        <v>0</v>
      </c>
      <c r="GT14" s="316">
        <f t="shared" si="91"/>
        <v>0</v>
      </c>
      <c r="GU14" s="188"/>
      <c r="GV14" s="307">
        <f t="shared" si="92"/>
        <v>0</v>
      </c>
      <c r="GW14" s="307">
        <f t="shared" si="127"/>
        <v>0</v>
      </c>
      <c r="GZ14" s="188"/>
      <c r="HA14" s="188"/>
      <c r="HB14" s="188"/>
      <c r="HC14" s="188"/>
      <c r="HD14" s="316">
        <f t="shared" si="93"/>
        <v>0</v>
      </c>
      <c r="HE14" s="316">
        <f t="shared" si="94"/>
        <v>0</v>
      </c>
      <c r="HF14" s="316">
        <f t="shared" si="94"/>
        <v>0</v>
      </c>
      <c r="HG14" s="316">
        <f t="shared" si="94"/>
        <v>0</v>
      </c>
      <c r="HH14" s="316">
        <f t="shared" si="94"/>
        <v>0</v>
      </c>
      <c r="HI14" s="316">
        <f t="shared" si="94"/>
        <v>0</v>
      </c>
      <c r="HJ14" s="188"/>
      <c r="HK14" s="307">
        <f t="shared" si="95"/>
        <v>0</v>
      </c>
      <c r="HL14" s="307">
        <f t="shared" si="128"/>
        <v>0</v>
      </c>
    </row>
    <row r="15" spans="1:220" ht="17.25" thickBot="1" x14ac:dyDescent="0.3">
      <c r="A15" s="404">
        <v>37196</v>
      </c>
      <c r="B15" s="410">
        <f t="shared" si="96"/>
        <v>0</v>
      </c>
      <c r="C15" s="208">
        <f t="shared" si="97"/>
        <v>1.39</v>
      </c>
      <c r="D15" s="210">
        <f>AVERAGE(C15:C26)</f>
        <v>1.1029166666666668</v>
      </c>
      <c r="E15" s="410">
        <f t="shared" si="98"/>
        <v>28.84</v>
      </c>
      <c r="F15" s="208">
        <f t="shared" si="99"/>
        <v>0.28000000000000003</v>
      </c>
      <c r="G15" s="210">
        <f>AVERAGE(F15:F26)</f>
        <v>0.25541666666666663</v>
      </c>
      <c r="H15" s="410">
        <f t="shared" si="100"/>
        <v>0</v>
      </c>
      <c r="I15" s="208">
        <f t="shared" si="11"/>
        <v>7.4999999999999997E-2</v>
      </c>
      <c r="J15" s="210">
        <f>AVERAGE(I15:I26)</f>
        <v>4.1666666666666664E-2</v>
      </c>
      <c r="K15" s="410">
        <f t="shared" si="101"/>
        <v>14.42</v>
      </c>
      <c r="L15" s="208">
        <f t="shared" si="12"/>
        <v>0.21</v>
      </c>
      <c r="M15" s="210">
        <f>AVERAGE(L15:L26)</f>
        <v>0.15166666666666673</v>
      </c>
      <c r="N15" s="410">
        <f t="shared" si="102"/>
        <v>179.37</v>
      </c>
      <c r="O15" s="208">
        <f t="shared" si="13"/>
        <v>0.15</v>
      </c>
      <c r="P15" s="210">
        <f>AVERAGE(O15:O26)</f>
        <v>0.14999999999999997</v>
      </c>
      <c r="Q15" s="410">
        <f t="shared" si="103"/>
        <v>-4.3099999999999996</v>
      </c>
      <c r="R15" s="208">
        <f t="shared" si="104"/>
        <v>-0.185</v>
      </c>
      <c r="S15" s="210">
        <f>AVERAGE(R15:R26)</f>
        <v>-0.31799999999999995</v>
      </c>
      <c r="T15" s="208">
        <f t="shared" si="105"/>
        <v>7.5700833173110267</v>
      </c>
      <c r="U15" s="210">
        <f>AVERAGE(T15:T26)</f>
        <v>6.363766499702308</v>
      </c>
      <c r="V15" s="410">
        <f t="shared" si="106"/>
        <v>-16.920000000000002</v>
      </c>
      <c r="W15" s="208">
        <f t="shared" si="107"/>
        <v>5.4850000000000003</v>
      </c>
      <c r="X15" s="210">
        <f>AVERAGE(W15:W26)</f>
        <v>4.777499999999999</v>
      </c>
      <c r="Z15" s="415">
        <f t="shared" si="108"/>
        <v>10.11</v>
      </c>
      <c r="AA15" s="122"/>
      <c r="AB15" s="122"/>
      <c r="AE15" s="385" t="s">
        <v>291</v>
      </c>
      <c r="AF15" s="386" t="s">
        <v>292</v>
      </c>
      <c r="AH15" s="407">
        <v>37196</v>
      </c>
      <c r="AI15" s="293">
        <f t="shared" si="109"/>
        <v>0</v>
      </c>
      <c r="AJ15" s="294">
        <f t="shared" si="129"/>
        <v>0</v>
      </c>
      <c r="AK15" s="294">
        <f t="shared" si="14"/>
        <v>0</v>
      </c>
      <c r="AL15" s="313">
        <f t="shared" si="110"/>
        <v>0.961374591900512</v>
      </c>
      <c r="AM15" s="314">
        <f t="shared" si="15"/>
        <v>0</v>
      </c>
      <c r="AN15" s="294">
        <f t="shared" si="16"/>
        <v>0</v>
      </c>
      <c r="AO15" s="408"/>
      <c r="AP15" s="237"/>
      <c r="AQ15" s="307">
        <f t="shared" si="17"/>
        <v>0</v>
      </c>
      <c r="AR15" s="237"/>
      <c r="AS15" s="188"/>
      <c r="AT15" s="188"/>
      <c r="AU15" s="239">
        <v>37196</v>
      </c>
      <c r="AV15" s="188"/>
      <c r="AW15" s="315">
        <f t="shared" si="111"/>
        <v>0</v>
      </c>
      <c r="AX15" s="316">
        <f t="shared" si="18"/>
        <v>0</v>
      </c>
      <c r="AY15" s="316">
        <f t="shared" si="19"/>
        <v>0</v>
      </c>
      <c r="AZ15" s="316">
        <f t="shared" si="20"/>
        <v>0</v>
      </c>
      <c r="BA15" s="316">
        <f t="shared" si="21"/>
        <v>0</v>
      </c>
      <c r="BB15" s="316">
        <f t="shared" si="22"/>
        <v>0</v>
      </c>
      <c r="BC15" s="316">
        <f t="shared" si="23"/>
        <v>0</v>
      </c>
      <c r="BD15" s="316"/>
      <c r="BE15" s="316">
        <f t="shared" si="112"/>
        <v>0</v>
      </c>
      <c r="BF15" s="248"/>
      <c r="BG15" s="248"/>
      <c r="BH15" s="317">
        <f t="shared" si="113"/>
        <v>0</v>
      </c>
      <c r="BI15" s="317">
        <f t="shared" si="24"/>
        <v>0</v>
      </c>
      <c r="BJ15" s="317">
        <f t="shared" si="25"/>
        <v>0</v>
      </c>
      <c r="BK15" s="317">
        <f t="shared" si="26"/>
        <v>0</v>
      </c>
      <c r="BL15" s="317">
        <f t="shared" si="27"/>
        <v>0</v>
      </c>
      <c r="BM15" s="317">
        <f t="shared" si="28"/>
        <v>0</v>
      </c>
      <c r="BN15" s="317">
        <f t="shared" si="29"/>
        <v>0</v>
      </c>
      <c r="BO15" s="317">
        <f t="shared" si="30"/>
        <v>0</v>
      </c>
      <c r="BP15" s="248"/>
      <c r="BQ15" s="249">
        <f t="shared" si="130"/>
        <v>0</v>
      </c>
      <c r="BR15" s="249"/>
      <c r="BS15" s="249"/>
      <c r="BT15" s="188"/>
      <c r="BU15" s="188"/>
      <c r="BV15" s="318">
        <f t="shared" si="114"/>
        <v>0</v>
      </c>
      <c r="BW15" s="318">
        <f t="shared" si="31"/>
        <v>0</v>
      </c>
      <c r="BX15" s="318">
        <f t="shared" si="32"/>
        <v>0</v>
      </c>
      <c r="BY15" s="318">
        <f t="shared" si="33"/>
        <v>0</v>
      </c>
      <c r="BZ15" s="318">
        <f t="shared" si="34"/>
        <v>0</v>
      </c>
      <c r="CA15" s="316">
        <f t="shared" si="35"/>
        <v>0</v>
      </c>
      <c r="CB15" s="316">
        <f t="shared" si="36"/>
        <v>0</v>
      </c>
      <c r="CC15" s="316">
        <f t="shared" si="37"/>
        <v>0</v>
      </c>
      <c r="CD15" s="316">
        <f t="shared" si="38"/>
        <v>0</v>
      </c>
      <c r="CE15" s="316">
        <f t="shared" si="39"/>
        <v>0</v>
      </c>
      <c r="CF15" s="316">
        <f t="shared" si="40"/>
        <v>0</v>
      </c>
      <c r="CG15" s="316">
        <f t="shared" si="41"/>
        <v>0</v>
      </c>
      <c r="CH15" s="316">
        <f t="shared" si="42"/>
        <v>0</v>
      </c>
      <c r="CI15" s="188"/>
      <c r="CJ15" s="307">
        <f t="shared" si="115"/>
        <v>0</v>
      </c>
      <c r="CK15" s="307"/>
      <c r="CL15" s="307"/>
      <c r="CM15" s="318">
        <f t="shared" si="116"/>
        <v>0</v>
      </c>
      <c r="CN15" s="318">
        <f t="shared" si="43"/>
        <v>0</v>
      </c>
      <c r="CO15" s="318">
        <f t="shared" si="44"/>
        <v>0</v>
      </c>
      <c r="CP15" s="318">
        <f t="shared" si="45"/>
        <v>0</v>
      </c>
      <c r="CQ15" s="307"/>
      <c r="CR15" s="307">
        <f t="shared" si="117"/>
        <v>0</v>
      </c>
      <c r="CS15" s="307"/>
      <c r="CT15" s="188"/>
      <c r="CU15" s="188"/>
      <c r="CV15" s="188"/>
      <c r="CW15" s="316">
        <f t="shared" si="118"/>
        <v>0</v>
      </c>
      <c r="CX15" s="316">
        <f t="shared" si="46"/>
        <v>0</v>
      </c>
      <c r="CY15" s="316">
        <f t="shared" si="47"/>
        <v>0</v>
      </c>
      <c r="CZ15" s="316">
        <f t="shared" si="48"/>
        <v>0</v>
      </c>
      <c r="DA15" s="316">
        <f t="shared" si="49"/>
        <v>0</v>
      </c>
      <c r="DB15" s="316">
        <f t="shared" si="50"/>
        <v>0</v>
      </c>
      <c r="DC15" s="316">
        <f t="shared" si="51"/>
        <v>0</v>
      </c>
      <c r="DD15" s="188"/>
      <c r="DE15" s="307">
        <f t="shared" si="119"/>
        <v>0</v>
      </c>
      <c r="DF15" s="188"/>
      <c r="DG15" s="188"/>
      <c r="DH15" s="188"/>
      <c r="DI15" s="188"/>
      <c r="DJ15" s="188"/>
      <c r="DK15" s="316">
        <f t="shared" si="120"/>
        <v>0</v>
      </c>
      <c r="DL15" s="316">
        <f t="shared" si="52"/>
        <v>0</v>
      </c>
      <c r="DM15" s="316">
        <f t="shared" si="53"/>
        <v>0</v>
      </c>
      <c r="DN15" s="316">
        <f t="shared" si="54"/>
        <v>0</v>
      </c>
      <c r="DO15" s="316"/>
      <c r="DP15" s="316">
        <f t="shared" si="121"/>
        <v>0</v>
      </c>
      <c r="DQ15" s="316"/>
      <c r="DR15" s="316">
        <f t="shared" si="122"/>
        <v>0</v>
      </c>
      <c r="DS15" s="316">
        <f t="shared" si="55"/>
        <v>0</v>
      </c>
      <c r="DT15" s="316">
        <f t="shared" si="56"/>
        <v>0</v>
      </c>
      <c r="DU15" s="316">
        <f t="shared" si="57"/>
        <v>0</v>
      </c>
      <c r="DV15" s="316">
        <f t="shared" si="58"/>
        <v>0</v>
      </c>
      <c r="DW15" s="316">
        <f t="shared" si="59"/>
        <v>0</v>
      </c>
      <c r="DX15" s="316">
        <f t="shared" si="60"/>
        <v>0</v>
      </c>
      <c r="DY15" s="316">
        <f t="shared" si="61"/>
        <v>0</v>
      </c>
      <c r="DZ15" s="188"/>
      <c r="EA15" s="307">
        <f t="shared" si="62"/>
        <v>0</v>
      </c>
      <c r="EB15" s="307">
        <f t="shared" si="63"/>
        <v>0</v>
      </c>
      <c r="EC15" s="188"/>
      <c r="ED15" s="188"/>
      <c r="EE15" s="188"/>
      <c r="EF15" s="188"/>
      <c r="EG15" s="188"/>
      <c r="EH15" s="316">
        <f t="shared" si="123"/>
        <v>0</v>
      </c>
      <c r="EI15" s="316">
        <f t="shared" si="64"/>
        <v>0</v>
      </c>
      <c r="EJ15" s="316">
        <f t="shared" si="65"/>
        <v>0</v>
      </c>
      <c r="EK15" s="316">
        <f t="shared" si="66"/>
        <v>0</v>
      </c>
      <c r="EL15" s="316">
        <f t="shared" si="67"/>
        <v>0</v>
      </c>
      <c r="EM15" s="316">
        <f t="shared" si="68"/>
        <v>0</v>
      </c>
      <c r="EN15" s="188"/>
      <c r="EO15" s="307">
        <f t="shared" si="131"/>
        <v>0</v>
      </c>
      <c r="EP15" s="307">
        <f t="shared" si="69"/>
        <v>0</v>
      </c>
      <c r="EQ15" s="188"/>
      <c r="ER15" s="188"/>
      <c r="ES15" s="188"/>
      <c r="ET15" s="188"/>
      <c r="EU15" s="188"/>
      <c r="EV15" s="316">
        <f t="shared" si="124"/>
        <v>0</v>
      </c>
      <c r="EW15" s="316">
        <f t="shared" si="70"/>
        <v>0</v>
      </c>
      <c r="EX15" s="316">
        <f t="shared" si="71"/>
        <v>0</v>
      </c>
      <c r="EY15" s="316">
        <f t="shared" si="72"/>
        <v>0</v>
      </c>
      <c r="EZ15" s="316">
        <f t="shared" si="73"/>
        <v>0</v>
      </c>
      <c r="FA15" s="316">
        <f t="shared" si="74"/>
        <v>0</v>
      </c>
      <c r="FB15" s="188"/>
      <c r="FC15" s="307">
        <f t="shared" si="132"/>
        <v>0</v>
      </c>
      <c r="FD15" s="307">
        <f t="shared" si="75"/>
        <v>0</v>
      </c>
      <c r="FE15" s="188"/>
      <c r="FF15" s="188"/>
      <c r="FG15" s="188"/>
      <c r="FH15" s="188"/>
      <c r="FI15" s="188"/>
      <c r="FJ15" s="188"/>
      <c r="FK15" s="316">
        <f t="shared" si="125"/>
        <v>0</v>
      </c>
      <c r="FL15" s="316">
        <f t="shared" si="76"/>
        <v>0</v>
      </c>
      <c r="FM15" s="316">
        <f t="shared" si="77"/>
        <v>0</v>
      </c>
      <c r="FN15" s="316">
        <f t="shared" si="78"/>
        <v>0</v>
      </c>
      <c r="FO15" s="316">
        <f t="shared" si="79"/>
        <v>0</v>
      </c>
      <c r="FP15" s="316">
        <f t="shared" si="80"/>
        <v>0</v>
      </c>
      <c r="FQ15" s="188"/>
      <c r="FR15" s="307">
        <f t="shared" si="81"/>
        <v>0</v>
      </c>
      <c r="FS15" s="307">
        <f t="shared" si="82"/>
        <v>0</v>
      </c>
      <c r="FT15" s="188"/>
      <c r="FU15" s="188"/>
      <c r="FV15" s="188"/>
      <c r="FW15" s="188"/>
      <c r="FX15" s="188"/>
      <c r="FY15" s="188"/>
      <c r="FZ15" s="316">
        <f t="shared" si="126"/>
        <v>0</v>
      </c>
      <c r="GA15" s="316">
        <f t="shared" si="83"/>
        <v>0</v>
      </c>
      <c r="GB15" s="316">
        <f t="shared" si="84"/>
        <v>0</v>
      </c>
      <c r="GC15" s="316">
        <f t="shared" si="85"/>
        <v>0</v>
      </c>
      <c r="GD15" s="316">
        <f t="shared" si="86"/>
        <v>0</v>
      </c>
      <c r="GE15" s="316">
        <f t="shared" si="87"/>
        <v>0</v>
      </c>
      <c r="GF15" s="188"/>
      <c r="GG15" s="307">
        <f t="shared" si="88"/>
        <v>0</v>
      </c>
      <c r="GH15" s="307">
        <f t="shared" si="89"/>
        <v>0</v>
      </c>
      <c r="GK15" s="188"/>
      <c r="GL15" s="188"/>
      <c r="GM15" s="188"/>
      <c r="GN15" s="188"/>
      <c r="GO15" s="316">
        <f t="shared" si="90"/>
        <v>0</v>
      </c>
      <c r="GP15" s="316">
        <f t="shared" si="91"/>
        <v>0</v>
      </c>
      <c r="GQ15" s="316">
        <f t="shared" si="91"/>
        <v>0</v>
      </c>
      <c r="GR15" s="316">
        <f t="shared" si="91"/>
        <v>0</v>
      </c>
      <c r="GS15" s="316">
        <f t="shared" si="91"/>
        <v>0</v>
      </c>
      <c r="GT15" s="316">
        <f t="shared" si="91"/>
        <v>0</v>
      </c>
      <c r="GU15" s="188"/>
      <c r="GV15" s="307">
        <f t="shared" si="92"/>
        <v>0</v>
      </c>
      <c r="GW15" s="307">
        <f t="shared" si="127"/>
        <v>0</v>
      </c>
      <c r="GZ15" s="188"/>
      <c r="HA15" s="188"/>
      <c r="HB15" s="188"/>
      <c r="HC15" s="188"/>
      <c r="HD15" s="316">
        <f t="shared" si="93"/>
        <v>0</v>
      </c>
      <c r="HE15" s="316">
        <f t="shared" si="94"/>
        <v>0</v>
      </c>
      <c r="HF15" s="316">
        <f t="shared" si="94"/>
        <v>0</v>
      </c>
      <c r="HG15" s="316">
        <f t="shared" si="94"/>
        <v>0</v>
      </c>
      <c r="HH15" s="316">
        <f t="shared" si="94"/>
        <v>0</v>
      </c>
      <c r="HI15" s="316">
        <f t="shared" si="94"/>
        <v>0</v>
      </c>
      <c r="HJ15" s="188"/>
      <c r="HK15" s="307">
        <f t="shared" si="95"/>
        <v>0</v>
      </c>
      <c r="HL15" s="307">
        <f t="shared" si="128"/>
        <v>0</v>
      </c>
    </row>
    <row r="16" spans="1:220" ht="16.5" x14ac:dyDescent="0.25">
      <c r="A16" s="404">
        <v>37226</v>
      </c>
      <c r="B16" s="410">
        <f t="shared" si="96"/>
        <v>0</v>
      </c>
      <c r="C16" s="208">
        <f t="shared" si="97"/>
        <v>1.39</v>
      </c>
      <c r="D16" s="417"/>
      <c r="E16" s="410">
        <f t="shared" si="98"/>
        <v>29.68</v>
      </c>
      <c r="F16" s="208">
        <f t="shared" si="99"/>
        <v>0.28999999999999998</v>
      </c>
      <c r="G16" s="417"/>
      <c r="H16" s="410">
        <f t="shared" si="100"/>
        <v>0</v>
      </c>
      <c r="I16" s="208">
        <f t="shared" si="11"/>
        <v>9.5000000000000001E-2</v>
      </c>
      <c r="J16" s="417"/>
      <c r="K16" s="410">
        <f t="shared" si="101"/>
        <v>16.28</v>
      </c>
      <c r="L16" s="208">
        <f t="shared" si="12"/>
        <v>0.21</v>
      </c>
      <c r="M16" s="417"/>
      <c r="N16" s="410">
        <f t="shared" si="102"/>
        <v>184.61</v>
      </c>
      <c r="O16" s="208">
        <f t="shared" si="13"/>
        <v>0.15</v>
      </c>
      <c r="P16" s="417"/>
      <c r="Q16" s="410">
        <f t="shared" si="103"/>
        <v>-2.9</v>
      </c>
      <c r="R16" s="208">
        <f t="shared" si="104"/>
        <v>-0.185</v>
      </c>
      <c r="S16" s="417"/>
      <c r="T16" s="208">
        <f t="shared" si="105"/>
        <v>7.7547722319148509</v>
      </c>
      <c r="U16" s="417"/>
      <c r="V16" s="410">
        <f t="shared" si="106"/>
        <v>-17.329999999999998</v>
      </c>
      <c r="W16" s="208">
        <f t="shared" si="107"/>
        <v>5.6150000000000002</v>
      </c>
      <c r="X16" s="417"/>
      <c r="Z16" s="415">
        <f t="shared" si="108"/>
        <v>13.38</v>
      </c>
      <c r="AA16" s="122"/>
      <c r="AB16" s="122"/>
      <c r="AE16" s="385" t="s">
        <v>293</v>
      </c>
      <c r="AF16" s="386" t="s">
        <v>294</v>
      </c>
      <c r="AH16" s="407">
        <v>37226</v>
      </c>
      <c r="AI16" s="293">
        <f t="shared" si="109"/>
        <v>0</v>
      </c>
      <c r="AJ16" s="294">
        <f t="shared" si="129"/>
        <v>0</v>
      </c>
      <c r="AK16" s="294">
        <f t="shared" si="14"/>
        <v>0</v>
      </c>
      <c r="AL16" s="313">
        <f t="shared" si="110"/>
        <v>0.95753471995911987</v>
      </c>
      <c r="AM16" s="314">
        <f t="shared" si="15"/>
        <v>0</v>
      </c>
      <c r="AN16" s="294">
        <f t="shared" si="16"/>
        <v>0</v>
      </c>
      <c r="AO16" s="408"/>
      <c r="AP16" s="237"/>
      <c r="AQ16" s="307">
        <f t="shared" si="17"/>
        <v>0</v>
      </c>
      <c r="AR16" s="237"/>
      <c r="AS16" s="188"/>
      <c r="AT16" s="188"/>
      <c r="AU16" s="239">
        <v>37226</v>
      </c>
      <c r="AV16" s="188"/>
      <c r="AW16" s="315">
        <f t="shared" si="111"/>
        <v>0</v>
      </c>
      <c r="AX16" s="316">
        <f t="shared" si="18"/>
        <v>0</v>
      </c>
      <c r="AY16" s="316">
        <f t="shared" si="19"/>
        <v>0</v>
      </c>
      <c r="AZ16" s="316">
        <f t="shared" si="20"/>
        <v>0</v>
      </c>
      <c r="BA16" s="316">
        <f t="shared" si="21"/>
        <v>0</v>
      </c>
      <c r="BB16" s="316">
        <f t="shared" si="22"/>
        <v>0</v>
      </c>
      <c r="BC16" s="316">
        <f t="shared" si="23"/>
        <v>0</v>
      </c>
      <c r="BD16" s="316"/>
      <c r="BE16" s="316">
        <f t="shared" si="112"/>
        <v>0</v>
      </c>
      <c r="BF16" s="248"/>
      <c r="BG16" s="248"/>
      <c r="BH16" s="317">
        <f t="shared" si="113"/>
        <v>0</v>
      </c>
      <c r="BI16" s="317">
        <f t="shared" si="24"/>
        <v>0</v>
      </c>
      <c r="BJ16" s="317">
        <f t="shared" si="25"/>
        <v>0</v>
      </c>
      <c r="BK16" s="317">
        <f t="shared" si="26"/>
        <v>0</v>
      </c>
      <c r="BL16" s="317">
        <f t="shared" si="27"/>
        <v>0</v>
      </c>
      <c r="BM16" s="317">
        <f t="shared" si="28"/>
        <v>0</v>
      </c>
      <c r="BN16" s="317">
        <f t="shared" si="29"/>
        <v>0</v>
      </c>
      <c r="BO16" s="317">
        <f t="shared" si="30"/>
        <v>0</v>
      </c>
      <c r="BP16" s="248"/>
      <c r="BQ16" s="249">
        <f t="shared" si="130"/>
        <v>0</v>
      </c>
      <c r="BR16" s="249"/>
      <c r="BS16" s="249"/>
      <c r="BT16" s="188"/>
      <c r="BU16" s="188"/>
      <c r="BV16" s="318">
        <f t="shared" si="114"/>
        <v>0</v>
      </c>
      <c r="BW16" s="318">
        <f t="shared" si="31"/>
        <v>0</v>
      </c>
      <c r="BX16" s="318">
        <f t="shared" si="32"/>
        <v>0</v>
      </c>
      <c r="BY16" s="318">
        <f t="shared" si="33"/>
        <v>0</v>
      </c>
      <c r="BZ16" s="318">
        <f t="shared" si="34"/>
        <v>0</v>
      </c>
      <c r="CA16" s="316">
        <f t="shared" si="35"/>
        <v>0</v>
      </c>
      <c r="CB16" s="316">
        <f t="shared" si="36"/>
        <v>0</v>
      </c>
      <c r="CC16" s="316">
        <f t="shared" si="37"/>
        <v>0</v>
      </c>
      <c r="CD16" s="316">
        <f t="shared" si="38"/>
        <v>0</v>
      </c>
      <c r="CE16" s="316">
        <f t="shared" si="39"/>
        <v>0</v>
      </c>
      <c r="CF16" s="316">
        <f t="shared" si="40"/>
        <v>0</v>
      </c>
      <c r="CG16" s="316">
        <f t="shared" si="41"/>
        <v>0</v>
      </c>
      <c r="CH16" s="316">
        <f t="shared" si="42"/>
        <v>0</v>
      </c>
      <c r="CI16" s="188"/>
      <c r="CJ16" s="307">
        <f t="shared" si="115"/>
        <v>0</v>
      </c>
      <c r="CK16" s="307"/>
      <c r="CL16" s="307"/>
      <c r="CM16" s="318">
        <f t="shared" si="116"/>
        <v>0</v>
      </c>
      <c r="CN16" s="318">
        <f t="shared" si="43"/>
        <v>0</v>
      </c>
      <c r="CO16" s="318">
        <f t="shared" si="44"/>
        <v>0</v>
      </c>
      <c r="CP16" s="318">
        <f t="shared" si="45"/>
        <v>0</v>
      </c>
      <c r="CQ16" s="307"/>
      <c r="CR16" s="307">
        <f t="shared" si="117"/>
        <v>0</v>
      </c>
      <c r="CS16" s="307"/>
      <c r="CT16" s="188"/>
      <c r="CU16" s="188"/>
      <c r="CV16" s="188"/>
      <c r="CW16" s="316">
        <f t="shared" si="118"/>
        <v>0</v>
      </c>
      <c r="CX16" s="316">
        <f t="shared" si="46"/>
        <v>0</v>
      </c>
      <c r="CY16" s="316">
        <f t="shared" si="47"/>
        <v>0</v>
      </c>
      <c r="CZ16" s="316">
        <f t="shared" si="48"/>
        <v>0</v>
      </c>
      <c r="DA16" s="316">
        <f t="shared" si="49"/>
        <v>0</v>
      </c>
      <c r="DB16" s="316">
        <f t="shared" si="50"/>
        <v>0</v>
      </c>
      <c r="DC16" s="316">
        <f t="shared" si="51"/>
        <v>0</v>
      </c>
      <c r="DD16" s="188"/>
      <c r="DE16" s="307">
        <f t="shared" si="119"/>
        <v>0</v>
      </c>
      <c r="DF16" s="188"/>
      <c r="DG16" s="188"/>
      <c r="DH16" s="188"/>
      <c r="DI16" s="188"/>
      <c r="DJ16" s="188"/>
      <c r="DK16" s="316">
        <f t="shared" si="120"/>
        <v>0</v>
      </c>
      <c r="DL16" s="316">
        <f t="shared" si="52"/>
        <v>0</v>
      </c>
      <c r="DM16" s="316">
        <f t="shared" si="53"/>
        <v>0</v>
      </c>
      <c r="DN16" s="316">
        <f t="shared" si="54"/>
        <v>0</v>
      </c>
      <c r="DO16" s="316"/>
      <c r="DP16" s="316">
        <f t="shared" si="121"/>
        <v>0</v>
      </c>
      <c r="DQ16" s="316"/>
      <c r="DR16" s="316">
        <f t="shared" si="122"/>
        <v>0</v>
      </c>
      <c r="DS16" s="316">
        <f t="shared" si="55"/>
        <v>0</v>
      </c>
      <c r="DT16" s="316">
        <f t="shared" si="56"/>
        <v>0</v>
      </c>
      <c r="DU16" s="316">
        <f t="shared" si="57"/>
        <v>0</v>
      </c>
      <c r="DV16" s="316">
        <f t="shared" si="58"/>
        <v>0</v>
      </c>
      <c r="DW16" s="316">
        <f t="shared" si="59"/>
        <v>0</v>
      </c>
      <c r="DX16" s="316">
        <f t="shared" si="60"/>
        <v>0</v>
      </c>
      <c r="DY16" s="316">
        <f t="shared" si="61"/>
        <v>0</v>
      </c>
      <c r="DZ16" s="188"/>
      <c r="EA16" s="307">
        <f t="shared" si="62"/>
        <v>0</v>
      </c>
      <c r="EB16" s="307">
        <f t="shared" si="63"/>
        <v>0</v>
      </c>
      <c r="EC16" s="188"/>
      <c r="ED16" s="188"/>
      <c r="EE16" s="188"/>
      <c r="EF16" s="188"/>
      <c r="EG16" s="188"/>
      <c r="EH16" s="316">
        <f t="shared" si="123"/>
        <v>0</v>
      </c>
      <c r="EI16" s="316">
        <f t="shared" si="64"/>
        <v>0</v>
      </c>
      <c r="EJ16" s="316">
        <f t="shared" si="65"/>
        <v>0</v>
      </c>
      <c r="EK16" s="316">
        <f t="shared" si="66"/>
        <v>0</v>
      </c>
      <c r="EL16" s="316">
        <f t="shared" si="67"/>
        <v>0</v>
      </c>
      <c r="EM16" s="316">
        <f t="shared" si="68"/>
        <v>0</v>
      </c>
      <c r="EN16" s="188"/>
      <c r="EO16" s="307">
        <f t="shared" si="131"/>
        <v>0</v>
      </c>
      <c r="EP16" s="307">
        <f t="shared" si="69"/>
        <v>0</v>
      </c>
      <c r="EQ16" s="188"/>
      <c r="ER16" s="188"/>
      <c r="ES16" s="188"/>
      <c r="ET16" s="188"/>
      <c r="EU16" s="188"/>
      <c r="EV16" s="316">
        <f t="shared" si="124"/>
        <v>0</v>
      </c>
      <c r="EW16" s="316">
        <f t="shared" si="70"/>
        <v>0</v>
      </c>
      <c r="EX16" s="316">
        <f t="shared" si="71"/>
        <v>0</v>
      </c>
      <c r="EY16" s="316">
        <f t="shared" si="72"/>
        <v>0</v>
      </c>
      <c r="EZ16" s="316">
        <f t="shared" si="73"/>
        <v>0</v>
      </c>
      <c r="FA16" s="316">
        <f t="shared" si="74"/>
        <v>0</v>
      </c>
      <c r="FB16" s="188"/>
      <c r="FC16" s="307">
        <f t="shared" si="132"/>
        <v>0</v>
      </c>
      <c r="FD16" s="307">
        <f t="shared" si="75"/>
        <v>0</v>
      </c>
      <c r="FE16" s="188"/>
      <c r="FF16" s="188"/>
      <c r="FG16" s="188"/>
      <c r="FH16" s="188"/>
      <c r="FI16" s="188"/>
      <c r="FJ16" s="188"/>
      <c r="FK16" s="316">
        <f t="shared" si="125"/>
        <v>0</v>
      </c>
      <c r="FL16" s="316">
        <f t="shared" si="76"/>
        <v>0</v>
      </c>
      <c r="FM16" s="316">
        <f t="shared" si="77"/>
        <v>0</v>
      </c>
      <c r="FN16" s="316">
        <f t="shared" si="78"/>
        <v>0</v>
      </c>
      <c r="FO16" s="316">
        <f t="shared" si="79"/>
        <v>0</v>
      </c>
      <c r="FP16" s="316">
        <f t="shared" si="80"/>
        <v>0</v>
      </c>
      <c r="FQ16" s="188"/>
      <c r="FR16" s="307">
        <f t="shared" si="81"/>
        <v>0</v>
      </c>
      <c r="FS16" s="307">
        <f t="shared" si="82"/>
        <v>0</v>
      </c>
      <c r="FT16" s="188"/>
      <c r="FU16" s="188"/>
      <c r="FV16" s="188"/>
      <c r="FW16" s="188"/>
      <c r="FX16" s="188"/>
      <c r="FY16" s="188"/>
      <c r="FZ16" s="316">
        <f t="shared" si="126"/>
        <v>0</v>
      </c>
      <c r="GA16" s="316">
        <f t="shared" si="83"/>
        <v>0</v>
      </c>
      <c r="GB16" s="316">
        <f t="shared" si="84"/>
        <v>0</v>
      </c>
      <c r="GC16" s="316">
        <f t="shared" si="85"/>
        <v>0</v>
      </c>
      <c r="GD16" s="316">
        <f t="shared" si="86"/>
        <v>0</v>
      </c>
      <c r="GE16" s="316">
        <f t="shared" si="87"/>
        <v>0</v>
      </c>
      <c r="GF16" s="188"/>
      <c r="GG16" s="307">
        <f t="shared" si="88"/>
        <v>0</v>
      </c>
      <c r="GH16" s="307">
        <f t="shared" si="89"/>
        <v>0</v>
      </c>
      <c r="GK16" s="188"/>
      <c r="GL16" s="188"/>
      <c r="GM16" s="188"/>
      <c r="GN16" s="188"/>
      <c r="GO16" s="316">
        <f t="shared" si="90"/>
        <v>0</v>
      </c>
      <c r="GP16" s="316">
        <f t="shared" si="91"/>
        <v>0</v>
      </c>
      <c r="GQ16" s="316">
        <f t="shared" si="91"/>
        <v>0</v>
      </c>
      <c r="GR16" s="316">
        <f t="shared" si="91"/>
        <v>0</v>
      </c>
      <c r="GS16" s="316">
        <f t="shared" si="91"/>
        <v>0</v>
      </c>
      <c r="GT16" s="316">
        <f t="shared" si="91"/>
        <v>0</v>
      </c>
      <c r="GU16" s="188"/>
      <c r="GV16" s="307">
        <f t="shared" si="92"/>
        <v>0</v>
      </c>
      <c r="GW16" s="307">
        <f t="shared" si="127"/>
        <v>0</v>
      </c>
      <c r="GZ16" s="188"/>
      <c r="HA16" s="188"/>
      <c r="HB16" s="188"/>
      <c r="HC16" s="188"/>
      <c r="HD16" s="316">
        <f t="shared" si="93"/>
        <v>0</v>
      </c>
      <c r="HE16" s="316">
        <f t="shared" si="94"/>
        <v>0</v>
      </c>
      <c r="HF16" s="316">
        <f t="shared" si="94"/>
        <v>0</v>
      </c>
      <c r="HG16" s="316">
        <f t="shared" si="94"/>
        <v>0</v>
      </c>
      <c r="HH16" s="316">
        <f t="shared" si="94"/>
        <v>0</v>
      </c>
      <c r="HI16" s="316">
        <f t="shared" si="94"/>
        <v>0</v>
      </c>
      <c r="HJ16" s="188"/>
      <c r="HK16" s="307">
        <f t="shared" si="95"/>
        <v>0</v>
      </c>
      <c r="HL16" s="307">
        <f t="shared" si="128"/>
        <v>0</v>
      </c>
    </row>
    <row r="17" spans="1:220" ht="16.5" x14ac:dyDescent="0.25">
      <c r="A17" s="404">
        <v>37257</v>
      </c>
      <c r="B17" s="410">
        <f t="shared" si="96"/>
        <v>0</v>
      </c>
      <c r="C17" s="208">
        <f t="shared" si="97"/>
        <v>1.39</v>
      </c>
      <c r="D17" s="411">
        <f>AVERAGE(C15:C19)</f>
        <v>1.26</v>
      </c>
      <c r="E17" s="410">
        <f t="shared" si="98"/>
        <v>29.56</v>
      </c>
      <c r="F17" s="208">
        <f t="shared" si="99"/>
        <v>0.33</v>
      </c>
      <c r="G17" s="411">
        <f>AVERAGE(F15:F19)</f>
        <v>0.34</v>
      </c>
      <c r="H17" s="410">
        <f t="shared" si="100"/>
        <v>0</v>
      </c>
      <c r="I17" s="208">
        <f t="shared" si="11"/>
        <v>0.1075</v>
      </c>
      <c r="J17" s="411">
        <f>AVERAGE(I15:I19)</f>
        <v>9.9999999999999992E-2</v>
      </c>
      <c r="K17" s="410">
        <f t="shared" si="101"/>
        <v>14.78</v>
      </c>
      <c r="L17" s="208">
        <f t="shared" si="12"/>
        <v>0.21</v>
      </c>
      <c r="M17" s="411">
        <f>AVERAGE(L15:L19)</f>
        <v>0.21000000000000002</v>
      </c>
      <c r="N17" s="410">
        <f t="shared" si="102"/>
        <v>183.84</v>
      </c>
      <c r="O17" s="208">
        <f t="shared" si="13"/>
        <v>0.15</v>
      </c>
      <c r="P17" s="411">
        <f>AVERAGE(O15:O19)</f>
        <v>0.15</v>
      </c>
      <c r="Q17" s="410">
        <f t="shared" si="103"/>
        <v>-26.18</v>
      </c>
      <c r="R17" s="208">
        <f t="shared" si="104"/>
        <v>-0.185</v>
      </c>
      <c r="S17" s="411">
        <f>AVERAGE(R15:R19)</f>
        <v>-0.185</v>
      </c>
      <c r="T17" s="208">
        <f t="shared" si="105"/>
        <v>7.7892303819540301</v>
      </c>
      <c r="U17" s="411">
        <f>AVERAGE(T15:T19)</f>
        <v>7.5204620565066786</v>
      </c>
      <c r="V17" s="410">
        <f t="shared" si="106"/>
        <v>-2.02</v>
      </c>
      <c r="W17" s="208">
        <f t="shared" si="107"/>
        <v>5.64</v>
      </c>
      <c r="X17" s="411">
        <f>AVERAGE(W15:W19)</f>
        <v>5.452</v>
      </c>
      <c r="Z17" s="415">
        <f t="shared" si="108"/>
        <v>-11.4</v>
      </c>
      <c r="AA17" s="122"/>
      <c r="AB17" s="122"/>
      <c r="AE17" s="385" t="s">
        <v>295</v>
      </c>
      <c r="AF17" s="386" t="s">
        <v>296</v>
      </c>
      <c r="AH17" s="407">
        <v>37257</v>
      </c>
      <c r="AI17" s="293">
        <f t="shared" si="109"/>
        <v>0</v>
      </c>
      <c r="AJ17" s="294">
        <f t="shared" si="129"/>
        <v>0</v>
      </c>
      <c r="AK17" s="294">
        <f t="shared" si="14"/>
        <v>0</v>
      </c>
      <c r="AL17" s="313">
        <f t="shared" si="110"/>
        <v>0.95355118645102466</v>
      </c>
      <c r="AM17" s="314">
        <f t="shared" si="15"/>
        <v>0</v>
      </c>
      <c r="AN17" s="294">
        <f t="shared" si="16"/>
        <v>0</v>
      </c>
      <c r="AO17" s="408"/>
      <c r="AP17" s="237"/>
      <c r="AQ17" s="307">
        <f t="shared" si="17"/>
        <v>0</v>
      </c>
      <c r="AR17" s="237"/>
      <c r="AS17" s="188"/>
      <c r="AT17" s="188"/>
      <c r="AU17" s="239">
        <v>37257</v>
      </c>
      <c r="AV17" s="188"/>
      <c r="AW17" s="315">
        <f t="shared" si="111"/>
        <v>0</v>
      </c>
      <c r="AX17" s="316">
        <f t="shared" si="18"/>
        <v>0</v>
      </c>
      <c r="AY17" s="316">
        <f t="shared" si="19"/>
        <v>0</v>
      </c>
      <c r="AZ17" s="316">
        <f t="shared" si="20"/>
        <v>0</v>
      </c>
      <c r="BA17" s="316">
        <f t="shared" si="21"/>
        <v>0</v>
      </c>
      <c r="BB17" s="316">
        <f t="shared" si="22"/>
        <v>0</v>
      </c>
      <c r="BC17" s="316">
        <f t="shared" si="23"/>
        <v>0</v>
      </c>
      <c r="BD17" s="316"/>
      <c r="BE17" s="316">
        <f t="shared" si="112"/>
        <v>0</v>
      </c>
      <c r="BF17" s="248"/>
      <c r="BG17" s="248"/>
      <c r="BH17" s="317">
        <f t="shared" si="113"/>
        <v>0</v>
      </c>
      <c r="BI17" s="317">
        <f t="shared" si="24"/>
        <v>0</v>
      </c>
      <c r="BJ17" s="317">
        <f t="shared" si="25"/>
        <v>0</v>
      </c>
      <c r="BK17" s="317">
        <f t="shared" si="26"/>
        <v>0</v>
      </c>
      <c r="BL17" s="317">
        <f t="shared" si="27"/>
        <v>0</v>
      </c>
      <c r="BM17" s="317">
        <f t="shared" si="28"/>
        <v>0</v>
      </c>
      <c r="BN17" s="317">
        <f t="shared" si="29"/>
        <v>0</v>
      </c>
      <c r="BO17" s="317">
        <f t="shared" si="30"/>
        <v>0</v>
      </c>
      <c r="BP17" s="248"/>
      <c r="BQ17" s="249">
        <f t="shared" si="130"/>
        <v>0</v>
      </c>
      <c r="BR17" s="249"/>
      <c r="BS17" s="249"/>
      <c r="BT17" s="188"/>
      <c r="BU17" s="188"/>
      <c r="BV17" s="318">
        <f t="shared" si="114"/>
        <v>0</v>
      </c>
      <c r="BW17" s="318">
        <f t="shared" si="31"/>
        <v>0</v>
      </c>
      <c r="BX17" s="318">
        <f t="shared" si="32"/>
        <v>0</v>
      </c>
      <c r="BY17" s="318">
        <f t="shared" si="33"/>
        <v>0</v>
      </c>
      <c r="BZ17" s="318">
        <f t="shared" si="34"/>
        <v>0</v>
      </c>
      <c r="CA17" s="316">
        <f t="shared" si="35"/>
        <v>0</v>
      </c>
      <c r="CB17" s="316">
        <f t="shared" si="36"/>
        <v>0</v>
      </c>
      <c r="CC17" s="316">
        <f t="shared" si="37"/>
        <v>0</v>
      </c>
      <c r="CD17" s="316">
        <f t="shared" si="38"/>
        <v>0</v>
      </c>
      <c r="CE17" s="316">
        <f t="shared" si="39"/>
        <v>0</v>
      </c>
      <c r="CF17" s="316">
        <f t="shared" si="40"/>
        <v>0</v>
      </c>
      <c r="CG17" s="316">
        <f t="shared" si="41"/>
        <v>0</v>
      </c>
      <c r="CH17" s="316">
        <f t="shared" si="42"/>
        <v>0</v>
      </c>
      <c r="CI17" s="188"/>
      <c r="CJ17" s="307">
        <f t="shared" si="115"/>
        <v>0</v>
      </c>
      <c r="CK17" s="307"/>
      <c r="CL17" s="307"/>
      <c r="CM17" s="318">
        <f t="shared" si="116"/>
        <v>0</v>
      </c>
      <c r="CN17" s="318">
        <f t="shared" si="43"/>
        <v>0</v>
      </c>
      <c r="CO17" s="318">
        <f t="shared" si="44"/>
        <v>0</v>
      </c>
      <c r="CP17" s="318">
        <f t="shared" si="45"/>
        <v>0</v>
      </c>
      <c r="CQ17" s="307"/>
      <c r="CR17" s="307">
        <f t="shared" si="117"/>
        <v>0</v>
      </c>
      <c r="CS17" s="307"/>
      <c r="CT17" s="188"/>
      <c r="CU17" s="188"/>
      <c r="CV17" s="188"/>
      <c r="CW17" s="316">
        <f t="shared" si="118"/>
        <v>0</v>
      </c>
      <c r="CX17" s="316">
        <f t="shared" si="46"/>
        <v>0</v>
      </c>
      <c r="CY17" s="316">
        <f t="shared" si="47"/>
        <v>0</v>
      </c>
      <c r="CZ17" s="316">
        <f t="shared" si="48"/>
        <v>0</v>
      </c>
      <c r="DA17" s="316">
        <f t="shared" si="49"/>
        <v>0</v>
      </c>
      <c r="DB17" s="316">
        <f t="shared" si="50"/>
        <v>0</v>
      </c>
      <c r="DC17" s="316">
        <f t="shared" si="51"/>
        <v>0</v>
      </c>
      <c r="DD17" s="188"/>
      <c r="DE17" s="307">
        <f t="shared" si="119"/>
        <v>0</v>
      </c>
      <c r="DF17" s="188"/>
      <c r="DG17" s="188"/>
      <c r="DH17" s="188"/>
      <c r="DI17" s="188"/>
      <c r="DJ17" s="188"/>
      <c r="DK17" s="316">
        <f t="shared" si="120"/>
        <v>0</v>
      </c>
      <c r="DL17" s="316">
        <f t="shared" si="52"/>
        <v>0</v>
      </c>
      <c r="DM17" s="316">
        <f t="shared" si="53"/>
        <v>0</v>
      </c>
      <c r="DN17" s="316">
        <f t="shared" si="54"/>
        <v>0</v>
      </c>
      <c r="DO17" s="316"/>
      <c r="DP17" s="316">
        <f t="shared" si="121"/>
        <v>0</v>
      </c>
      <c r="DQ17" s="316"/>
      <c r="DR17" s="316">
        <f t="shared" si="122"/>
        <v>0</v>
      </c>
      <c r="DS17" s="316">
        <f t="shared" si="55"/>
        <v>0</v>
      </c>
      <c r="DT17" s="316">
        <f t="shared" si="56"/>
        <v>0</v>
      </c>
      <c r="DU17" s="316">
        <f t="shared" si="57"/>
        <v>0</v>
      </c>
      <c r="DV17" s="316">
        <f t="shared" si="58"/>
        <v>0</v>
      </c>
      <c r="DW17" s="316">
        <f t="shared" si="59"/>
        <v>0</v>
      </c>
      <c r="DX17" s="316">
        <f t="shared" si="60"/>
        <v>0</v>
      </c>
      <c r="DY17" s="316">
        <f t="shared" si="61"/>
        <v>0</v>
      </c>
      <c r="DZ17" s="188"/>
      <c r="EA17" s="307">
        <f t="shared" si="62"/>
        <v>0</v>
      </c>
      <c r="EB17" s="307">
        <f t="shared" si="63"/>
        <v>0</v>
      </c>
      <c r="EC17" s="188"/>
      <c r="ED17" s="188"/>
      <c r="EE17" s="188"/>
      <c r="EF17" s="188"/>
      <c r="EG17" s="188"/>
      <c r="EH17" s="316">
        <f t="shared" si="123"/>
        <v>0</v>
      </c>
      <c r="EI17" s="316">
        <f t="shared" si="64"/>
        <v>0</v>
      </c>
      <c r="EJ17" s="316">
        <f t="shared" si="65"/>
        <v>0</v>
      </c>
      <c r="EK17" s="316">
        <f t="shared" si="66"/>
        <v>0</v>
      </c>
      <c r="EL17" s="316">
        <f t="shared" si="67"/>
        <v>0</v>
      </c>
      <c r="EM17" s="316">
        <f t="shared" si="68"/>
        <v>0</v>
      </c>
      <c r="EN17" s="188"/>
      <c r="EO17" s="307">
        <f t="shared" si="131"/>
        <v>0</v>
      </c>
      <c r="EP17" s="307">
        <f t="shared" si="69"/>
        <v>0</v>
      </c>
      <c r="EQ17" s="188"/>
      <c r="ER17" s="188"/>
      <c r="ES17" s="188"/>
      <c r="ET17" s="188"/>
      <c r="EU17" s="188"/>
      <c r="EV17" s="316">
        <f t="shared" si="124"/>
        <v>0</v>
      </c>
      <c r="EW17" s="316">
        <f t="shared" si="70"/>
        <v>0</v>
      </c>
      <c r="EX17" s="316">
        <f t="shared" si="71"/>
        <v>0</v>
      </c>
      <c r="EY17" s="316">
        <f t="shared" si="72"/>
        <v>0</v>
      </c>
      <c r="EZ17" s="316">
        <f t="shared" si="73"/>
        <v>0</v>
      </c>
      <c r="FA17" s="316">
        <f t="shared" si="74"/>
        <v>0</v>
      </c>
      <c r="FB17" s="188"/>
      <c r="FC17" s="307">
        <f t="shared" si="132"/>
        <v>0</v>
      </c>
      <c r="FD17" s="307">
        <f t="shared" si="75"/>
        <v>0</v>
      </c>
      <c r="FE17" s="188"/>
      <c r="FF17" s="188"/>
      <c r="FG17" s="188"/>
      <c r="FH17" s="188"/>
      <c r="FI17" s="188"/>
      <c r="FJ17" s="188"/>
      <c r="FK17" s="316">
        <f t="shared" si="125"/>
        <v>0</v>
      </c>
      <c r="FL17" s="316">
        <f t="shared" si="76"/>
        <v>0</v>
      </c>
      <c r="FM17" s="316">
        <f t="shared" si="77"/>
        <v>0</v>
      </c>
      <c r="FN17" s="316">
        <f t="shared" si="78"/>
        <v>0</v>
      </c>
      <c r="FO17" s="316">
        <f t="shared" si="79"/>
        <v>0</v>
      </c>
      <c r="FP17" s="316">
        <f t="shared" si="80"/>
        <v>0</v>
      </c>
      <c r="FQ17" s="188"/>
      <c r="FR17" s="307">
        <f t="shared" si="81"/>
        <v>0</v>
      </c>
      <c r="FS17" s="307">
        <f t="shared" si="82"/>
        <v>0</v>
      </c>
      <c r="FT17" s="188"/>
      <c r="FU17" s="188"/>
      <c r="FV17" s="188"/>
      <c r="FW17" s="188"/>
      <c r="FX17" s="188"/>
      <c r="FY17" s="188"/>
      <c r="FZ17" s="316">
        <f t="shared" si="126"/>
        <v>0</v>
      </c>
      <c r="GA17" s="316">
        <f t="shared" si="83"/>
        <v>0</v>
      </c>
      <c r="GB17" s="316">
        <f t="shared" si="84"/>
        <v>0</v>
      </c>
      <c r="GC17" s="316">
        <f t="shared" si="85"/>
        <v>0</v>
      </c>
      <c r="GD17" s="316">
        <f t="shared" si="86"/>
        <v>0</v>
      </c>
      <c r="GE17" s="316">
        <f t="shared" si="87"/>
        <v>0</v>
      </c>
      <c r="GF17" s="188"/>
      <c r="GG17" s="307">
        <f t="shared" si="88"/>
        <v>0</v>
      </c>
      <c r="GH17" s="307">
        <f t="shared" si="89"/>
        <v>0</v>
      </c>
      <c r="GK17" s="188"/>
      <c r="GL17" s="188"/>
      <c r="GM17" s="188"/>
      <c r="GN17" s="188"/>
      <c r="GO17" s="316">
        <f t="shared" si="90"/>
        <v>0</v>
      </c>
      <c r="GP17" s="316">
        <f t="shared" si="91"/>
        <v>0</v>
      </c>
      <c r="GQ17" s="316">
        <f t="shared" si="91"/>
        <v>0</v>
      </c>
      <c r="GR17" s="316">
        <f t="shared" si="91"/>
        <v>0</v>
      </c>
      <c r="GS17" s="316">
        <f t="shared" si="91"/>
        <v>0</v>
      </c>
      <c r="GT17" s="316">
        <f t="shared" si="91"/>
        <v>0</v>
      </c>
      <c r="GU17" s="188"/>
      <c r="GV17" s="307">
        <f t="shared" si="92"/>
        <v>0</v>
      </c>
      <c r="GW17" s="307">
        <f t="shared" si="127"/>
        <v>0</v>
      </c>
      <c r="GZ17" s="188"/>
      <c r="HA17" s="188"/>
      <c r="HB17" s="188"/>
      <c r="HC17" s="188"/>
      <c r="HD17" s="316">
        <f t="shared" si="93"/>
        <v>0</v>
      </c>
      <c r="HE17" s="316">
        <f t="shared" si="94"/>
        <v>0</v>
      </c>
      <c r="HF17" s="316">
        <f t="shared" si="94"/>
        <v>0</v>
      </c>
      <c r="HG17" s="316">
        <f t="shared" si="94"/>
        <v>0</v>
      </c>
      <c r="HH17" s="316">
        <f t="shared" si="94"/>
        <v>0</v>
      </c>
      <c r="HI17" s="316">
        <f t="shared" si="94"/>
        <v>0</v>
      </c>
      <c r="HJ17" s="188"/>
      <c r="HK17" s="307">
        <f t="shared" si="95"/>
        <v>0</v>
      </c>
      <c r="HL17" s="307">
        <f t="shared" si="128"/>
        <v>0</v>
      </c>
    </row>
    <row r="18" spans="1:220" ht="16.5" x14ac:dyDescent="0.25">
      <c r="A18" s="404">
        <v>37288</v>
      </c>
      <c r="B18" s="410">
        <f t="shared" si="96"/>
        <v>0</v>
      </c>
      <c r="C18" s="208">
        <f t="shared" si="97"/>
        <v>1.29</v>
      </c>
      <c r="D18" s="417"/>
      <c r="E18" s="410">
        <f t="shared" si="98"/>
        <v>26.59</v>
      </c>
      <c r="F18" s="208">
        <f t="shared" si="99"/>
        <v>0.4</v>
      </c>
      <c r="G18" s="417"/>
      <c r="H18" s="410">
        <f t="shared" si="100"/>
        <v>0</v>
      </c>
      <c r="I18" s="208">
        <f t="shared" si="11"/>
        <v>0.1125</v>
      </c>
      <c r="J18" s="417"/>
      <c r="K18" s="410">
        <f t="shared" si="101"/>
        <v>13.29</v>
      </c>
      <c r="L18" s="208">
        <f t="shared" si="12"/>
        <v>0.21</v>
      </c>
      <c r="M18" s="417"/>
      <c r="N18" s="410">
        <f t="shared" si="102"/>
        <v>165.35</v>
      </c>
      <c r="O18" s="208">
        <f t="shared" si="13"/>
        <v>0.15</v>
      </c>
      <c r="P18" s="417"/>
      <c r="Q18" s="410">
        <f t="shared" si="103"/>
        <v>-21.73</v>
      </c>
      <c r="R18" s="208">
        <f t="shared" si="104"/>
        <v>-0.185</v>
      </c>
      <c r="S18" s="417"/>
      <c r="T18" s="208">
        <f t="shared" si="105"/>
        <v>7.4590338080393384</v>
      </c>
      <c r="U18" s="417"/>
      <c r="V18" s="410">
        <f t="shared" si="106"/>
        <v>-1.49</v>
      </c>
      <c r="W18" s="208">
        <f t="shared" si="107"/>
        <v>5.41</v>
      </c>
      <c r="X18" s="417"/>
      <c r="Z18" s="415">
        <f t="shared" si="108"/>
        <v>-8.4400000000000013</v>
      </c>
      <c r="AA18" s="122"/>
      <c r="AB18" s="122"/>
      <c r="AE18" s="385" t="s">
        <v>297</v>
      </c>
      <c r="AF18" s="386" t="s">
        <v>298</v>
      </c>
      <c r="AH18" s="407">
        <v>37288</v>
      </c>
      <c r="AI18" s="293">
        <f t="shared" si="109"/>
        <v>0</v>
      </c>
      <c r="AJ18" s="294">
        <f t="shared" si="129"/>
        <v>0</v>
      </c>
      <c r="AK18" s="294">
        <f t="shared" si="14"/>
        <v>0</v>
      </c>
      <c r="AL18" s="313">
        <f t="shared" si="110"/>
        <v>0.94952984862067724</v>
      </c>
      <c r="AM18" s="314">
        <f t="shared" si="15"/>
        <v>0</v>
      </c>
      <c r="AN18" s="294">
        <f t="shared" si="16"/>
        <v>0</v>
      </c>
      <c r="AO18" s="408"/>
      <c r="AP18" s="237"/>
      <c r="AQ18" s="307">
        <f t="shared" si="17"/>
        <v>0</v>
      </c>
      <c r="AR18" s="237"/>
      <c r="AS18" s="188"/>
      <c r="AT18" s="188"/>
      <c r="AU18" s="239">
        <v>37288</v>
      </c>
      <c r="AV18" s="188"/>
      <c r="AW18" s="315">
        <f t="shared" si="111"/>
        <v>0</v>
      </c>
      <c r="AX18" s="316">
        <f t="shared" si="18"/>
        <v>0</v>
      </c>
      <c r="AY18" s="316">
        <f t="shared" si="19"/>
        <v>0</v>
      </c>
      <c r="AZ18" s="316">
        <f t="shared" si="20"/>
        <v>0</v>
      </c>
      <c r="BA18" s="316">
        <f t="shared" si="21"/>
        <v>0</v>
      </c>
      <c r="BB18" s="316">
        <f t="shared" si="22"/>
        <v>0</v>
      </c>
      <c r="BC18" s="316">
        <f t="shared" si="23"/>
        <v>0</v>
      </c>
      <c r="BD18" s="316"/>
      <c r="BE18" s="316">
        <f t="shared" si="112"/>
        <v>0</v>
      </c>
      <c r="BF18" s="248"/>
      <c r="BG18" s="248"/>
      <c r="BH18" s="317">
        <f t="shared" si="113"/>
        <v>0</v>
      </c>
      <c r="BI18" s="317">
        <f t="shared" si="24"/>
        <v>0</v>
      </c>
      <c r="BJ18" s="317">
        <f t="shared" si="25"/>
        <v>0</v>
      </c>
      <c r="BK18" s="317">
        <f t="shared" si="26"/>
        <v>0</v>
      </c>
      <c r="BL18" s="317">
        <f t="shared" si="27"/>
        <v>0</v>
      </c>
      <c r="BM18" s="317">
        <f t="shared" si="28"/>
        <v>0</v>
      </c>
      <c r="BN18" s="317">
        <f t="shared" si="29"/>
        <v>0</v>
      </c>
      <c r="BO18" s="317">
        <f t="shared" si="30"/>
        <v>0</v>
      </c>
      <c r="BP18" s="248"/>
      <c r="BQ18" s="249">
        <f t="shared" si="130"/>
        <v>0</v>
      </c>
      <c r="BR18" s="249"/>
      <c r="BS18" s="249"/>
      <c r="BT18" s="188"/>
      <c r="BU18" s="188"/>
      <c r="BV18" s="318">
        <f t="shared" si="114"/>
        <v>0</v>
      </c>
      <c r="BW18" s="318">
        <f t="shared" si="31"/>
        <v>0</v>
      </c>
      <c r="BX18" s="318">
        <f t="shared" si="32"/>
        <v>0</v>
      </c>
      <c r="BY18" s="318">
        <f t="shared" si="33"/>
        <v>0</v>
      </c>
      <c r="BZ18" s="318">
        <f t="shared" si="34"/>
        <v>0</v>
      </c>
      <c r="CA18" s="316">
        <f t="shared" si="35"/>
        <v>0</v>
      </c>
      <c r="CB18" s="316">
        <f t="shared" si="36"/>
        <v>0</v>
      </c>
      <c r="CC18" s="316">
        <f t="shared" si="37"/>
        <v>0</v>
      </c>
      <c r="CD18" s="316">
        <f t="shared" si="38"/>
        <v>0</v>
      </c>
      <c r="CE18" s="316">
        <f t="shared" si="39"/>
        <v>0</v>
      </c>
      <c r="CF18" s="316">
        <f t="shared" si="40"/>
        <v>0</v>
      </c>
      <c r="CG18" s="316">
        <f t="shared" si="41"/>
        <v>0</v>
      </c>
      <c r="CH18" s="316">
        <f t="shared" si="42"/>
        <v>0</v>
      </c>
      <c r="CI18" s="188"/>
      <c r="CJ18" s="307">
        <f t="shared" si="115"/>
        <v>0</v>
      </c>
      <c r="CK18" s="307"/>
      <c r="CL18" s="307"/>
      <c r="CM18" s="318">
        <f t="shared" si="116"/>
        <v>0</v>
      </c>
      <c r="CN18" s="318">
        <f t="shared" si="43"/>
        <v>0</v>
      </c>
      <c r="CO18" s="318">
        <f t="shared" si="44"/>
        <v>0</v>
      </c>
      <c r="CP18" s="318">
        <f t="shared" si="45"/>
        <v>0</v>
      </c>
      <c r="CQ18" s="307"/>
      <c r="CR18" s="307">
        <f t="shared" si="117"/>
        <v>0</v>
      </c>
      <c r="CS18" s="307"/>
      <c r="CT18" s="188"/>
      <c r="CU18" s="188"/>
      <c r="CV18" s="188"/>
      <c r="CW18" s="316">
        <f t="shared" si="118"/>
        <v>0</v>
      </c>
      <c r="CX18" s="316">
        <f t="shared" si="46"/>
        <v>0</v>
      </c>
      <c r="CY18" s="316">
        <f t="shared" si="47"/>
        <v>0</v>
      </c>
      <c r="CZ18" s="316">
        <f t="shared" si="48"/>
        <v>0</v>
      </c>
      <c r="DA18" s="316">
        <f t="shared" si="49"/>
        <v>0</v>
      </c>
      <c r="DB18" s="316">
        <f t="shared" si="50"/>
        <v>0</v>
      </c>
      <c r="DC18" s="316">
        <f t="shared" si="51"/>
        <v>0</v>
      </c>
      <c r="DD18" s="188"/>
      <c r="DE18" s="307">
        <f t="shared" si="119"/>
        <v>0</v>
      </c>
      <c r="DF18" s="188"/>
      <c r="DG18" s="188"/>
      <c r="DH18" s="188"/>
      <c r="DI18" s="188"/>
      <c r="DJ18" s="188"/>
      <c r="DK18" s="316">
        <f t="shared" si="120"/>
        <v>0</v>
      </c>
      <c r="DL18" s="316">
        <f t="shared" si="52"/>
        <v>0</v>
      </c>
      <c r="DM18" s="316">
        <f t="shared" si="53"/>
        <v>0</v>
      </c>
      <c r="DN18" s="316">
        <f t="shared" si="54"/>
        <v>0</v>
      </c>
      <c r="DO18" s="316"/>
      <c r="DP18" s="316">
        <f t="shared" si="121"/>
        <v>0</v>
      </c>
      <c r="DQ18" s="316"/>
      <c r="DR18" s="316">
        <f t="shared" si="122"/>
        <v>0</v>
      </c>
      <c r="DS18" s="316">
        <f t="shared" si="55"/>
        <v>0</v>
      </c>
      <c r="DT18" s="316">
        <f t="shared" si="56"/>
        <v>0</v>
      </c>
      <c r="DU18" s="316">
        <f t="shared" si="57"/>
        <v>0</v>
      </c>
      <c r="DV18" s="316">
        <f t="shared" si="58"/>
        <v>0</v>
      </c>
      <c r="DW18" s="316">
        <f t="shared" si="59"/>
        <v>0</v>
      </c>
      <c r="DX18" s="316">
        <f t="shared" si="60"/>
        <v>0</v>
      </c>
      <c r="DY18" s="316">
        <f t="shared" si="61"/>
        <v>0</v>
      </c>
      <c r="DZ18" s="188"/>
      <c r="EA18" s="307">
        <f t="shared" si="62"/>
        <v>0</v>
      </c>
      <c r="EB18" s="307">
        <f t="shared" si="63"/>
        <v>0</v>
      </c>
      <c r="EC18" s="188"/>
      <c r="ED18" s="188"/>
      <c r="EE18" s="188"/>
      <c r="EF18" s="188"/>
      <c r="EG18" s="188"/>
      <c r="EH18" s="316">
        <f t="shared" si="123"/>
        <v>0</v>
      </c>
      <c r="EI18" s="316">
        <f t="shared" si="64"/>
        <v>0</v>
      </c>
      <c r="EJ18" s="316">
        <f t="shared" si="65"/>
        <v>0</v>
      </c>
      <c r="EK18" s="316">
        <f t="shared" si="66"/>
        <v>0</v>
      </c>
      <c r="EL18" s="316">
        <f t="shared" si="67"/>
        <v>0</v>
      </c>
      <c r="EM18" s="316">
        <f t="shared" si="68"/>
        <v>0</v>
      </c>
      <c r="EN18" s="188"/>
      <c r="EO18" s="307">
        <f t="shared" si="131"/>
        <v>0</v>
      </c>
      <c r="EP18" s="307">
        <f t="shared" si="69"/>
        <v>0</v>
      </c>
      <c r="EQ18" s="188"/>
      <c r="ER18" s="188"/>
      <c r="ES18" s="188"/>
      <c r="ET18" s="188"/>
      <c r="EU18" s="188"/>
      <c r="EV18" s="316">
        <f t="shared" si="124"/>
        <v>0</v>
      </c>
      <c r="EW18" s="316">
        <f t="shared" si="70"/>
        <v>0</v>
      </c>
      <c r="EX18" s="316">
        <f t="shared" si="71"/>
        <v>0</v>
      </c>
      <c r="EY18" s="316">
        <f t="shared" si="72"/>
        <v>0</v>
      </c>
      <c r="EZ18" s="316">
        <f t="shared" si="73"/>
        <v>0</v>
      </c>
      <c r="FA18" s="316">
        <f t="shared" si="74"/>
        <v>0</v>
      </c>
      <c r="FB18" s="188"/>
      <c r="FC18" s="307">
        <f t="shared" si="132"/>
        <v>0</v>
      </c>
      <c r="FD18" s="307">
        <f t="shared" si="75"/>
        <v>0</v>
      </c>
      <c r="FE18" s="188"/>
      <c r="FF18" s="188"/>
      <c r="FG18" s="188"/>
      <c r="FH18" s="188"/>
      <c r="FI18" s="188"/>
      <c r="FJ18" s="188"/>
      <c r="FK18" s="316">
        <f t="shared" si="125"/>
        <v>0</v>
      </c>
      <c r="FL18" s="316">
        <f t="shared" si="76"/>
        <v>0</v>
      </c>
      <c r="FM18" s="316">
        <f t="shared" si="77"/>
        <v>0</v>
      </c>
      <c r="FN18" s="316">
        <f t="shared" si="78"/>
        <v>0</v>
      </c>
      <c r="FO18" s="316">
        <f t="shared" si="79"/>
        <v>0</v>
      </c>
      <c r="FP18" s="316">
        <f t="shared" si="80"/>
        <v>0</v>
      </c>
      <c r="FQ18" s="188"/>
      <c r="FR18" s="307">
        <f t="shared" si="81"/>
        <v>0</v>
      </c>
      <c r="FS18" s="307">
        <f t="shared" si="82"/>
        <v>0</v>
      </c>
      <c r="FT18" s="188"/>
      <c r="FU18" s="188"/>
      <c r="FV18" s="188"/>
      <c r="FW18" s="188"/>
      <c r="FX18" s="188"/>
      <c r="FY18" s="188"/>
      <c r="FZ18" s="316">
        <f t="shared" si="126"/>
        <v>0</v>
      </c>
      <c r="GA18" s="316">
        <f t="shared" si="83"/>
        <v>0</v>
      </c>
      <c r="GB18" s="316">
        <f t="shared" si="84"/>
        <v>0</v>
      </c>
      <c r="GC18" s="316">
        <f t="shared" si="85"/>
        <v>0</v>
      </c>
      <c r="GD18" s="316">
        <f t="shared" si="86"/>
        <v>0</v>
      </c>
      <c r="GE18" s="316">
        <f t="shared" si="87"/>
        <v>0</v>
      </c>
      <c r="GF18" s="188"/>
      <c r="GG18" s="307">
        <f t="shared" si="88"/>
        <v>0</v>
      </c>
      <c r="GH18" s="307">
        <f t="shared" si="89"/>
        <v>0</v>
      </c>
      <c r="GK18" s="188"/>
      <c r="GL18" s="188"/>
      <c r="GM18" s="188"/>
      <c r="GN18" s="188"/>
      <c r="GO18" s="316">
        <f t="shared" si="90"/>
        <v>0</v>
      </c>
      <c r="GP18" s="316">
        <f t="shared" si="91"/>
        <v>0</v>
      </c>
      <c r="GQ18" s="316">
        <f t="shared" si="91"/>
        <v>0</v>
      </c>
      <c r="GR18" s="316">
        <f t="shared" si="91"/>
        <v>0</v>
      </c>
      <c r="GS18" s="316">
        <f t="shared" si="91"/>
        <v>0</v>
      </c>
      <c r="GT18" s="316">
        <f t="shared" si="91"/>
        <v>0</v>
      </c>
      <c r="GU18" s="188"/>
      <c r="GV18" s="307">
        <f t="shared" si="92"/>
        <v>0</v>
      </c>
      <c r="GW18" s="307">
        <f t="shared" si="127"/>
        <v>0</v>
      </c>
      <c r="GZ18" s="188"/>
      <c r="HA18" s="188"/>
      <c r="HB18" s="188"/>
      <c r="HC18" s="188"/>
      <c r="HD18" s="316">
        <f t="shared" si="93"/>
        <v>0</v>
      </c>
      <c r="HE18" s="316">
        <f t="shared" si="94"/>
        <v>0</v>
      </c>
      <c r="HF18" s="316">
        <f t="shared" si="94"/>
        <v>0</v>
      </c>
      <c r="HG18" s="316">
        <f t="shared" si="94"/>
        <v>0</v>
      </c>
      <c r="HH18" s="316">
        <f t="shared" si="94"/>
        <v>0</v>
      </c>
      <c r="HI18" s="316">
        <f t="shared" si="94"/>
        <v>0</v>
      </c>
      <c r="HJ18" s="188"/>
      <c r="HK18" s="307">
        <f t="shared" si="95"/>
        <v>0</v>
      </c>
      <c r="HL18" s="307">
        <f t="shared" si="128"/>
        <v>0</v>
      </c>
    </row>
    <row r="19" spans="1:220" ht="16.5" x14ac:dyDescent="0.25">
      <c r="A19" s="409">
        <v>37316</v>
      </c>
      <c r="B19" s="410">
        <f t="shared" si="96"/>
        <v>0</v>
      </c>
      <c r="C19" s="208">
        <f t="shared" si="97"/>
        <v>0.84</v>
      </c>
      <c r="D19" s="417"/>
      <c r="E19" s="410">
        <f t="shared" si="98"/>
        <v>29.32</v>
      </c>
      <c r="F19" s="208">
        <f t="shared" si="99"/>
        <v>0.4</v>
      </c>
      <c r="G19" s="417"/>
      <c r="H19" s="410">
        <f t="shared" si="100"/>
        <v>0</v>
      </c>
      <c r="I19" s="208">
        <f t="shared" si="11"/>
        <v>0.11</v>
      </c>
      <c r="J19" s="417"/>
      <c r="K19" s="410">
        <f t="shared" si="101"/>
        <v>14.66</v>
      </c>
      <c r="L19" s="208">
        <f t="shared" si="12"/>
        <v>0.21</v>
      </c>
      <c r="M19" s="417"/>
      <c r="N19" s="410">
        <f t="shared" si="102"/>
        <v>182.37</v>
      </c>
      <c r="O19" s="208">
        <f t="shared" si="13"/>
        <v>0.15</v>
      </c>
      <c r="P19" s="417"/>
      <c r="Q19" s="410">
        <f t="shared" si="103"/>
        <v>-23.46</v>
      </c>
      <c r="R19" s="208">
        <f t="shared" si="104"/>
        <v>-0.185</v>
      </c>
      <c r="S19" s="417"/>
      <c r="T19" s="208">
        <f t="shared" si="105"/>
        <v>7.0291905433141499</v>
      </c>
      <c r="U19" s="417"/>
      <c r="V19" s="410">
        <f t="shared" si="106"/>
        <v>-1.78</v>
      </c>
      <c r="W19" s="208">
        <f t="shared" si="107"/>
        <v>5.1100000000000003</v>
      </c>
      <c r="X19" s="417"/>
      <c r="Z19" s="412">
        <f t="shared" si="108"/>
        <v>-8.8000000000000007</v>
      </c>
      <c r="AA19" s="122"/>
      <c r="AB19" s="122"/>
      <c r="AE19" s="385" t="s">
        <v>299</v>
      </c>
      <c r="AF19" s="420" t="s">
        <v>179</v>
      </c>
      <c r="AH19" s="407">
        <v>37316</v>
      </c>
      <c r="AI19" s="293">
        <f t="shared" si="109"/>
        <v>0</v>
      </c>
      <c r="AJ19" s="294">
        <f t="shared" si="129"/>
        <v>0</v>
      </c>
      <c r="AK19" s="294">
        <f t="shared" si="14"/>
        <v>0</v>
      </c>
      <c r="AL19" s="313">
        <f t="shared" si="110"/>
        <v>0.94592202243140355</v>
      </c>
      <c r="AM19" s="314">
        <f t="shared" si="15"/>
        <v>0</v>
      </c>
      <c r="AN19" s="294">
        <f t="shared" si="16"/>
        <v>0</v>
      </c>
      <c r="AO19" s="408"/>
      <c r="AP19" s="237"/>
      <c r="AQ19" s="307">
        <f t="shared" si="17"/>
        <v>0</v>
      </c>
      <c r="AR19" s="237"/>
      <c r="AS19" s="188"/>
      <c r="AT19" s="188"/>
      <c r="AU19" s="239">
        <v>37316</v>
      </c>
      <c r="AV19" s="188"/>
      <c r="AW19" s="315">
        <f t="shared" si="111"/>
        <v>0</v>
      </c>
      <c r="AX19" s="316">
        <f t="shared" si="18"/>
        <v>0</v>
      </c>
      <c r="AY19" s="316">
        <f t="shared" si="19"/>
        <v>0</v>
      </c>
      <c r="AZ19" s="316">
        <f t="shared" si="20"/>
        <v>0</v>
      </c>
      <c r="BA19" s="316">
        <f t="shared" si="21"/>
        <v>0</v>
      </c>
      <c r="BB19" s="316">
        <f t="shared" si="22"/>
        <v>0</v>
      </c>
      <c r="BC19" s="316">
        <f t="shared" si="23"/>
        <v>0</v>
      </c>
      <c r="BD19" s="316"/>
      <c r="BE19" s="316">
        <f t="shared" si="112"/>
        <v>0</v>
      </c>
      <c r="BF19" s="248"/>
      <c r="BG19" s="248"/>
      <c r="BH19" s="317">
        <f t="shared" si="113"/>
        <v>0</v>
      </c>
      <c r="BI19" s="317">
        <f t="shared" si="24"/>
        <v>0</v>
      </c>
      <c r="BJ19" s="317">
        <f t="shared" si="25"/>
        <v>0</v>
      </c>
      <c r="BK19" s="317">
        <f t="shared" si="26"/>
        <v>0</v>
      </c>
      <c r="BL19" s="317">
        <f t="shared" si="27"/>
        <v>0</v>
      </c>
      <c r="BM19" s="317">
        <f t="shared" si="28"/>
        <v>0</v>
      </c>
      <c r="BN19" s="317">
        <f t="shared" si="29"/>
        <v>0</v>
      </c>
      <c r="BO19" s="317">
        <f t="shared" si="30"/>
        <v>0</v>
      </c>
      <c r="BP19" s="248"/>
      <c r="BQ19" s="249">
        <f t="shared" si="130"/>
        <v>0</v>
      </c>
      <c r="BR19" s="249"/>
      <c r="BS19" s="249"/>
      <c r="BT19" s="188"/>
      <c r="BU19" s="188"/>
      <c r="BV19" s="318">
        <f t="shared" si="114"/>
        <v>0</v>
      </c>
      <c r="BW19" s="318">
        <f t="shared" si="31"/>
        <v>0</v>
      </c>
      <c r="BX19" s="318">
        <f t="shared" si="32"/>
        <v>0</v>
      </c>
      <c r="BY19" s="318">
        <f t="shared" si="33"/>
        <v>0</v>
      </c>
      <c r="BZ19" s="318">
        <f t="shared" si="34"/>
        <v>0</v>
      </c>
      <c r="CA19" s="316">
        <f t="shared" si="35"/>
        <v>0</v>
      </c>
      <c r="CB19" s="316">
        <f t="shared" si="36"/>
        <v>0</v>
      </c>
      <c r="CC19" s="316">
        <f t="shared" si="37"/>
        <v>0</v>
      </c>
      <c r="CD19" s="316">
        <f t="shared" si="38"/>
        <v>0</v>
      </c>
      <c r="CE19" s="316">
        <f t="shared" si="39"/>
        <v>0</v>
      </c>
      <c r="CF19" s="316">
        <f t="shared" si="40"/>
        <v>0</v>
      </c>
      <c r="CG19" s="316">
        <f t="shared" si="41"/>
        <v>0</v>
      </c>
      <c r="CH19" s="316">
        <f t="shared" si="42"/>
        <v>0</v>
      </c>
      <c r="CI19" s="188"/>
      <c r="CJ19" s="307">
        <f t="shared" si="115"/>
        <v>0</v>
      </c>
      <c r="CK19" s="307"/>
      <c r="CL19" s="307"/>
      <c r="CM19" s="318">
        <f t="shared" si="116"/>
        <v>0</v>
      </c>
      <c r="CN19" s="318">
        <f t="shared" si="43"/>
        <v>0</v>
      </c>
      <c r="CO19" s="318">
        <f t="shared" si="44"/>
        <v>0</v>
      </c>
      <c r="CP19" s="318">
        <f t="shared" si="45"/>
        <v>0</v>
      </c>
      <c r="CQ19" s="307"/>
      <c r="CR19" s="307">
        <f t="shared" si="117"/>
        <v>0</v>
      </c>
      <c r="CS19" s="307"/>
      <c r="CT19" s="188"/>
      <c r="CU19" s="188"/>
      <c r="CV19" s="188"/>
      <c r="CW19" s="316">
        <f t="shared" si="118"/>
        <v>0</v>
      </c>
      <c r="CX19" s="316">
        <f t="shared" si="46"/>
        <v>0</v>
      </c>
      <c r="CY19" s="316">
        <f t="shared" si="47"/>
        <v>0</v>
      </c>
      <c r="CZ19" s="316">
        <f t="shared" si="48"/>
        <v>0</v>
      </c>
      <c r="DA19" s="316">
        <f t="shared" si="49"/>
        <v>0</v>
      </c>
      <c r="DB19" s="316">
        <f t="shared" si="50"/>
        <v>0</v>
      </c>
      <c r="DC19" s="316">
        <f t="shared" si="51"/>
        <v>0</v>
      </c>
      <c r="DD19" s="188"/>
      <c r="DE19" s="307">
        <f t="shared" si="119"/>
        <v>0</v>
      </c>
      <c r="DF19" s="188"/>
      <c r="DG19" s="188"/>
      <c r="DH19" s="188"/>
      <c r="DI19" s="188"/>
      <c r="DJ19" s="188"/>
      <c r="DK19" s="316">
        <f t="shared" si="120"/>
        <v>0</v>
      </c>
      <c r="DL19" s="316">
        <f t="shared" si="52"/>
        <v>0</v>
      </c>
      <c r="DM19" s="316">
        <f t="shared" si="53"/>
        <v>0</v>
      </c>
      <c r="DN19" s="316">
        <f t="shared" si="54"/>
        <v>0</v>
      </c>
      <c r="DO19" s="316"/>
      <c r="DP19" s="316">
        <f t="shared" si="121"/>
        <v>0</v>
      </c>
      <c r="DQ19" s="316"/>
      <c r="DR19" s="316">
        <f t="shared" si="122"/>
        <v>0</v>
      </c>
      <c r="DS19" s="316">
        <f t="shared" si="55"/>
        <v>0</v>
      </c>
      <c r="DT19" s="316">
        <f t="shared" si="56"/>
        <v>0</v>
      </c>
      <c r="DU19" s="316">
        <f t="shared" si="57"/>
        <v>0</v>
      </c>
      <c r="DV19" s="316">
        <f t="shared" si="58"/>
        <v>0</v>
      </c>
      <c r="DW19" s="316">
        <f t="shared" si="59"/>
        <v>0</v>
      </c>
      <c r="DX19" s="316">
        <f t="shared" si="60"/>
        <v>0</v>
      </c>
      <c r="DY19" s="316">
        <f t="shared" si="61"/>
        <v>0</v>
      </c>
      <c r="DZ19" s="188"/>
      <c r="EA19" s="307">
        <f t="shared" si="62"/>
        <v>0</v>
      </c>
      <c r="EB19" s="307">
        <f t="shared" si="63"/>
        <v>0</v>
      </c>
      <c r="EC19" s="188"/>
      <c r="ED19" s="188"/>
      <c r="EE19" s="188"/>
      <c r="EF19" s="188"/>
      <c r="EG19" s="188"/>
      <c r="EH19" s="316">
        <f t="shared" si="123"/>
        <v>0</v>
      </c>
      <c r="EI19" s="316">
        <f t="shared" si="64"/>
        <v>0</v>
      </c>
      <c r="EJ19" s="316">
        <f t="shared" si="65"/>
        <v>0</v>
      </c>
      <c r="EK19" s="316">
        <f t="shared" si="66"/>
        <v>0</v>
      </c>
      <c r="EL19" s="316">
        <f t="shared" si="67"/>
        <v>0</v>
      </c>
      <c r="EM19" s="316">
        <f t="shared" si="68"/>
        <v>0</v>
      </c>
      <c r="EN19" s="188"/>
      <c r="EO19" s="307">
        <f t="shared" si="131"/>
        <v>0</v>
      </c>
      <c r="EP19" s="307">
        <f t="shared" si="69"/>
        <v>0</v>
      </c>
      <c r="EQ19" s="188"/>
      <c r="ER19" s="188"/>
      <c r="ES19" s="188"/>
      <c r="ET19" s="188"/>
      <c r="EU19" s="188"/>
      <c r="EV19" s="316">
        <f t="shared" si="124"/>
        <v>0</v>
      </c>
      <c r="EW19" s="316">
        <f t="shared" si="70"/>
        <v>0</v>
      </c>
      <c r="EX19" s="316">
        <f t="shared" si="71"/>
        <v>0</v>
      </c>
      <c r="EY19" s="316">
        <f t="shared" si="72"/>
        <v>0</v>
      </c>
      <c r="EZ19" s="316">
        <f t="shared" si="73"/>
        <v>0</v>
      </c>
      <c r="FA19" s="316">
        <f t="shared" si="74"/>
        <v>0</v>
      </c>
      <c r="FB19" s="188"/>
      <c r="FC19" s="307">
        <f t="shared" si="132"/>
        <v>0</v>
      </c>
      <c r="FD19" s="307">
        <f t="shared" si="75"/>
        <v>0</v>
      </c>
      <c r="FE19" s="188"/>
      <c r="FF19" s="188"/>
      <c r="FG19" s="188"/>
      <c r="FH19" s="188"/>
      <c r="FI19" s="188"/>
      <c r="FJ19" s="188"/>
      <c r="FK19" s="316">
        <f t="shared" si="125"/>
        <v>0</v>
      </c>
      <c r="FL19" s="316">
        <f t="shared" si="76"/>
        <v>0</v>
      </c>
      <c r="FM19" s="316">
        <f t="shared" si="77"/>
        <v>0</v>
      </c>
      <c r="FN19" s="316">
        <f t="shared" si="78"/>
        <v>0</v>
      </c>
      <c r="FO19" s="316">
        <f t="shared" si="79"/>
        <v>0</v>
      </c>
      <c r="FP19" s="316">
        <f t="shared" si="80"/>
        <v>0</v>
      </c>
      <c r="FQ19" s="188"/>
      <c r="FR19" s="307">
        <f t="shared" si="81"/>
        <v>0</v>
      </c>
      <c r="FS19" s="307">
        <f t="shared" si="82"/>
        <v>0</v>
      </c>
      <c r="FT19" s="188"/>
      <c r="FU19" s="188"/>
      <c r="FV19" s="188"/>
      <c r="FW19" s="188"/>
      <c r="FX19" s="188"/>
      <c r="FY19" s="188"/>
      <c r="FZ19" s="316">
        <f t="shared" si="126"/>
        <v>0</v>
      </c>
      <c r="GA19" s="316">
        <f t="shared" si="83"/>
        <v>0</v>
      </c>
      <c r="GB19" s="316">
        <f t="shared" si="84"/>
        <v>0</v>
      </c>
      <c r="GC19" s="316">
        <f t="shared" si="85"/>
        <v>0</v>
      </c>
      <c r="GD19" s="316">
        <f t="shared" si="86"/>
        <v>0</v>
      </c>
      <c r="GE19" s="316">
        <f t="shared" si="87"/>
        <v>0</v>
      </c>
      <c r="GF19" s="188"/>
      <c r="GG19" s="307">
        <f t="shared" si="88"/>
        <v>0</v>
      </c>
      <c r="GH19" s="307">
        <f t="shared" si="89"/>
        <v>0</v>
      </c>
      <c r="GK19" s="188"/>
      <c r="GL19" s="188"/>
      <c r="GM19" s="188"/>
      <c r="GN19" s="188"/>
      <c r="GO19" s="316">
        <f t="shared" si="90"/>
        <v>0</v>
      </c>
      <c r="GP19" s="316">
        <f t="shared" si="91"/>
        <v>0</v>
      </c>
      <c r="GQ19" s="316">
        <f t="shared" si="91"/>
        <v>0</v>
      </c>
      <c r="GR19" s="316">
        <f t="shared" si="91"/>
        <v>0</v>
      </c>
      <c r="GS19" s="316">
        <f t="shared" si="91"/>
        <v>0</v>
      </c>
      <c r="GT19" s="316">
        <f t="shared" si="91"/>
        <v>0</v>
      </c>
      <c r="GU19" s="188"/>
      <c r="GV19" s="307">
        <f t="shared" si="92"/>
        <v>0</v>
      </c>
      <c r="GW19" s="307">
        <f t="shared" si="127"/>
        <v>0</v>
      </c>
      <c r="GZ19" s="188"/>
      <c r="HA19" s="188"/>
      <c r="HB19" s="188"/>
      <c r="HC19" s="188"/>
      <c r="HD19" s="316">
        <f t="shared" si="93"/>
        <v>0</v>
      </c>
      <c r="HE19" s="316">
        <f t="shared" si="94"/>
        <v>0</v>
      </c>
      <c r="HF19" s="316">
        <f t="shared" si="94"/>
        <v>0</v>
      </c>
      <c r="HG19" s="316">
        <f t="shared" si="94"/>
        <v>0</v>
      </c>
      <c r="HH19" s="316">
        <f t="shared" si="94"/>
        <v>0</v>
      </c>
      <c r="HI19" s="316">
        <f t="shared" si="94"/>
        <v>0</v>
      </c>
      <c r="HJ19" s="188"/>
      <c r="HK19" s="307">
        <f t="shared" si="95"/>
        <v>0</v>
      </c>
      <c r="HL19" s="307">
        <f t="shared" si="128"/>
        <v>0</v>
      </c>
    </row>
    <row r="20" spans="1:220" ht="16.5" x14ac:dyDescent="0.25">
      <c r="A20" s="404">
        <v>37347</v>
      </c>
      <c r="B20" s="405">
        <f t="shared" si="96"/>
        <v>0</v>
      </c>
      <c r="C20" s="414">
        <f t="shared" si="97"/>
        <v>0.65500000000000003</v>
      </c>
      <c r="D20" s="217"/>
      <c r="E20" s="405">
        <f t="shared" si="98"/>
        <v>0</v>
      </c>
      <c r="F20" s="414">
        <f t="shared" si="99"/>
        <v>0.19500000000000001</v>
      </c>
      <c r="G20" s="217"/>
      <c r="H20" s="405">
        <f t="shared" si="100"/>
        <v>0</v>
      </c>
      <c r="I20" s="414">
        <f t="shared" si="11"/>
        <v>0</v>
      </c>
      <c r="J20" s="217"/>
      <c r="K20" s="405">
        <f t="shared" si="101"/>
        <v>14.13</v>
      </c>
      <c r="L20" s="414">
        <f t="shared" si="12"/>
        <v>0.11</v>
      </c>
      <c r="M20" s="217"/>
      <c r="N20" s="405">
        <f t="shared" si="102"/>
        <v>175.73</v>
      </c>
      <c r="O20" s="414">
        <f t="shared" si="13"/>
        <v>0.15</v>
      </c>
      <c r="P20" s="217"/>
      <c r="Q20" s="405">
        <f t="shared" si="103"/>
        <v>-378.83</v>
      </c>
      <c r="R20" s="414">
        <f t="shared" si="104"/>
        <v>-0.41299999999999998</v>
      </c>
      <c r="S20" s="217"/>
      <c r="T20" s="414">
        <f t="shared" si="105"/>
        <v>5.6749951853379645</v>
      </c>
      <c r="U20" s="217"/>
      <c r="V20" s="405">
        <f t="shared" si="106"/>
        <v>-3.38</v>
      </c>
      <c r="W20" s="414">
        <f t="shared" si="107"/>
        <v>4.3899999999999997</v>
      </c>
      <c r="X20" s="217"/>
      <c r="Z20" s="415">
        <f t="shared" si="108"/>
        <v>-364.7</v>
      </c>
      <c r="AA20" s="122"/>
      <c r="AB20" s="122"/>
      <c r="AE20" s="401" t="s">
        <v>300</v>
      </c>
      <c r="AF20" s="386" t="s">
        <v>301</v>
      </c>
      <c r="AH20" s="407">
        <v>37347</v>
      </c>
      <c r="AI20" s="293">
        <f t="shared" si="109"/>
        <v>0</v>
      </c>
      <c r="AJ20" s="294">
        <f t="shared" si="129"/>
        <v>0</v>
      </c>
      <c r="AK20" s="294">
        <f t="shared" si="14"/>
        <v>0</v>
      </c>
      <c r="AL20" s="313">
        <f t="shared" si="110"/>
        <v>0.9418768918842555</v>
      </c>
      <c r="AM20" s="314">
        <f t="shared" si="15"/>
        <v>0</v>
      </c>
      <c r="AN20" s="294">
        <f t="shared" si="16"/>
        <v>0</v>
      </c>
      <c r="AO20" s="408"/>
      <c r="AP20" s="237"/>
      <c r="AQ20" s="307">
        <f t="shared" si="17"/>
        <v>0</v>
      </c>
      <c r="AR20" s="237"/>
      <c r="AS20" s="188"/>
      <c r="AT20" s="188"/>
      <c r="AU20" s="239">
        <v>37347</v>
      </c>
      <c r="AV20" s="188"/>
      <c r="AW20" s="315">
        <f t="shared" si="111"/>
        <v>0</v>
      </c>
      <c r="AX20" s="316">
        <f t="shared" si="18"/>
        <v>0</v>
      </c>
      <c r="AY20" s="316">
        <f t="shared" si="19"/>
        <v>0</v>
      </c>
      <c r="AZ20" s="316">
        <f t="shared" si="20"/>
        <v>0</v>
      </c>
      <c r="BA20" s="316">
        <f t="shared" si="21"/>
        <v>0</v>
      </c>
      <c r="BB20" s="316">
        <f t="shared" si="22"/>
        <v>0</v>
      </c>
      <c r="BC20" s="316">
        <f t="shared" si="23"/>
        <v>0</v>
      </c>
      <c r="BD20" s="316"/>
      <c r="BE20" s="316">
        <f t="shared" si="112"/>
        <v>0</v>
      </c>
      <c r="BF20" s="248"/>
      <c r="BG20" s="248"/>
      <c r="BH20" s="317">
        <f t="shared" si="113"/>
        <v>0</v>
      </c>
      <c r="BI20" s="317">
        <f t="shared" si="24"/>
        <v>0</v>
      </c>
      <c r="BJ20" s="317">
        <f t="shared" si="25"/>
        <v>0</v>
      </c>
      <c r="BK20" s="317">
        <f t="shared" si="26"/>
        <v>0</v>
      </c>
      <c r="BL20" s="317">
        <f t="shared" si="27"/>
        <v>0</v>
      </c>
      <c r="BM20" s="317">
        <f t="shared" si="28"/>
        <v>0</v>
      </c>
      <c r="BN20" s="317">
        <f t="shared" si="29"/>
        <v>0</v>
      </c>
      <c r="BO20" s="317">
        <f t="shared" si="30"/>
        <v>0</v>
      </c>
      <c r="BP20" s="248"/>
      <c r="BQ20" s="249">
        <f t="shared" si="130"/>
        <v>0</v>
      </c>
      <c r="BR20" s="249"/>
      <c r="BS20" s="249"/>
      <c r="BT20" s="188"/>
      <c r="BU20" s="188"/>
      <c r="BV20" s="318">
        <f t="shared" si="114"/>
        <v>0</v>
      </c>
      <c r="BW20" s="318">
        <f t="shared" si="31"/>
        <v>0</v>
      </c>
      <c r="BX20" s="318">
        <f t="shared" si="32"/>
        <v>0</v>
      </c>
      <c r="BY20" s="318">
        <f t="shared" si="33"/>
        <v>0</v>
      </c>
      <c r="BZ20" s="318">
        <f t="shared" si="34"/>
        <v>0</v>
      </c>
      <c r="CA20" s="316">
        <f t="shared" si="35"/>
        <v>0</v>
      </c>
      <c r="CB20" s="316">
        <f t="shared" si="36"/>
        <v>0</v>
      </c>
      <c r="CC20" s="316">
        <f t="shared" si="37"/>
        <v>0</v>
      </c>
      <c r="CD20" s="316">
        <f t="shared" si="38"/>
        <v>0</v>
      </c>
      <c r="CE20" s="316">
        <f t="shared" si="39"/>
        <v>0</v>
      </c>
      <c r="CF20" s="316">
        <f t="shared" si="40"/>
        <v>0</v>
      </c>
      <c r="CG20" s="316">
        <f t="shared" si="41"/>
        <v>0</v>
      </c>
      <c r="CH20" s="316">
        <f t="shared" si="42"/>
        <v>0</v>
      </c>
      <c r="CI20" s="188"/>
      <c r="CJ20" s="307">
        <f t="shared" si="115"/>
        <v>0</v>
      </c>
      <c r="CK20" s="307"/>
      <c r="CL20" s="307"/>
      <c r="CM20" s="318">
        <f t="shared" si="116"/>
        <v>0</v>
      </c>
      <c r="CN20" s="318">
        <f t="shared" si="43"/>
        <v>0</v>
      </c>
      <c r="CO20" s="318">
        <f t="shared" si="44"/>
        <v>0</v>
      </c>
      <c r="CP20" s="318">
        <f t="shared" si="45"/>
        <v>0</v>
      </c>
      <c r="CQ20" s="307"/>
      <c r="CR20" s="307">
        <f t="shared" si="117"/>
        <v>0</v>
      </c>
      <c r="CS20" s="307"/>
      <c r="CT20" s="188"/>
      <c r="CU20" s="188"/>
      <c r="CV20" s="188"/>
      <c r="CW20" s="316">
        <f t="shared" si="118"/>
        <v>0</v>
      </c>
      <c r="CX20" s="316">
        <f t="shared" si="46"/>
        <v>0</v>
      </c>
      <c r="CY20" s="316">
        <f t="shared" si="47"/>
        <v>0</v>
      </c>
      <c r="CZ20" s="316">
        <f t="shared" si="48"/>
        <v>0</v>
      </c>
      <c r="DA20" s="316">
        <f t="shared" si="49"/>
        <v>0</v>
      </c>
      <c r="DB20" s="316">
        <f t="shared" si="50"/>
        <v>0</v>
      </c>
      <c r="DC20" s="316">
        <f t="shared" si="51"/>
        <v>0</v>
      </c>
      <c r="DD20" s="188"/>
      <c r="DE20" s="307">
        <f t="shared" si="119"/>
        <v>0</v>
      </c>
      <c r="DF20" s="188"/>
      <c r="DG20" s="188"/>
      <c r="DH20" s="188"/>
      <c r="DI20" s="188"/>
      <c r="DJ20" s="188"/>
      <c r="DK20" s="316">
        <f t="shared" si="120"/>
        <v>0</v>
      </c>
      <c r="DL20" s="316">
        <f t="shared" si="52"/>
        <v>0</v>
      </c>
      <c r="DM20" s="316">
        <f t="shared" si="53"/>
        <v>0</v>
      </c>
      <c r="DN20" s="316">
        <f t="shared" si="54"/>
        <v>0</v>
      </c>
      <c r="DO20" s="316"/>
      <c r="DP20" s="316">
        <f t="shared" si="121"/>
        <v>0</v>
      </c>
      <c r="DQ20" s="316"/>
      <c r="DR20" s="316">
        <f t="shared" si="122"/>
        <v>0</v>
      </c>
      <c r="DS20" s="316">
        <f t="shared" si="55"/>
        <v>0</v>
      </c>
      <c r="DT20" s="316">
        <f t="shared" si="56"/>
        <v>0</v>
      </c>
      <c r="DU20" s="316">
        <f t="shared" si="57"/>
        <v>0</v>
      </c>
      <c r="DV20" s="316">
        <f t="shared" si="58"/>
        <v>0</v>
      </c>
      <c r="DW20" s="316">
        <f t="shared" si="59"/>
        <v>0</v>
      </c>
      <c r="DX20" s="316">
        <f t="shared" si="60"/>
        <v>0</v>
      </c>
      <c r="DY20" s="316">
        <f t="shared" si="61"/>
        <v>0</v>
      </c>
      <c r="DZ20" s="188"/>
      <c r="EA20" s="307">
        <f t="shared" si="62"/>
        <v>0</v>
      </c>
      <c r="EB20" s="307">
        <f t="shared" si="63"/>
        <v>0</v>
      </c>
      <c r="EC20" s="188"/>
      <c r="ED20" s="188"/>
      <c r="EE20" s="188"/>
      <c r="EF20" s="188"/>
      <c r="EG20" s="188"/>
      <c r="EH20" s="316">
        <f t="shared" si="123"/>
        <v>0</v>
      </c>
      <c r="EI20" s="316">
        <f t="shared" si="64"/>
        <v>0</v>
      </c>
      <c r="EJ20" s="316">
        <f t="shared" si="65"/>
        <v>0</v>
      </c>
      <c r="EK20" s="316">
        <f t="shared" si="66"/>
        <v>0</v>
      </c>
      <c r="EL20" s="316">
        <f t="shared" si="67"/>
        <v>0</v>
      </c>
      <c r="EM20" s="316">
        <f t="shared" si="68"/>
        <v>0</v>
      </c>
      <c r="EN20" s="188"/>
      <c r="EO20" s="307">
        <f t="shared" si="131"/>
        <v>0</v>
      </c>
      <c r="EP20" s="307">
        <f t="shared" si="69"/>
        <v>0</v>
      </c>
      <c r="EQ20" s="188"/>
      <c r="ER20" s="188"/>
      <c r="ES20" s="188"/>
      <c r="ET20" s="188"/>
      <c r="EU20" s="188"/>
      <c r="EV20" s="316">
        <f t="shared" si="124"/>
        <v>0</v>
      </c>
      <c r="EW20" s="316">
        <f t="shared" si="70"/>
        <v>0</v>
      </c>
      <c r="EX20" s="316">
        <f t="shared" si="71"/>
        <v>0</v>
      </c>
      <c r="EY20" s="316">
        <f t="shared" si="72"/>
        <v>0</v>
      </c>
      <c r="EZ20" s="316">
        <f t="shared" si="73"/>
        <v>0</v>
      </c>
      <c r="FA20" s="316">
        <f t="shared" si="74"/>
        <v>0</v>
      </c>
      <c r="FB20" s="188"/>
      <c r="FC20" s="307">
        <f t="shared" si="132"/>
        <v>0</v>
      </c>
      <c r="FD20" s="307">
        <f t="shared" si="75"/>
        <v>0</v>
      </c>
      <c r="FE20" s="188"/>
      <c r="FF20" s="188"/>
      <c r="FG20" s="188"/>
      <c r="FH20" s="188"/>
      <c r="FI20" s="188"/>
      <c r="FJ20" s="188"/>
      <c r="FK20" s="316">
        <f t="shared" si="125"/>
        <v>0</v>
      </c>
      <c r="FL20" s="316">
        <f t="shared" si="76"/>
        <v>0</v>
      </c>
      <c r="FM20" s="316">
        <f t="shared" si="77"/>
        <v>0</v>
      </c>
      <c r="FN20" s="316">
        <f t="shared" si="78"/>
        <v>0</v>
      </c>
      <c r="FO20" s="316">
        <f t="shared" si="79"/>
        <v>0</v>
      </c>
      <c r="FP20" s="316">
        <f t="shared" si="80"/>
        <v>0</v>
      </c>
      <c r="FQ20" s="188"/>
      <c r="FR20" s="307">
        <f t="shared" si="81"/>
        <v>0</v>
      </c>
      <c r="FS20" s="307">
        <f t="shared" si="82"/>
        <v>0</v>
      </c>
      <c r="FT20" s="188"/>
      <c r="FU20" s="188"/>
      <c r="FV20" s="188"/>
      <c r="FW20" s="188"/>
      <c r="FX20" s="188"/>
      <c r="FY20" s="188"/>
      <c r="FZ20" s="316">
        <f t="shared" si="126"/>
        <v>0</v>
      </c>
      <c r="GA20" s="316">
        <f t="shared" si="83"/>
        <v>0</v>
      </c>
      <c r="GB20" s="316">
        <f t="shared" si="84"/>
        <v>0</v>
      </c>
      <c r="GC20" s="316">
        <f t="shared" si="85"/>
        <v>0</v>
      </c>
      <c r="GD20" s="316">
        <f t="shared" si="86"/>
        <v>0</v>
      </c>
      <c r="GE20" s="316">
        <f t="shared" si="87"/>
        <v>0</v>
      </c>
      <c r="GF20" s="188"/>
      <c r="GG20" s="307">
        <f t="shared" si="88"/>
        <v>0</v>
      </c>
      <c r="GH20" s="307">
        <f t="shared" si="89"/>
        <v>0</v>
      </c>
      <c r="GK20" s="188"/>
      <c r="GL20" s="188"/>
      <c r="GM20" s="188"/>
      <c r="GN20" s="188"/>
      <c r="GO20" s="316">
        <f t="shared" si="90"/>
        <v>0</v>
      </c>
      <c r="GP20" s="316">
        <f t="shared" si="91"/>
        <v>0</v>
      </c>
      <c r="GQ20" s="316">
        <f t="shared" si="91"/>
        <v>0</v>
      </c>
      <c r="GR20" s="316">
        <f t="shared" si="91"/>
        <v>0</v>
      </c>
      <c r="GS20" s="316">
        <f t="shared" si="91"/>
        <v>0</v>
      </c>
      <c r="GT20" s="316">
        <f t="shared" si="91"/>
        <v>0</v>
      </c>
      <c r="GU20" s="188"/>
      <c r="GV20" s="307">
        <f t="shared" si="92"/>
        <v>0</v>
      </c>
      <c r="GW20" s="307">
        <f t="shared" si="127"/>
        <v>0</v>
      </c>
      <c r="GZ20" s="188"/>
      <c r="HA20" s="188"/>
      <c r="HB20" s="188"/>
      <c r="HC20" s="188"/>
      <c r="HD20" s="316">
        <f t="shared" si="93"/>
        <v>0</v>
      </c>
      <c r="HE20" s="316">
        <f t="shared" si="94"/>
        <v>0</v>
      </c>
      <c r="HF20" s="316">
        <f t="shared" si="94"/>
        <v>0</v>
      </c>
      <c r="HG20" s="316">
        <f t="shared" si="94"/>
        <v>0</v>
      </c>
      <c r="HH20" s="316">
        <f t="shared" si="94"/>
        <v>0</v>
      </c>
      <c r="HI20" s="316">
        <f t="shared" si="94"/>
        <v>0</v>
      </c>
      <c r="HJ20" s="188"/>
      <c r="HK20" s="307">
        <f t="shared" si="95"/>
        <v>0</v>
      </c>
      <c r="HL20" s="307">
        <f t="shared" si="128"/>
        <v>0</v>
      </c>
    </row>
    <row r="21" spans="1:220" ht="16.5" x14ac:dyDescent="0.25">
      <c r="A21" s="404">
        <v>37377</v>
      </c>
      <c r="B21" s="410">
        <f t="shared" si="96"/>
        <v>0</v>
      </c>
      <c r="C21" s="208">
        <f t="shared" si="97"/>
        <v>0.65500000000000003</v>
      </c>
      <c r="D21" s="417"/>
      <c r="E21" s="410">
        <f t="shared" si="98"/>
        <v>0</v>
      </c>
      <c r="F21" s="208">
        <f t="shared" si="99"/>
        <v>0.19500000000000001</v>
      </c>
      <c r="G21" s="417"/>
      <c r="H21" s="410">
        <f t="shared" si="100"/>
        <v>0</v>
      </c>
      <c r="I21" s="208">
        <f t="shared" si="11"/>
        <v>0</v>
      </c>
      <c r="J21" s="417"/>
      <c r="K21" s="410">
        <f t="shared" si="101"/>
        <v>14.54</v>
      </c>
      <c r="L21" s="208">
        <f t="shared" si="12"/>
        <v>0.11</v>
      </c>
      <c r="M21" s="417"/>
      <c r="N21" s="410">
        <f t="shared" si="102"/>
        <v>180.82</v>
      </c>
      <c r="O21" s="208">
        <f t="shared" si="13"/>
        <v>0.15</v>
      </c>
      <c r="P21" s="417"/>
      <c r="Q21" s="410">
        <f t="shared" si="103"/>
        <v>-388.88</v>
      </c>
      <c r="R21" s="208">
        <f t="shared" si="104"/>
        <v>-0.41299999999999998</v>
      </c>
      <c r="S21" s="417"/>
      <c r="T21" s="208">
        <f t="shared" si="105"/>
        <v>5.5030023154334486</v>
      </c>
      <c r="U21" s="417"/>
      <c r="V21" s="410">
        <f t="shared" si="106"/>
        <v>-3.23</v>
      </c>
      <c r="W21" s="208">
        <f t="shared" si="107"/>
        <v>4.2699999999999996</v>
      </c>
      <c r="X21" s="417"/>
      <c r="Z21" s="415">
        <f t="shared" si="108"/>
        <v>-374.34</v>
      </c>
      <c r="AA21" s="122"/>
      <c r="AB21" s="122"/>
      <c r="AE21" s="385" t="s">
        <v>302</v>
      </c>
      <c r="AF21" s="386" t="s">
        <v>303</v>
      </c>
      <c r="AH21" s="407">
        <v>37377</v>
      </c>
      <c r="AI21" s="293">
        <f t="shared" si="109"/>
        <v>0</v>
      </c>
      <c r="AJ21" s="294">
        <f t="shared" si="129"/>
        <v>0</v>
      </c>
      <c r="AK21" s="294">
        <f t="shared" si="14"/>
        <v>0</v>
      </c>
      <c r="AL21" s="313">
        <f t="shared" si="110"/>
        <v>0.93788194713157691</v>
      </c>
      <c r="AM21" s="314">
        <f t="shared" si="15"/>
        <v>0</v>
      </c>
      <c r="AN21" s="294">
        <f t="shared" si="16"/>
        <v>0</v>
      </c>
      <c r="AO21" s="408"/>
      <c r="AP21" s="237"/>
      <c r="AQ21" s="307">
        <f t="shared" si="17"/>
        <v>0</v>
      </c>
      <c r="AR21" s="237"/>
      <c r="AS21" s="188"/>
      <c r="AT21" s="188"/>
      <c r="AU21" s="239">
        <v>37377</v>
      </c>
      <c r="AV21" s="188"/>
      <c r="AW21" s="315">
        <f t="shared" si="111"/>
        <v>0</v>
      </c>
      <c r="AX21" s="316">
        <f t="shared" si="18"/>
        <v>0</v>
      </c>
      <c r="AY21" s="316">
        <f t="shared" si="19"/>
        <v>0</v>
      </c>
      <c r="AZ21" s="316">
        <f t="shared" si="20"/>
        <v>0</v>
      </c>
      <c r="BA21" s="316">
        <f t="shared" si="21"/>
        <v>0</v>
      </c>
      <c r="BB21" s="316">
        <f t="shared" si="22"/>
        <v>0</v>
      </c>
      <c r="BC21" s="316">
        <f t="shared" si="23"/>
        <v>0</v>
      </c>
      <c r="BD21" s="316"/>
      <c r="BE21" s="316">
        <f t="shared" si="112"/>
        <v>0</v>
      </c>
      <c r="BF21" s="248"/>
      <c r="BG21" s="248"/>
      <c r="BH21" s="317">
        <f t="shared" si="113"/>
        <v>0</v>
      </c>
      <c r="BI21" s="317">
        <f t="shared" si="24"/>
        <v>0</v>
      </c>
      <c r="BJ21" s="317">
        <f t="shared" si="25"/>
        <v>0</v>
      </c>
      <c r="BK21" s="317">
        <f t="shared" si="26"/>
        <v>0</v>
      </c>
      <c r="BL21" s="317">
        <f t="shared" si="27"/>
        <v>0</v>
      </c>
      <c r="BM21" s="317">
        <f t="shared" si="28"/>
        <v>0</v>
      </c>
      <c r="BN21" s="317">
        <f t="shared" si="29"/>
        <v>0</v>
      </c>
      <c r="BO21" s="317">
        <f t="shared" si="30"/>
        <v>0</v>
      </c>
      <c r="BP21" s="248"/>
      <c r="BQ21" s="249">
        <f t="shared" si="130"/>
        <v>0</v>
      </c>
      <c r="BR21" s="249"/>
      <c r="BS21" s="249"/>
      <c r="BT21" s="188"/>
      <c r="BU21" s="188"/>
      <c r="BV21" s="318">
        <f t="shared" si="114"/>
        <v>0</v>
      </c>
      <c r="BW21" s="318">
        <f t="shared" si="31"/>
        <v>0</v>
      </c>
      <c r="BX21" s="318">
        <f t="shared" si="32"/>
        <v>0</v>
      </c>
      <c r="BY21" s="318">
        <f t="shared" si="33"/>
        <v>0</v>
      </c>
      <c r="BZ21" s="318">
        <f t="shared" si="34"/>
        <v>0</v>
      </c>
      <c r="CA21" s="316">
        <f t="shared" si="35"/>
        <v>0</v>
      </c>
      <c r="CB21" s="316">
        <f t="shared" si="36"/>
        <v>0</v>
      </c>
      <c r="CC21" s="316">
        <f t="shared" si="37"/>
        <v>0</v>
      </c>
      <c r="CD21" s="316">
        <f t="shared" si="38"/>
        <v>0</v>
      </c>
      <c r="CE21" s="316">
        <f t="shared" si="39"/>
        <v>0</v>
      </c>
      <c r="CF21" s="316">
        <f t="shared" si="40"/>
        <v>0</v>
      </c>
      <c r="CG21" s="316">
        <f t="shared" si="41"/>
        <v>0</v>
      </c>
      <c r="CH21" s="316">
        <f t="shared" si="42"/>
        <v>0</v>
      </c>
      <c r="CI21" s="188"/>
      <c r="CJ21" s="307">
        <f t="shared" si="115"/>
        <v>0</v>
      </c>
      <c r="CK21" s="307"/>
      <c r="CL21" s="307"/>
      <c r="CM21" s="318">
        <f t="shared" si="116"/>
        <v>0</v>
      </c>
      <c r="CN21" s="318">
        <f t="shared" si="43"/>
        <v>0</v>
      </c>
      <c r="CO21" s="318">
        <f t="shared" si="44"/>
        <v>0</v>
      </c>
      <c r="CP21" s="318">
        <f t="shared" si="45"/>
        <v>0</v>
      </c>
      <c r="CQ21" s="307"/>
      <c r="CR21" s="307">
        <f t="shared" si="117"/>
        <v>0</v>
      </c>
      <c r="CS21" s="307"/>
      <c r="CT21" s="188"/>
      <c r="CU21" s="188"/>
      <c r="CV21" s="188"/>
      <c r="CW21" s="316">
        <f t="shared" si="118"/>
        <v>0</v>
      </c>
      <c r="CX21" s="316">
        <f t="shared" si="46"/>
        <v>0</v>
      </c>
      <c r="CY21" s="316">
        <f t="shared" si="47"/>
        <v>0</v>
      </c>
      <c r="CZ21" s="316">
        <f t="shared" si="48"/>
        <v>0</v>
      </c>
      <c r="DA21" s="316">
        <f t="shared" si="49"/>
        <v>0</v>
      </c>
      <c r="DB21" s="316">
        <f t="shared" si="50"/>
        <v>0</v>
      </c>
      <c r="DC21" s="316">
        <f t="shared" si="51"/>
        <v>0</v>
      </c>
      <c r="DD21" s="188"/>
      <c r="DE21" s="307">
        <f t="shared" si="119"/>
        <v>0</v>
      </c>
      <c r="DF21" s="188"/>
      <c r="DG21" s="188"/>
      <c r="DH21" s="188"/>
      <c r="DI21" s="188"/>
      <c r="DJ21" s="188"/>
      <c r="DK21" s="316">
        <f t="shared" si="120"/>
        <v>0</v>
      </c>
      <c r="DL21" s="316">
        <f t="shared" si="52"/>
        <v>0</v>
      </c>
      <c r="DM21" s="316">
        <f t="shared" si="53"/>
        <v>0</v>
      </c>
      <c r="DN21" s="316">
        <f t="shared" si="54"/>
        <v>0</v>
      </c>
      <c r="DO21" s="316"/>
      <c r="DP21" s="316">
        <f t="shared" si="121"/>
        <v>0</v>
      </c>
      <c r="DQ21" s="316"/>
      <c r="DR21" s="316">
        <f t="shared" si="122"/>
        <v>0</v>
      </c>
      <c r="DS21" s="316">
        <f t="shared" si="55"/>
        <v>0</v>
      </c>
      <c r="DT21" s="316">
        <f t="shared" si="56"/>
        <v>0</v>
      </c>
      <c r="DU21" s="316">
        <f t="shared" si="57"/>
        <v>0</v>
      </c>
      <c r="DV21" s="316">
        <f t="shared" si="58"/>
        <v>0</v>
      </c>
      <c r="DW21" s="316">
        <f t="shared" si="59"/>
        <v>0</v>
      </c>
      <c r="DX21" s="316">
        <f t="shared" si="60"/>
        <v>0</v>
      </c>
      <c r="DY21" s="316">
        <f t="shared" si="61"/>
        <v>0</v>
      </c>
      <c r="DZ21" s="188"/>
      <c r="EA21" s="307">
        <f t="shared" si="62"/>
        <v>0</v>
      </c>
      <c r="EB21" s="307">
        <f t="shared" si="63"/>
        <v>0</v>
      </c>
      <c r="EC21" s="188"/>
      <c r="ED21" s="188"/>
      <c r="EE21" s="188"/>
      <c r="EF21" s="188"/>
      <c r="EG21" s="188"/>
      <c r="EH21" s="316">
        <f t="shared" si="123"/>
        <v>0</v>
      </c>
      <c r="EI21" s="316">
        <f t="shared" si="64"/>
        <v>0</v>
      </c>
      <c r="EJ21" s="316">
        <f t="shared" si="65"/>
        <v>0</v>
      </c>
      <c r="EK21" s="316">
        <f t="shared" si="66"/>
        <v>0</v>
      </c>
      <c r="EL21" s="316">
        <f t="shared" si="67"/>
        <v>0</v>
      </c>
      <c r="EM21" s="316">
        <f t="shared" si="68"/>
        <v>0</v>
      </c>
      <c r="EN21" s="188"/>
      <c r="EO21" s="307">
        <f t="shared" si="131"/>
        <v>0</v>
      </c>
      <c r="EP21" s="307">
        <f t="shared" si="69"/>
        <v>0</v>
      </c>
      <c r="EQ21" s="188"/>
      <c r="ER21" s="188"/>
      <c r="ES21" s="188"/>
      <c r="ET21" s="188"/>
      <c r="EU21" s="188"/>
      <c r="EV21" s="316">
        <f t="shared" si="124"/>
        <v>0</v>
      </c>
      <c r="EW21" s="316">
        <f t="shared" si="70"/>
        <v>0</v>
      </c>
      <c r="EX21" s="316">
        <f t="shared" si="71"/>
        <v>0</v>
      </c>
      <c r="EY21" s="316">
        <f t="shared" si="72"/>
        <v>0</v>
      </c>
      <c r="EZ21" s="316">
        <f t="shared" si="73"/>
        <v>0</v>
      </c>
      <c r="FA21" s="316">
        <f t="shared" si="74"/>
        <v>0</v>
      </c>
      <c r="FB21" s="188"/>
      <c r="FC21" s="307">
        <f t="shared" si="132"/>
        <v>0</v>
      </c>
      <c r="FD21" s="307">
        <f t="shared" si="75"/>
        <v>0</v>
      </c>
      <c r="FE21" s="188"/>
      <c r="FF21" s="188"/>
      <c r="FG21" s="188"/>
      <c r="FH21" s="188"/>
      <c r="FI21" s="188"/>
      <c r="FJ21" s="188"/>
      <c r="FK21" s="316">
        <f t="shared" si="125"/>
        <v>0</v>
      </c>
      <c r="FL21" s="316">
        <f t="shared" si="76"/>
        <v>0</v>
      </c>
      <c r="FM21" s="316">
        <f t="shared" si="77"/>
        <v>0</v>
      </c>
      <c r="FN21" s="316">
        <f t="shared" si="78"/>
        <v>0</v>
      </c>
      <c r="FO21" s="316">
        <f t="shared" si="79"/>
        <v>0</v>
      </c>
      <c r="FP21" s="316">
        <f t="shared" si="80"/>
        <v>0</v>
      </c>
      <c r="FQ21" s="188"/>
      <c r="FR21" s="307">
        <f t="shared" si="81"/>
        <v>0</v>
      </c>
      <c r="FS21" s="307">
        <f t="shared" si="82"/>
        <v>0</v>
      </c>
      <c r="FT21" s="188"/>
      <c r="FU21" s="188"/>
      <c r="FV21" s="188"/>
      <c r="FW21" s="188"/>
      <c r="FX21" s="188"/>
      <c r="FY21" s="188"/>
      <c r="FZ21" s="316">
        <f t="shared" si="126"/>
        <v>0</v>
      </c>
      <c r="GA21" s="316">
        <f t="shared" si="83"/>
        <v>0</v>
      </c>
      <c r="GB21" s="316">
        <f t="shared" si="84"/>
        <v>0</v>
      </c>
      <c r="GC21" s="316">
        <f t="shared" si="85"/>
        <v>0</v>
      </c>
      <c r="GD21" s="316">
        <f t="shared" si="86"/>
        <v>0</v>
      </c>
      <c r="GE21" s="316">
        <f t="shared" si="87"/>
        <v>0</v>
      </c>
      <c r="GF21" s="188"/>
      <c r="GG21" s="307">
        <f t="shared" si="88"/>
        <v>0</v>
      </c>
      <c r="GH21" s="307">
        <f t="shared" si="89"/>
        <v>0</v>
      </c>
      <c r="GK21" s="188"/>
      <c r="GL21" s="188"/>
      <c r="GM21" s="188"/>
      <c r="GN21" s="188"/>
      <c r="GO21" s="316">
        <f t="shared" si="90"/>
        <v>0</v>
      </c>
      <c r="GP21" s="316">
        <f t="shared" si="91"/>
        <v>0</v>
      </c>
      <c r="GQ21" s="316">
        <f t="shared" si="91"/>
        <v>0</v>
      </c>
      <c r="GR21" s="316">
        <f t="shared" si="91"/>
        <v>0</v>
      </c>
      <c r="GS21" s="316">
        <f t="shared" si="91"/>
        <v>0</v>
      </c>
      <c r="GT21" s="316">
        <f t="shared" si="91"/>
        <v>0</v>
      </c>
      <c r="GU21" s="188"/>
      <c r="GV21" s="307">
        <f t="shared" si="92"/>
        <v>0</v>
      </c>
      <c r="GW21" s="307">
        <f t="shared" si="127"/>
        <v>0</v>
      </c>
      <c r="GZ21" s="188"/>
      <c r="HA21" s="188"/>
      <c r="HB21" s="188"/>
      <c r="HC21" s="188"/>
      <c r="HD21" s="316">
        <f t="shared" si="93"/>
        <v>0</v>
      </c>
      <c r="HE21" s="316">
        <f t="shared" si="94"/>
        <v>0</v>
      </c>
      <c r="HF21" s="316">
        <f t="shared" si="94"/>
        <v>0</v>
      </c>
      <c r="HG21" s="316">
        <f t="shared" si="94"/>
        <v>0</v>
      </c>
      <c r="HH21" s="316">
        <f t="shared" si="94"/>
        <v>0</v>
      </c>
      <c r="HI21" s="316">
        <f t="shared" si="94"/>
        <v>0</v>
      </c>
      <c r="HJ21" s="188"/>
      <c r="HK21" s="307">
        <f t="shared" si="95"/>
        <v>0</v>
      </c>
      <c r="HL21" s="307">
        <f t="shared" si="128"/>
        <v>0</v>
      </c>
    </row>
    <row r="22" spans="1:220" ht="16.5" x14ac:dyDescent="0.25">
      <c r="A22" s="404">
        <v>37408</v>
      </c>
      <c r="B22" s="410">
        <f t="shared" si="96"/>
        <v>0</v>
      </c>
      <c r="C22" s="208">
        <f t="shared" si="97"/>
        <v>0.65500000000000003</v>
      </c>
      <c r="D22" s="417"/>
      <c r="E22" s="410">
        <f t="shared" si="98"/>
        <v>0</v>
      </c>
      <c r="F22" s="208">
        <f t="shared" si="99"/>
        <v>0.19500000000000001</v>
      </c>
      <c r="G22" s="417"/>
      <c r="H22" s="410">
        <f t="shared" si="100"/>
        <v>0</v>
      </c>
      <c r="I22" s="208">
        <f t="shared" si="11"/>
        <v>0</v>
      </c>
      <c r="J22" s="417"/>
      <c r="K22" s="410">
        <f t="shared" si="101"/>
        <v>14.01</v>
      </c>
      <c r="L22" s="208">
        <f t="shared" si="12"/>
        <v>0.11</v>
      </c>
      <c r="M22" s="417"/>
      <c r="N22" s="410">
        <f t="shared" si="102"/>
        <v>174.22</v>
      </c>
      <c r="O22" s="208">
        <f t="shared" si="13"/>
        <v>0.15</v>
      </c>
      <c r="P22" s="417"/>
      <c r="Q22" s="410">
        <f t="shared" si="103"/>
        <v>-399.85</v>
      </c>
      <c r="R22" s="208">
        <f t="shared" si="104"/>
        <v>-0.41299999999999998</v>
      </c>
      <c r="S22" s="417"/>
      <c r="T22" s="208">
        <f t="shared" si="105"/>
        <v>5.5022526340164344</v>
      </c>
      <c r="U22" s="417"/>
      <c r="V22" s="410">
        <f t="shared" si="106"/>
        <v>-1.49</v>
      </c>
      <c r="W22" s="208">
        <f t="shared" si="107"/>
        <v>4.2699999999999996</v>
      </c>
      <c r="X22" s="417"/>
      <c r="Z22" s="415">
        <f t="shared" si="108"/>
        <v>-385.84000000000003</v>
      </c>
      <c r="AA22" s="122"/>
      <c r="AB22" s="122"/>
      <c r="AE22" s="385" t="s">
        <v>304</v>
      </c>
      <c r="AF22" s="386" t="s">
        <v>305</v>
      </c>
      <c r="AH22" s="407">
        <v>37408</v>
      </c>
      <c r="AI22" s="293">
        <f t="shared" si="109"/>
        <v>0</v>
      </c>
      <c r="AJ22" s="294">
        <f t="shared" si="129"/>
        <v>0</v>
      </c>
      <c r="AK22" s="294">
        <f t="shared" si="14"/>
        <v>0</v>
      </c>
      <c r="AL22" s="313">
        <f t="shared" si="110"/>
        <v>0.93375871172819602</v>
      </c>
      <c r="AM22" s="314">
        <f t="shared" si="15"/>
        <v>0</v>
      </c>
      <c r="AN22" s="294">
        <f t="shared" si="16"/>
        <v>0</v>
      </c>
      <c r="AO22" s="408"/>
      <c r="AP22" s="237"/>
      <c r="AQ22" s="307">
        <f t="shared" si="17"/>
        <v>0</v>
      </c>
      <c r="AR22" s="237"/>
      <c r="AS22" s="188"/>
      <c r="AT22" s="188"/>
      <c r="AU22" s="239">
        <v>37408</v>
      </c>
      <c r="AV22" s="188"/>
      <c r="AW22" s="315">
        <f t="shared" si="111"/>
        <v>0</v>
      </c>
      <c r="AX22" s="316">
        <f t="shared" si="18"/>
        <v>0</v>
      </c>
      <c r="AY22" s="316">
        <f t="shared" si="19"/>
        <v>0</v>
      </c>
      <c r="AZ22" s="316">
        <f t="shared" si="20"/>
        <v>0</v>
      </c>
      <c r="BA22" s="316">
        <f t="shared" si="21"/>
        <v>0</v>
      </c>
      <c r="BB22" s="316">
        <f t="shared" si="22"/>
        <v>0</v>
      </c>
      <c r="BC22" s="316">
        <f t="shared" si="23"/>
        <v>0</v>
      </c>
      <c r="BD22" s="316"/>
      <c r="BE22" s="316">
        <f t="shared" si="112"/>
        <v>0</v>
      </c>
      <c r="BF22" s="248"/>
      <c r="BG22" s="248"/>
      <c r="BH22" s="317">
        <f t="shared" si="113"/>
        <v>0</v>
      </c>
      <c r="BI22" s="317">
        <f t="shared" si="24"/>
        <v>0</v>
      </c>
      <c r="BJ22" s="317">
        <f t="shared" si="25"/>
        <v>0</v>
      </c>
      <c r="BK22" s="317">
        <f t="shared" si="26"/>
        <v>0</v>
      </c>
      <c r="BL22" s="317">
        <f t="shared" si="27"/>
        <v>0</v>
      </c>
      <c r="BM22" s="317">
        <f t="shared" si="28"/>
        <v>0</v>
      </c>
      <c r="BN22" s="317">
        <f t="shared" si="29"/>
        <v>0</v>
      </c>
      <c r="BO22" s="317">
        <f t="shared" si="30"/>
        <v>0</v>
      </c>
      <c r="BP22" s="248"/>
      <c r="BQ22" s="249">
        <f t="shared" si="130"/>
        <v>0</v>
      </c>
      <c r="BR22" s="249"/>
      <c r="BS22" s="249"/>
      <c r="BT22" s="188"/>
      <c r="BU22" s="188"/>
      <c r="BV22" s="318">
        <f t="shared" si="114"/>
        <v>0</v>
      </c>
      <c r="BW22" s="318">
        <f t="shared" si="31"/>
        <v>0</v>
      </c>
      <c r="BX22" s="318">
        <f t="shared" si="32"/>
        <v>0</v>
      </c>
      <c r="BY22" s="318">
        <f t="shared" si="33"/>
        <v>0</v>
      </c>
      <c r="BZ22" s="318">
        <f t="shared" si="34"/>
        <v>0</v>
      </c>
      <c r="CA22" s="316">
        <f t="shared" si="35"/>
        <v>0</v>
      </c>
      <c r="CB22" s="316">
        <f t="shared" si="36"/>
        <v>0</v>
      </c>
      <c r="CC22" s="316">
        <f t="shared" si="37"/>
        <v>0</v>
      </c>
      <c r="CD22" s="316">
        <f t="shared" si="38"/>
        <v>0</v>
      </c>
      <c r="CE22" s="316">
        <f t="shared" si="39"/>
        <v>0</v>
      </c>
      <c r="CF22" s="316">
        <f t="shared" si="40"/>
        <v>0</v>
      </c>
      <c r="CG22" s="316">
        <f t="shared" si="41"/>
        <v>0</v>
      </c>
      <c r="CH22" s="316">
        <f t="shared" si="42"/>
        <v>0</v>
      </c>
      <c r="CI22" s="188"/>
      <c r="CJ22" s="307">
        <f t="shared" si="115"/>
        <v>0</v>
      </c>
      <c r="CK22" s="307"/>
      <c r="CL22" s="307"/>
      <c r="CM22" s="318">
        <f t="shared" si="116"/>
        <v>0</v>
      </c>
      <c r="CN22" s="318">
        <f t="shared" si="43"/>
        <v>0</v>
      </c>
      <c r="CO22" s="318">
        <f t="shared" si="44"/>
        <v>0</v>
      </c>
      <c r="CP22" s="318">
        <f t="shared" si="45"/>
        <v>0</v>
      </c>
      <c r="CQ22" s="307"/>
      <c r="CR22" s="307">
        <f t="shared" si="117"/>
        <v>0</v>
      </c>
      <c r="CS22" s="307"/>
      <c r="CT22" s="188"/>
      <c r="CU22" s="188"/>
      <c r="CV22" s="188"/>
      <c r="CW22" s="316">
        <f t="shared" si="118"/>
        <v>0</v>
      </c>
      <c r="CX22" s="316">
        <f t="shared" si="46"/>
        <v>0</v>
      </c>
      <c r="CY22" s="316">
        <f t="shared" si="47"/>
        <v>0</v>
      </c>
      <c r="CZ22" s="316">
        <f t="shared" si="48"/>
        <v>0</v>
      </c>
      <c r="DA22" s="316">
        <f t="shared" si="49"/>
        <v>0</v>
      </c>
      <c r="DB22" s="316">
        <f t="shared" si="50"/>
        <v>0</v>
      </c>
      <c r="DC22" s="316">
        <f t="shared" si="51"/>
        <v>0</v>
      </c>
      <c r="DD22" s="188"/>
      <c r="DE22" s="307">
        <f t="shared" si="119"/>
        <v>0</v>
      </c>
      <c r="DF22" s="188"/>
      <c r="DG22" s="188"/>
      <c r="DH22" s="188"/>
      <c r="DI22" s="188"/>
      <c r="DJ22" s="188"/>
      <c r="DK22" s="316">
        <f t="shared" si="120"/>
        <v>0</v>
      </c>
      <c r="DL22" s="316">
        <f t="shared" si="52"/>
        <v>0</v>
      </c>
      <c r="DM22" s="316">
        <f t="shared" si="53"/>
        <v>0</v>
      </c>
      <c r="DN22" s="316">
        <f t="shared" si="54"/>
        <v>0</v>
      </c>
      <c r="DO22" s="316"/>
      <c r="DP22" s="316">
        <f t="shared" si="121"/>
        <v>0</v>
      </c>
      <c r="DQ22" s="316"/>
      <c r="DR22" s="316">
        <f t="shared" si="122"/>
        <v>0</v>
      </c>
      <c r="DS22" s="316">
        <f t="shared" si="55"/>
        <v>0</v>
      </c>
      <c r="DT22" s="316">
        <f t="shared" si="56"/>
        <v>0</v>
      </c>
      <c r="DU22" s="316">
        <f t="shared" si="57"/>
        <v>0</v>
      </c>
      <c r="DV22" s="316">
        <f t="shared" si="58"/>
        <v>0</v>
      </c>
      <c r="DW22" s="316">
        <f t="shared" si="59"/>
        <v>0</v>
      </c>
      <c r="DX22" s="316">
        <f t="shared" si="60"/>
        <v>0</v>
      </c>
      <c r="DY22" s="316">
        <f t="shared" si="61"/>
        <v>0</v>
      </c>
      <c r="DZ22" s="188"/>
      <c r="EA22" s="307">
        <f t="shared" si="62"/>
        <v>0</v>
      </c>
      <c r="EB22" s="307">
        <f t="shared" si="63"/>
        <v>0</v>
      </c>
      <c r="EC22" s="188"/>
      <c r="ED22" s="188"/>
      <c r="EE22" s="188"/>
      <c r="EF22" s="188"/>
      <c r="EG22" s="188"/>
      <c r="EH22" s="316">
        <f t="shared" si="123"/>
        <v>0</v>
      </c>
      <c r="EI22" s="316">
        <f t="shared" si="64"/>
        <v>0</v>
      </c>
      <c r="EJ22" s="316">
        <f t="shared" si="65"/>
        <v>0</v>
      </c>
      <c r="EK22" s="316">
        <f t="shared" si="66"/>
        <v>0</v>
      </c>
      <c r="EL22" s="316">
        <f t="shared" si="67"/>
        <v>0</v>
      </c>
      <c r="EM22" s="316">
        <f t="shared" si="68"/>
        <v>0</v>
      </c>
      <c r="EN22" s="188"/>
      <c r="EO22" s="307">
        <f t="shared" si="131"/>
        <v>0</v>
      </c>
      <c r="EP22" s="307">
        <f t="shared" si="69"/>
        <v>0</v>
      </c>
      <c r="EQ22" s="188"/>
      <c r="ER22" s="188"/>
      <c r="ES22" s="188"/>
      <c r="ET22" s="188"/>
      <c r="EU22" s="188"/>
      <c r="EV22" s="316">
        <f t="shared" si="124"/>
        <v>0</v>
      </c>
      <c r="EW22" s="316">
        <f t="shared" si="70"/>
        <v>0</v>
      </c>
      <c r="EX22" s="316">
        <f t="shared" si="71"/>
        <v>0</v>
      </c>
      <c r="EY22" s="316">
        <f t="shared" si="72"/>
        <v>0</v>
      </c>
      <c r="EZ22" s="316">
        <f t="shared" si="73"/>
        <v>0</v>
      </c>
      <c r="FA22" s="316">
        <f t="shared" si="74"/>
        <v>0</v>
      </c>
      <c r="FB22" s="188"/>
      <c r="FC22" s="307">
        <f t="shared" si="132"/>
        <v>0</v>
      </c>
      <c r="FD22" s="307">
        <f t="shared" si="75"/>
        <v>0</v>
      </c>
      <c r="FE22" s="188"/>
      <c r="FF22" s="188"/>
      <c r="FG22" s="188"/>
      <c r="FH22" s="188"/>
      <c r="FI22" s="188"/>
      <c r="FJ22" s="188"/>
      <c r="FK22" s="316">
        <f t="shared" si="125"/>
        <v>0</v>
      </c>
      <c r="FL22" s="316">
        <f t="shared" si="76"/>
        <v>0</v>
      </c>
      <c r="FM22" s="316">
        <f t="shared" si="77"/>
        <v>0</v>
      </c>
      <c r="FN22" s="316">
        <f t="shared" si="78"/>
        <v>0</v>
      </c>
      <c r="FO22" s="316">
        <f t="shared" si="79"/>
        <v>0</v>
      </c>
      <c r="FP22" s="316">
        <f t="shared" si="80"/>
        <v>0</v>
      </c>
      <c r="FQ22" s="188"/>
      <c r="FR22" s="307">
        <f t="shared" si="81"/>
        <v>0</v>
      </c>
      <c r="FS22" s="307">
        <f t="shared" si="82"/>
        <v>0</v>
      </c>
      <c r="FT22" s="188"/>
      <c r="FU22" s="188"/>
      <c r="FV22" s="188"/>
      <c r="FW22" s="188"/>
      <c r="FX22" s="188"/>
      <c r="FY22" s="188"/>
      <c r="FZ22" s="316">
        <f t="shared" si="126"/>
        <v>0</v>
      </c>
      <c r="GA22" s="316">
        <f t="shared" si="83"/>
        <v>0</v>
      </c>
      <c r="GB22" s="316">
        <f t="shared" si="84"/>
        <v>0</v>
      </c>
      <c r="GC22" s="316">
        <f t="shared" si="85"/>
        <v>0</v>
      </c>
      <c r="GD22" s="316">
        <f t="shared" si="86"/>
        <v>0</v>
      </c>
      <c r="GE22" s="316">
        <f t="shared" si="87"/>
        <v>0</v>
      </c>
      <c r="GF22" s="188"/>
      <c r="GG22" s="307">
        <f t="shared" si="88"/>
        <v>0</v>
      </c>
      <c r="GH22" s="307">
        <f t="shared" si="89"/>
        <v>0</v>
      </c>
      <c r="GK22" s="188"/>
      <c r="GL22" s="188"/>
      <c r="GM22" s="188"/>
      <c r="GN22" s="188"/>
      <c r="GO22" s="316">
        <f t="shared" si="90"/>
        <v>0</v>
      </c>
      <c r="GP22" s="316">
        <f t="shared" si="91"/>
        <v>0</v>
      </c>
      <c r="GQ22" s="316">
        <f t="shared" si="91"/>
        <v>0</v>
      </c>
      <c r="GR22" s="316">
        <f t="shared" si="91"/>
        <v>0</v>
      </c>
      <c r="GS22" s="316">
        <f t="shared" si="91"/>
        <v>0</v>
      </c>
      <c r="GT22" s="316">
        <f t="shared" si="91"/>
        <v>0</v>
      </c>
      <c r="GU22" s="188"/>
      <c r="GV22" s="307">
        <f t="shared" si="92"/>
        <v>0</v>
      </c>
      <c r="GW22" s="307">
        <f t="shared" si="127"/>
        <v>0</v>
      </c>
      <c r="GZ22" s="188"/>
      <c r="HA22" s="188"/>
      <c r="HB22" s="188"/>
      <c r="HC22" s="188"/>
      <c r="HD22" s="316">
        <f t="shared" si="93"/>
        <v>0</v>
      </c>
      <c r="HE22" s="316">
        <f t="shared" si="94"/>
        <v>0</v>
      </c>
      <c r="HF22" s="316">
        <f t="shared" si="94"/>
        <v>0</v>
      </c>
      <c r="HG22" s="316">
        <f t="shared" si="94"/>
        <v>0</v>
      </c>
      <c r="HH22" s="316">
        <f t="shared" si="94"/>
        <v>0</v>
      </c>
      <c r="HI22" s="316">
        <f t="shared" si="94"/>
        <v>0</v>
      </c>
      <c r="HJ22" s="188"/>
      <c r="HK22" s="307">
        <f t="shared" si="95"/>
        <v>0</v>
      </c>
      <c r="HL22" s="307">
        <f t="shared" si="128"/>
        <v>0</v>
      </c>
    </row>
    <row r="23" spans="1:220" ht="16.5" x14ac:dyDescent="0.25">
      <c r="A23" s="404">
        <v>37438</v>
      </c>
      <c r="B23" s="410">
        <f t="shared" si="96"/>
        <v>0</v>
      </c>
      <c r="C23" s="208">
        <f t="shared" si="97"/>
        <v>1.4</v>
      </c>
      <c r="D23" s="411">
        <f>AVERAGE(C20:C26)</f>
        <v>0.99071428571428577</v>
      </c>
      <c r="E23" s="410">
        <f t="shared" si="98"/>
        <v>0</v>
      </c>
      <c r="F23" s="208">
        <f t="shared" si="99"/>
        <v>0.19500000000000001</v>
      </c>
      <c r="G23" s="411">
        <f>AVERAGE(F20:F26)</f>
        <v>0.19500000000000003</v>
      </c>
      <c r="H23" s="410">
        <f t="shared" si="100"/>
        <v>0</v>
      </c>
      <c r="I23" s="208">
        <f t="shared" si="11"/>
        <v>0</v>
      </c>
      <c r="J23" s="411">
        <f>AVERAGE(I20:I26)</f>
        <v>0</v>
      </c>
      <c r="K23" s="410">
        <f t="shared" si="101"/>
        <v>14.41</v>
      </c>
      <c r="L23" s="208">
        <f t="shared" si="12"/>
        <v>0.11</v>
      </c>
      <c r="M23" s="411">
        <f>AVERAGE(L20:L26)</f>
        <v>0.11</v>
      </c>
      <c r="N23" s="410">
        <f t="shared" si="102"/>
        <v>179.25</v>
      </c>
      <c r="O23" s="208">
        <f t="shared" si="13"/>
        <v>0.15</v>
      </c>
      <c r="P23" s="411">
        <f>AVERAGE(O20:O26)</f>
        <v>0.15</v>
      </c>
      <c r="Q23" s="410">
        <f t="shared" si="103"/>
        <v>-407.58</v>
      </c>
      <c r="R23" s="208">
        <f t="shared" si="104"/>
        <v>-0.41299999999999998</v>
      </c>
      <c r="S23" s="411">
        <f>AVERAGE(R20:R26)</f>
        <v>-0.41299999999999992</v>
      </c>
      <c r="T23" s="208">
        <f t="shared" si="105"/>
        <v>5.5084655772135189</v>
      </c>
      <c r="U23" s="411">
        <f>AVERAGE(T20:T26)</f>
        <v>5.5375553876991859</v>
      </c>
      <c r="V23" s="410">
        <f t="shared" si="106"/>
        <v>-0.49</v>
      </c>
      <c r="W23" s="208">
        <f t="shared" si="107"/>
        <v>4.2750000000000004</v>
      </c>
      <c r="X23" s="411">
        <f>AVERAGE(W20:W26)</f>
        <v>4.2957142857142854</v>
      </c>
      <c r="Z23" s="415">
        <f t="shared" si="108"/>
        <v>-393.16999999999996</v>
      </c>
      <c r="AA23" s="122"/>
      <c r="AB23" s="122"/>
      <c r="AE23" s="385" t="s">
        <v>306</v>
      </c>
      <c r="AF23" s="386" t="s">
        <v>307</v>
      </c>
      <c r="AH23" s="407">
        <v>37438</v>
      </c>
      <c r="AI23" s="293">
        <f t="shared" si="109"/>
        <v>0</v>
      </c>
      <c r="AJ23" s="294">
        <f t="shared" si="129"/>
        <v>0</v>
      </c>
      <c r="AK23" s="294">
        <f t="shared" si="14"/>
        <v>0</v>
      </c>
      <c r="AL23" s="313">
        <f t="shared" si="110"/>
        <v>0.92977328919054369</v>
      </c>
      <c r="AM23" s="314">
        <f t="shared" si="15"/>
        <v>0</v>
      </c>
      <c r="AN23" s="294">
        <f t="shared" si="16"/>
        <v>0</v>
      </c>
      <c r="AO23" s="408"/>
      <c r="AP23" s="237"/>
      <c r="AQ23" s="307">
        <f t="shared" si="17"/>
        <v>0</v>
      </c>
      <c r="AR23" s="237"/>
      <c r="AS23" s="188"/>
      <c r="AT23" s="188"/>
      <c r="AU23" s="239">
        <v>37438</v>
      </c>
      <c r="AV23" s="188"/>
      <c r="AW23" s="315">
        <f t="shared" si="111"/>
        <v>0</v>
      </c>
      <c r="AX23" s="316">
        <f t="shared" si="18"/>
        <v>0</v>
      </c>
      <c r="AY23" s="316">
        <f t="shared" si="19"/>
        <v>0</v>
      </c>
      <c r="AZ23" s="316">
        <f t="shared" si="20"/>
        <v>0</v>
      </c>
      <c r="BA23" s="316">
        <f t="shared" si="21"/>
        <v>0</v>
      </c>
      <c r="BB23" s="316">
        <f t="shared" si="22"/>
        <v>0</v>
      </c>
      <c r="BC23" s="316">
        <f t="shared" si="23"/>
        <v>0</v>
      </c>
      <c r="BD23" s="316"/>
      <c r="BE23" s="316">
        <f t="shared" si="112"/>
        <v>0</v>
      </c>
      <c r="BF23" s="248"/>
      <c r="BG23" s="248"/>
      <c r="BH23" s="317">
        <f t="shared" si="113"/>
        <v>0</v>
      </c>
      <c r="BI23" s="317">
        <f t="shared" si="24"/>
        <v>0</v>
      </c>
      <c r="BJ23" s="317">
        <f t="shared" si="25"/>
        <v>0</v>
      </c>
      <c r="BK23" s="317">
        <f t="shared" si="26"/>
        <v>0</v>
      </c>
      <c r="BL23" s="317">
        <f t="shared" si="27"/>
        <v>0</v>
      </c>
      <c r="BM23" s="317">
        <f t="shared" si="28"/>
        <v>0</v>
      </c>
      <c r="BN23" s="317">
        <f t="shared" si="29"/>
        <v>0</v>
      </c>
      <c r="BO23" s="317">
        <f t="shared" si="30"/>
        <v>0</v>
      </c>
      <c r="BP23" s="248"/>
      <c r="BQ23" s="249">
        <f t="shared" si="130"/>
        <v>0</v>
      </c>
      <c r="BR23" s="249"/>
      <c r="BS23" s="249"/>
      <c r="BT23" s="188"/>
      <c r="BU23" s="188"/>
      <c r="BV23" s="318">
        <f t="shared" si="114"/>
        <v>0</v>
      </c>
      <c r="BW23" s="318">
        <f t="shared" si="31"/>
        <v>0</v>
      </c>
      <c r="BX23" s="318">
        <f t="shared" si="32"/>
        <v>0</v>
      </c>
      <c r="BY23" s="318">
        <f t="shared" si="33"/>
        <v>0</v>
      </c>
      <c r="BZ23" s="318">
        <f t="shared" si="34"/>
        <v>0</v>
      </c>
      <c r="CA23" s="316">
        <f t="shared" si="35"/>
        <v>0</v>
      </c>
      <c r="CB23" s="316">
        <f t="shared" si="36"/>
        <v>0</v>
      </c>
      <c r="CC23" s="316">
        <f t="shared" si="37"/>
        <v>0</v>
      </c>
      <c r="CD23" s="316">
        <f t="shared" si="38"/>
        <v>0</v>
      </c>
      <c r="CE23" s="316">
        <f t="shared" si="39"/>
        <v>0</v>
      </c>
      <c r="CF23" s="316">
        <f t="shared" si="40"/>
        <v>0</v>
      </c>
      <c r="CG23" s="316">
        <f t="shared" si="41"/>
        <v>0</v>
      </c>
      <c r="CH23" s="316">
        <f t="shared" si="42"/>
        <v>0</v>
      </c>
      <c r="CI23" s="188"/>
      <c r="CJ23" s="307">
        <f t="shared" si="115"/>
        <v>0</v>
      </c>
      <c r="CK23" s="307"/>
      <c r="CL23" s="307"/>
      <c r="CM23" s="318">
        <f t="shared" si="116"/>
        <v>0</v>
      </c>
      <c r="CN23" s="318">
        <f t="shared" si="43"/>
        <v>0</v>
      </c>
      <c r="CO23" s="318">
        <f t="shared" si="44"/>
        <v>0</v>
      </c>
      <c r="CP23" s="318">
        <f t="shared" si="45"/>
        <v>0</v>
      </c>
      <c r="CQ23" s="307"/>
      <c r="CR23" s="307">
        <f t="shared" si="117"/>
        <v>0</v>
      </c>
      <c r="CS23" s="307"/>
      <c r="CT23" s="188"/>
      <c r="CU23" s="188"/>
      <c r="CV23" s="188"/>
      <c r="CW23" s="316">
        <f t="shared" si="118"/>
        <v>0</v>
      </c>
      <c r="CX23" s="316">
        <f t="shared" si="46"/>
        <v>0</v>
      </c>
      <c r="CY23" s="316">
        <f t="shared" si="47"/>
        <v>0</v>
      </c>
      <c r="CZ23" s="316">
        <f t="shared" si="48"/>
        <v>0</v>
      </c>
      <c r="DA23" s="316">
        <f t="shared" si="49"/>
        <v>0</v>
      </c>
      <c r="DB23" s="316">
        <f t="shared" si="50"/>
        <v>0</v>
      </c>
      <c r="DC23" s="316">
        <f t="shared" si="51"/>
        <v>0</v>
      </c>
      <c r="DD23" s="188"/>
      <c r="DE23" s="307">
        <f t="shared" si="119"/>
        <v>0</v>
      </c>
      <c r="DF23" s="188"/>
      <c r="DG23" s="188"/>
      <c r="DH23" s="188"/>
      <c r="DI23" s="188"/>
      <c r="DJ23" s="188"/>
      <c r="DK23" s="316">
        <f t="shared" si="120"/>
        <v>0</v>
      </c>
      <c r="DL23" s="316">
        <f t="shared" si="52"/>
        <v>0</v>
      </c>
      <c r="DM23" s="316">
        <f t="shared" si="53"/>
        <v>0</v>
      </c>
      <c r="DN23" s="316">
        <f t="shared" si="54"/>
        <v>0</v>
      </c>
      <c r="DO23" s="316"/>
      <c r="DP23" s="316">
        <f t="shared" si="121"/>
        <v>0</v>
      </c>
      <c r="DQ23" s="316"/>
      <c r="DR23" s="316">
        <f t="shared" si="122"/>
        <v>0</v>
      </c>
      <c r="DS23" s="316">
        <f t="shared" si="55"/>
        <v>0</v>
      </c>
      <c r="DT23" s="316">
        <f t="shared" si="56"/>
        <v>0</v>
      </c>
      <c r="DU23" s="316">
        <f t="shared" si="57"/>
        <v>0</v>
      </c>
      <c r="DV23" s="316">
        <f t="shared" si="58"/>
        <v>0</v>
      </c>
      <c r="DW23" s="316">
        <f t="shared" si="59"/>
        <v>0</v>
      </c>
      <c r="DX23" s="316">
        <f t="shared" si="60"/>
        <v>0</v>
      </c>
      <c r="DY23" s="316">
        <f t="shared" si="61"/>
        <v>0</v>
      </c>
      <c r="DZ23" s="188"/>
      <c r="EA23" s="307">
        <f t="shared" si="62"/>
        <v>0</v>
      </c>
      <c r="EB23" s="307">
        <f t="shared" si="63"/>
        <v>0</v>
      </c>
      <c r="EC23" s="188"/>
      <c r="ED23" s="188"/>
      <c r="EE23" s="188"/>
      <c r="EF23" s="188"/>
      <c r="EG23" s="188"/>
      <c r="EH23" s="316">
        <f t="shared" si="123"/>
        <v>0</v>
      </c>
      <c r="EI23" s="316">
        <f t="shared" si="64"/>
        <v>0</v>
      </c>
      <c r="EJ23" s="316">
        <f t="shared" si="65"/>
        <v>0</v>
      </c>
      <c r="EK23" s="316">
        <f t="shared" si="66"/>
        <v>0</v>
      </c>
      <c r="EL23" s="316">
        <f t="shared" si="67"/>
        <v>0</v>
      </c>
      <c r="EM23" s="316">
        <f t="shared" si="68"/>
        <v>0</v>
      </c>
      <c r="EN23" s="188"/>
      <c r="EO23" s="307">
        <f t="shared" si="131"/>
        <v>0</v>
      </c>
      <c r="EP23" s="307">
        <f t="shared" si="69"/>
        <v>0</v>
      </c>
      <c r="EQ23" s="188"/>
      <c r="ER23" s="188"/>
      <c r="ES23" s="188"/>
      <c r="ET23" s="188"/>
      <c r="EU23" s="188"/>
      <c r="EV23" s="316">
        <f t="shared" si="124"/>
        <v>0</v>
      </c>
      <c r="EW23" s="316">
        <f t="shared" si="70"/>
        <v>0</v>
      </c>
      <c r="EX23" s="316">
        <f t="shared" si="71"/>
        <v>0</v>
      </c>
      <c r="EY23" s="316">
        <f t="shared" si="72"/>
        <v>0</v>
      </c>
      <c r="EZ23" s="316">
        <f t="shared" si="73"/>
        <v>0</v>
      </c>
      <c r="FA23" s="316">
        <f t="shared" si="74"/>
        <v>0</v>
      </c>
      <c r="FB23" s="188"/>
      <c r="FC23" s="307">
        <f t="shared" si="132"/>
        <v>0</v>
      </c>
      <c r="FD23" s="307">
        <f t="shared" si="75"/>
        <v>0</v>
      </c>
      <c r="FE23" s="188"/>
      <c r="FF23" s="188"/>
      <c r="FG23" s="188"/>
      <c r="FH23" s="188"/>
      <c r="FI23" s="188"/>
      <c r="FJ23" s="188"/>
      <c r="FK23" s="316">
        <f t="shared" si="125"/>
        <v>0</v>
      </c>
      <c r="FL23" s="316">
        <f t="shared" si="76"/>
        <v>0</v>
      </c>
      <c r="FM23" s="316">
        <f t="shared" si="77"/>
        <v>0</v>
      </c>
      <c r="FN23" s="316">
        <f t="shared" si="78"/>
        <v>0</v>
      </c>
      <c r="FO23" s="316">
        <f t="shared" si="79"/>
        <v>0</v>
      </c>
      <c r="FP23" s="316">
        <f t="shared" si="80"/>
        <v>0</v>
      </c>
      <c r="FQ23" s="188"/>
      <c r="FR23" s="307">
        <f t="shared" si="81"/>
        <v>0</v>
      </c>
      <c r="FS23" s="307">
        <f t="shared" si="82"/>
        <v>0</v>
      </c>
      <c r="FT23" s="188"/>
      <c r="FU23" s="188"/>
      <c r="FV23" s="188"/>
      <c r="FW23" s="188"/>
      <c r="FX23" s="188"/>
      <c r="FY23" s="188"/>
      <c r="FZ23" s="316">
        <f t="shared" si="126"/>
        <v>0</v>
      </c>
      <c r="GA23" s="316">
        <f t="shared" si="83"/>
        <v>0</v>
      </c>
      <c r="GB23" s="316">
        <f t="shared" si="84"/>
        <v>0</v>
      </c>
      <c r="GC23" s="316">
        <f t="shared" si="85"/>
        <v>0</v>
      </c>
      <c r="GD23" s="316">
        <f t="shared" si="86"/>
        <v>0</v>
      </c>
      <c r="GE23" s="316">
        <f t="shared" si="87"/>
        <v>0</v>
      </c>
      <c r="GF23" s="188"/>
      <c r="GG23" s="307">
        <f t="shared" si="88"/>
        <v>0</v>
      </c>
      <c r="GH23" s="307">
        <f t="shared" si="89"/>
        <v>0</v>
      </c>
      <c r="GK23" s="188"/>
      <c r="GL23" s="188"/>
      <c r="GM23" s="188"/>
      <c r="GN23" s="188"/>
      <c r="GO23" s="316">
        <f t="shared" si="90"/>
        <v>0</v>
      </c>
      <c r="GP23" s="316">
        <f t="shared" si="91"/>
        <v>0</v>
      </c>
      <c r="GQ23" s="316">
        <f t="shared" si="91"/>
        <v>0</v>
      </c>
      <c r="GR23" s="316">
        <f t="shared" si="91"/>
        <v>0</v>
      </c>
      <c r="GS23" s="316">
        <f t="shared" si="91"/>
        <v>0</v>
      </c>
      <c r="GT23" s="316">
        <f t="shared" si="91"/>
        <v>0</v>
      </c>
      <c r="GU23" s="188"/>
      <c r="GV23" s="307">
        <f t="shared" si="92"/>
        <v>0</v>
      </c>
      <c r="GW23" s="307">
        <f t="shared" si="127"/>
        <v>0</v>
      </c>
      <c r="GZ23" s="188"/>
      <c r="HA23" s="188"/>
      <c r="HB23" s="188"/>
      <c r="HC23" s="188"/>
      <c r="HD23" s="316">
        <f t="shared" si="93"/>
        <v>0</v>
      </c>
      <c r="HE23" s="316">
        <f t="shared" si="94"/>
        <v>0</v>
      </c>
      <c r="HF23" s="316">
        <f t="shared" si="94"/>
        <v>0</v>
      </c>
      <c r="HG23" s="316">
        <f t="shared" si="94"/>
        <v>0</v>
      </c>
      <c r="HH23" s="316">
        <f t="shared" si="94"/>
        <v>0</v>
      </c>
      <c r="HI23" s="316">
        <f t="shared" si="94"/>
        <v>0</v>
      </c>
      <c r="HJ23" s="188"/>
      <c r="HK23" s="307">
        <f t="shared" si="95"/>
        <v>0</v>
      </c>
      <c r="HL23" s="307">
        <f t="shared" si="128"/>
        <v>0</v>
      </c>
    </row>
    <row r="24" spans="1:220" ht="16.5" x14ac:dyDescent="0.25">
      <c r="A24" s="404">
        <v>37469</v>
      </c>
      <c r="B24" s="410">
        <f t="shared" si="96"/>
        <v>0</v>
      </c>
      <c r="C24" s="208">
        <f t="shared" si="97"/>
        <v>1.4</v>
      </c>
      <c r="D24" s="417"/>
      <c r="E24" s="410">
        <f t="shared" si="98"/>
        <v>0</v>
      </c>
      <c r="F24" s="208">
        <f t="shared" si="99"/>
        <v>0.19500000000000001</v>
      </c>
      <c r="G24" s="417"/>
      <c r="H24" s="410">
        <f t="shared" si="100"/>
        <v>0</v>
      </c>
      <c r="I24" s="208">
        <f t="shared" si="11"/>
        <v>0</v>
      </c>
      <c r="J24" s="417"/>
      <c r="K24" s="410">
        <f t="shared" si="101"/>
        <v>14.35</v>
      </c>
      <c r="L24" s="208">
        <f t="shared" si="12"/>
        <v>0.11</v>
      </c>
      <c r="M24" s="417"/>
      <c r="N24" s="410">
        <f t="shared" si="102"/>
        <v>178.46</v>
      </c>
      <c r="O24" s="208">
        <f t="shared" si="13"/>
        <v>0.15</v>
      </c>
      <c r="P24" s="417"/>
      <c r="Q24" s="410">
        <f t="shared" si="103"/>
        <v>-397.68</v>
      </c>
      <c r="R24" s="208">
        <f t="shared" si="104"/>
        <v>-0.41299999999999998</v>
      </c>
      <c r="S24" s="417"/>
      <c r="T24" s="208">
        <f t="shared" si="105"/>
        <v>5.5071285186108252</v>
      </c>
      <c r="U24" s="417"/>
      <c r="V24" s="410">
        <f t="shared" si="106"/>
        <v>-1.68</v>
      </c>
      <c r="W24" s="208">
        <f t="shared" si="107"/>
        <v>4.2750000000000004</v>
      </c>
      <c r="X24" s="417"/>
      <c r="Z24" s="415">
        <f t="shared" si="108"/>
        <v>-383.33</v>
      </c>
      <c r="AA24" s="122"/>
      <c r="AB24" s="122"/>
      <c r="AE24" s="385" t="s">
        <v>308</v>
      </c>
      <c r="AF24" s="386" t="s">
        <v>309</v>
      </c>
      <c r="AH24" s="407">
        <v>37469</v>
      </c>
      <c r="AI24" s="293">
        <f t="shared" si="109"/>
        <v>0</v>
      </c>
      <c r="AJ24" s="294">
        <f t="shared" si="129"/>
        <v>0</v>
      </c>
      <c r="AK24" s="294">
        <f t="shared" si="14"/>
        <v>0</v>
      </c>
      <c r="AL24" s="313">
        <f t="shared" si="110"/>
        <v>0.92566007634546854</v>
      </c>
      <c r="AM24" s="314">
        <f t="shared" si="15"/>
        <v>0</v>
      </c>
      <c r="AN24" s="294">
        <f t="shared" si="16"/>
        <v>0</v>
      </c>
      <c r="AO24" s="408"/>
      <c r="AP24" s="237"/>
      <c r="AQ24" s="307">
        <f t="shared" si="17"/>
        <v>0</v>
      </c>
      <c r="AR24" s="237"/>
      <c r="AS24" s="188"/>
      <c r="AT24" s="188"/>
      <c r="AU24" s="239">
        <v>37469</v>
      </c>
      <c r="AV24" s="188"/>
      <c r="AW24" s="315">
        <f t="shared" si="111"/>
        <v>0</v>
      </c>
      <c r="AX24" s="316">
        <f t="shared" si="18"/>
        <v>0</v>
      </c>
      <c r="AY24" s="316">
        <f t="shared" si="19"/>
        <v>0</v>
      </c>
      <c r="AZ24" s="316">
        <f t="shared" si="20"/>
        <v>0</v>
      </c>
      <c r="BA24" s="316">
        <f t="shared" si="21"/>
        <v>0</v>
      </c>
      <c r="BB24" s="316">
        <f t="shared" si="22"/>
        <v>0</v>
      </c>
      <c r="BC24" s="316">
        <f t="shared" si="23"/>
        <v>0</v>
      </c>
      <c r="BD24" s="316"/>
      <c r="BE24" s="316">
        <f t="shared" si="112"/>
        <v>0</v>
      </c>
      <c r="BF24" s="248"/>
      <c r="BG24" s="248"/>
      <c r="BH24" s="317">
        <f t="shared" si="113"/>
        <v>0</v>
      </c>
      <c r="BI24" s="317">
        <f t="shared" si="24"/>
        <v>0</v>
      </c>
      <c r="BJ24" s="317">
        <f t="shared" si="25"/>
        <v>0</v>
      </c>
      <c r="BK24" s="317">
        <f t="shared" si="26"/>
        <v>0</v>
      </c>
      <c r="BL24" s="317">
        <f t="shared" si="27"/>
        <v>0</v>
      </c>
      <c r="BM24" s="317">
        <f t="shared" si="28"/>
        <v>0</v>
      </c>
      <c r="BN24" s="317">
        <f t="shared" si="29"/>
        <v>0</v>
      </c>
      <c r="BO24" s="317">
        <f t="shared" si="30"/>
        <v>0</v>
      </c>
      <c r="BP24" s="248"/>
      <c r="BQ24" s="249">
        <f t="shared" si="130"/>
        <v>0</v>
      </c>
      <c r="BR24" s="249"/>
      <c r="BS24" s="249"/>
      <c r="BT24" s="188"/>
      <c r="BU24" s="188"/>
      <c r="BV24" s="318">
        <f t="shared" si="114"/>
        <v>0</v>
      </c>
      <c r="BW24" s="318">
        <f t="shared" si="31"/>
        <v>0</v>
      </c>
      <c r="BX24" s="318">
        <f t="shared" si="32"/>
        <v>0</v>
      </c>
      <c r="BY24" s="318">
        <f t="shared" si="33"/>
        <v>0</v>
      </c>
      <c r="BZ24" s="318">
        <f t="shared" si="34"/>
        <v>0</v>
      </c>
      <c r="CA24" s="316">
        <f t="shared" si="35"/>
        <v>0</v>
      </c>
      <c r="CB24" s="316">
        <f t="shared" si="36"/>
        <v>0</v>
      </c>
      <c r="CC24" s="316">
        <f t="shared" si="37"/>
        <v>0</v>
      </c>
      <c r="CD24" s="316">
        <f t="shared" si="38"/>
        <v>0</v>
      </c>
      <c r="CE24" s="316">
        <f t="shared" si="39"/>
        <v>0</v>
      </c>
      <c r="CF24" s="316">
        <f t="shared" si="40"/>
        <v>0</v>
      </c>
      <c r="CG24" s="316">
        <f t="shared" si="41"/>
        <v>0</v>
      </c>
      <c r="CH24" s="316">
        <f t="shared" si="42"/>
        <v>0</v>
      </c>
      <c r="CI24" s="188"/>
      <c r="CJ24" s="307">
        <f t="shared" si="115"/>
        <v>0</v>
      </c>
      <c r="CK24" s="307"/>
      <c r="CL24" s="307"/>
      <c r="CM24" s="318">
        <f t="shared" si="116"/>
        <v>0</v>
      </c>
      <c r="CN24" s="318">
        <f t="shared" si="43"/>
        <v>0</v>
      </c>
      <c r="CO24" s="318">
        <f t="shared" si="44"/>
        <v>0</v>
      </c>
      <c r="CP24" s="318">
        <f t="shared" si="45"/>
        <v>0</v>
      </c>
      <c r="CQ24" s="307"/>
      <c r="CR24" s="307">
        <f t="shared" si="117"/>
        <v>0</v>
      </c>
      <c r="CS24" s="307"/>
      <c r="CT24" s="188"/>
      <c r="CU24" s="188"/>
      <c r="CV24" s="188"/>
      <c r="CW24" s="316">
        <f t="shared" si="118"/>
        <v>0</v>
      </c>
      <c r="CX24" s="316">
        <f t="shared" si="46"/>
        <v>0</v>
      </c>
      <c r="CY24" s="316">
        <f t="shared" si="47"/>
        <v>0</v>
      </c>
      <c r="CZ24" s="316">
        <f t="shared" si="48"/>
        <v>0</v>
      </c>
      <c r="DA24" s="316">
        <f t="shared" si="49"/>
        <v>0</v>
      </c>
      <c r="DB24" s="316">
        <f t="shared" si="50"/>
        <v>0</v>
      </c>
      <c r="DC24" s="316">
        <f t="shared" si="51"/>
        <v>0</v>
      </c>
      <c r="DD24" s="188"/>
      <c r="DE24" s="307">
        <f t="shared" si="119"/>
        <v>0</v>
      </c>
      <c r="DF24" s="188"/>
      <c r="DG24" s="188"/>
      <c r="DH24" s="188"/>
      <c r="DI24" s="188"/>
      <c r="DJ24" s="188"/>
      <c r="DK24" s="316">
        <f t="shared" si="120"/>
        <v>0</v>
      </c>
      <c r="DL24" s="316">
        <f t="shared" si="52"/>
        <v>0</v>
      </c>
      <c r="DM24" s="316">
        <f t="shared" si="53"/>
        <v>0</v>
      </c>
      <c r="DN24" s="316">
        <f t="shared" si="54"/>
        <v>0</v>
      </c>
      <c r="DO24" s="316"/>
      <c r="DP24" s="316">
        <f t="shared" si="121"/>
        <v>0</v>
      </c>
      <c r="DQ24" s="316"/>
      <c r="DR24" s="316">
        <f t="shared" si="122"/>
        <v>0</v>
      </c>
      <c r="DS24" s="316">
        <f t="shared" si="55"/>
        <v>0</v>
      </c>
      <c r="DT24" s="316">
        <f t="shared" si="56"/>
        <v>0</v>
      </c>
      <c r="DU24" s="316">
        <f t="shared" si="57"/>
        <v>0</v>
      </c>
      <c r="DV24" s="316">
        <f t="shared" si="58"/>
        <v>0</v>
      </c>
      <c r="DW24" s="316">
        <f t="shared" si="59"/>
        <v>0</v>
      </c>
      <c r="DX24" s="316">
        <f t="shared" si="60"/>
        <v>0</v>
      </c>
      <c r="DY24" s="316">
        <f t="shared" si="61"/>
        <v>0</v>
      </c>
      <c r="DZ24" s="188"/>
      <c r="EA24" s="307">
        <f t="shared" si="62"/>
        <v>0</v>
      </c>
      <c r="EB24" s="307">
        <f t="shared" si="63"/>
        <v>0</v>
      </c>
      <c r="EC24" s="188"/>
      <c r="ED24" s="188"/>
      <c r="EE24" s="188"/>
      <c r="EF24" s="188"/>
      <c r="EG24" s="188"/>
      <c r="EH24" s="316">
        <f t="shared" si="123"/>
        <v>0</v>
      </c>
      <c r="EI24" s="316">
        <f t="shared" si="64"/>
        <v>0</v>
      </c>
      <c r="EJ24" s="316">
        <f t="shared" si="65"/>
        <v>0</v>
      </c>
      <c r="EK24" s="316">
        <f t="shared" si="66"/>
        <v>0</v>
      </c>
      <c r="EL24" s="316">
        <f t="shared" si="67"/>
        <v>0</v>
      </c>
      <c r="EM24" s="316">
        <f t="shared" si="68"/>
        <v>0</v>
      </c>
      <c r="EN24" s="188"/>
      <c r="EO24" s="307">
        <f t="shared" si="131"/>
        <v>0</v>
      </c>
      <c r="EP24" s="307">
        <f t="shared" si="69"/>
        <v>0</v>
      </c>
      <c r="EQ24" s="188"/>
      <c r="ER24" s="188"/>
      <c r="ES24" s="188"/>
      <c r="ET24" s="188"/>
      <c r="EU24" s="188"/>
      <c r="EV24" s="316">
        <f t="shared" si="124"/>
        <v>0</v>
      </c>
      <c r="EW24" s="316">
        <f t="shared" si="70"/>
        <v>0</v>
      </c>
      <c r="EX24" s="316">
        <f t="shared" si="71"/>
        <v>0</v>
      </c>
      <c r="EY24" s="316">
        <f t="shared" si="72"/>
        <v>0</v>
      </c>
      <c r="EZ24" s="316">
        <f t="shared" si="73"/>
        <v>0</v>
      </c>
      <c r="FA24" s="316">
        <f t="shared" si="74"/>
        <v>0</v>
      </c>
      <c r="FB24" s="188"/>
      <c r="FC24" s="307">
        <f t="shared" si="132"/>
        <v>0</v>
      </c>
      <c r="FD24" s="307">
        <f t="shared" si="75"/>
        <v>0</v>
      </c>
      <c r="FE24" s="188"/>
      <c r="FF24" s="188"/>
      <c r="FG24" s="188"/>
      <c r="FH24" s="188"/>
      <c r="FI24" s="188"/>
      <c r="FJ24" s="188"/>
      <c r="FK24" s="316">
        <f t="shared" si="125"/>
        <v>0</v>
      </c>
      <c r="FL24" s="316">
        <f t="shared" si="76"/>
        <v>0</v>
      </c>
      <c r="FM24" s="316">
        <f t="shared" si="77"/>
        <v>0</v>
      </c>
      <c r="FN24" s="316">
        <f t="shared" si="78"/>
        <v>0</v>
      </c>
      <c r="FO24" s="316">
        <f t="shared" si="79"/>
        <v>0</v>
      </c>
      <c r="FP24" s="316">
        <f t="shared" si="80"/>
        <v>0</v>
      </c>
      <c r="FQ24" s="188"/>
      <c r="FR24" s="307">
        <f t="shared" si="81"/>
        <v>0</v>
      </c>
      <c r="FS24" s="307">
        <f t="shared" si="82"/>
        <v>0</v>
      </c>
      <c r="FT24" s="188"/>
      <c r="FU24" s="188"/>
      <c r="FV24" s="188"/>
      <c r="FW24" s="188"/>
      <c r="FX24" s="188"/>
      <c r="FY24" s="188"/>
      <c r="FZ24" s="316">
        <f t="shared" si="126"/>
        <v>0</v>
      </c>
      <c r="GA24" s="316">
        <f t="shared" si="83"/>
        <v>0</v>
      </c>
      <c r="GB24" s="316">
        <f t="shared" si="84"/>
        <v>0</v>
      </c>
      <c r="GC24" s="316">
        <f t="shared" si="85"/>
        <v>0</v>
      </c>
      <c r="GD24" s="316">
        <f t="shared" si="86"/>
        <v>0</v>
      </c>
      <c r="GE24" s="316">
        <f t="shared" si="87"/>
        <v>0</v>
      </c>
      <c r="GF24" s="188"/>
      <c r="GG24" s="307">
        <f t="shared" si="88"/>
        <v>0</v>
      </c>
      <c r="GH24" s="307">
        <f t="shared" si="89"/>
        <v>0</v>
      </c>
      <c r="GK24" s="188"/>
      <c r="GL24" s="188"/>
      <c r="GM24" s="188"/>
      <c r="GN24" s="188"/>
      <c r="GO24" s="316">
        <f t="shared" si="90"/>
        <v>0</v>
      </c>
      <c r="GP24" s="316">
        <f t="shared" si="91"/>
        <v>0</v>
      </c>
      <c r="GQ24" s="316">
        <f t="shared" si="91"/>
        <v>0</v>
      </c>
      <c r="GR24" s="316">
        <f t="shared" si="91"/>
        <v>0</v>
      </c>
      <c r="GS24" s="316">
        <f t="shared" si="91"/>
        <v>0</v>
      </c>
      <c r="GT24" s="316">
        <f t="shared" si="91"/>
        <v>0</v>
      </c>
      <c r="GU24" s="188"/>
      <c r="GV24" s="307">
        <f t="shared" si="92"/>
        <v>0</v>
      </c>
      <c r="GW24" s="307">
        <f t="shared" si="127"/>
        <v>0</v>
      </c>
      <c r="GZ24" s="188"/>
      <c r="HA24" s="188"/>
      <c r="HB24" s="188"/>
      <c r="HC24" s="188"/>
      <c r="HD24" s="316">
        <f t="shared" si="93"/>
        <v>0</v>
      </c>
      <c r="HE24" s="316">
        <f t="shared" si="94"/>
        <v>0</v>
      </c>
      <c r="HF24" s="316">
        <f t="shared" si="94"/>
        <v>0</v>
      </c>
      <c r="HG24" s="316">
        <f t="shared" si="94"/>
        <v>0</v>
      </c>
      <c r="HH24" s="316">
        <f t="shared" si="94"/>
        <v>0</v>
      </c>
      <c r="HI24" s="316">
        <f t="shared" si="94"/>
        <v>0</v>
      </c>
      <c r="HJ24" s="188"/>
      <c r="HK24" s="307">
        <f t="shared" si="95"/>
        <v>0</v>
      </c>
      <c r="HL24" s="307">
        <f t="shared" si="128"/>
        <v>0</v>
      </c>
    </row>
    <row r="25" spans="1:220" ht="16.5" x14ac:dyDescent="0.25">
      <c r="A25" s="404">
        <v>37500</v>
      </c>
      <c r="B25" s="410">
        <f t="shared" si="96"/>
        <v>0</v>
      </c>
      <c r="C25" s="208">
        <f t="shared" si="97"/>
        <v>1.4</v>
      </c>
      <c r="D25" s="417"/>
      <c r="E25" s="410">
        <f t="shared" si="98"/>
        <v>0</v>
      </c>
      <c r="F25" s="208">
        <f t="shared" si="99"/>
        <v>0.19500000000000001</v>
      </c>
      <c r="G25" s="417"/>
      <c r="H25" s="410">
        <f t="shared" si="100"/>
        <v>0</v>
      </c>
      <c r="I25" s="208">
        <f t="shared" si="11"/>
        <v>0</v>
      </c>
      <c r="J25" s="417"/>
      <c r="K25" s="410">
        <f t="shared" si="101"/>
        <v>13.82</v>
      </c>
      <c r="L25" s="208">
        <f t="shared" si="12"/>
        <v>0.11</v>
      </c>
      <c r="M25" s="417"/>
      <c r="N25" s="410">
        <f t="shared" si="102"/>
        <v>171.94</v>
      </c>
      <c r="O25" s="208">
        <f t="shared" si="13"/>
        <v>0.15</v>
      </c>
      <c r="P25" s="417"/>
      <c r="Q25" s="410">
        <f t="shared" si="103"/>
        <v>-378.71</v>
      </c>
      <c r="R25" s="208">
        <f t="shared" si="104"/>
        <v>-0.41299999999999998</v>
      </c>
      <c r="S25" s="417"/>
      <c r="T25" s="208">
        <f t="shared" si="105"/>
        <v>5.5057547173566359</v>
      </c>
      <c r="U25" s="417"/>
      <c r="V25" s="410">
        <f t="shared" si="106"/>
        <v>-1.84</v>
      </c>
      <c r="W25" s="208">
        <f t="shared" si="107"/>
        <v>4.2750000000000004</v>
      </c>
      <c r="X25" s="417"/>
      <c r="Z25" s="415">
        <f t="shared" si="108"/>
        <v>-364.89</v>
      </c>
      <c r="AA25" s="122"/>
      <c r="AB25" s="122"/>
      <c r="AE25" s="385" t="s">
        <v>310</v>
      </c>
      <c r="AF25" s="421"/>
      <c r="AH25" s="407">
        <v>37500</v>
      </c>
      <c r="AI25" s="293">
        <f t="shared" si="109"/>
        <v>0</v>
      </c>
      <c r="AJ25" s="294">
        <f t="shared" si="129"/>
        <v>0</v>
      </c>
      <c r="AK25" s="294">
        <f t="shared" si="14"/>
        <v>0</v>
      </c>
      <c r="AL25" s="313">
        <f t="shared" si="110"/>
        <v>0.92155209604843447</v>
      </c>
      <c r="AM25" s="314">
        <f t="shared" si="15"/>
        <v>0</v>
      </c>
      <c r="AN25" s="294">
        <f t="shared" si="16"/>
        <v>0</v>
      </c>
      <c r="AO25" s="408"/>
      <c r="AP25" s="237"/>
      <c r="AQ25" s="307">
        <f t="shared" si="17"/>
        <v>0</v>
      </c>
      <c r="AR25" s="237"/>
      <c r="AS25" s="188"/>
      <c r="AT25" s="188"/>
      <c r="AU25" s="239">
        <v>37500</v>
      </c>
      <c r="AV25" s="188"/>
      <c r="AW25" s="315">
        <f t="shared" si="111"/>
        <v>0</v>
      </c>
      <c r="AX25" s="316">
        <f t="shared" si="18"/>
        <v>0</v>
      </c>
      <c r="AY25" s="316">
        <f t="shared" si="19"/>
        <v>0</v>
      </c>
      <c r="AZ25" s="316">
        <f t="shared" si="20"/>
        <v>0</v>
      </c>
      <c r="BA25" s="316">
        <f t="shared" si="21"/>
        <v>0</v>
      </c>
      <c r="BB25" s="316">
        <f t="shared" si="22"/>
        <v>0</v>
      </c>
      <c r="BC25" s="316">
        <f t="shared" si="23"/>
        <v>0</v>
      </c>
      <c r="BD25" s="316"/>
      <c r="BE25" s="316">
        <f t="shared" si="112"/>
        <v>0</v>
      </c>
      <c r="BF25" s="248"/>
      <c r="BG25" s="248"/>
      <c r="BH25" s="317">
        <f t="shared" si="113"/>
        <v>0</v>
      </c>
      <c r="BI25" s="317">
        <f t="shared" si="24"/>
        <v>0</v>
      </c>
      <c r="BJ25" s="317">
        <f t="shared" si="25"/>
        <v>0</v>
      </c>
      <c r="BK25" s="317">
        <f t="shared" si="26"/>
        <v>0</v>
      </c>
      <c r="BL25" s="317">
        <f t="shared" si="27"/>
        <v>0</v>
      </c>
      <c r="BM25" s="317">
        <f t="shared" si="28"/>
        <v>0</v>
      </c>
      <c r="BN25" s="317">
        <f t="shared" si="29"/>
        <v>0</v>
      </c>
      <c r="BO25" s="317">
        <f t="shared" si="30"/>
        <v>0</v>
      </c>
      <c r="BP25" s="248"/>
      <c r="BQ25" s="249">
        <f t="shared" si="130"/>
        <v>0</v>
      </c>
      <c r="BR25" s="249"/>
      <c r="BS25" s="249"/>
      <c r="BT25" s="188"/>
      <c r="BU25" s="188"/>
      <c r="BV25" s="318">
        <f t="shared" si="114"/>
        <v>0</v>
      </c>
      <c r="BW25" s="318">
        <f t="shared" si="31"/>
        <v>0</v>
      </c>
      <c r="BX25" s="318">
        <f t="shared" si="32"/>
        <v>0</v>
      </c>
      <c r="BY25" s="318">
        <f t="shared" si="33"/>
        <v>0</v>
      </c>
      <c r="BZ25" s="318">
        <f t="shared" si="34"/>
        <v>0</v>
      </c>
      <c r="CA25" s="316">
        <f t="shared" si="35"/>
        <v>0</v>
      </c>
      <c r="CB25" s="316">
        <f t="shared" si="36"/>
        <v>0</v>
      </c>
      <c r="CC25" s="316">
        <f t="shared" si="37"/>
        <v>0</v>
      </c>
      <c r="CD25" s="316">
        <f t="shared" si="38"/>
        <v>0</v>
      </c>
      <c r="CE25" s="316">
        <f t="shared" si="39"/>
        <v>0</v>
      </c>
      <c r="CF25" s="316">
        <f t="shared" si="40"/>
        <v>0</v>
      </c>
      <c r="CG25" s="316">
        <f t="shared" si="41"/>
        <v>0</v>
      </c>
      <c r="CH25" s="316">
        <f t="shared" si="42"/>
        <v>0</v>
      </c>
      <c r="CI25" s="188"/>
      <c r="CJ25" s="307">
        <f t="shared" si="115"/>
        <v>0</v>
      </c>
      <c r="CK25" s="307"/>
      <c r="CL25" s="307"/>
      <c r="CM25" s="318">
        <f t="shared" si="116"/>
        <v>0</v>
      </c>
      <c r="CN25" s="318">
        <f t="shared" si="43"/>
        <v>0</v>
      </c>
      <c r="CO25" s="318">
        <f t="shared" si="44"/>
        <v>0</v>
      </c>
      <c r="CP25" s="318">
        <f t="shared" si="45"/>
        <v>0</v>
      </c>
      <c r="CQ25" s="307"/>
      <c r="CR25" s="307">
        <f t="shared" si="117"/>
        <v>0</v>
      </c>
      <c r="CS25" s="307"/>
      <c r="CT25" s="188"/>
      <c r="CU25" s="188"/>
      <c r="CV25" s="188"/>
      <c r="CW25" s="316">
        <f t="shared" si="118"/>
        <v>0</v>
      </c>
      <c r="CX25" s="316">
        <f t="shared" si="46"/>
        <v>0</v>
      </c>
      <c r="CY25" s="316">
        <f t="shared" si="47"/>
        <v>0</v>
      </c>
      <c r="CZ25" s="316">
        <f t="shared" si="48"/>
        <v>0</v>
      </c>
      <c r="DA25" s="316">
        <f t="shared" si="49"/>
        <v>0</v>
      </c>
      <c r="DB25" s="316">
        <f t="shared" si="50"/>
        <v>0</v>
      </c>
      <c r="DC25" s="316">
        <f t="shared" si="51"/>
        <v>0</v>
      </c>
      <c r="DD25" s="188"/>
      <c r="DE25" s="307">
        <f t="shared" si="119"/>
        <v>0</v>
      </c>
      <c r="DF25" s="188"/>
      <c r="DG25" s="188"/>
      <c r="DH25" s="188"/>
      <c r="DI25" s="188"/>
      <c r="DJ25" s="188"/>
      <c r="DK25" s="316">
        <f t="shared" si="120"/>
        <v>0</v>
      </c>
      <c r="DL25" s="316">
        <f t="shared" si="52"/>
        <v>0</v>
      </c>
      <c r="DM25" s="316">
        <f t="shared" si="53"/>
        <v>0</v>
      </c>
      <c r="DN25" s="316">
        <f t="shared" si="54"/>
        <v>0</v>
      </c>
      <c r="DO25" s="316"/>
      <c r="DP25" s="316">
        <f t="shared" si="121"/>
        <v>0</v>
      </c>
      <c r="DQ25" s="316"/>
      <c r="DR25" s="316">
        <f t="shared" si="122"/>
        <v>0</v>
      </c>
      <c r="DS25" s="316">
        <f t="shared" si="55"/>
        <v>0</v>
      </c>
      <c r="DT25" s="316">
        <f t="shared" si="56"/>
        <v>0</v>
      </c>
      <c r="DU25" s="316">
        <f t="shared" si="57"/>
        <v>0</v>
      </c>
      <c r="DV25" s="316">
        <f t="shared" si="58"/>
        <v>0</v>
      </c>
      <c r="DW25" s="316">
        <f t="shared" si="59"/>
        <v>0</v>
      </c>
      <c r="DX25" s="316">
        <f t="shared" si="60"/>
        <v>0</v>
      </c>
      <c r="DY25" s="316">
        <f t="shared" si="61"/>
        <v>0</v>
      </c>
      <c r="DZ25" s="188"/>
      <c r="EA25" s="307">
        <f t="shared" si="62"/>
        <v>0</v>
      </c>
      <c r="EB25" s="307">
        <f t="shared" si="63"/>
        <v>0</v>
      </c>
      <c r="EC25" s="188"/>
      <c r="ED25" s="188"/>
      <c r="EE25" s="188"/>
      <c r="EF25" s="188"/>
      <c r="EG25" s="188"/>
      <c r="EH25" s="316">
        <f t="shared" si="123"/>
        <v>0</v>
      </c>
      <c r="EI25" s="316">
        <f t="shared" si="64"/>
        <v>0</v>
      </c>
      <c r="EJ25" s="316">
        <f t="shared" si="65"/>
        <v>0</v>
      </c>
      <c r="EK25" s="316">
        <f t="shared" si="66"/>
        <v>0</v>
      </c>
      <c r="EL25" s="316">
        <f t="shared" si="67"/>
        <v>0</v>
      </c>
      <c r="EM25" s="316">
        <f t="shared" si="68"/>
        <v>0</v>
      </c>
      <c r="EN25" s="188"/>
      <c r="EO25" s="307">
        <f t="shared" si="131"/>
        <v>0</v>
      </c>
      <c r="EP25" s="307">
        <f t="shared" si="69"/>
        <v>0</v>
      </c>
      <c r="EQ25" s="188"/>
      <c r="ER25" s="188"/>
      <c r="ES25" s="188"/>
      <c r="ET25" s="188"/>
      <c r="EU25" s="188"/>
      <c r="EV25" s="316">
        <f t="shared" si="124"/>
        <v>0</v>
      </c>
      <c r="EW25" s="316">
        <f t="shared" si="70"/>
        <v>0</v>
      </c>
      <c r="EX25" s="316">
        <f t="shared" si="71"/>
        <v>0</v>
      </c>
      <c r="EY25" s="316">
        <f t="shared" si="72"/>
        <v>0</v>
      </c>
      <c r="EZ25" s="316">
        <f t="shared" si="73"/>
        <v>0</v>
      </c>
      <c r="FA25" s="316">
        <f t="shared" si="74"/>
        <v>0</v>
      </c>
      <c r="FB25" s="188"/>
      <c r="FC25" s="307">
        <f t="shared" si="132"/>
        <v>0</v>
      </c>
      <c r="FD25" s="307">
        <f t="shared" si="75"/>
        <v>0</v>
      </c>
      <c r="FE25" s="188"/>
      <c r="FF25" s="188"/>
      <c r="FG25" s="188"/>
      <c r="FH25" s="188"/>
      <c r="FI25" s="188"/>
      <c r="FJ25" s="188"/>
      <c r="FK25" s="316">
        <f t="shared" si="125"/>
        <v>0</v>
      </c>
      <c r="FL25" s="316">
        <f t="shared" si="76"/>
        <v>0</v>
      </c>
      <c r="FM25" s="316">
        <f t="shared" si="77"/>
        <v>0</v>
      </c>
      <c r="FN25" s="316">
        <f t="shared" si="78"/>
        <v>0</v>
      </c>
      <c r="FO25" s="316">
        <f t="shared" si="79"/>
        <v>0</v>
      </c>
      <c r="FP25" s="316">
        <f t="shared" si="80"/>
        <v>0</v>
      </c>
      <c r="FQ25" s="188"/>
      <c r="FR25" s="307">
        <f t="shared" si="81"/>
        <v>0</v>
      </c>
      <c r="FS25" s="307">
        <f t="shared" si="82"/>
        <v>0</v>
      </c>
      <c r="FT25" s="188"/>
      <c r="FU25" s="188"/>
      <c r="FV25" s="188"/>
      <c r="FW25" s="188"/>
      <c r="FX25" s="188"/>
      <c r="FY25" s="188"/>
      <c r="FZ25" s="316">
        <f t="shared" si="126"/>
        <v>0</v>
      </c>
      <c r="GA25" s="316">
        <f t="shared" si="83"/>
        <v>0</v>
      </c>
      <c r="GB25" s="316">
        <f t="shared" si="84"/>
        <v>0</v>
      </c>
      <c r="GC25" s="316">
        <f t="shared" si="85"/>
        <v>0</v>
      </c>
      <c r="GD25" s="316">
        <f t="shared" si="86"/>
        <v>0</v>
      </c>
      <c r="GE25" s="316">
        <f t="shared" si="87"/>
        <v>0</v>
      </c>
      <c r="GF25" s="188"/>
      <c r="GG25" s="307">
        <f t="shared" si="88"/>
        <v>0</v>
      </c>
      <c r="GH25" s="307">
        <f t="shared" si="89"/>
        <v>0</v>
      </c>
      <c r="GK25" s="188"/>
      <c r="GL25" s="188"/>
      <c r="GM25" s="188"/>
      <c r="GN25" s="188"/>
      <c r="GO25" s="316">
        <f t="shared" si="90"/>
        <v>0</v>
      </c>
      <c r="GP25" s="316">
        <f t="shared" si="91"/>
        <v>0</v>
      </c>
      <c r="GQ25" s="316">
        <f t="shared" si="91"/>
        <v>0</v>
      </c>
      <c r="GR25" s="316">
        <f t="shared" si="91"/>
        <v>0</v>
      </c>
      <c r="GS25" s="316">
        <f t="shared" si="91"/>
        <v>0</v>
      </c>
      <c r="GT25" s="316">
        <f t="shared" si="91"/>
        <v>0</v>
      </c>
      <c r="GU25" s="188"/>
      <c r="GV25" s="307">
        <f t="shared" si="92"/>
        <v>0</v>
      </c>
      <c r="GW25" s="307">
        <f t="shared" si="127"/>
        <v>0</v>
      </c>
      <c r="GZ25" s="188"/>
      <c r="HA25" s="188"/>
      <c r="HB25" s="188"/>
      <c r="HC25" s="188"/>
      <c r="HD25" s="316">
        <f t="shared" si="93"/>
        <v>0</v>
      </c>
      <c r="HE25" s="316">
        <f t="shared" si="94"/>
        <v>0</v>
      </c>
      <c r="HF25" s="316">
        <f t="shared" si="94"/>
        <v>0</v>
      </c>
      <c r="HG25" s="316">
        <f t="shared" si="94"/>
        <v>0</v>
      </c>
      <c r="HH25" s="316">
        <f t="shared" si="94"/>
        <v>0</v>
      </c>
      <c r="HI25" s="316">
        <f t="shared" si="94"/>
        <v>0</v>
      </c>
      <c r="HJ25" s="188"/>
      <c r="HK25" s="307">
        <f t="shared" si="95"/>
        <v>0</v>
      </c>
      <c r="HL25" s="307">
        <f t="shared" si="128"/>
        <v>0</v>
      </c>
    </row>
    <row r="26" spans="1:220" ht="16.5" x14ac:dyDescent="0.25">
      <c r="A26" s="409">
        <v>37530</v>
      </c>
      <c r="B26" s="418">
        <f t="shared" si="96"/>
        <v>0</v>
      </c>
      <c r="C26" s="209">
        <f t="shared" si="97"/>
        <v>0.77</v>
      </c>
      <c r="D26" s="419"/>
      <c r="E26" s="418">
        <f t="shared" si="98"/>
        <v>0</v>
      </c>
      <c r="F26" s="209">
        <f t="shared" si="99"/>
        <v>0.19500000000000001</v>
      </c>
      <c r="G26" s="419"/>
      <c r="H26" s="418">
        <f t="shared" si="100"/>
        <v>0</v>
      </c>
      <c r="I26" s="209">
        <f t="shared" si="11"/>
        <v>0</v>
      </c>
      <c r="J26" s="419"/>
      <c r="K26" s="418">
        <f t="shared" si="101"/>
        <v>14.22</v>
      </c>
      <c r="L26" s="209">
        <f t="shared" si="12"/>
        <v>0.11</v>
      </c>
      <c r="M26" s="419"/>
      <c r="N26" s="418">
        <f t="shared" si="102"/>
        <v>176.9</v>
      </c>
      <c r="O26" s="209">
        <f t="shared" si="13"/>
        <v>0.15</v>
      </c>
      <c r="P26" s="419"/>
      <c r="Q26" s="418">
        <f t="shared" si="103"/>
        <v>-399.94</v>
      </c>
      <c r="R26" s="209">
        <f t="shared" si="104"/>
        <v>-0.41299999999999998</v>
      </c>
      <c r="S26" s="419"/>
      <c r="T26" s="209">
        <f t="shared" si="105"/>
        <v>5.5612887659254655</v>
      </c>
      <c r="U26" s="419"/>
      <c r="V26" s="418">
        <f t="shared" si="106"/>
        <v>-1.61</v>
      </c>
      <c r="W26" s="209">
        <f t="shared" si="107"/>
        <v>4.3150000000000004</v>
      </c>
      <c r="X26" s="419"/>
      <c r="Z26" s="412">
        <f t="shared" si="108"/>
        <v>-385.71999999999997</v>
      </c>
      <c r="AA26" s="122"/>
      <c r="AB26" s="122"/>
      <c r="AE26" s="385" t="s">
        <v>311</v>
      </c>
      <c r="AF26" s="386" t="s">
        <v>312</v>
      </c>
      <c r="AH26" s="407">
        <v>37530</v>
      </c>
      <c r="AI26" s="293">
        <f t="shared" si="109"/>
        <v>0</v>
      </c>
      <c r="AJ26" s="294">
        <f t="shared" si="129"/>
        <v>0</v>
      </c>
      <c r="AK26" s="294">
        <f t="shared" si="14"/>
        <v>0</v>
      </c>
      <c r="AL26" s="313">
        <f t="shared" si="110"/>
        <v>0.91758170083397961</v>
      </c>
      <c r="AM26" s="314">
        <f t="shared" si="15"/>
        <v>0</v>
      </c>
      <c r="AN26" s="294">
        <f t="shared" si="16"/>
        <v>0</v>
      </c>
      <c r="AO26" s="408"/>
      <c r="AP26" s="237"/>
      <c r="AQ26" s="307">
        <f t="shared" si="17"/>
        <v>0</v>
      </c>
      <c r="AR26" s="237"/>
      <c r="AS26" s="188"/>
      <c r="AT26" s="188"/>
      <c r="AU26" s="239">
        <v>37530</v>
      </c>
      <c r="AV26" s="188"/>
      <c r="AW26" s="315">
        <f t="shared" si="111"/>
        <v>0</v>
      </c>
      <c r="AX26" s="316">
        <f t="shared" si="18"/>
        <v>0</v>
      </c>
      <c r="AY26" s="316">
        <f t="shared" si="19"/>
        <v>0</v>
      </c>
      <c r="AZ26" s="316">
        <f t="shared" si="20"/>
        <v>0</v>
      </c>
      <c r="BA26" s="316">
        <f t="shared" si="21"/>
        <v>0</v>
      </c>
      <c r="BB26" s="316">
        <f t="shared" si="22"/>
        <v>0</v>
      </c>
      <c r="BC26" s="316">
        <f t="shared" si="23"/>
        <v>0</v>
      </c>
      <c r="BD26" s="316"/>
      <c r="BE26" s="316">
        <f t="shared" si="112"/>
        <v>0</v>
      </c>
      <c r="BF26" s="248"/>
      <c r="BG26" s="248"/>
      <c r="BH26" s="317">
        <f t="shared" si="113"/>
        <v>0</v>
      </c>
      <c r="BI26" s="317">
        <f t="shared" si="24"/>
        <v>0</v>
      </c>
      <c r="BJ26" s="317">
        <f t="shared" si="25"/>
        <v>0</v>
      </c>
      <c r="BK26" s="317">
        <f t="shared" si="26"/>
        <v>0</v>
      </c>
      <c r="BL26" s="317">
        <f t="shared" si="27"/>
        <v>0</v>
      </c>
      <c r="BM26" s="317">
        <f t="shared" si="28"/>
        <v>0</v>
      </c>
      <c r="BN26" s="317">
        <f t="shared" si="29"/>
        <v>0</v>
      </c>
      <c r="BO26" s="317">
        <f t="shared" si="30"/>
        <v>0</v>
      </c>
      <c r="BP26" s="248"/>
      <c r="BQ26" s="249">
        <f t="shared" si="130"/>
        <v>0</v>
      </c>
      <c r="BR26" s="249"/>
      <c r="BS26" s="249"/>
      <c r="BT26" s="188"/>
      <c r="BU26" s="188"/>
      <c r="BV26" s="318">
        <f t="shared" si="114"/>
        <v>0</v>
      </c>
      <c r="BW26" s="318">
        <f t="shared" si="31"/>
        <v>0</v>
      </c>
      <c r="BX26" s="318">
        <f t="shared" si="32"/>
        <v>0</v>
      </c>
      <c r="BY26" s="318">
        <f t="shared" si="33"/>
        <v>0</v>
      </c>
      <c r="BZ26" s="318">
        <f t="shared" si="34"/>
        <v>0</v>
      </c>
      <c r="CA26" s="316">
        <f t="shared" si="35"/>
        <v>0</v>
      </c>
      <c r="CB26" s="316">
        <f t="shared" si="36"/>
        <v>0</v>
      </c>
      <c r="CC26" s="316">
        <f t="shared" si="37"/>
        <v>0</v>
      </c>
      <c r="CD26" s="316">
        <f t="shared" si="38"/>
        <v>0</v>
      </c>
      <c r="CE26" s="316">
        <f t="shared" si="39"/>
        <v>0</v>
      </c>
      <c r="CF26" s="316">
        <f t="shared" si="40"/>
        <v>0</v>
      </c>
      <c r="CG26" s="316">
        <f t="shared" si="41"/>
        <v>0</v>
      </c>
      <c r="CH26" s="316">
        <f t="shared" si="42"/>
        <v>0</v>
      </c>
      <c r="CI26" s="188"/>
      <c r="CJ26" s="307">
        <f t="shared" si="115"/>
        <v>0</v>
      </c>
      <c r="CK26" s="307"/>
      <c r="CL26" s="307"/>
      <c r="CM26" s="318">
        <f t="shared" si="116"/>
        <v>0</v>
      </c>
      <c r="CN26" s="318">
        <f t="shared" si="43"/>
        <v>0</v>
      </c>
      <c r="CO26" s="318">
        <f t="shared" si="44"/>
        <v>0</v>
      </c>
      <c r="CP26" s="318">
        <f t="shared" si="45"/>
        <v>0</v>
      </c>
      <c r="CQ26" s="307"/>
      <c r="CR26" s="307">
        <f t="shared" si="117"/>
        <v>0</v>
      </c>
      <c r="CS26" s="307"/>
      <c r="CT26" s="188"/>
      <c r="CU26" s="188"/>
      <c r="CV26" s="188"/>
      <c r="CW26" s="316">
        <f t="shared" si="118"/>
        <v>0</v>
      </c>
      <c r="CX26" s="316">
        <f t="shared" si="46"/>
        <v>0</v>
      </c>
      <c r="CY26" s="316">
        <f t="shared" si="47"/>
        <v>0</v>
      </c>
      <c r="CZ26" s="316">
        <f t="shared" si="48"/>
        <v>0</v>
      </c>
      <c r="DA26" s="316">
        <f t="shared" si="49"/>
        <v>0</v>
      </c>
      <c r="DB26" s="316">
        <f t="shared" si="50"/>
        <v>0</v>
      </c>
      <c r="DC26" s="316">
        <f t="shared" si="51"/>
        <v>0</v>
      </c>
      <c r="DD26" s="188"/>
      <c r="DE26" s="307">
        <f t="shared" si="119"/>
        <v>0</v>
      </c>
      <c r="DF26" s="188"/>
      <c r="DG26" s="188"/>
      <c r="DH26" s="188"/>
      <c r="DI26" s="188"/>
      <c r="DJ26" s="188"/>
      <c r="DK26" s="316">
        <f t="shared" si="120"/>
        <v>0</v>
      </c>
      <c r="DL26" s="316">
        <f t="shared" si="52"/>
        <v>0</v>
      </c>
      <c r="DM26" s="316">
        <f t="shared" si="53"/>
        <v>0</v>
      </c>
      <c r="DN26" s="316">
        <f t="shared" si="54"/>
        <v>0</v>
      </c>
      <c r="DO26" s="316"/>
      <c r="DP26" s="316">
        <f t="shared" si="121"/>
        <v>0</v>
      </c>
      <c r="DQ26" s="316"/>
      <c r="DR26" s="316">
        <f t="shared" si="122"/>
        <v>0</v>
      </c>
      <c r="DS26" s="316">
        <f t="shared" si="55"/>
        <v>0</v>
      </c>
      <c r="DT26" s="316">
        <f t="shared" si="56"/>
        <v>0</v>
      </c>
      <c r="DU26" s="316">
        <f t="shared" si="57"/>
        <v>0</v>
      </c>
      <c r="DV26" s="316">
        <f t="shared" si="58"/>
        <v>0</v>
      </c>
      <c r="DW26" s="316">
        <f t="shared" si="59"/>
        <v>0</v>
      </c>
      <c r="DX26" s="316">
        <f t="shared" si="60"/>
        <v>0</v>
      </c>
      <c r="DY26" s="316">
        <f t="shared" si="61"/>
        <v>0</v>
      </c>
      <c r="DZ26" s="188"/>
      <c r="EA26" s="307">
        <f t="shared" si="62"/>
        <v>0</v>
      </c>
      <c r="EB26" s="307">
        <f t="shared" si="63"/>
        <v>0</v>
      </c>
      <c r="EC26" s="188"/>
      <c r="ED26" s="188"/>
      <c r="EE26" s="188"/>
      <c r="EF26" s="188"/>
      <c r="EG26" s="188"/>
      <c r="EH26" s="316">
        <f t="shared" si="123"/>
        <v>0</v>
      </c>
      <c r="EI26" s="316">
        <f t="shared" si="64"/>
        <v>0</v>
      </c>
      <c r="EJ26" s="316">
        <f t="shared" si="65"/>
        <v>0</v>
      </c>
      <c r="EK26" s="316">
        <f t="shared" si="66"/>
        <v>0</v>
      </c>
      <c r="EL26" s="316">
        <f t="shared" si="67"/>
        <v>0</v>
      </c>
      <c r="EM26" s="316">
        <f t="shared" si="68"/>
        <v>0</v>
      </c>
      <c r="EN26" s="188"/>
      <c r="EO26" s="307">
        <f t="shared" si="131"/>
        <v>0</v>
      </c>
      <c r="EP26" s="307">
        <f t="shared" si="69"/>
        <v>0</v>
      </c>
      <c r="EQ26" s="188"/>
      <c r="ER26" s="188"/>
      <c r="ES26" s="188"/>
      <c r="ET26" s="188"/>
      <c r="EU26" s="188"/>
      <c r="EV26" s="316">
        <f t="shared" si="124"/>
        <v>0</v>
      </c>
      <c r="EW26" s="316">
        <f t="shared" si="70"/>
        <v>0</v>
      </c>
      <c r="EX26" s="316">
        <f t="shared" si="71"/>
        <v>0</v>
      </c>
      <c r="EY26" s="316">
        <f t="shared" si="72"/>
        <v>0</v>
      </c>
      <c r="EZ26" s="316">
        <f t="shared" si="73"/>
        <v>0</v>
      </c>
      <c r="FA26" s="316">
        <f t="shared" si="74"/>
        <v>0</v>
      </c>
      <c r="FB26" s="188"/>
      <c r="FC26" s="307">
        <f t="shared" si="132"/>
        <v>0</v>
      </c>
      <c r="FD26" s="307">
        <f t="shared" si="75"/>
        <v>0</v>
      </c>
      <c r="FE26" s="188"/>
      <c r="FF26" s="188"/>
      <c r="FG26" s="188"/>
      <c r="FH26" s="188"/>
      <c r="FI26" s="188"/>
      <c r="FJ26" s="188"/>
      <c r="FK26" s="316">
        <f t="shared" si="125"/>
        <v>0</v>
      </c>
      <c r="FL26" s="316">
        <f t="shared" si="76"/>
        <v>0</v>
      </c>
      <c r="FM26" s="316">
        <f t="shared" si="77"/>
        <v>0</v>
      </c>
      <c r="FN26" s="316">
        <f t="shared" si="78"/>
        <v>0</v>
      </c>
      <c r="FO26" s="316">
        <f t="shared" si="79"/>
        <v>0</v>
      </c>
      <c r="FP26" s="316">
        <f t="shared" si="80"/>
        <v>0</v>
      </c>
      <c r="FQ26" s="188"/>
      <c r="FR26" s="307">
        <f t="shared" si="81"/>
        <v>0</v>
      </c>
      <c r="FS26" s="307">
        <f t="shared" si="82"/>
        <v>0</v>
      </c>
      <c r="FT26" s="188"/>
      <c r="FU26" s="188"/>
      <c r="FV26" s="188"/>
      <c r="FW26" s="188"/>
      <c r="FX26" s="188"/>
      <c r="FY26" s="188"/>
      <c r="FZ26" s="316">
        <f t="shared" si="126"/>
        <v>0</v>
      </c>
      <c r="GA26" s="316">
        <f t="shared" si="83"/>
        <v>0</v>
      </c>
      <c r="GB26" s="316">
        <f t="shared" si="84"/>
        <v>0</v>
      </c>
      <c r="GC26" s="316">
        <f t="shared" si="85"/>
        <v>0</v>
      </c>
      <c r="GD26" s="316">
        <f t="shared" si="86"/>
        <v>0</v>
      </c>
      <c r="GE26" s="316">
        <f t="shared" si="87"/>
        <v>0</v>
      </c>
      <c r="GF26" s="188"/>
      <c r="GG26" s="307">
        <f t="shared" si="88"/>
        <v>0</v>
      </c>
      <c r="GH26" s="307">
        <f t="shared" si="89"/>
        <v>0</v>
      </c>
      <c r="GK26" s="188"/>
      <c r="GL26" s="188"/>
      <c r="GM26" s="188"/>
      <c r="GN26" s="188"/>
      <c r="GO26" s="316">
        <f t="shared" si="90"/>
        <v>0</v>
      </c>
      <c r="GP26" s="316">
        <f t="shared" si="91"/>
        <v>0</v>
      </c>
      <c r="GQ26" s="316">
        <f t="shared" si="91"/>
        <v>0</v>
      </c>
      <c r="GR26" s="316">
        <f t="shared" si="91"/>
        <v>0</v>
      </c>
      <c r="GS26" s="316">
        <f t="shared" si="91"/>
        <v>0</v>
      </c>
      <c r="GT26" s="316">
        <f t="shared" si="91"/>
        <v>0</v>
      </c>
      <c r="GU26" s="188"/>
      <c r="GV26" s="307">
        <f t="shared" si="92"/>
        <v>0</v>
      </c>
      <c r="GW26" s="307">
        <f t="shared" si="127"/>
        <v>0</v>
      </c>
      <c r="GZ26" s="188"/>
      <c r="HA26" s="188"/>
      <c r="HB26" s="188"/>
      <c r="HC26" s="188"/>
      <c r="HD26" s="316">
        <f t="shared" si="93"/>
        <v>0</v>
      </c>
      <c r="HE26" s="316">
        <f t="shared" si="94"/>
        <v>0</v>
      </c>
      <c r="HF26" s="316">
        <f t="shared" si="94"/>
        <v>0</v>
      </c>
      <c r="HG26" s="316">
        <f t="shared" si="94"/>
        <v>0</v>
      </c>
      <c r="HH26" s="316">
        <f t="shared" si="94"/>
        <v>0</v>
      </c>
      <c r="HI26" s="316">
        <f t="shared" si="94"/>
        <v>0</v>
      </c>
      <c r="HJ26" s="188"/>
      <c r="HK26" s="307">
        <f t="shared" si="95"/>
        <v>0</v>
      </c>
      <c r="HL26" s="307">
        <f t="shared" si="128"/>
        <v>0</v>
      </c>
    </row>
    <row r="27" spans="1:220" ht="17.25" thickBot="1" x14ac:dyDescent="0.3">
      <c r="A27" s="404">
        <v>37561</v>
      </c>
      <c r="B27" s="410">
        <f t="shared" si="96"/>
        <v>0</v>
      </c>
      <c r="C27" s="208">
        <f t="shared" si="97"/>
        <v>1.1850000000000001</v>
      </c>
      <c r="D27" s="210">
        <f>AVERAGE(C27:C38)</f>
        <v>1.01</v>
      </c>
      <c r="E27" s="410">
        <f t="shared" si="98"/>
        <v>0</v>
      </c>
      <c r="F27" s="208">
        <f t="shared" si="99"/>
        <v>0.28000000000000003</v>
      </c>
      <c r="G27" s="210">
        <f>AVERAGE(F27:F38)</f>
        <v>0.21583333333333332</v>
      </c>
      <c r="H27" s="410">
        <f t="shared" si="100"/>
        <v>0</v>
      </c>
      <c r="I27" s="208">
        <f t="shared" si="11"/>
        <v>2.5000000000000001E-2</v>
      </c>
      <c r="J27" s="210">
        <f>AVERAGE(I27:I38)</f>
        <v>-2.0000000000000004E-2</v>
      </c>
      <c r="K27" s="410">
        <f t="shared" si="101"/>
        <v>13.7</v>
      </c>
      <c r="L27" s="208">
        <f t="shared" si="12"/>
        <v>0.15</v>
      </c>
      <c r="M27" s="210">
        <f>AVERAGE(L27:L38)</f>
        <v>0.10916666666666668</v>
      </c>
      <c r="N27" s="410">
        <f t="shared" si="102"/>
        <v>106.82</v>
      </c>
      <c r="O27" s="208">
        <f t="shared" si="13"/>
        <v>0.14499999999999999</v>
      </c>
      <c r="P27" s="210">
        <f>AVERAGE(O27:O38)</f>
        <v>0.14499999999999999</v>
      </c>
      <c r="Q27" s="410">
        <f t="shared" si="103"/>
        <v>73.02</v>
      </c>
      <c r="R27" s="208">
        <f t="shared" si="104"/>
        <v>-0.22</v>
      </c>
      <c r="S27" s="210">
        <f>AVERAGE(R27:R38)</f>
        <v>-0.33666666666666667</v>
      </c>
      <c r="T27" s="208">
        <f t="shared" si="105"/>
        <v>5.9955173467254221</v>
      </c>
      <c r="U27" s="210">
        <f>AVERAGE(T27:T38)</f>
        <v>5.3792031823357478</v>
      </c>
      <c r="V27" s="410">
        <f t="shared" si="106"/>
        <v>-3.7</v>
      </c>
      <c r="W27" s="208">
        <f t="shared" si="107"/>
        <v>4.4279999999999999</v>
      </c>
      <c r="X27" s="210">
        <f>AVERAGE(W27:W38)</f>
        <v>4.1189166666666663</v>
      </c>
      <c r="Z27" s="415">
        <f t="shared" si="108"/>
        <v>86.72</v>
      </c>
      <c r="AA27" s="122"/>
      <c r="AB27" s="122"/>
      <c r="AE27" s="347" t="s">
        <v>313</v>
      </c>
      <c r="AF27" s="386" t="s">
        <v>314</v>
      </c>
      <c r="AH27" s="407">
        <v>37561</v>
      </c>
      <c r="AI27" s="293">
        <f t="shared" si="109"/>
        <v>0</v>
      </c>
      <c r="AJ27" s="294">
        <f t="shared" si="129"/>
        <v>0</v>
      </c>
      <c r="AK27" s="294">
        <f t="shared" si="14"/>
        <v>0</v>
      </c>
      <c r="AL27" s="313">
        <f t="shared" si="110"/>
        <v>0.91348428748557031</v>
      </c>
      <c r="AM27" s="314">
        <f t="shared" si="15"/>
        <v>0</v>
      </c>
      <c r="AN27" s="294">
        <f t="shared" si="16"/>
        <v>0</v>
      </c>
      <c r="AO27" s="408"/>
      <c r="AP27" s="237"/>
      <c r="AQ27" s="307">
        <f t="shared" si="17"/>
        <v>0</v>
      </c>
      <c r="AR27" s="237"/>
      <c r="AS27" s="188"/>
      <c r="AT27" s="188"/>
      <c r="AU27" s="239">
        <v>37561</v>
      </c>
      <c r="AV27" s="188"/>
      <c r="AW27" s="315">
        <f t="shared" si="111"/>
        <v>0</v>
      </c>
      <c r="AX27" s="316">
        <f t="shared" si="18"/>
        <v>0</v>
      </c>
      <c r="AY27" s="316">
        <f t="shared" si="19"/>
        <v>0</v>
      </c>
      <c r="AZ27" s="316">
        <f t="shared" si="20"/>
        <v>0</v>
      </c>
      <c r="BA27" s="316">
        <f t="shared" si="21"/>
        <v>0</v>
      </c>
      <c r="BB27" s="316">
        <f t="shared" si="22"/>
        <v>0</v>
      </c>
      <c r="BC27" s="316">
        <f t="shared" si="23"/>
        <v>0</v>
      </c>
      <c r="BD27" s="316"/>
      <c r="BE27" s="316">
        <f t="shared" si="112"/>
        <v>0</v>
      </c>
      <c r="BF27" s="248"/>
      <c r="BG27" s="248"/>
      <c r="BH27" s="317">
        <f t="shared" si="113"/>
        <v>0</v>
      </c>
      <c r="BI27" s="317">
        <f t="shared" si="24"/>
        <v>0</v>
      </c>
      <c r="BJ27" s="317">
        <f t="shared" si="25"/>
        <v>0</v>
      </c>
      <c r="BK27" s="317">
        <f t="shared" si="26"/>
        <v>0</v>
      </c>
      <c r="BL27" s="317">
        <f t="shared" si="27"/>
        <v>0</v>
      </c>
      <c r="BM27" s="317">
        <f t="shared" si="28"/>
        <v>0</v>
      </c>
      <c r="BN27" s="317">
        <f t="shared" si="29"/>
        <v>0</v>
      </c>
      <c r="BO27" s="317">
        <f t="shared" si="30"/>
        <v>0</v>
      </c>
      <c r="BP27" s="248"/>
      <c r="BQ27" s="249">
        <f t="shared" si="130"/>
        <v>0</v>
      </c>
      <c r="BR27" s="249"/>
      <c r="BS27" s="249"/>
      <c r="BT27" s="188"/>
      <c r="BU27" s="188"/>
      <c r="BV27" s="318">
        <f t="shared" si="114"/>
        <v>0</v>
      </c>
      <c r="BW27" s="318">
        <f t="shared" si="31"/>
        <v>0</v>
      </c>
      <c r="BX27" s="318">
        <f t="shared" si="32"/>
        <v>0</v>
      </c>
      <c r="BY27" s="318">
        <f t="shared" si="33"/>
        <v>0</v>
      </c>
      <c r="BZ27" s="318">
        <f t="shared" si="34"/>
        <v>0</v>
      </c>
      <c r="CA27" s="316">
        <f t="shared" si="35"/>
        <v>0</v>
      </c>
      <c r="CB27" s="316">
        <f t="shared" si="36"/>
        <v>0</v>
      </c>
      <c r="CC27" s="316">
        <f t="shared" si="37"/>
        <v>0</v>
      </c>
      <c r="CD27" s="316">
        <f t="shared" si="38"/>
        <v>0</v>
      </c>
      <c r="CE27" s="316">
        <f t="shared" si="39"/>
        <v>0</v>
      </c>
      <c r="CF27" s="316">
        <f t="shared" si="40"/>
        <v>0</v>
      </c>
      <c r="CG27" s="316">
        <f t="shared" si="41"/>
        <v>0</v>
      </c>
      <c r="CH27" s="316">
        <f t="shared" si="42"/>
        <v>0</v>
      </c>
      <c r="CI27" s="188"/>
      <c r="CJ27" s="307">
        <f t="shared" si="115"/>
        <v>0</v>
      </c>
      <c r="CK27" s="307"/>
      <c r="CL27" s="307"/>
      <c r="CM27" s="318">
        <f t="shared" si="116"/>
        <v>0</v>
      </c>
      <c r="CN27" s="318">
        <f t="shared" si="43"/>
        <v>0</v>
      </c>
      <c r="CO27" s="318">
        <f t="shared" si="44"/>
        <v>0</v>
      </c>
      <c r="CP27" s="318">
        <f t="shared" si="45"/>
        <v>0</v>
      </c>
      <c r="CQ27" s="307"/>
      <c r="CR27" s="307">
        <f t="shared" si="117"/>
        <v>0</v>
      </c>
      <c r="CS27" s="307"/>
      <c r="CT27" s="188"/>
      <c r="CU27" s="188"/>
      <c r="CV27" s="188"/>
      <c r="CW27" s="316">
        <f t="shared" si="118"/>
        <v>0</v>
      </c>
      <c r="CX27" s="316">
        <f t="shared" si="46"/>
        <v>0</v>
      </c>
      <c r="CY27" s="316">
        <f t="shared" si="47"/>
        <v>0</v>
      </c>
      <c r="CZ27" s="316">
        <f t="shared" si="48"/>
        <v>0</v>
      </c>
      <c r="DA27" s="316">
        <f t="shared" si="49"/>
        <v>0</v>
      </c>
      <c r="DB27" s="316">
        <f t="shared" si="50"/>
        <v>0</v>
      </c>
      <c r="DC27" s="316">
        <f t="shared" si="51"/>
        <v>0</v>
      </c>
      <c r="DD27" s="188"/>
      <c r="DE27" s="307">
        <f t="shared" si="119"/>
        <v>0</v>
      </c>
      <c r="DF27" s="188"/>
      <c r="DG27" s="188"/>
      <c r="DH27" s="188"/>
      <c r="DI27" s="188"/>
      <c r="DJ27" s="188"/>
      <c r="DK27" s="316">
        <f t="shared" si="120"/>
        <v>0</v>
      </c>
      <c r="DL27" s="316">
        <f t="shared" si="52"/>
        <v>0</v>
      </c>
      <c r="DM27" s="316">
        <f t="shared" si="53"/>
        <v>0</v>
      </c>
      <c r="DN27" s="316">
        <f t="shared" si="54"/>
        <v>0</v>
      </c>
      <c r="DO27" s="316"/>
      <c r="DP27" s="316">
        <f t="shared" si="121"/>
        <v>0</v>
      </c>
      <c r="DQ27" s="316"/>
      <c r="DR27" s="316">
        <f t="shared" si="122"/>
        <v>0</v>
      </c>
      <c r="DS27" s="316">
        <f t="shared" si="55"/>
        <v>0</v>
      </c>
      <c r="DT27" s="316">
        <f t="shared" si="56"/>
        <v>0</v>
      </c>
      <c r="DU27" s="316">
        <f t="shared" si="57"/>
        <v>0</v>
      </c>
      <c r="DV27" s="316">
        <f t="shared" si="58"/>
        <v>0</v>
      </c>
      <c r="DW27" s="316">
        <f t="shared" si="59"/>
        <v>0</v>
      </c>
      <c r="DX27" s="316">
        <f t="shared" si="60"/>
        <v>0</v>
      </c>
      <c r="DY27" s="316">
        <f t="shared" si="61"/>
        <v>0</v>
      </c>
      <c r="DZ27" s="188"/>
      <c r="EA27" s="307">
        <f t="shared" si="62"/>
        <v>0</v>
      </c>
      <c r="EB27" s="307">
        <f t="shared" si="63"/>
        <v>0</v>
      </c>
      <c r="EC27" s="188"/>
      <c r="ED27" s="188"/>
      <c r="EE27" s="188"/>
      <c r="EF27" s="188"/>
      <c r="EG27" s="188"/>
      <c r="EH27" s="316">
        <f t="shared" si="123"/>
        <v>0</v>
      </c>
      <c r="EI27" s="316">
        <f t="shared" si="64"/>
        <v>0</v>
      </c>
      <c r="EJ27" s="316">
        <f t="shared" si="65"/>
        <v>0</v>
      </c>
      <c r="EK27" s="316">
        <f t="shared" si="66"/>
        <v>0</v>
      </c>
      <c r="EL27" s="316">
        <f t="shared" si="67"/>
        <v>0</v>
      </c>
      <c r="EM27" s="316">
        <f t="shared" si="68"/>
        <v>0</v>
      </c>
      <c r="EN27" s="188"/>
      <c r="EO27" s="307">
        <f t="shared" si="131"/>
        <v>0</v>
      </c>
      <c r="EP27" s="307">
        <f t="shared" si="69"/>
        <v>0</v>
      </c>
      <c r="EQ27" s="188"/>
      <c r="ER27" s="188"/>
      <c r="ES27" s="188"/>
      <c r="ET27" s="188"/>
      <c r="EU27" s="188"/>
      <c r="EV27" s="316">
        <f t="shared" si="124"/>
        <v>0</v>
      </c>
      <c r="EW27" s="316">
        <f t="shared" si="70"/>
        <v>0</v>
      </c>
      <c r="EX27" s="316">
        <f t="shared" si="71"/>
        <v>0</v>
      </c>
      <c r="EY27" s="316">
        <f t="shared" si="72"/>
        <v>0</v>
      </c>
      <c r="EZ27" s="316">
        <f t="shared" si="73"/>
        <v>0</v>
      </c>
      <c r="FA27" s="316">
        <f t="shared" si="74"/>
        <v>0</v>
      </c>
      <c r="FB27" s="188"/>
      <c r="FC27" s="307">
        <f t="shared" si="132"/>
        <v>0</v>
      </c>
      <c r="FD27" s="307">
        <f t="shared" si="75"/>
        <v>0</v>
      </c>
      <c r="FE27" s="188"/>
      <c r="FF27" s="188"/>
      <c r="FG27" s="188"/>
      <c r="FH27" s="188"/>
      <c r="FI27" s="188"/>
      <c r="FJ27" s="188"/>
      <c r="FK27" s="316">
        <f t="shared" si="125"/>
        <v>0</v>
      </c>
      <c r="FL27" s="316">
        <f t="shared" si="76"/>
        <v>0</v>
      </c>
      <c r="FM27" s="316">
        <f t="shared" si="77"/>
        <v>0</v>
      </c>
      <c r="FN27" s="316">
        <f t="shared" si="78"/>
        <v>0</v>
      </c>
      <c r="FO27" s="316">
        <f t="shared" si="79"/>
        <v>0</v>
      </c>
      <c r="FP27" s="316">
        <f t="shared" si="80"/>
        <v>0</v>
      </c>
      <c r="FQ27" s="188"/>
      <c r="FR27" s="307">
        <f t="shared" si="81"/>
        <v>0</v>
      </c>
      <c r="FS27" s="307">
        <f t="shared" si="82"/>
        <v>0</v>
      </c>
      <c r="FT27" s="188"/>
      <c r="FU27" s="188"/>
      <c r="FV27" s="188"/>
      <c r="FW27" s="188"/>
      <c r="FX27" s="188"/>
      <c r="FY27" s="188"/>
      <c r="FZ27" s="316">
        <f t="shared" si="126"/>
        <v>0</v>
      </c>
      <c r="GA27" s="316">
        <f t="shared" si="83"/>
        <v>0</v>
      </c>
      <c r="GB27" s="316">
        <f t="shared" si="84"/>
        <v>0</v>
      </c>
      <c r="GC27" s="316">
        <f t="shared" si="85"/>
        <v>0</v>
      </c>
      <c r="GD27" s="316">
        <f t="shared" si="86"/>
        <v>0</v>
      </c>
      <c r="GE27" s="316">
        <f t="shared" si="87"/>
        <v>0</v>
      </c>
      <c r="GF27" s="188"/>
      <c r="GG27" s="307">
        <f t="shared" si="88"/>
        <v>0</v>
      </c>
      <c r="GH27" s="307">
        <f t="shared" si="89"/>
        <v>0</v>
      </c>
      <c r="GK27" s="188"/>
      <c r="GL27" s="188"/>
      <c r="GM27" s="188"/>
      <c r="GN27" s="188"/>
      <c r="GO27" s="316">
        <f t="shared" si="90"/>
        <v>0</v>
      </c>
      <c r="GP27" s="316">
        <f t="shared" si="91"/>
        <v>0</v>
      </c>
      <c r="GQ27" s="316">
        <f t="shared" si="91"/>
        <v>0</v>
      </c>
      <c r="GR27" s="316">
        <f t="shared" si="91"/>
        <v>0</v>
      </c>
      <c r="GS27" s="316">
        <f t="shared" si="91"/>
        <v>0</v>
      </c>
      <c r="GT27" s="316">
        <f t="shared" si="91"/>
        <v>0</v>
      </c>
      <c r="GU27" s="188"/>
      <c r="GV27" s="307">
        <f t="shared" si="92"/>
        <v>0</v>
      </c>
      <c r="GW27" s="307">
        <f t="shared" si="127"/>
        <v>0</v>
      </c>
      <c r="GZ27" s="188"/>
      <c r="HA27" s="188"/>
      <c r="HB27" s="188"/>
      <c r="HC27" s="188"/>
      <c r="HD27" s="316">
        <f t="shared" si="93"/>
        <v>0</v>
      </c>
      <c r="HE27" s="316">
        <f t="shared" si="94"/>
        <v>0</v>
      </c>
      <c r="HF27" s="316">
        <f t="shared" si="94"/>
        <v>0</v>
      </c>
      <c r="HG27" s="316">
        <f t="shared" si="94"/>
        <v>0</v>
      </c>
      <c r="HH27" s="316">
        <f t="shared" si="94"/>
        <v>0</v>
      </c>
      <c r="HI27" s="316">
        <f t="shared" si="94"/>
        <v>0</v>
      </c>
      <c r="HJ27" s="188"/>
      <c r="HK27" s="307">
        <f t="shared" si="95"/>
        <v>0</v>
      </c>
      <c r="HL27" s="307">
        <f t="shared" si="128"/>
        <v>0</v>
      </c>
    </row>
    <row r="28" spans="1:220" ht="16.5" x14ac:dyDescent="0.25">
      <c r="A28" s="404">
        <v>37591</v>
      </c>
      <c r="B28" s="410">
        <f t="shared" si="96"/>
        <v>0</v>
      </c>
      <c r="C28" s="208">
        <f t="shared" si="97"/>
        <v>1.1850000000000001</v>
      </c>
      <c r="D28" s="417"/>
      <c r="E28" s="410">
        <f t="shared" si="98"/>
        <v>0</v>
      </c>
      <c r="F28" s="208">
        <f t="shared" si="99"/>
        <v>0.28000000000000003</v>
      </c>
      <c r="G28" s="417"/>
      <c r="H28" s="410">
        <f t="shared" si="100"/>
        <v>0</v>
      </c>
      <c r="I28" s="208">
        <f t="shared" si="11"/>
        <v>4.4999999999999998E-2</v>
      </c>
      <c r="J28" s="417"/>
      <c r="K28" s="410">
        <f t="shared" si="101"/>
        <v>14.1</v>
      </c>
      <c r="L28" s="208">
        <f t="shared" si="12"/>
        <v>0.15</v>
      </c>
      <c r="M28" s="417"/>
      <c r="N28" s="410">
        <f t="shared" si="102"/>
        <v>109.9</v>
      </c>
      <c r="O28" s="208">
        <f t="shared" si="13"/>
        <v>0.14499999999999999</v>
      </c>
      <c r="P28" s="417"/>
      <c r="Q28" s="410">
        <f t="shared" si="103"/>
        <v>91.31</v>
      </c>
      <c r="R28" s="208">
        <f t="shared" si="104"/>
        <v>-0.22</v>
      </c>
      <c r="S28" s="417"/>
      <c r="T28" s="208">
        <f t="shared" si="105"/>
        <v>6.1545673294235348</v>
      </c>
      <c r="U28" s="417"/>
      <c r="V28" s="410">
        <f t="shared" si="106"/>
        <v>0.38</v>
      </c>
      <c r="W28" s="208">
        <f t="shared" si="107"/>
        <v>4.5410000000000004</v>
      </c>
      <c r="X28" s="417"/>
      <c r="Z28" s="415">
        <f t="shared" si="108"/>
        <v>105.41</v>
      </c>
      <c r="AA28" s="122"/>
      <c r="AB28" s="122"/>
      <c r="AE28" s="347" t="s">
        <v>315</v>
      </c>
      <c r="AF28" s="386" t="s">
        <v>316</v>
      </c>
      <c r="AH28" s="407">
        <v>37591</v>
      </c>
      <c r="AI28" s="293">
        <f t="shared" si="109"/>
        <v>0</v>
      </c>
      <c r="AJ28" s="294">
        <f t="shared" si="129"/>
        <v>0</v>
      </c>
      <c r="AK28" s="294">
        <f t="shared" si="14"/>
        <v>0</v>
      </c>
      <c r="AL28" s="313">
        <f t="shared" si="110"/>
        <v>0.90952429061199491</v>
      </c>
      <c r="AM28" s="314">
        <f t="shared" si="15"/>
        <v>0</v>
      </c>
      <c r="AN28" s="294">
        <f t="shared" si="16"/>
        <v>0</v>
      </c>
      <c r="AO28" s="408"/>
      <c r="AP28" s="237"/>
      <c r="AQ28" s="307">
        <f t="shared" si="17"/>
        <v>0</v>
      </c>
      <c r="AR28" s="237"/>
      <c r="AS28" s="188"/>
      <c r="AT28" s="188"/>
      <c r="AU28" s="239">
        <v>37591</v>
      </c>
      <c r="AV28" s="188"/>
      <c r="AW28" s="315">
        <f t="shared" si="111"/>
        <v>0</v>
      </c>
      <c r="AX28" s="316">
        <f t="shared" si="18"/>
        <v>0</v>
      </c>
      <c r="AY28" s="316">
        <f t="shared" si="19"/>
        <v>0</v>
      </c>
      <c r="AZ28" s="316">
        <f t="shared" si="20"/>
        <v>0</v>
      </c>
      <c r="BA28" s="316">
        <f t="shared" si="21"/>
        <v>0</v>
      </c>
      <c r="BB28" s="316">
        <f t="shared" si="22"/>
        <v>0</v>
      </c>
      <c r="BC28" s="316">
        <f t="shared" si="23"/>
        <v>0</v>
      </c>
      <c r="BD28" s="316"/>
      <c r="BE28" s="316">
        <f t="shared" si="112"/>
        <v>0</v>
      </c>
      <c r="BF28" s="248"/>
      <c r="BG28" s="248"/>
      <c r="BH28" s="317">
        <f t="shared" si="113"/>
        <v>0</v>
      </c>
      <c r="BI28" s="317">
        <f t="shared" si="24"/>
        <v>0</v>
      </c>
      <c r="BJ28" s="317">
        <f t="shared" si="25"/>
        <v>0</v>
      </c>
      <c r="BK28" s="317">
        <f t="shared" si="26"/>
        <v>0</v>
      </c>
      <c r="BL28" s="317">
        <f t="shared" si="27"/>
        <v>0</v>
      </c>
      <c r="BM28" s="317">
        <f t="shared" si="28"/>
        <v>0</v>
      </c>
      <c r="BN28" s="317">
        <f t="shared" si="29"/>
        <v>0</v>
      </c>
      <c r="BO28" s="317">
        <f t="shared" si="30"/>
        <v>0</v>
      </c>
      <c r="BP28" s="248"/>
      <c r="BQ28" s="249">
        <f t="shared" si="130"/>
        <v>0</v>
      </c>
      <c r="BR28" s="249"/>
      <c r="BS28" s="249"/>
      <c r="BT28" s="188"/>
      <c r="BU28" s="188"/>
      <c r="BV28" s="318">
        <f t="shared" si="114"/>
        <v>0</v>
      </c>
      <c r="BW28" s="318">
        <f t="shared" si="31"/>
        <v>0</v>
      </c>
      <c r="BX28" s="318">
        <f t="shared" si="32"/>
        <v>0</v>
      </c>
      <c r="BY28" s="318">
        <f t="shared" si="33"/>
        <v>0</v>
      </c>
      <c r="BZ28" s="318">
        <f t="shared" si="34"/>
        <v>0</v>
      </c>
      <c r="CA28" s="316">
        <f t="shared" si="35"/>
        <v>0</v>
      </c>
      <c r="CB28" s="316">
        <f t="shared" si="36"/>
        <v>0</v>
      </c>
      <c r="CC28" s="316">
        <f t="shared" si="37"/>
        <v>0</v>
      </c>
      <c r="CD28" s="316">
        <f t="shared" si="38"/>
        <v>0</v>
      </c>
      <c r="CE28" s="316">
        <f t="shared" si="39"/>
        <v>0</v>
      </c>
      <c r="CF28" s="316">
        <f t="shared" si="40"/>
        <v>0</v>
      </c>
      <c r="CG28" s="316">
        <f t="shared" si="41"/>
        <v>0</v>
      </c>
      <c r="CH28" s="316">
        <f t="shared" si="42"/>
        <v>0</v>
      </c>
      <c r="CI28" s="188"/>
      <c r="CJ28" s="307">
        <f t="shared" si="115"/>
        <v>0</v>
      </c>
      <c r="CK28" s="307"/>
      <c r="CL28" s="307"/>
      <c r="CM28" s="318">
        <f t="shared" si="116"/>
        <v>0</v>
      </c>
      <c r="CN28" s="318">
        <f t="shared" si="43"/>
        <v>0</v>
      </c>
      <c r="CO28" s="318">
        <f t="shared" si="44"/>
        <v>0</v>
      </c>
      <c r="CP28" s="318">
        <f t="shared" si="45"/>
        <v>0</v>
      </c>
      <c r="CQ28" s="307"/>
      <c r="CR28" s="307">
        <f t="shared" si="117"/>
        <v>0</v>
      </c>
      <c r="CS28" s="307"/>
      <c r="CT28" s="188"/>
      <c r="CU28" s="188"/>
      <c r="CV28" s="188"/>
      <c r="CW28" s="316">
        <f t="shared" si="118"/>
        <v>0</v>
      </c>
      <c r="CX28" s="316">
        <f t="shared" si="46"/>
        <v>0</v>
      </c>
      <c r="CY28" s="316">
        <f t="shared" si="47"/>
        <v>0</v>
      </c>
      <c r="CZ28" s="316">
        <f t="shared" si="48"/>
        <v>0</v>
      </c>
      <c r="DA28" s="316">
        <f t="shared" si="49"/>
        <v>0</v>
      </c>
      <c r="DB28" s="316">
        <f t="shared" si="50"/>
        <v>0</v>
      </c>
      <c r="DC28" s="316">
        <f t="shared" si="51"/>
        <v>0</v>
      </c>
      <c r="DD28" s="188"/>
      <c r="DE28" s="307">
        <f t="shared" si="119"/>
        <v>0</v>
      </c>
      <c r="DF28" s="188"/>
      <c r="DG28" s="188"/>
      <c r="DH28" s="188"/>
      <c r="DI28" s="188"/>
      <c r="DJ28" s="188"/>
      <c r="DK28" s="316">
        <f t="shared" si="120"/>
        <v>0</v>
      </c>
      <c r="DL28" s="316">
        <f t="shared" si="52"/>
        <v>0</v>
      </c>
      <c r="DM28" s="316">
        <f t="shared" si="53"/>
        <v>0</v>
      </c>
      <c r="DN28" s="316">
        <f t="shared" si="54"/>
        <v>0</v>
      </c>
      <c r="DO28" s="316"/>
      <c r="DP28" s="316">
        <f t="shared" si="121"/>
        <v>0</v>
      </c>
      <c r="DQ28" s="316"/>
      <c r="DR28" s="316">
        <f t="shared" si="122"/>
        <v>0</v>
      </c>
      <c r="DS28" s="316">
        <f t="shared" si="55"/>
        <v>0</v>
      </c>
      <c r="DT28" s="316">
        <f t="shared" si="56"/>
        <v>0</v>
      </c>
      <c r="DU28" s="316">
        <f t="shared" si="57"/>
        <v>0</v>
      </c>
      <c r="DV28" s="316">
        <f t="shared" si="58"/>
        <v>0</v>
      </c>
      <c r="DW28" s="316">
        <f t="shared" si="59"/>
        <v>0</v>
      </c>
      <c r="DX28" s="316">
        <f t="shared" si="60"/>
        <v>0</v>
      </c>
      <c r="DY28" s="316">
        <f t="shared" si="61"/>
        <v>0</v>
      </c>
      <c r="DZ28" s="188"/>
      <c r="EA28" s="307">
        <f t="shared" si="62"/>
        <v>0</v>
      </c>
      <c r="EB28" s="307">
        <f t="shared" si="63"/>
        <v>0</v>
      </c>
      <c r="EC28" s="188"/>
      <c r="ED28" s="188"/>
      <c r="EE28" s="188"/>
      <c r="EF28" s="188"/>
      <c r="EG28" s="188"/>
      <c r="EH28" s="316">
        <f t="shared" si="123"/>
        <v>0</v>
      </c>
      <c r="EI28" s="316">
        <f t="shared" si="64"/>
        <v>0</v>
      </c>
      <c r="EJ28" s="316">
        <f t="shared" si="65"/>
        <v>0</v>
      </c>
      <c r="EK28" s="316">
        <f t="shared" si="66"/>
        <v>0</v>
      </c>
      <c r="EL28" s="316">
        <f t="shared" si="67"/>
        <v>0</v>
      </c>
      <c r="EM28" s="316">
        <f t="shared" si="68"/>
        <v>0</v>
      </c>
      <c r="EN28" s="188"/>
      <c r="EO28" s="307">
        <f t="shared" si="131"/>
        <v>0</v>
      </c>
      <c r="EP28" s="307">
        <f t="shared" si="69"/>
        <v>0</v>
      </c>
      <c r="EQ28" s="188"/>
      <c r="ER28" s="188"/>
      <c r="ES28" s="188"/>
      <c r="ET28" s="188"/>
      <c r="EU28" s="188"/>
      <c r="EV28" s="316">
        <f t="shared" si="124"/>
        <v>0</v>
      </c>
      <c r="EW28" s="316">
        <f t="shared" si="70"/>
        <v>0</v>
      </c>
      <c r="EX28" s="316">
        <f t="shared" si="71"/>
        <v>0</v>
      </c>
      <c r="EY28" s="316">
        <f t="shared" si="72"/>
        <v>0</v>
      </c>
      <c r="EZ28" s="316">
        <f t="shared" si="73"/>
        <v>0</v>
      </c>
      <c r="FA28" s="316">
        <f t="shared" si="74"/>
        <v>0</v>
      </c>
      <c r="FB28" s="188"/>
      <c r="FC28" s="307">
        <f t="shared" si="132"/>
        <v>0</v>
      </c>
      <c r="FD28" s="307">
        <f t="shared" si="75"/>
        <v>0</v>
      </c>
      <c r="FE28" s="188"/>
      <c r="FF28" s="188"/>
      <c r="FG28" s="188"/>
      <c r="FH28" s="188"/>
      <c r="FI28" s="188"/>
      <c r="FJ28" s="188"/>
      <c r="FK28" s="316">
        <f t="shared" si="125"/>
        <v>0</v>
      </c>
      <c r="FL28" s="316">
        <f t="shared" si="76"/>
        <v>0</v>
      </c>
      <c r="FM28" s="316">
        <f t="shared" si="77"/>
        <v>0</v>
      </c>
      <c r="FN28" s="316">
        <f t="shared" si="78"/>
        <v>0</v>
      </c>
      <c r="FO28" s="316">
        <f t="shared" si="79"/>
        <v>0</v>
      </c>
      <c r="FP28" s="316">
        <f t="shared" si="80"/>
        <v>0</v>
      </c>
      <c r="FQ28" s="188"/>
      <c r="FR28" s="307">
        <f t="shared" si="81"/>
        <v>0</v>
      </c>
      <c r="FS28" s="307">
        <f t="shared" si="82"/>
        <v>0</v>
      </c>
      <c r="FT28" s="188"/>
      <c r="FU28" s="188"/>
      <c r="FV28" s="188"/>
      <c r="FW28" s="188"/>
      <c r="FX28" s="188"/>
      <c r="FY28" s="188"/>
      <c r="FZ28" s="316">
        <f t="shared" si="126"/>
        <v>0</v>
      </c>
      <c r="GA28" s="316">
        <f t="shared" si="83"/>
        <v>0</v>
      </c>
      <c r="GB28" s="316">
        <f t="shared" si="84"/>
        <v>0</v>
      </c>
      <c r="GC28" s="316">
        <f t="shared" si="85"/>
        <v>0</v>
      </c>
      <c r="GD28" s="316">
        <f t="shared" si="86"/>
        <v>0</v>
      </c>
      <c r="GE28" s="316">
        <f t="shared" si="87"/>
        <v>0</v>
      </c>
      <c r="GF28" s="188"/>
      <c r="GG28" s="307">
        <f t="shared" si="88"/>
        <v>0</v>
      </c>
      <c r="GH28" s="307">
        <f t="shared" si="89"/>
        <v>0</v>
      </c>
      <c r="GK28" s="188"/>
      <c r="GL28" s="188"/>
      <c r="GM28" s="188"/>
      <c r="GN28" s="188"/>
      <c r="GO28" s="316">
        <f t="shared" si="90"/>
        <v>0</v>
      </c>
      <c r="GP28" s="316">
        <f t="shared" si="91"/>
        <v>0</v>
      </c>
      <c r="GQ28" s="316">
        <f t="shared" si="91"/>
        <v>0</v>
      </c>
      <c r="GR28" s="316">
        <f t="shared" si="91"/>
        <v>0</v>
      </c>
      <c r="GS28" s="316">
        <f t="shared" si="91"/>
        <v>0</v>
      </c>
      <c r="GT28" s="316">
        <f t="shared" si="91"/>
        <v>0</v>
      </c>
      <c r="GU28" s="188"/>
      <c r="GV28" s="307">
        <f t="shared" si="92"/>
        <v>0</v>
      </c>
      <c r="GW28" s="307">
        <f t="shared" si="127"/>
        <v>0</v>
      </c>
      <c r="GZ28" s="188"/>
      <c r="HA28" s="188"/>
      <c r="HB28" s="188"/>
      <c r="HC28" s="188"/>
      <c r="HD28" s="316">
        <f t="shared" si="93"/>
        <v>0</v>
      </c>
      <c r="HE28" s="316">
        <f t="shared" si="94"/>
        <v>0</v>
      </c>
      <c r="HF28" s="316">
        <f t="shared" si="94"/>
        <v>0</v>
      </c>
      <c r="HG28" s="316">
        <f t="shared" si="94"/>
        <v>0</v>
      </c>
      <c r="HH28" s="316">
        <f t="shared" si="94"/>
        <v>0</v>
      </c>
      <c r="HI28" s="316">
        <f t="shared" si="94"/>
        <v>0</v>
      </c>
      <c r="HJ28" s="188"/>
      <c r="HK28" s="307">
        <f t="shared" si="95"/>
        <v>0</v>
      </c>
      <c r="HL28" s="307">
        <f t="shared" si="128"/>
        <v>0</v>
      </c>
    </row>
    <row r="29" spans="1:220" ht="16.5" x14ac:dyDescent="0.25">
      <c r="A29" s="404">
        <v>37622</v>
      </c>
      <c r="B29" s="410">
        <f t="shared" si="96"/>
        <v>0</v>
      </c>
      <c r="C29" s="208">
        <f t="shared" si="97"/>
        <v>1.1850000000000001</v>
      </c>
      <c r="D29" s="411">
        <f>AVERAGE(C27:C31)</f>
        <v>1.1850000000000001</v>
      </c>
      <c r="E29" s="410">
        <f t="shared" si="98"/>
        <v>0</v>
      </c>
      <c r="F29" s="208">
        <f t="shared" si="99"/>
        <v>0.28000000000000003</v>
      </c>
      <c r="G29" s="411">
        <f>AVERAGE(F27:F31)</f>
        <v>0.28000000000000003</v>
      </c>
      <c r="H29" s="410">
        <f t="shared" si="100"/>
        <v>0</v>
      </c>
      <c r="I29" s="208">
        <f t="shared" si="11"/>
        <v>5.7500000000000002E-2</v>
      </c>
      <c r="J29" s="411">
        <f>AVERAGE(I27:I31)</f>
        <v>0.05</v>
      </c>
      <c r="K29" s="410">
        <f t="shared" si="101"/>
        <v>14.03</v>
      </c>
      <c r="L29" s="208">
        <f t="shared" si="12"/>
        <v>0.15</v>
      </c>
      <c r="M29" s="411">
        <f>AVERAGE(L27:L31)</f>
        <v>0.15</v>
      </c>
      <c r="N29" s="410">
        <f t="shared" si="102"/>
        <v>109.41</v>
      </c>
      <c r="O29" s="208">
        <f t="shared" si="13"/>
        <v>0.14499999999999999</v>
      </c>
      <c r="P29" s="411">
        <f>AVERAGE(O27:O31)</f>
        <v>0.14499999999999999</v>
      </c>
      <c r="Q29" s="410">
        <f t="shared" si="103"/>
        <v>104.3</v>
      </c>
      <c r="R29" s="208">
        <f t="shared" si="104"/>
        <v>-0.22</v>
      </c>
      <c r="S29" s="411">
        <f>AVERAGE(R27:R31)</f>
        <v>-0.22000000000000003</v>
      </c>
      <c r="T29" s="208">
        <f t="shared" si="105"/>
        <v>6.207831511472226</v>
      </c>
      <c r="U29" s="411">
        <f>AVERAGE(T27:T31)</f>
        <v>5.9888081228727827</v>
      </c>
      <c r="V29" s="410">
        <f t="shared" si="106"/>
        <v>5.0199999999999996</v>
      </c>
      <c r="W29" s="208">
        <f t="shared" si="107"/>
        <v>4.58</v>
      </c>
      <c r="X29" s="411">
        <f>AVERAGE(W27:W31)</f>
        <v>4.4261999999999997</v>
      </c>
      <c r="Z29" s="415">
        <f t="shared" si="108"/>
        <v>118.33</v>
      </c>
      <c r="AA29" s="122"/>
      <c r="AB29" s="122"/>
      <c r="AE29" s="347" t="s">
        <v>317</v>
      </c>
      <c r="AF29" s="386" t="s">
        <v>269</v>
      </c>
      <c r="AH29" s="407">
        <v>37622</v>
      </c>
      <c r="AI29" s="293">
        <f t="shared" si="109"/>
        <v>0</v>
      </c>
      <c r="AJ29" s="294">
        <f t="shared" si="129"/>
        <v>0</v>
      </c>
      <c r="AK29" s="294">
        <f t="shared" si="14"/>
        <v>0</v>
      </c>
      <c r="AL29" s="313">
        <f t="shared" si="110"/>
        <v>0.90543779897212562</v>
      </c>
      <c r="AM29" s="314">
        <f t="shared" si="15"/>
        <v>0</v>
      </c>
      <c r="AN29" s="294">
        <f t="shared" si="16"/>
        <v>0</v>
      </c>
      <c r="AO29" s="408"/>
      <c r="AP29" s="237"/>
      <c r="AQ29" s="307">
        <f t="shared" si="17"/>
        <v>0</v>
      </c>
      <c r="AR29" s="237"/>
      <c r="AS29" s="188"/>
      <c r="AT29" s="188"/>
      <c r="AU29" s="239">
        <v>37622</v>
      </c>
      <c r="AV29" s="188"/>
      <c r="AW29" s="315">
        <f t="shared" si="111"/>
        <v>0</v>
      </c>
      <c r="AX29" s="316">
        <f t="shared" si="18"/>
        <v>0</v>
      </c>
      <c r="AY29" s="316">
        <f t="shared" si="19"/>
        <v>0</v>
      </c>
      <c r="AZ29" s="316">
        <f t="shared" si="20"/>
        <v>0</v>
      </c>
      <c r="BA29" s="316">
        <f t="shared" si="21"/>
        <v>0</v>
      </c>
      <c r="BB29" s="316">
        <f t="shared" si="22"/>
        <v>0</v>
      </c>
      <c r="BC29" s="316">
        <f t="shared" si="23"/>
        <v>0</v>
      </c>
      <c r="BD29" s="316"/>
      <c r="BE29" s="316">
        <f t="shared" si="112"/>
        <v>0</v>
      </c>
      <c r="BF29" s="248"/>
      <c r="BG29" s="248"/>
      <c r="BH29" s="317">
        <f t="shared" si="113"/>
        <v>0</v>
      </c>
      <c r="BI29" s="317">
        <f t="shared" si="24"/>
        <v>0</v>
      </c>
      <c r="BJ29" s="317">
        <f t="shared" si="25"/>
        <v>0</v>
      </c>
      <c r="BK29" s="317">
        <f t="shared" si="26"/>
        <v>0</v>
      </c>
      <c r="BL29" s="317">
        <f t="shared" si="27"/>
        <v>0</v>
      </c>
      <c r="BM29" s="317">
        <f t="shared" si="28"/>
        <v>0</v>
      </c>
      <c r="BN29" s="317">
        <f t="shared" si="29"/>
        <v>0</v>
      </c>
      <c r="BO29" s="317">
        <f t="shared" si="30"/>
        <v>0</v>
      </c>
      <c r="BP29" s="248"/>
      <c r="BQ29" s="249">
        <f t="shared" si="130"/>
        <v>0</v>
      </c>
      <c r="BR29" s="249"/>
      <c r="BS29" s="249"/>
      <c r="BT29" s="188"/>
      <c r="BU29" s="188"/>
      <c r="BV29" s="318">
        <f t="shared" si="114"/>
        <v>0</v>
      </c>
      <c r="BW29" s="318">
        <f t="shared" si="31"/>
        <v>0</v>
      </c>
      <c r="BX29" s="318">
        <f t="shared" si="32"/>
        <v>0</v>
      </c>
      <c r="BY29" s="318">
        <f t="shared" si="33"/>
        <v>0</v>
      </c>
      <c r="BZ29" s="318">
        <f t="shared" si="34"/>
        <v>0</v>
      </c>
      <c r="CA29" s="316">
        <f t="shared" si="35"/>
        <v>0</v>
      </c>
      <c r="CB29" s="316">
        <f t="shared" si="36"/>
        <v>0</v>
      </c>
      <c r="CC29" s="316">
        <f t="shared" si="37"/>
        <v>0</v>
      </c>
      <c r="CD29" s="316">
        <f t="shared" si="38"/>
        <v>0</v>
      </c>
      <c r="CE29" s="316">
        <f t="shared" si="39"/>
        <v>0</v>
      </c>
      <c r="CF29" s="316">
        <f t="shared" si="40"/>
        <v>0</v>
      </c>
      <c r="CG29" s="316">
        <f t="shared" si="41"/>
        <v>0</v>
      </c>
      <c r="CH29" s="316">
        <f t="shared" si="42"/>
        <v>0</v>
      </c>
      <c r="CI29" s="188"/>
      <c r="CJ29" s="307">
        <f t="shared" si="115"/>
        <v>0</v>
      </c>
      <c r="CK29" s="307"/>
      <c r="CL29" s="307"/>
      <c r="CM29" s="318">
        <f t="shared" si="116"/>
        <v>0</v>
      </c>
      <c r="CN29" s="318">
        <f t="shared" si="43"/>
        <v>0</v>
      </c>
      <c r="CO29" s="318">
        <f t="shared" si="44"/>
        <v>0</v>
      </c>
      <c r="CP29" s="318">
        <f t="shared" si="45"/>
        <v>0</v>
      </c>
      <c r="CQ29" s="307"/>
      <c r="CR29" s="307">
        <f t="shared" si="117"/>
        <v>0</v>
      </c>
      <c r="CS29" s="307"/>
      <c r="CT29" s="188"/>
      <c r="CU29" s="188"/>
      <c r="CV29" s="188"/>
      <c r="CW29" s="316">
        <f t="shared" si="118"/>
        <v>0</v>
      </c>
      <c r="CX29" s="316">
        <f t="shared" si="46"/>
        <v>0</v>
      </c>
      <c r="CY29" s="316">
        <f t="shared" si="47"/>
        <v>0</v>
      </c>
      <c r="CZ29" s="316">
        <f t="shared" si="48"/>
        <v>0</v>
      </c>
      <c r="DA29" s="316">
        <f t="shared" si="49"/>
        <v>0</v>
      </c>
      <c r="DB29" s="316">
        <f t="shared" si="50"/>
        <v>0</v>
      </c>
      <c r="DC29" s="316">
        <f t="shared" si="51"/>
        <v>0</v>
      </c>
      <c r="DD29" s="188"/>
      <c r="DE29" s="307">
        <f t="shared" si="119"/>
        <v>0</v>
      </c>
      <c r="DF29" s="188"/>
      <c r="DG29" s="188"/>
      <c r="DH29" s="188"/>
      <c r="DI29" s="188"/>
      <c r="DJ29" s="188"/>
      <c r="DK29" s="316">
        <f t="shared" si="120"/>
        <v>0</v>
      </c>
      <c r="DL29" s="316">
        <f t="shared" si="52"/>
        <v>0</v>
      </c>
      <c r="DM29" s="316">
        <f t="shared" si="53"/>
        <v>0</v>
      </c>
      <c r="DN29" s="316">
        <f t="shared" si="54"/>
        <v>0</v>
      </c>
      <c r="DO29" s="316"/>
      <c r="DP29" s="316">
        <f t="shared" si="121"/>
        <v>0</v>
      </c>
      <c r="DQ29" s="316"/>
      <c r="DR29" s="316">
        <f t="shared" si="122"/>
        <v>0</v>
      </c>
      <c r="DS29" s="316">
        <f t="shared" si="55"/>
        <v>0</v>
      </c>
      <c r="DT29" s="316">
        <f t="shared" si="56"/>
        <v>0</v>
      </c>
      <c r="DU29" s="316">
        <f t="shared" si="57"/>
        <v>0</v>
      </c>
      <c r="DV29" s="316">
        <f t="shared" si="58"/>
        <v>0</v>
      </c>
      <c r="DW29" s="316">
        <f t="shared" si="59"/>
        <v>0</v>
      </c>
      <c r="DX29" s="316">
        <f t="shared" si="60"/>
        <v>0</v>
      </c>
      <c r="DY29" s="316">
        <f t="shared" si="61"/>
        <v>0</v>
      </c>
      <c r="DZ29" s="188"/>
      <c r="EA29" s="307">
        <f t="shared" si="62"/>
        <v>0</v>
      </c>
      <c r="EB29" s="307">
        <f t="shared" si="63"/>
        <v>0</v>
      </c>
      <c r="EC29" s="188"/>
      <c r="ED29" s="188"/>
      <c r="EE29" s="188"/>
      <c r="EF29" s="188"/>
      <c r="EG29" s="188"/>
      <c r="EH29" s="316">
        <f t="shared" si="123"/>
        <v>0</v>
      </c>
      <c r="EI29" s="316">
        <f t="shared" si="64"/>
        <v>0</v>
      </c>
      <c r="EJ29" s="316">
        <f t="shared" si="65"/>
        <v>0</v>
      </c>
      <c r="EK29" s="316">
        <f t="shared" si="66"/>
        <v>0</v>
      </c>
      <c r="EL29" s="316">
        <f t="shared" si="67"/>
        <v>0</v>
      </c>
      <c r="EM29" s="316">
        <f t="shared" si="68"/>
        <v>0</v>
      </c>
      <c r="EN29" s="188"/>
      <c r="EO29" s="307">
        <f t="shared" si="131"/>
        <v>0</v>
      </c>
      <c r="EP29" s="307">
        <f t="shared" si="69"/>
        <v>0</v>
      </c>
      <c r="EQ29" s="188"/>
      <c r="ER29" s="188"/>
      <c r="ES29" s="188"/>
      <c r="ET29" s="188"/>
      <c r="EU29" s="188"/>
      <c r="EV29" s="316">
        <f t="shared" si="124"/>
        <v>0</v>
      </c>
      <c r="EW29" s="316">
        <f t="shared" si="70"/>
        <v>0</v>
      </c>
      <c r="EX29" s="316">
        <f t="shared" si="71"/>
        <v>0</v>
      </c>
      <c r="EY29" s="316">
        <f t="shared" si="72"/>
        <v>0</v>
      </c>
      <c r="EZ29" s="316">
        <f t="shared" si="73"/>
        <v>0</v>
      </c>
      <c r="FA29" s="316">
        <f t="shared" si="74"/>
        <v>0</v>
      </c>
      <c r="FB29" s="188"/>
      <c r="FC29" s="307">
        <f t="shared" si="132"/>
        <v>0</v>
      </c>
      <c r="FD29" s="307">
        <f t="shared" si="75"/>
        <v>0</v>
      </c>
      <c r="FE29" s="188"/>
      <c r="FF29" s="188"/>
      <c r="FG29" s="188"/>
      <c r="FH29" s="188"/>
      <c r="FI29" s="188"/>
      <c r="FJ29" s="188"/>
      <c r="FK29" s="316">
        <f t="shared" si="125"/>
        <v>0</v>
      </c>
      <c r="FL29" s="316">
        <f t="shared" si="76"/>
        <v>0</v>
      </c>
      <c r="FM29" s="316">
        <f t="shared" si="77"/>
        <v>0</v>
      </c>
      <c r="FN29" s="316">
        <f t="shared" si="78"/>
        <v>0</v>
      </c>
      <c r="FO29" s="316">
        <f t="shared" si="79"/>
        <v>0</v>
      </c>
      <c r="FP29" s="316">
        <f t="shared" si="80"/>
        <v>0</v>
      </c>
      <c r="FQ29" s="188"/>
      <c r="FR29" s="307">
        <f t="shared" si="81"/>
        <v>0</v>
      </c>
      <c r="FS29" s="307">
        <f t="shared" si="82"/>
        <v>0</v>
      </c>
      <c r="FT29" s="188"/>
      <c r="FU29" s="188"/>
      <c r="FV29" s="188"/>
      <c r="FW29" s="188"/>
      <c r="FX29" s="188"/>
      <c r="FY29" s="188"/>
      <c r="FZ29" s="316">
        <f t="shared" si="126"/>
        <v>0</v>
      </c>
      <c r="GA29" s="316">
        <f t="shared" si="83"/>
        <v>0</v>
      </c>
      <c r="GB29" s="316">
        <f t="shared" si="84"/>
        <v>0</v>
      </c>
      <c r="GC29" s="316">
        <f t="shared" si="85"/>
        <v>0</v>
      </c>
      <c r="GD29" s="316">
        <f t="shared" si="86"/>
        <v>0</v>
      </c>
      <c r="GE29" s="316">
        <f t="shared" si="87"/>
        <v>0</v>
      </c>
      <c r="GF29" s="188"/>
      <c r="GG29" s="307">
        <f t="shared" si="88"/>
        <v>0</v>
      </c>
      <c r="GH29" s="307">
        <f t="shared" si="89"/>
        <v>0</v>
      </c>
      <c r="GK29" s="188"/>
      <c r="GL29" s="188"/>
      <c r="GM29" s="188"/>
      <c r="GN29" s="188"/>
      <c r="GO29" s="316">
        <f t="shared" si="90"/>
        <v>0</v>
      </c>
      <c r="GP29" s="316">
        <f t="shared" si="91"/>
        <v>0</v>
      </c>
      <c r="GQ29" s="316">
        <f t="shared" si="91"/>
        <v>0</v>
      </c>
      <c r="GR29" s="316">
        <f t="shared" si="91"/>
        <v>0</v>
      </c>
      <c r="GS29" s="316">
        <f t="shared" si="91"/>
        <v>0</v>
      </c>
      <c r="GT29" s="316">
        <f t="shared" si="91"/>
        <v>0</v>
      </c>
      <c r="GU29" s="188"/>
      <c r="GV29" s="307">
        <f t="shared" si="92"/>
        <v>0</v>
      </c>
      <c r="GW29" s="307">
        <f t="shared" si="127"/>
        <v>0</v>
      </c>
      <c r="GZ29" s="188"/>
      <c r="HA29" s="188"/>
      <c r="HB29" s="188"/>
      <c r="HC29" s="188"/>
      <c r="HD29" s="316">
        <f t="shared" si="93"/>
        <v>0</v>
      </c>
      <c r="HE29" s="316">
        <f t="shared" si="94"/>
        <v>0</v>
      </c>
      <c r="HF29" s="316">
        <f t="shared" si="94"/>
        <v>0</v>
      </c>
      <c r="HG29" s="316">
        <f t="shared" si="94"/>
        <v>0</v>
      </c>
      <c r="HH29" s="316">
        <f t="shared" si="94"/>
        <v>0</v>
      </c>
      <c r="HI29" s="316">
        <f t="shared" si="94"/>
        <v>0</v>
      </c>
      <c r="HJ29" s="188"/>
      <c r="HK29" s="307">
        <f t="shared" si="95"/>
        <v>0</v>
      </c>
      <c r="HL29" s="307">
        <f t="shared" si="128"/>
        <v>0</v>
      </c>
    </row>
    <row r="30" spans="1:220" ht="16.5" x14ac:dyDescent="0.25">
      <c r="A30" s="404">
        <v>37653</v>
      </c>
      <c r="B30" s="410">
        <f t="shared" si="96"/>
        <v>0</v>
      </c>
      <c r="C30" s="208">
        <f t="shared" si="97"/>
        <v>1.1850000000000001</v>
      </c>
      <c r="D30" s="417"/>
      <c r="E30" s="410">
        <f t="shared" si="98"/>
        <v>0</v>
      </c>
      <c r="F30" s="208">
        <f t="shared" si="99"/>
        <v>0.28000000000000003</v>
      </c>
      <c r="G30" s="417"/>
      <c r="H30" s="410">
        <f t="shared" si="100"/>
        <v>0</v>
      </c>
      <c r="I30" s="208">
        <f t="shared" si="11"/>
        <v>6.25E-2</v>
      </c>
      <c r="J30" s="417"/>
      <c r="K30" s="410">
        <f t="shared" si="101"/>
        <v>12.62</v>
      </c>
      <c r="L30" s="208">
        <f t="shared" si="12"/>
        <v>0.15</v>
      </c>
      <c r="M30" s="417"/>
      <c r="N30" s="410">
        <f t="shared" si="102"/>
        <v>98.38</v>
      </c>
      <c r="O30" s="208">
        <f t="shared" si="13"/>
        <v>0.14499999999999999</v>
      </c>
      <c r="P30" s="417"/>
      <c r="Q30" s="410">
        <f t="shared" si="103"/>
        <v>96.85</v>
      </c>
      <c r="R30" s="208">
        <f t="shared" si="104"/>
        <v>-0.22</v>
      </c>
      <c r="S30" s="417"/>
      <c r="T30" s="208">
        <f t="shared" si="105"/>
        <v>5.9648057080965078</v>
      </c>
      <c r="U30" s="417"/>
      <c r="V30" s="410">
        <f t="shared" si="106"/>
        <v>3.06</v>
      </c>
      <c r="W30" s="208">
        <f t="shared" si="107"/>
        <v>4.4110000000000005</v>
      </c>
      <c r="X30" s="417"/>
      <c r="Z30" s="415">
        <f t="shared" si="108"/>
        <v>109.47</v>
      </c>
      <c r="AA30" s="122"/>
      <c r="AB30" s="122"/>
      <c r="AE30" s="347" t="s">
        <v>318</v>
      </c>
      <c r="AF30" s="386" t="s">
        <v>273</v>
      </c>
      <c r="AH30" s="407">
        <v>37653</v>
      </c>
      <c r="AI30" s="293">
        <f t="shared" si="109"/>
        <v>0</v>
      </c>
      <c r="AJ30" s="294">
        <f t="shared" si="129"/>
        <v>0</v>
      </c>
      <c r="AK30" s="294">
        <f t="shared" si="14"/>
        <v>0</v>
      </c>
      <c r="AL30" s="313">
        <f t="shared" si="110"/>
        <v>0.9013421697902857</v>
      </c>
      <c r="AM30" s="314">
        <f t="shared" si="15"/>
        <v>0</v>
      </c>
      <c r="AN30" s="294">
        <f t="shared" si="16"/>
        <v>0</v>
      </c>
      <c r="AO30" s="408"/>
      <c r="AP30" s="237"/>
      <c r="AQ30" s="307">
        <f t="shared" si="17"/>
        <v>0</v>
      </c>
      <c r="AR30" s="237"/>
      <c r="AS30" s="188"/>
      <c r="AT30" s="188"/>
      <c r="AU30" s="239">
        <v>37653</v>
      </c>
      <c r="AV30" s="188"/>
      <c r="AW30" s="315">
        <f t="shared" si="111"/>
        <v>0</v>
      </c>
      <c r="AX30" s="316">
        <f t="shared" si="18"/>
        <v>0</v>
      </c>
      <c r="AY30" s="316">
        <f t="shared" si="19"/>
        <v>0</v>
      </c>
      <c r="AZ30" s="316">
        <f t="shared" si="20"/>
        <v>0</v>
      </c>
      <c r="BA30" s="316">
        <f t="shared" si="21"/>
        <v>0</v>
      </c>
      <c r="BB30" s="316">
        <f t="shared" si="22"/>
        <v>0</v>
      </c>
      <c r="BC30" s="316">
        <f t="shared" si="23"/>
        <v>0</v>
      </c>
      <c r="BD30" s="316"/>
      <c r="BE30" s="316">
        <f t="shared" si="112"/>
        <v>0</v>
      </c>
      <c r="BF30" s="248"/>
      <c r="BG30" s="248"/>
      <c r="BH30" s="317">
        <f t="shared" si="113"/>
        <v>0</v>
      </c>
      <c r="BI30" s="317">
        <f t="shared" si="24"/>
        <v>0</v>
      </c>
      <c r="BJ30" s="317">
        <f t="shared" si="25"/>
        <v>0</v>
      </c>
      <c r="BK30" s="317">
        <f t="shared" si="26"/>
        <v>0</v>
      </c>
      <c r="BL30" s="317">
        <f t="shared" si="27"/>
        <v>0</v>
      </c>
      <c r="BM30" s="317">
        <f t="shared" si="28"/>
        <v>0</v>
      </c>
      <c r="BN30" s="317">
        <f t="shared" si="29"/>
        <v>0</v>
      </c>
      <c r="BO30" s="317">
        <f t="shared" si="30"/>
        <v>0</v>
      </c>
      <c r="BP30" s="248"/>
      <c r="BQ30" s="249">
        <f t="shared" si="130"/>
        <v>0</v>
      </c>
      <c r="BR30" s="249"/>
      <c r="BS30" s="249"/>
      <c r="BT30" s="188"/>
      <c r="BU30" s="188"/>
      <c r="BV30" s="318">
        <f t="shared" si="114"/>
        <v>0</v>
      </c>
      <c r="BW30" s="318">
        <f t="shared" si="31"/>
        <v>0</v>
      </c>
      <c r="BX30" s="318">
        <f t="shared" si="32"/>
        <v>0</v>
      </c>
      <c r="BY30" s="318">
        <f t="shared" si="33"/>
        <v>0</v>
      </c>
      <c r="BZ30" s="318">
        <f t="shared" si="34"/>
        <v>0</v>
      </c>
      <c r="CA30" s="316">
        <f t="shared" si="35"/>
        <v>0</v>
      </c>
      <c r="CB30" s="316">
        <f t="shared" si="36"/>
        <v>0</v>
      </c>
      <c r="CC30" s="316">
        <f t="shared" si="37"/>
        <v>0</v>
      </c>
      <c r="CD30" s="316">
        <f t="shared" si="38"/>
        <v>0</v>
      </c>
      <c r="CE30" s="316">
        <f t="shared" si="39"/>
        <v>0</v>
      </c>
      <c r="CF30" s="316">
        <f t="shared" si="40"/>
        <v>0</v>
      </c>
      <c r="CG30" s="316">
        <f t="shared" si="41"/>
        <v>0</v>
      </c>
      <c r="CH30" s="316">
        <f t="shared" si="42"/>
        <v>0</v>
      </c>
      <c r="CI30" s="188"/>
      <c r="CJ30" s="307">
        <f t="shared" si="115"/>
        <v>0</v>
      </c>
      <c r="CK30" s="307"/>
      <c r="CL30" s="307"/>
      <c r="CM30" s="318">
        <f t="shared" si="116"/>
        <v>0</v>
      </c>
      <c r="CN30" s="318">
        <f t="shared" si="43"/>
        <v>0</v>
      </c>
      <c r="CO30" s="318">
        <f t="shared" si="44"/>
        <v>0</v>
      </c>
      <c r="CP30" s="318">
        <f t="shared" si="45"/>
        <v>0</v>
      </c>
      <c r="CQ30" s="307"/>
      <c r="CR30" s="307">
        <f t="shared" si="117"/>
        <v>0</v>
      </c>
      <c r="CS30" s="307"/>
      <c r="CT30" s="188"/>
      <c r="CU30" s="188"/>
      <c r="CV30" s="188"/>
      <c r="CW30" s="316">
        <f t="shared" si="118"/>
        <v>0</v>
      </c>
      <c r="CX30" s="316">
        <f t="shared" si="46"/>
        <v>0</v>
      </c>
      <c r="CY30" s="316">
        <f t="shared" si="47"/>
        <v>0</v>
      </c>
      <c r="CZ30" s="316">
        <f t="shared" si="48"/>
        <v>0</v>
      </c>
      <c r="DA30" s="316">
        <f t="shared" si="49"/>
        <v>0</v>
      </c>
      <c r="DB30" s="316">
        <f t="shared" si="50"/>
        <v>0</v>
      </c>
      <c r="DC30" s="316">
        <f t="shared" si="51"/>
        <v>0</v>
      </c>
      <c r="DD30" s="188"/>
      <c r="DE30" s="307">
        <f t="shared" si="119"/>
        <v>0</v>
      </c>
      <c r="DF30" s="188"/>
      <c r="DG30" s="188"/>
      <c r="DH30" s="188"/>
      <c r="DI30" s="188"/>
      <c r="DJ30" s="188"/>
      <c r="DK30" s="316">
        <f t="shared" si="120"/>
        <v>0</v>
      </c>
      <c r="DL30" s="316">
        <f t="shared" si="52"/>
        <v>0</v>
      </c>
      <c r="DM30" s="316">
        <f t="shared" si="53"/>
        <v>0</v>
      </c>
      <c r="DN30" s="316">
        <f t="shared" si="54"/>
        <v>0</v>
      </c>
      <c r="DO30" s="316"/>
      <c r="DP30" s="316">
        <f t="shared" si="121"/>
        <v>0</v>
      </c>
      <c r="DQ30" s="316"/>
      <c r="DR30" s="316">
        <f t="shared" si="122"/>
        <v>0</v>
      </c>
      <c r="DS30" s="316">
        <f t="shared" si="55"/>
        <v>0</v>
      </c>
      <c r="DT30" s="316">
        <f t="shared" si="56"/>
        <v>0</v>
      </c>
      <c r="DU30" s="316">
        <f t="shared" si="57"/>
        <v>0</v>
      </c>
      <c r="DV30" s="316">
        <f t="shared" si="58"/>
        <v>0</v>
      </c>
      <c r="DW30" s="316">
        <f t="shared" si="59"/>
        <v>0</v>
      </c>
      <c r="DX30" s="316">
        <f t="shared" si="60"/>
        <v>0</v>
      </c>
      <c r="DY30" s="316">
        <f t="shared" si="61"/>
        <v>0</v>
      </c>
      <c r="DZ30" s="188"/>
      <c r="EA30" s="307">
        <f t="shared" si="62"/>
        <v>0</v>
      </c>
      <c r="EB30" s="307">
        <f t="shared" si="63"/>
        <v>0</v>
      </c>
      <c r="EC30" s="188"/>
      <c r="ED30" s="188"/>
      <c r="EE30" s="188"/>
      <c r="EF30" s="188"/>
      <c r="EG30" s="188"/>
      <c r="EH30" s="316">
        <f t="shared" si="123"/>
        <v>0</v>
      </c>
      <c r="EI30" s="316">
        <f t="shared" si="64"/>
        <v>0</v>
      </c>
      <c r="EJ30" s="316">
        <f t="shared" si="65"/>
        <v>0</v>
      </c>
      <c r="EK30" s="316">
        <f t="shared" si="66"/>
        <v>0</v>
      </c>
      <c r="EL30" s="316">
        <f t="shared" si="67"/>
        <v>0</v>
      </c>
      <c r="EM30" s="316">
        <f t="shared" si="68"/>
        <v>0</v>
      </c>
      <c r="EN30" s="188"/>
      <c r="EO30" s="307">
        <f t="shared" si="131"/>
        <v>0</v>
      </c>
      <c r="EP30" s="307">
        <f t="shared" si="69"/>
        <v>0</v>
      </c>
      <c r="EQ30" s="188"/>
      <c r="ER30" s="188"/>
      <c r="ES30" s="188"/>
      <c r="ET30" s="188"/>
      <c r="EU30" s="188"/>
      <c r="EV30" s="316">
        <f t="shared" si="124"/>
        <v>0</v>
      </c>
      <c r="EW30" s="316">
        <f t="shared" si="70"/>
        <v>0</v>
      </c>
      <c r="EX30" s="316">
        <f t="shared" si="71"/>
        <v>0</v>
      </c>
      <c r="EY30" s="316">
        <f t="shared" si="72"/>
        <v>0</v>
      </c>
      <c r="EZ30" s="316">
        <f t="shared" si="73"/>
        <v>0</v>
      </c>
      <c r="FA30" s="316">
        <f t="shared" si="74"/>
        <v>0</v>
      </c>
      <c r="FB30" s="188"/>
      <c r="FC30" s="307">
        <f t="shared" si="132"/>
        <v>0</v>
      </c>
      <c r="FD30" s="307">
        <f t="shared" si="75"/>
        <v>0</v>
      </c>
      <c r="FE30" s="188"/>
      <c r="FF30" s="188"/>
      <c r="FG30" s="188"/>
      <c r="FH30" s="188"/>
      <c r="FI30" s="188"/>
      <c r="FJ30" s="188"/>
      <c r="FK30" s="316">
        <f t="shared" si="125"/>
        <v>0</v>
      </c>
      <c r="FL30" s="316">
        <f t="shared" si="76"/>
        <v>0</v>
      </c>
      <c r="FM30" s="316">
        <f t="shared" si="77"/>
        <v>0</v>
      </c>
      <c r="FN30" s="316">
        <f t="shared" si="78"/>
        <v>0</v>
      </c>
      <c r="FO30" s="316">
        <f t="shared" si="79"/>
        <v>0</v>
      </c>
      <c r="FP30" s="316">
        <f t="shared" si="80"/>
        <v>0</v>
      </c>
      <c r="FQ30" s="188"/>
      <c r="FR30" s="307">
        <f t="shared" si="81"/>
        <v>0</v>
      </c>
      <c r="FS30" s="307">
        <f t="shared" si="82"/>
        <v>0</v>
      </c>
      <c r="FT30" s="188"/>
      <c r="FU30" s="188"/>
      <c r="FV30" s="188"/>
      <c r="FW30" s="188"/>
      <c r="FX30" s="188"/>
      <c r="FY30" s="188"/>
      <c r="FZ30" s="316">
        <f t="shared" si="126"/>
        <v>0</v>
      </c>
      <c r="GA30" s="316">
        <f t="shared" si="83"/>
        <v>0</v>
      </c>
      <c r="GB30" s="316">
        <f t="shared" si="84"/>
        <v>0</v>
      </c>
      <c r="GC30" s="316">
        <f t="shared" si="85"/>
        <v>0</v>
      </c>
      <c r="GD30" s="316">
        <f t="shared" si="86"/>
        <v>0</v>
      </c>
      <c r="GE30" s="316">
        <f t="shared" si="87"/>
        <v>0</v>
      </c>
      <c r="GF30" s="188"/>
      <c r="GG30" s="307">
        <f t="shared" si="88"/>
        <v>0</v>
      </c>
      <c r="GH30" s="307">
        <f t="shared" si="89"/>
        <v>0</v>
      </c>
      <c r="GK30" s="188"/>
      <c r="GL30" s="188"/>
      <c r="GM30" s="188"/>
      <c r="GN30" s="188"/>
      <c r="GO30" s="316">
        <f t="shared" si="90"/>
        <v>0</v>
      </c>
      <c r="GP30" s="316">
        <f t="shared" si="91"/>
        <v>0</v>
      </c>
      <c r="GQ30" s="316">
        <f t="shared" si="91"/>
        <v>0</v>
      </c>
      <c r="GR30" s="316">
        <f t="shared" si="91"/>
        <v>0</v>
      </c>
      <c r="GS30" s="316">
        <f t="shared" si="91"/>
        <v>0</v>
      </c>
      <c r="GT30" s="316">
        <f t="shared" si="91"/>
        <v>0</v>
      </c>
      <c r="GU30" s="188"/>
      <c r="GV30" s="307">
        <f t="shared" si="92"/>
        <v>0</v>
      </c>
      <c r="GW30" s="307">
        <f t="shared" si="127"/>
        <v>0</v>
      </c>
      <c r="GZ30" s="188"/>
      <c r="HA30" s="188"/>
      <c r="HB30" s="188"/>
      <c r="HC30" s="188"/>
      <c r="HD30" s="316">
        <f t="shared" si="93"/>
        <v>0</v>
      </c>
      <c r="HE30" s="316">
        <f t="shared" si="94"/>
        <v>0</v>
      </c>
      <c r="HF30" s="316">
        <f t="shared" si="94"/>
        <v>0</v>
      </c>
      <c r="HG30" s="316">
        <f t="shared" si="94"/>
        <v>0</v>
      </c>
      <c r="HH30" s="316">
        <f t="shared" si="94"/>
        <v>0</v>
      </c>
      <c r="HI30" s="316">
        <f t="shared" si="94"/>
        <v>0</v>
      </c>
      <c r="HJ30" s="188"/>
      <c r="HK30" s="307">
        <f t="shared" si="95"/>
        <v>0</v>
      </c>
      <c r="HL30" s="307">
        <f t="shared" si="128"/>
        <v>0</v>
      </c>
    </row>
    <row r="31" spans="1:220" ht="16.5" x14ac:dyDescent="0.25">
      <c r="A31" s="409">
        <v>37681</v>
      </c>
      <c r="B31" s="410">
        <f t="shared" si="96"/>
        <v>0</v>
      </c>
      <c r="C31" s="208">
        <f t="shared" si="97"/>
        <v>1.1850000000000001</v>
      </c>
      <c r="D31" s="417"/>
      <c r="E31" s="410">
        <f t="shared" si="98"/>
        <v>0</v>
      </c>
      <c r="F31" s="208">
        <f t="shared" si="99"/>
        <v>0.28000000000000003</v>
      </c>
      <c r="G31" s="417"/>
      <c r="H31" s="410">
        <f t="shared" si="100"/>
        <v>0</v>
      </c>
      <c r="I31" s="208">
        <f t="shared" si="11"/>
        <v>0.06</v>
      </c>
      <c r="J31" s="417"/>
      <c r="K31" s="410">
        <f t="shared" si="101"/>
        <v>13.91</v>
      </c>
      <c r="L31" s="208">
        <f t="shared" si="12"/>
        <v>0.15</v>
      </c>
      <c r="M31" s="417"/>
      <c r="N31" s="410">
        <f t="shared" si="102"/>
        <v>108.46</v>
      </c>
      <c r="O31" s="208">
        <f t="shared" si="13"/>
        <v>0.14499999999999999</v>
      </c>
      <c r="P31" s="417"/>
      <c r="Q31" s="410">
        <f t="shared" si="103"/>
        <v>109.69</v>
      </c>
      <c r="R31" s="208">
        <f t="shared" si="104"/>
        <v>-0.22</v>
      </c>
      <c r="S31" s="417"/>
      <c r="T31" s="208">
        <f t="shared" si="105"/>
        <v>5.6213187186462203</v>
      </c>
      <c r="U31" s="417"/>
      <c r="V31" s="410">
        <f t="shared" si="106"/>
        <v>4.2699999999999996</v>
      </c>
      <c r="W31" s="208">
        <f t="shared" si="107"/>
        <v>4.1710000000000003</v>
      </c>
      <c r="X31" s="417"/>
      <c r="Z31" s="412">
        <f t="shared" si="108"/>
        <v>123.6</v>
      </c>
      <c r="AA31" s="122"/>
      <c r="AB31" s="122"/>
      <c r="AE31" s="347" t="s">
        <v>319</v>
      </c>
      <c r="AF31" s="386" t="s">
        <v>320</v>
      </c>
      <c r="AH31" s="407">
        <v>37681</v>
      </c>
      <c r="AI31" s="293">
        <f t="shared" si="109"/>
        <v>0</v>
      </c>
      <c r="AJ31" s="294">
        <f t="shared" si="129"/>
        <v>0</v>
      </c>
      <c r="AK31" s="294">
        <f t="shared" si="14"/>
        <v>0</v>
      </c>
      <c r="AL31" s="313">
        <f t="shared" si="110"/>
        <v>0.89761308060300471</v>
      </c>
      <c r="AM31" s="314">
        <f t="shared" si="15"/>
        <v>0</v>
      </c>
      <c r="AN31" s="294">
        <f t="shared" si="16"/>
        <v>0</v>
      </c>
      <c r="AO31" s="408"/>
      <c r="AP31" s="237"/>
      <c r="AQ31" s="307">
        <f t="shared" si="17"/>
        <v>0</v>
      </c>
      <c r="AR31" s="237"/>
      <c r="AS31" s="188"/>
      <c r="AT31" s="188"/>
      <c r="AU31" s="239">
        <v>37681</v>
      </c>
      <c r="AV31" s="188"/>
      <c r="AW31" s="315">
        <f t="shared" si="111"/>
        <v>0</v>
      </c>
      <c r="AX31" s="316">
        <f t="shared" si="18"/>
        <v>0</v>
      </c>
      <c r="AY31" s="316">
        <f t="shared" si="19"/>
        <v>0</v>
      </c>
      <c r="AZ31" s="316">
        <f t="shared" si="20"/>
        <v>0</v>
      </c>
      <c r="BA31" s="316">
        <f t="shared" si="21"/>
        <v>0</v>
      </c>
      <c r="BB31" s="316">
        <f t="shared" si="22"/>
        <v>0</v>
      </c>
      <c r="BC31" s="316">
        <f t="shared" si="23"/>
        <v>0</v>
      </c>
      <c r="BD31" s="316"/>
      <c r="BE31" s="316">
        <f t="shared" si="112"/>
        <v>0</v>
      </c>
      <c r="BF31" s="248"/>
      <c r="BG31" s="248"/>
      <c r="BH31" s="317">
        <f t="shared" si="113"/>
        <v>0</v>
      </c>
      <c r="BI31" s="317">
        <f t="shared" si="24"/>
        <v>0</v>
      </c>
      <c r="BJ31" s="317">
        <f t="shared" si="25"/>
        <v>0</v>
      </c>
      <c r="BK31" s="317">
        <f t="shared" si="26"/>
        <v>0</v>
      </c>
      <c r="BL31" s="317">
        <f t="shared" si="27"/>
        <v>0</v>
      </c>
      <c r="BM31" s="317">
        <f t="shared" si="28"/>
        <v>0</v>
      </c>
      <c r="BN31" s="317">
        <f t="shared" si="29"/>
        <v>0</v>
      </c>
      <c r="BO31" s="317">
        <f t="shared" si="30"/>
        <v>0</v>
      </c>
      <c r="BP31" s="248"/>
      <c r="BQ31" s="249">
        <f t="shared" si="130"/>
        <v>0</v>
      </c>
      <c r="BR31" s="249"/>
      <c r="BS31" s="249"/>
      <c r="BT31" s="188"/>
      <c r="BU31" s="188"/>
      <c r="BV31" s="318">
        <f t="shared" si="114"/>
        <v>0</v>
      </c>
      <c r="BW31" s="318">
        <f t="shared" si="31"/>
        <v>0</v>
      </c>
      <c r="BX31" s="318">
        <f t="shared" si="32"/>
        <v>0</v>
      </c>
      <c r="BY31" s="318">
        <f t="shared" si="33"/>
        <v>0</v>
      </c>
      <c r="BZ31" s="318">
        <f t="shared" si="34"/>
        <v>0</v>
      </c>
      <c r="CA31" s="316">
        <f t="shared" si="35"/>
        <v>0</v>
      </c>
      <c r="CB31" s="316">
        <f t="shared" si="36"/>
        <v>0</v>
      </c>
      <c r="CC31" s="316">
        <f t="shared" si="37"/>
        <v>0</v>
      </c>
      <c r="CD31" s="316">
        <f t="shared" si="38"/>
        <v>0</v>
      </c>
      <c r="CE31" s="316">
        <f t="shared" si="39"/>
        <v>0</v>
      </c>
      <c r="CF31" s="316">
        <f t="shared" si="40"/>
        <v>0</v>
      </c>
      <c r="CG31" s="316">
        <f t="shared" si="41"/>
        <v>0</v>
      </c>
      <c r="CH31" s="316">
        <f t="shared" si="42"/>
        <v>0</v>
      </c>
      <c r="CI31" s="188"/>
      <c r="CJ31" s="307">
        <f t="shared" si="115"/>
        <v>0</v>
      </c>
      <c r="CK31" s="307"/>
      <c r="CL31" s="307"/>
      <c r="CM31" s="318">
        <f t="shared" si="116"/>
        <v>0</v>
      </c>
      <c r="CN31" s="318">
        <f t="shared" si="43"/>
        <v>0</v>
      </c>
      <c r="CO31" s="318">
        <f t="shared" si="44"/>
        <v>0</v>
      </c>
      <c r="CP31" s="318">
        <f t="shared" si="45"/>
        <v>0</v>
      </c>
      <c r="CQ31" s="307"/>
      <c r="CR31" s="307">
        <f t="shared" si="117"/>
        <v>0</v>
      </c>
      <c r="CS31" s="307"/>
      <c r="CT31" s="188"/>
      <c r="CU31" s="188"/>
      <c r="CV31" s="188"/>
      <c r="CW31" s="316">
        <f t="shared" si="118"/>
        <v>0</v>
      </c>
      <c r="CX31" s="316">
        <f t="shared" si="46"/>
        <v>0</v>
      </c>
      <c r="CY31" s="316">
        <f t="shared" si="47"/>
        <v>0</v>
      </c>
      <c r="CZ31" s="316">
        <f t="shared" si="48"/>
        <v>0</v>
      </c>
      <c r="DA31" s="316">
        <f t="shared" si="49"/>
        <v>0</v>
      </c>
      <c r="DB31" s="316">
        <f t="shared" si="50"/>
        <v>0</v>
      </c>
      <c r="DC31" s="316">
        <f t="shared" si="51"/>
        <v>0</v>
      </c>
      <c r="DD31" s="188"/>
      <c r="DE31" s="307">
        <f t="shared" si="119"/>
        <v>0</v>
      </c>
      <c r="DF31" s="188"/>
      <c r="DG31" s="188"/>
      <c r="DH31" s="188"/>
      <c r="DI31" s="188"/>
      <c r="DJ31" s="188"/>
      <c r="DK31" s="316">
        <f t="shared" si="120"/>
        <v>0</v>
      </c>
      <c r="DL31" s="316">
        <f t="shared" si="52"/>
        <v>0</v>
      </c>
      <c r="DM31" s="316">
        <f t="shared" si="53"/>
        <v>0</v>
      </c>
      <c r="DN31" s="316">
        <f t="shared" si="54"/>
        <v>0</v>
      </c>
      <c r="DO31" s="316"/>
      <c r="DP31" s="316">
        <f t="shared" si="121"/>
        <v>0</v>
      </c>
      <c r="DQ31" s="316"/>
      <c r="DR31" s="316">
        <f t="shared" si="122"/>
        <v>0</v>
      </c>
      <c r="DS31" s="316">
        <f t="shared" si="55"/>
        <v>0</v>
      </c>
      <c r="DT31" s="316">
        <f t="shared" si="56"/>
        <v>0</v>
      </c>
      <c r="DU31" s="316">
        <f t="shared" si="57"/>
        <v>0</v>
      </c>
      <c r="DV31" s="316">
        <f t="shared" si="58"/>
        <v>0</v>
      </c>
      <c r="DW31" s="316">
        <f t="shared" si="59"/>
        <v>0</v>
      </c>
      <c r="DX31" s="316">
        <f t="shared" si="60"/>
        <v>0</v>
      </c>
      <c r="DY31" s="316">
        <f t="shared" si="61"/>
        <v>0</v>
      </c>
      <c r="DZ31" s="188"/>
      <c r="EA31" s="307">
        <f t="shared" si="62"/>
        <v>0</v>
      </c>
      <c r="EB31" s="307">
        <f t="shared" si="63"/>
        <v>0</v>
      </c>
      <c r="EC31" s="188"/>
      <c r="ED31" s="188"/>
      <c r="EE31" s="188"/>
      <c r="EF31" s="188"/>
      <c r="EG31" s="188"/>
      <c r="EH31" s="316">
        <f t="shared" si="123"/>
        <v>0</v>
      </c>
      <c r="EI31" s="316">
        <f t="shared" si="64"/>
        <v>0</v>
      </c>
      <c r="EJ31" s="316">
        <f t="shared" si="65"/>
        <v>0</v>
      </c>
      <c r="EK31" s="316">
        <f t="shared" si="66"/>
        <v>0</v>
      </c>
      <c r="EL31" s="316">
        <f t="shared" si="67"/>
        <v>0</v>
      </c>
      <c r="EM31" s="316">
        <f t="shared" si="68"/>
        <v>0</v>
      </c>
      <c r="EN31" s="188"/>
      <c r="EO31" s="307">
        <f t="shared" si="131"/>
        <v>0</v>
      </c>
      <c r="EP31" s="307">
        <f t="shared" si="69"/>
        <v>0</v>
      </c>
      <c r="EQ31" s="188"/>
      <c r="ER31" s="188"/>
      <c r="ES31" s="188"/>
      <c r="ET31" s="188"/>
      <c r="EU31" s="188"/>
      <c r="EV31" s="316">
        <f t="shared" si="124"/>
        <v>0</v>
      </c>
      <c r="EW31" s="316">
        <f t="shared" si="70"/>
        <v>0</v>
      </c>
      <c r="EX31" s="316">
        <f t="shared" si="71"/>
        <v>0</v>
      </c>
      <c r="EY31" s="316">
        <f t="shared" si="72"/>
        <v>0</v>
      </c>
      <c r="EZ31" s="316">
        <f t="shared" si="73"/>
        <v>0</v>
      </c>
      <c r="FA31" s="316">
        <f t="shared" si="74"/>
        <v>0</v>
      </c>
      <c r="FB31" s="188"/>
      <c r="FC31" s="307">
        <f t="shared" si="132"/>
        <v>0</v>
      </c>
      <c r="FD31" s="307">
        <f t="shared" si="75"/>
        <v>0</v>
      </c>
      <c r="FE31" s="188"/>
      <c r="FF31" s="188"/>
      <c r="FG31" s="188"/>
      <c r="FH31" s="188"/>
      <c r="FI31" s="188"/>
      <c r="FJ31" s="188"/>
      <c r="FK31" s="316">
        <f t="shared" si="125"/>
        <v>0</v>
      </c>
      <c r="FL31" s="316">
        <f t="shared" si="76"/>
        <v>0</v>
      </c>
      <c r="FM31" s="316">
        <f t="shared" si="77"/>
        <v>0</v>
      </c>
      <c r="FN31" s="316">
        <f t="shared" si="78"/>
        <v>0</v>
      </c>
      <c r="FO31" s="316">
        <f t="shared" si="79"/>
        <v>0</v>
      </c>
      <c r="FP31" s="316">
        <f t="shared" si="80"/>
        <v>0</v>
      </c>
      <c r="FQ31" s="188"/>
      <c r="FR31" s="307">
        <f t="shared" si="81"/>
        <v>0</v>
      </c>
      <c r="FS31" s="307">
        <f t="shared" si="82"/>
        <v>0</v>
      </c>
      <c r="FT31" s="188"/>
      <c r="FU31" s="188"/>
      <c r="FV31" s="188"/>
      <c r="FW31" s="188"/>
      <c r="FX31" s="188"/>
      <c r="FY31" s="188"/>
      <c r="FZ31" s="316">
        <f t="shared" si="126"/>
        <v>0</v>
      </c>
      <c r="GA31" s="316">
        <f t="shared" si="83"/>
        <v>0</v>
      </c>
      <c r="GB31" s="316">
        <f t="shared" si="84"/>
        <v>0</v>
      </c>
      <c r="GC31" s="316">
        <f t="shared" si="85"/>
        <v>0</v>
      </c>
      <c r="GD31" s="316">
        <f t="shared" si="86"/>
        <v>0</v>
      </c>
      <c r="GE31" s="316">
        <f t="shared" si="87"/>
        <v>0</v>
      </c>
      <c r="GF31" s="188"/>
      <c r="GG31" s="307">
        <f t="shared" si="88"/>
        <v>0</v>
      </c>
      <c r="GH31" s="307">
        <f t="shared" si="89"/>
        <v>0</v>
      </c>
      <c r="GK31" s="188"/>
      <c r="GL31" s="188"/>
      <c r="GM31" s="188"/>
      <c r="GN31" s="188"/>
      <c r="GO31" s="316">
        <f t="shared" si="90"/>
        <v>0</v>
      </c>
      <c r="GP31" s="316">
        <f t="shared" si="91"/>
        <v>0</v>
      </c>
      <c r="GQ31" s="316">
        <f t="shared" si="91"/>
        <v>0</v>
      </c>
      <c r="GR31" s="316">
        <f t="shared" si="91"/>
        <v>0</v>
      </c>
      <c r="GS31" s="316">
        <f t="shared" si="91"/>
        <v>0</v>
      </c>
      <c r="GT31" s="316">
        <f t="shared" si="91"/>
        <v>0</v>
      </c>
      <c r="GU31" s="188"/>
      <c r="GV31" s="307">
        <f t="shared" si="92"/>
        <v>0</v>
      </c>
      <c r="GW31" s="307">
        <f t="shared" si="127"/>
        <v>0</v>
      </c>
      <c r="GZ31" s="188"/>
      <c r="HA31" s="188"/>
      <c r="HB31" s="188"/>
      <c r="HC31" s="188"/>
      <c r="HD31" s="316">
        <f t="shared" si="93"/>
        <v>0</v>
      </c>
      <c r="HE31" s="316">
        <f t="shared" si="94"/>
        <v>0</v>
      </c>
      <c r="HF31" s="316">
        <f t="shared" si="94"/>
        <v>0</v>
      </c>
      <c r="HG31" s="316">
        <f t="shared" si="94"/>
        <v>0</v>
      </c>
      <c r="HH31" s="316">
        <f t="shared" si="94"/>
        <v>0</v>
      </c>
      <c r="HI31" s="316">
        <f t="shared" si="94"/>
        <v>0</v>
      </c>
      <c r="HJ31" s="188"/>
      <c r="HK31" s="307">
        <f t="shared" si="95"/>
        <v>0</v>
      </c>
      <c r="HL31" s="307">
        <f t="shared" si="128"/>
        <v>0</v>
      </c>
    </row>
    <row r="32" spans="1:220" ht="16.5" x14ac:dyDescent="0.25">
      <c r="A32" s="404">
        <v>37712</v>
      </c>
      <c r="B32" s="405">
        <f t="shared" si="96"/>
        <v>0</v>
      </c>
      <c r="C32" s="414">
        <f t="shared" si="97"/>
        <v>0.88500000000000001</v>
      </c>
      <c r="D32" s="217"/>
      <c r="E32" s="405">
        <f t="shared" si="98"/>
        <v>0</v>
      </c>
      <c r="F32" s="414">
        <f t="shared" si="99"/>
        <v>0.17</v>
      </c>
      <c r="G32" s="217"/>
      <c r="H32" s="405">
        <f t="shared" si="100"/>
        <v>0</v>
      </c>
      <c r="I32" s="414">
        <f t="shared" si="11"/>
        <v>-7.0000000000000007E-2</v>
      </c>
      <c r="J32" s="217"/>
      <c r="K32" s="405">
        <f t="shared" si="101"/>
        <v>13.4</v>
      </c>
      <c r="L32" s="414">
        <f t="shared" si="12"/>
        <v>0.08</v>
      </c>
      <c r="M32" s="217"/>
      <c r="N32" s="405">
        <f t="shared" si="102"/>
        <v>104.48</v>
      </c>
      <c r="O32" s="414">
        <f t="shared" si="13"/>
        <v>0.14499999999999999</v>
      </c>
      <c r="P32" s="217"/>
      <c r="Q32" s="405">
        <f t="shared" si="103"/>
        <v>22.46</v>
      </c>
      <c r="R32" s="414">
        <f t="shared" si="104"/>
        <v>-0.42</v>
      </c>
      <c r="S32" s="217"/>
      <c r="T32" s="414">
        <f t="shared" si="105"/>
        <v>4.9636406963482704</v>
      </c>
      <c r="U32" s="217"/>
      <c r="V32" s="405">
        <f t="shared" si="106"/>
        <v>4.38</v>
      </c>
      <c r="W32" s="414">
        <f t="shared" si="107"/>
        <v>3.91</v>
      </c>
      <c r="X32" s="217"/>
      <c r="Z32" s="415">
        <f t="shared" si="108"/>
        <v>35.86</v>
      </c>
      <c r="AA32" s="122"/>
      <c r="AB32" s="122"/>
      <c r="AE32" s="385" t="s">
        <v>321</v>
      </c>
      <c r="AF32" s="386" t="s">
        <v>322</v>
      </c>
      <c r="AH32" s="407">
        <v>37712</v>
      </c>
      <c r="AI32" s="293">
        <f t="shared" si="109"/>
        <v>0</v>
      </c>
      <c r="AJ32" s="294">
        <f t="shared" si="129"/>
        <v>0</v>
      </c>
      <c r="AK32" s="294">
        <f t="shared" si="14"/>
        <v>0</v>
      </c>
      <c r="AL32" s="313">
        <f t="shared" si="110"/>
        <v>0.89348644874033656</v>
      </c>
      <c r="AM32" s="314">
        <f t="shared" si="15"/>
        <v>0</v>
      </c>
      <c r="AN32" s="294">
        <f t="shared" si="16"/>
        <v>0</v>
      </c>
      <c r="AO32" s="408"/>
      <c r="AP32" s="237"/>
      <c r="AQ32" s="307">
        <f t="shared" si="17"/>
        <v>0</v>
      </c>
      <c r="AR32" s="237"/>
      <c r="AS32" s="188"/>
      <c r="AT32" s="188"/>
      <c r="AU32" s="239">
        <v>37712</v>
      </c>
      <c r="AV32" s="188"/>
      <c r="AW32" s="315">
        <f t="shared" si="111"/>
        <v>0</v>
      </c>
      <c r="AX32" s="316">
        <f t="shared" si="18"/>
        <v>0</v>
      </c>
      <c r="AY32" s="316">
        <f t="shared" si="19"/>
        <v>0</v>
      </c>
      <c r="AZ32" s="316">
        <f t="shared" si="20"/>
        <v>0</v>
      </c>
      <c r="BA32" s="316">
        <f t="shared" si="21"/>
        <v>0</v>
      </c>
      <c r="BB32" s="316">
        <f t="shared" si="22"/>
        <v>0</v>
      </c>
      <c r="BC32" s="316">
        <f t="shared" si="23"/>
        <v>0</v>
      </c>
      <c r="BD32" s="316"/>
      <c r="BE32" s="316">
        <f t="shared" si="112"/>
        <v>0</v>
      </c>
      <c r="BF32" s="248"/>
      <c r="BG32" s="248"/>
      <c r="BH32" s="317">
        <f t="shared" si="113"/>
        <v>0</v>
      </c>
      <c r="BI32" s="317">
        <f t="shared" si="24"/>
        <v>0</v>
      </c>
      <c r="BJ32" s="317">
        <f t="shared" si="25"/>
        <v>0</v>
      </c>
      <c r="BK32" s="317">
        <f t="shared" si="26"/>
        <v>0</v>
      </c>
      <c r="BL32" s="317">
        <f t="shared" si="27"/>
        <v>0</v>
      </c>
      <c r="BM32" s="317">
        <f t="shared" si="28"/>
        <v>0</v>
      </c>
      <c r="BN32" s="317">
        <f t="shared" si="29"/>
        <v>0</v>
      </c>
      <c r="BO32" s="317">
        <f t="shared" si="30"/>
        <v>0</v>
      </c>
      <c r="BP32" s="248"/>
      <c r="BQ32" s="249">
        <f t="shared" si="130"/>
        <v>0</v>
      </c>
      <c r="BR32" s="249"/>
      <c r="BS32" s="249"/>
      <c r="BT32" s="188"/>
      <c r="BU32" s="188"/>
      <c r="BV32" s="318">
        <f t="shared" si="114"/>
        <v>0</v>
      </c>
      <c r="BW32" s="318">
        <f t="shared" si="31"/>
        <v>0</v>
      </c>
      <c r="BX32" s="318">
        <f t="shared" si="32"/>
        <v>0</v>
      </c>
      <c r="BY32" s="318">
        <f t="shared" si="33"/>
        <v>0</v>
      </c>
      <c r="BZ32" s="318">
        <f t="shared" si="34"/>
        <v>0</v>
      </c>
      <c r="CA32" s="316">
        <f t="shared" si="35"/>
        <v>0</v>
      </c>
      <c r="CB32" s="316">
        <f t="shared" si="36"/>
        <v>0</v>
      </c>
      <c r="CC32" s="316">
        <f t="shared" si="37"/>
        <v>0</v>
      </c>
      <c r="CD32" s="316">
        <f t="shared" si="38"/>
        <v>0</v>
      </c>
      <c r="CE32" s="316">
        <f t="shared" si="39"/>
        <v>0</v>
      </c>
      <c r="CF32" s="316">
        <f t="shared" si="40"/>
        <v>0</v>
      </c>
      <c r="CG32" s="316">
        <f t="shared" si="41"/>
        <v>0</v>
      </c>
      <c r="CH32" s="316">
        <f t="shared" si="42"/>
        <v>0</v>
      </c>
      <c r="CI32" s="188"/>
      <c r="CJ32" s="307">
        <f t="shared" si="115"/>
        <v>0</v>
      </c>
      <c r="CK32" s="307"/>
      <c r="CL32" s="307"/>
      <c r="CM32" s="318">
        <f t="shared" si="116"/>
        <v>0</v>
      </c>
      <c r="CN32" s="318">
        <f t="shared" si="43"/>
        <v>0</v>
      </c>
      <c r="CO32" s="318">
        <f t="shared" si="44"/>
        <v>0</v>
      </c>
      <c r="CP32" s="318">
        <f t="shared" si="45"/>
        <v>0</v>
      </c>
      <c r="CQ32" s="307"/>
      <c r="CR32" s="307">
        <f t="shared" si="117"/>
        <v>0</v>
      </c>
      <c r="CS32" s="307"/>
      <c r="CT32" s="188"/>
      <c r="CU32" s="188"/>
      <c r="CV32" s="188"/>
      <c r="CW32" s="316">
        <f t="shared" si="118"/>
        <v>0</v>
      </c>
      <c r="CX32" s="316">
        <f t="shared" si="46"/>
        <v>0</v>
      </c>
      <c r="CY32" s="316">
        <f t="shared" si="47"/>
        <v>0</v>
      </c>
      <c r="CZ32" s="316">
        <f t="shared" si="48"/>
        <v>0</v>
      </c>
      <c r="DA32" s="316">
        <f t="shared" si="49"/>
        <v>0</v>
      </c>
      <c r="DB32" s="316">
        <f t="shared" si="50"/>
        <v>0</v>
      </c>
      <c r="DC32" s="316">
        <f t="shared" si="51"/>
        <v>0</v>
      </c>
      <c r="DD32" s="188"/>
      <c r="DE32" s="307">
        <f t="shared" si="119"/>
        <v>0</v>
      </c>
      <c r="DF32" s="188"/>
      <c r="DG32" s="188"/>
      <c r="DH32" s="188"/>
      <c r="DI32" s="188"/>
      <c r="DJ32" s="188"/>
      <c r="DK32" s="316">
        <f t="shared" si="120"/>
        <v>0</v>
      </c>
      <c r="DL32" s="316">
        <f t="shared" si="52"/>
        <v>0</v>
      </c>
      <c r="DM32" s="316">
        <f t="shared" si="53"/>
        <v>0</v>
      </c>
      <c r="DN32" s="316">
        <f t="shared" si="54"/>
        <v>0</v>
      </c>
      <c r="DO32" s="316"/>
      <c r="DP32" s="316">
        <f t="shared" si="121"/>
        <v>0</v>
      </c>
      <c r="DQ32" s="316"/>
      <c r="DR32" s="316">
        <f t="shared" si="122"/>
        <v>0</v>
      </c>
      <c r="DS32" s="316">
        <f t="shared" si="55"/>
        <v>0</v>
      </c>
      <c r="DT32" s="316">
        <f t="shared" si="56"/>
        <v>0</v>
      </c>
      <c r="DU32" s="316">
        <f t="shared" si="57"/>
        <v>0</v>
      </c>
      <c r="DV32" s="316">
        <f t="shared" si="58"/>
        <v>0</v>
      </c>
      <c r="DW32" s="316">
        <f t="shared" si="59"/>
        <v>0</v>
      </c>
      <c r="DX32" s="316">
        <f t="shared" si="60"/>
        <v>0</v>
      </c>
      <c r="DY32" s="316">
        <f t="shared" si="61"/>
        <v>0</v>
      </c>
      <c r="DZ32" s="188"/>
      <c r="EA32" s="307">
        <f t="shared" si="62"/>
        <v>0</v>
      </c>
      <c r="EB32" s="307">
        <f t="shared" si="63"/>
        <v>0</v>
      </c>
      <c r="EC32" s="188"/>
      <c r="ED32" s="188"/>
      <c r="EE32" s="188"/>
      <c r="EF32" s="188"/>
      <c r="EG32" s="188"/>
      <c r="EH32" s="316">
        <f t="shared" si="123"/>
        <v>0</v>
      </c>
      <c r="EI32" s="316">
        <f t="shared" si="64"/>
        <v>0</v>
      </c>
      <c r="EJ32" s="316">
        <f t="shared" si="65"/>
        <v>0</v>
      </c>
      <c r="EK32" s="316">
        <f t="shared" si="66"/>
        <v>0</v>
      </c>
      <c r="EL32" s="316">
        <f t="shared" si="67"/>
        <v>0</v>
      </c>
      <c r="EM32" s="316">
        <f t="shared" si="68"/>
        <v>0</v>
      </c>
      <c r="EN32" s="188"/>
      <c r="EO32" s="307">
        <f t="shared" si="131"/>
        <v>0</v>
      </c>
      <c r="EP32" s="307">
        <f t="shared" si="69"/>
        <v>0</v>
      </c>
      <c r="EQ32" s="188"/>
      <c r="ER32" s="188"/>
      <c r="ES32" s="188"/>
      <c r="ET32" s="188"/>
      <c r="EU32" s="188"/>
      <c r="EV32" s="316">
        <f t="shared" si="124"/>
        <v>0</v>
      </c>
      <c r="EW32" s="316">
        <f t="shared" si="70"/>
        <v>0</v>
      </c>
      <c r="EX32" s="316">
        <f t="shared" si="71"/>
        <v>0</v>
      </c>
      <c r="EY32" s="316">
        <f t="shared" si="72"/>
        <v>0</v>
      </c>
      <c r="EZ32" s="316">
        <f t="shared" si="73"/>
        <v>0</v>
      </c>
      <c r="FA32" s="316">
        <f t="shared" si="74"/>
        <v>0</v>
      </c>
      <c r="FB32" s="188"/>
      <c r="FC32" s="307">
        <f t="shared" si="132"/>
        <v>0</v>
      </c>
      <c r="FD32" s="307">
        <f t="shared" si="75"/>
        <v>0</v>
      </c>
      <c r="FE32" s="188"/>
      <c r="FF32" s="188"/>
      <c r="FG32" s="188"/>
      <c r="FH32" s="188"/>
      <c r="FI32" s="188"/>
      <c r="FJ32" s="188"/>
      <c r="FK32" s="316">
        <f t="shared" si="125"/>
        <v>0</v>
      </c>
      <c r="FL32" s="316">
        <f t="shared" si="76"/>
        <v>0</v>
      </c>
      <c r="FM32" s="316">
        <f t="shared" si="77"/>
        <v>0</v>
      </c>
      <c r="FN32" s="316">
        <f t="shared" si="78"/>
        <v>0</v>
      </c>
      <c r="FO32" s="316">
        <f t="shared" si="79"/>
        <v>0</v>
      </c>
      <c r="FP32" s="316">
        <f t="shared" si="80"/>
        <v>0</v>
      </c>
      <c r="FQ32" s="188"/>
      <c r="FR32" s="307">
        <f t="shared" si="81"/>
        <v>0</v>
      </c>
      <c r="FS32" s="307">
        <f t="shared" si="82"/>
        <v>0</v>
      </c>
      <c r="FT32" s="188"/>
      <c r="FU32" s="188"/>
      <c r="FV32" s="188"/>
      <c r="FW32" s="188"/>
      <c r="FX32" s="188"/>
      <c r="FY32" s="188"/>
      <c r="FZ32" s="316">
        <f t="shared" si="126"/>
        <v>0</v>
      </c>
      <c r="GA32" s="316">
        <f t="shared" si="83"/>
        <v>0</v>
      </c>
      <c r="GB32" s="316">
        <f t="shared" si="84"/>
        <v>0</v>
      </c>
      <c r="GC32" s="316">
        <f t="shared" si="85"/>
        <v>0</v>
      </c>
      <c r="GD32" s="316">
        <f t="shared" si="86"/>
        <v>0</v>
      </c>
      <c r="GE32" s="316">
        <f t="shared" si="87"/>
        <v>0</v>
      </c>
      <c r="GF32" s="188"/>
      <c r="GG32" s="307">
        <f t="shared" si="88"/>
        <v>0</v>
      </c>
      <c r="GH32" s="307">
        <f t="shared" si="89"/>
        <v>0</v>
      </c>
      <c r="GK32" s="188"/>
      <c r="GL32" s="188"/>
      <c r="GM32" s="188"/>
      <c r="GN32" s="188"/>
      <c r="GO32" s="316">
        <f t="shared" si="90"/>
        <v>0</v>
      </c>
      <c r="GP32" s="316">
        <f t="shared" si="91"/>
        <v>0</v>
      </c>
      <c r="GQ32" s="316">
        <f t="shared" si="91"/>
        <v>0</v>
      </c>
      <c r="GR32" s="316">
        <f t="shared" si="91"/>
        <v>0</v>
      </c>
      <c r="GS32" s="316">
        <f t="shared" si="91"/>
        <v>0</v>
      </c>
      <c r="GT32" s="316">
        <f t="shared" si="91"/>
        <v>0</v>
      </c>
      <c r="GU32" s="188"/>
      <c r="GV32" s="307">
        <f t="shared" si="92"/>
        <v>0</v>
      </c>
      <c r="GW32" s="307">
        <f t="shared" si="127"/>
        <v>0</v>
      </c>
      <c r="GZ32" s="188"/>
      <c r="HA32" s="188"/>
      <c r="HB32" s="188"/>
      <c r="HC32" s="188"/>
      <c r="HD32" s="316">
        <f t="shared" si="93"/>
        <v>0</v>
      </c>
      <c r="HE32" s="316">
        <f t="shared" si="94"/>
        <v>0</v>
      </c>
      <c r="HF32" s="316">
        <f t="shared" si="94"/>
        <v>0</v>
      </c>
      <c r="HG32" s="316">
        <f t="shared" si="94"/>
        <v>0</v>
      </c>
      <c r="HH32" s="316">
        <f t="shared" si="94"/>
        <v>0</v>
      </c>
      <c r="HI32" s="316">
        <f t="shared" si="94"/>
        <v>0</v>
      </c>
      <c r="HJ32" s="188"/>
      <c r="HK32" s="307">
        <f t="shared" si="95"/>
        <v>0</v>
      </c>
      <c r="HL32" s="307">
        <f t="shared" si="128"/>
        <v>0</v>
      </c>
    </row>
    <row r="33" spans="1:220" ht="16.5" x14ac:dyDescent="0.25">
      <c r="A33" s="404">
        <v>37742</v>
      </c>
      <c r="B33" s="410">
        <f t="shared" si="96"/>
        <v>0</v>
      </c>
      <c r="C33" s="208">
        <f t="shared" si="97"/>
        <v>0.88500000000000001</v>
      </c>
      <c r="D33" s="417"/>
      <c r="E33" s="410">
        <f t="shared" si="98"/>
        <v>0</v>
      </c>
      <c r="F33" s="208">
        <f t="shared" si="99"/>
        <v>0.17</v>
      </c>
      <c r="G33" s="417"/>
      <c r="H33" s="410">
        <f t="shared" si="100"/>
        <v>0</v>
      </c>
      <c r="I33" s="208">
        <f t="shared" si="11"/>
        <v>-7.0000000000000007E-2</v>
      </c>
      <c r="J33" s="417"/>
      <c r="K33" s="410">
        <f t="shared" si="101"/>
        <v>13.79</v>
      </c>
      <c r="L33" s="208">
        <f t="shared" si="12"/>
        <v>0.08</v>
      </c>
      <c r="M33" s="417"/>
      <c r="N33" s="410">
        <f t="shared" si="102"/>
        <v>107.48</v>
      </c>
      <c r="O33" s="208">
        <f t="shared" si="13"/>
        <v>0.14499999999999999</v>
      </c>
      <c r="P33" s="417"/>
      <c r="Q33" s="410">
        <f t="shared" si="103"/>
        <v>23.9</v>
      </c>
      <c r="R33" s="208">
        <f t="shared" si="104"/>
        <v>-0.42</v>
      </c>
      <c r="S33" s="417"/>
      <c r="T33" s="208">
        <f t="shared" si="105"/>
        <v>4.8923924026363776</v>
      </c>
      <c r="U33" s="417"/>
      <c r="V33" s="410">
        <f t="shared" si="106"/>
        <v>4.84</v>
      </c>
      <c r="W33" s="208">
        <f t="shared" si="107"/>
        <v>3.8610000000000002</v>
      </c>
      <c r="X33" s="417"/>
      <c r="Z33" s="415">
        <f t="shared" si="108"/>
        <v>37.69</v>
      </c>
      <c r="AA33" s="122"/>
      <c r="AB33" s="122"/>
      <c r="AE33" s="385" t="s">
        <v>323</v>
      </c>
      <c r="AF33" s="386" t="s">
        <v>324</v>
      </c>
      <c r="AH33" s="407">
        <v>37742</v>
      </c>
      <c r="AI33" s="293">
        <f t="shared" si="109"/>
        <v>0</v>
      </c>
      <c r="AJ33" s="294">
        <f t="shared" si="129"/>
        <v>0</v>
      </c>
      <c r="AK33" s="294">
        <f t="shared" si="14"/>
        <v>0</v>
      </c>
      <c r="AL33" s="313">
        <f t="shared" si="110"/>
        <v>0.88949507129116223</v>
      </c>
      <c r="AM33" s="314">
        <f t="shared" si="15"/>
        <v>0</v>
      </c>
      <c r="AN33" s="294">
        <f t="shared" si="16"/>
        <v>0</v>
      </c>
      <c r="AO33" s="408"/>
      <c r="AP33" s="237"/>
      <c r="AQ33" s="307">
        <f t="shared" si="17"/>
        <v>0</v>
      </c>
      <c r="AR33" s="237"/>
      <c r="AS33" s="188"/>
      <c r="AT33" s="188"/>
      <c r="AU33" s="239">
        <v>37742</v>
      </c>
      <c r="AV33" s="188"/>
      <c r="AW33" s="315">
        <f t="shared" si="111"/>
        <v>0</v>
      </c>
      <c r="AX33" s="316">
        <f t="shared" si="18"/>
        <v>0</v>
      </c>
      <c r="AY33" s="316">
        <f t="shared" si="19"/>
        <v>0</v>
      </c>
      <c r="AZ33" s="316">
        <f t="shared" si="20"/>
        <v>0</v>
      </c>
      <c r="BA33" s="316">
        <f t="shared" si="21"/>
        <v>0</v>
      </c>
      <c r="BB33" s="316">
        <f t="shared" si="22"/>
        <v>0</v>
      </c>
      <c r="BC33" s="316">
        <f t="shared" si="23"/>
        <v>0</v>
      </c>
      <c r="BD33" s="316"/>
      <c r="BE33" s="316">
        <f t="shared" si="112"/>
        <v>0</v>
      </c>
      <c r="BF33" s="248"/>
      <c r="BG33" s="248"/>
      <c r="BH33" s="317">
        <f t="shared" si="113"/>
        <v>0</v>
      </c>
      <c r="BI33" s="317">
        <f t="shared" si="24"/>
        <v>0</v>
      </c>
      <c r="BJ33" s="317">
        <f t="shared" si="25"/>
        <v>0</v>
      </c>
      <c r="BK33" s="317">
        <f t="shared" si="26"/>
        <v>0</v>
      </c>
      <c r="BL33" s="317">
        <f t="shared" si="27"/>
        <v>0</v>
      </c>
      <c r="BM33" s="317">
        <f t="shared" si="28"/>
        <v>0</v>
      </c>
      <c r="BN33" s="317">
        <f t="shared" si="29"/>
        <v>0</v>
      </c>
      <c r="BO33" s="317">
        <f t="shared" si="30"/>
        <v>0</v>
      </c>
      <c r="BP33" s="248"/>
      <c r="BQ33" s="249">
        <f t="shared" si="130"/>
        <v>0</v>
      </c>
      <c r="BR33" s="249"/>
      <c r="BS33" s="249"/>
      <c r="BT33" s="188"/>
      <c r="BU33" s="188"/>
      <c r="BV33" s="318">
        <f t="shared" si="114"/>
        <v>0</v>
      </c>
      <c r="BW33" s="318">
        <f t="shared" si="31"/>
        <v>0</v>
      </c>
      <c r="BX33" s="318">
        <f t="shared" si="32"/>
        <v>0</v>
      </c>
      <c r="BY33" s="318">
        <f t="shared" si="33"/>
        <v>0</v>
      </c>
      <c r="BZ33" s="318">
        <f t="shared" si="34"/>
        <v>0</v>
      </c>
      <c r="CA33" s="316">
        <f t="shared" si="35"/>
        <v>0</v>
      </c>
      <c r="CB33" s="316">
        <f t="shared" si="36"/>
        <v>0</v>
      </c>
      <c r="CC33" s="316">
        <f t="shared" si="37"/>
        <v>0</v>
      </c>
      <c r="CD33" s="316">
        <f t="shared" si="38"/>
        <v>0</v>
      </c>
      <c r="CE33" s="316">
        <f t="shared" si="39"/>
        <v>0</v>
      </c>
      <c r="CF33" s="316">
        <f t="shared" si="40"/>
        <v>0</v>
      </c>
      <c r="CG33" s="316">
        <f t="shared" si="41"/>
        <v>0</v>
      </c>
      <c r="CH33" s="316">
        <f t="shared" si="42"/>
        <v>0</v>
      </c>
      <c r="CI33" s="188"/>
      <c r="CJ33" s="307">
        <f t="shared" si="115"/>
        <v>0</v>
      </c>
      <c r="CK33" s="307"/>
      <c r="CL33" s="307"/>
      <c r="CM33" s="318">
        <f t="shared" si="116"/>
        <v>0</v>
      </c>
      <c r="CN33" s="318">
        <f t="shared" si="43"/>
        <v>0</v>
      </c>
      <c r="CO33" s="318">
        <f t="shared" si="44"/>
        <v>0</v>
      </c>
      <c r="CP33" s="318">
        <f t="shared" si="45"/>
        <v>0</v>
      </c>
      <c r="CQ33" s="307"/>
      <c r="CR33" s="307">
        <f t="shared" si="117"/>
        <v>0</v>
      </c>
      <c r="CS33" s="307"/>
      <c r="CT33" s="188"/>
      <c r="CU33" s="188"/>
      <c r="CV33" s="188"/>
      <c r="CW33" s="316">
        <f t="shared" si="118"/>
        <v>0</v>
      </c>
      <c r="CX33" s="316">
        <f t="shared" si="46"/>
        <v>0</v>
      </c>
      <c r="CY33" s="316">
        <f t="shared" si="47"/>
        <v>0</v>
      </c>
      <c r="CZ33" s="316">
        <f t="shared" si="48"/>
        <v>0</v>
      </c>
      <c r="DA33" s="316">
        <f t="shared" si="49"/>
        <v>0</v>
      </c>
      <c r="DB33" s="316">
        <f t="shared" si="50"/>
        <v>0</v>
      </c>
      <c r="DC33" s="316">
        <f t="shared" si="51"/>
        <v>0</v>
      </c>
      <c r="DD33" s="188"/>
      <c r="DE33" s="307">
        <f t="shared" si="119"/>
        <v>0</v>
      </c>
      <c r="DF33" s="188"/>
      <c r="DG33" s="188"/>
      <c r="DH33" s="188"/>
      <c r="DI33" s="188"/>
      <c r="DJ33" s="188"/>
      <c r="DK33" s="316">
        <f t="shared" si="120"/>
        <v>0</v>
      </c>
      <c r="DL33" s="316">
        <f t="shared" si="52"/>
        <v>0</v>
      </c>
      <c r="DM33" s="316">
        <f t="shared" si="53"/>
        <v>0</v>
      </c>
      <c r="DN33" s="316">
        <f t="shared" si="54"/>
        <v>0</v>
      </c>
      <c r="DO33" s="316"/>
      <c r="DP33" s="316">
        <f t="shared" si="121"/>
        <v>0</v>
      </c>
      <c r="DQ33" s="316"/>
      <c r="DR33" s="316">
        <f t="shared" si="122"/>
        <v>0</v>
      </c>
      <c r="DS33" s="316">
        <f t="shared" si="55"/>
        <v>0</v>
      </c>
      <c r="DT33" s="316">
        <f t="shared" si="56"/>
        <v>0</v>
      </c>
      <c r="DU33" s="316">
        <f t="shared" si="57"/>
        <v>0</v>
      </c>
      <c r="DV33" s="316">
        <f t="shared" si="58"/>
        <v>0</v>
      </c>
      <c r="DW33" s="316">
        <f t="shared" si="59"/>
        <v>0</v>
      </c>
      <c r="DX33" s="316">
        <f t="shared" si="60"/>
        <v>0</v>
      </c>
      <c r="DY33" s="316">
        <f t="shared" si="61"/>
        <v>0</v>
      </c>
      <c r="DZ33" s="188"/>
      <c r="EA33" s="307">
        <f t="shared" si="62"/>
        <v>0</v>
      </c>
      <c r="EB33" s="307">
        <f t="shared" si="63"/>
        <v>0</v>
      </c>
      <c r="EC33" s="188"/>
      <c r="ED33" s="188"/>
      <c r="EE33" s="188"/>
      <c r="EF33" s="188"/>
      <c r="EG33" s="188"/>
      <c r="EH33" s="316">
        <f t="shared" si="123"/>
        <v>0</v>
      </c>
      <c r="EI33" s="316">
        <f t="shared" si="64"/>
        <v>0</v>
      </c>
      <c r="EJ33" s="316">
        <f t="shared" si="65"/>
        <v>0</v>
      </c>
      <c r="EK33" s="316">
        <f t="shared" si="66"/>
        <v>0</v>
      </c>
      <c r="EL33" s="316">
        <f t="shared" si="67"/>
        <v>0</v>
      </c>
      <c r="EM33" s="316">
        <f t="shared" si="68"/>
        <v>0</v>
      </c>
      <c r="EN33" s="188"/>
      <c r="EO33" s="307">
        <f t="shared" si="131"/>
        <v>0</v>
      </c>
      <c r="EP33" s="307">
        <f t="shared" si="69"/>
        <v>0</v>
      </c>
      <c r="EQ33" s="188"/>
      <c r="ER33" s="188"/>
      <c r="ES33" s="188"/>
      <c r="ET33" s="188"/>
      <c r="EU33" s="188"/>
      <c r="EV33" s="316">
        <f t="shared" si="124"/>
        <v>0</v>
      </c>
      <c r="EW33" s="316">
        <f t="shared" si="70"/>
        <v>0</v>
      </c>
      <c r="EX33" s="316">
        <f t="shared" si="71"/>
        <v>0</v>
      </c>
      <c r="EY33" s="316">
        <f t="shared" si="72"/>
        <v>0</v>
      </c>
      <c r="EZ33" s="316">
        <f t="shared" si="73"/>
        <v>0</v>
      </c>
      <c r="FA33" s="316">
        <f t="shared" si="74"/>
        <v>0</v>
      </c>
      <c r="FB33" s="188"/>
      <c r="FC33" s="307">
        <f t="shared" si="132"/>
        <v>0</v>
      </c>
      <c r="FD33" s="307">
        <f t="shared" si="75"/>
        <v>0</v>
      </c>
      <c r="FE33" s="188"/>
      <c r="FF33" s="188"/>
      <c r="FG33" s="188"/>
      <c r="FH33" s="188"/>
      <c r="FI33" s="188"/>
      <c r="FJ33" s="188"/>
      <c r="FK33" s="316">
        <f t="shared" si="125"/>
        <v>0</v>
      </c>
      <c r="FL33" s="316">
        <f t="shared" si="76"/>
        <v>0</v>
      </c>
      <c r="FM33" s="316">
        <f t="shared" si="77"/>
        <v>0</v>
      </c>
      <c r="FN33" s="316">
        <f t="shared" si="78"/>
        <v>0</v>
      </c>
      <c r="FO33" s="316">
        <f t="shared" si="79"/>
        <v>0</v>
      </c>
      <c r="FP33" s="316">
        <f t="shared" si="80"/>
        <v>0</v>
      </c>
      <c r="FQ33" s="188"/>
      <c r="FR33" s="307">
        <f t="shared" si="81"/>
        <v>0</v>
      </c>
      <c r="FS33" s="307">
        <f t="shared" si="82"/>
        <v>0</v>
      </c>
      <c r="FT33" s="188"/>
      <c r="FU33" s="188"/>
      <c r="FV33" s="188"/>
      <c r="FW33" s="188"/>
      <c r="FX33" s="188"/>
      <c r="FY33" s="188"/>
      <c r="FZ33" s="316">
        <f t="shared" si="126"/>
        <v>0</v>
      </c>
      <c r="GA33" s="316">
        <f t="shared" si="83"/>
        <v>0</v>
      </c>
      <c r="GB33" s="316">
        <f t="shared" si="84"/>
        <v>0</v>
      </c>
      <c r="GC33" s="316">
        <f t="shared" si="85"/>
        <v>0</v>
      </c>
      <c r="GD33" s="316">
        <f t="shared" si="86"/>
        <v>0</v>
      </c>
      <c r="GE33" s="316">
        <f t="shared" si="87"/>
        <v>0</v>
      </c>
      <c r="GF33" s="188"/>
      <c r="GG33" s="307">
        <f t="shared" si="88"/>
        <v>0</v>
      </c>
      <c r="GH33" s="307">
        <f t="shared" si="89"/>
        <v>0</v>
      </c>
      <c r="GK33" s="188"/>
      <c r="GL33" s="188"/>
      <c r="GM33" s="188"/>
      <c r="GN33" s="188"/>
      <c r="GO33" s="316">
        <f t="shared" si="90"/>
        <v>0</v>
      </c>
      <c r="GP33" s="316">
        <f t="shared" si="91"/>
        <v>0</v>
      </c>
      <c r="GQ33" s="316">
        <f t="shared" si="91"/>
        <v>0</v>
      </c>
      <c r="GR33" s="316">
        <f t="shared" si="91"/>
        <v>0</v>
      </c>
      <c r="GS33" s="316">
        <f t="shared" si="91"/>
        <v>0</v>
      </c>
      <c r="GT33" s="316">
        <f t="shared" si="91"/>
        <v>0</v>
      </c>
      <c r="GU33" s="188"/>
      <c r="GV33" s="307">
        <f t="shared" si="92"/>
        <v>0</v>
      </c>
      <c r="GW33" s="307">
        <f t="shared" si="127"/>
        <v>0</v>
      </c>
      <c r="GZ33" s="188"/>
      <c r="HA33" s="188"/>
      <c r="HB33" s="188"/>
      <c r="HC33" s="188"/>
      <c r="HD33" s="316">
        <f t="shared" si="93"/>
        <v>0</v>
      </c>
      <c r="HE33" s="316">
        <f t="shared" si="94"/>
        <v>0</v>
      </c>
      <c r="HF33" s="316">
        <f t="shared" si="94"/>
        <v>0</v>
      </c>
      <c r="HG33" s="316">
        <f t="shared" si="94"/>
        <v>0</v>
      </c>
      <c r="HH33" s="316">
        <f t="shared" si="94"/>
        <v>0</v>
      </c>
      <c r="HI33" s="316">
        <f t="shared" si="94"/>
        <v>0</v>
      </c>
      <c r="HJ33" s="188"/>
      <c r="HK33" s="307">
        <f t="shared" si="95"/>
        <v>0</v>
      </c>
      <c r="HL33" s="307">
        <f t="shared" si="128"/>
        <v>0</v>
      </c>
    </row>
    <row r="34" spans="1:220" ht="16.5" x14ac:dyDescent="0.25">
      <c r="A34" s="404">
        <v>37773</v>
      </c>
      <c r="B34" s="410">
        <f t="shared" si="96"/>
        <v>0</v>
      </c>
      <c r="C34" s="208">
        <f t="shared" si="97"/>
        <v>0.88500000000000001</v>
      </c>
      <c r="D34" s="417"/>
      <c r="E34" s="410">
        <f t="shared" si="98"/>
        <v>0</v>
      </c>
      <c r="F34" s="208">
        <f t="shared" si="99"/>
        <v>0.17</v>
      </c>
      <c r="G34" s="417"/>
      <c r="H34" s="410">
        <f t="shared" si="100"/>
        <v>0</v>
      </c>
      <c r="I34" s="208">
        <f t="shared" si="11"/>
        <v>-7.0000000000000007E-2</v>
      </c>
      <c r="J34" s="417"/>
      <c r="K34" s="410">
        <f t="shared" si="101"/>
        <v>13.28</v>
      </c>
      <c r="L34" s="208">
        <f t="shared" si="12"/>
        <v>0.08</v>
      </c>
      <c r="M34" s="417"/>
      <c r="N34" s="410">
        <f t="shared" si="102"/>
        <v>103.53</v>
      </c>
      <c r="O34" s="208">
        <f t="shared" si="13"/>
        <v>0.14499999999999999</v>
      </c>
      <c r="P34" s="417"/>
      <c r="Q34" s="410">
        <f t="shared" si="103"/>
        <v>26.53</v>
      </c>
      <c r="R34" s="208">
        <f t="shared" si="104"/>
        <v>-0.42</v>
      </c>
      <c r="S34" s="417"/>
      <c r="T34" s="208">
        <f t="shared" si="105"/>
        <v>4.9120672498719777</v>
      </c>
      <c r="U34" s="417"/>
      <c r="V34" s="410">
        <f t="shared" si="106"/>
        <v>4.6100000000000003</v>
      </c>
      <c r="W34" s="208">
        <f t="shared" si="107"/>
        <v>3.8760000000000003</v>
      </c>
      <c r="X34" s="417"/>
      <c r="Z34" s="415">
        <f t="shared" si="108"/>
        <v>39.81</v>
      </c>
      <c r="AA34" s="122"/>
      <c r="AB34" s="122"/>
      <c r="AE34" s="385" t="s">
        <v>325</v>
      </c>
      <c r="AF34" s="422"/>
      <c r="AH34" s="407">
        <v>37773</v>
      </c>
      <c r="AI34" s="293">
        <f t="shared" si="109"/>
        <v>0</v>
      </c>
      <c r="AJ34" s="294">
        <f t="shared" si="129"/>
        <v>0</v>
      </c>
      <c r="AK34" s="294">
        <f t="shared" si="14"/>
        <v>0</v>
      </c>
      <c r="AL34" s="313">
        <f t="shared" si="110"/>
        <v>0.88537299832355953</v>
      </c>
      <c r="AM34" s="314">
        <f t="shared" si="15"/>
        <v>0</v>
      </c>
      <c r="AN34" s="294">
        <f t="shared" si="16"/>
        <v>0</v>
      </c>
      <c r="AO34" s="408"/>
      <c r="AP34" s="237"/>
      <c r="AQ34" s="307">
        <f t="shared" si="17"/>
        <v>0</v>
      </c>
      <c r="AR34" s="237"/>
      <c r="AS34" s="188"/>
      <c r="AT34" s="188"/>
      <c r="AU34" s="239">
        <v>37773</v>
      </c>
      <c r="AV34" s="188"/>
      <c r="AW34" s="315">
        <f t="shared" si="111"/>
        <v>0</v>
      </c>
      <c r="AX34" s="316">
        <f t="shared" si="18"/>
        <v>0</v>
      </c>
      <c r="AY34" s="316">
        <f t="shared" si="19"/>
        <v>0</v>
      </c>
      <c r="AZ34" s="316">
        <f t="shared" si="20"/>
        <v>0</v>
      </c>
      <c r="BA34" s="316">
        <f t="shared" si="21"/>
        <v>0</v>
      </c>
      <c r="BB34" s="316">
        <f t="shared" si="22"/>
        <v>0</v>
      </c>
      <c r="BC34" s="316">
        <f t="shared" si="23"/>
        <v>0</v>
      </c>
      <c r="BD34" s="316"/>
      <c r="BE34" s="316">
        <f t="shared" si="112"/>
        <v>0</v>
      </c>
      <c r="BF34" s="248"/>
      <c r="BG34" s="248"/>
      <c r="BH34" s="317">
        <f t="shared" si="113"/>
        <v>0</v>
      </c>
      <c r="BI34" s="317">
        <f t="shared" si="24"/>
        <v>0</v>
      </c>
      <c r="BJ34" s="317">
        <f t="shared" si="25"/>
        <v>0</v>
      </c>
      <c r="BK34" s="317">
        <f t="shared" si="26"/>
        <v>0</v>
      </c>
      <c r="BL34" s="317">
        <f t="shared" si="27"/>
        <v>0</v>
      </c>
      <c r="BM34" s="317">
        <f t="shared" si="28"/>
        <v>0</v>
      </c>
      <c r="BN34" s="317">
        <f t="shared" si="29"/>
        <v>0</v>
      </c>
      <c r="BO34" s="317">
        <f t="shared" si="30"/>
        <v>0</v>
      </c>
      <c r="BP34" s="248"/>
      <c r="BQ34" s="249">
        <f t="shared" si="130"/>
        <v>0</v>
      </c>
      <c r="BR34" s="249"/>
      <c r="BS34" s="249"/>
      <c r="BT34" s="188"/>
      <c r="BU34" s="188"/>
      <c r="BV34" s="318">
        <f t="shared" si="114"/>
        <v>0</v>
      </c>
      <c r="BW34" s="318">
        <f t="shared" si="31"/>
        <v>0</v>
      </c>
      <c r="BX34" s="318">
        <f t="shared" si="32"/>
        <v>0</v>
      </c>
      <c r="BY34" s="318">
        <f t="shared" si="33"/>
        <v>0</v>
      </c>
      <c r="BZ34" s="318">
        <f t="shared" si="34"/>
        <v>0</v>
      </c>
      <c r="CA34" s="316">
        <f t="shared" si="35"/>
        <v>0</v>
      </c>
      <c r="CB34" s="316">
        <f t="shared" si="36"/>
        <v>0</v>
      </c>
      <c r="CC34" s="316">
        <f t="shared" si="37"/>
        <v>0</v>
      </c>
      <c r="CD34" s="316">
        <f t="shared" si="38"/>
        <v>0</v>
      </c>
      <c r="CE34" s="316">
        <f t="shared" si="39"/>
        <v>0</v>
      </c>
      <c r="CF34" s="316">
        <f t="shared" si="40"/>
        <v>0</v>
      </c>
      <c r="CG34" s="316">
        <f t="shared" si="41"/>
        <v>0</v>
      </c>
      <c r="CH34" s="316">
        <f t="shared" si="42"/>
        <v>0</v>
      </c>
      <c r="CI34" s="188"/>
      <c r="CJ34" s="307">
        <f t="shared" si="115"/>
        <v>0</v>
      </c>
      <c r="CK34" s="307"/>
      <c r="CL34" s="307"/>
      <c r="CM34" s="318">
        <f t="shared" si="116"/>
        <v>0</v>
      </c>
      <c r="CN34" s="318">
        <f t="shared" si="43"/>
        <v>0</v>
      </c>
      <c r="CO34" s="318">
        <f t="shared" si="44"/>
        <v>0</v>
      </c>
      <c r="CP34" s="318">
        <f t="shared" si="45"/>
        <v>0</v>
      </c>
      <c r="CQ34" s="307"/>
      <c r="CR34" s="307">
        <f t="shared" si="117"/>
        <v>0</v>
      </c>
      <c r="CS34" s="307"/>
      <c r="CT34" s="188"/>
      <c r="CU34" s="188"/>
      <c r="CV34" s="188"/>
      <c r="CW34" s="316">
        <f t="shared" si="118"/>
        <v>0</v>
      </c>
      <c r="CX34" s="316">
        <f t="shared" si="46"/>
        <v>0</v>
      </c>
      <c r="CY34" s="316">
        <f t="shared" si="47"/>
        <v>0</v>
      </c>
      <c r="CZ34" s="316">
        <f t="shared" si="48"/>
        <v>0</v>
      </c>
      <c r="DA34" s="316">
        <f t="shared" si="49"/>
        <v>0</v>
      </c>
      <c r="DB34" s="316">
        <f t="shared" si="50"/>
        <v>0</v>
      </c>
      <c r="DC34" s="316">
        <f t="shared" si="51"/>
        <v>0</v>
      </c>
      <c r="DD34" s="188"/>
      <c r="DE34" s="307">
        <f t="shared" si="119"/>
        <v>0</v>
      </c>
      <c r="DF34" s="188"/>
      <c r="DG34" s="188"/>
      <c r="DH34" s="188"/>
      <c r="DI34" s="188"/>
      <c r="DJ34" s="188"/>
      <c r="DK34" s="316">
        <f t="shared" si="120"/>
        <v>0</v>
      </c>
      <c r="DL34" s="316">
        <f t="shared" si="52"/>
        <v>0</v>
      </c>
      <c r="DM34" s="316">
        <f t="shared" si="53"/>
        <v>0</v>
      </c>
      <c r="DN34" s="316">
        <f t="shared" si="54"/>
        <v>0</v>
      </c>
      <c r="DO34" s="316"/>
      <c r="DP34" s="316">
        <f t="shared" si="121"/>
        <v>0</v>
      </c>
      <c r="DQ34" s="316"/>
      <c r="DR34" s="316">
        <f t="shared" si="122"/>
        <v>0</v>
      </c>
      <c r="DS34" s="316">
        <f t="shared" si="55"/>
        <v>0</v>
      </c>
      <c r="DT34" s="316">
        <f t="shared" si="56"/>
        <v>0</v>
      </c>
      <c r="DU34" s="316">
        <f t="shared" si="57"/>
        <v>0</v>
      </c>
      <c r="DV34" s="316">
        <f t="shared" si="58"/>
        <v>0</v>
      </c>
      <c r="DW34" s="316">
        <f t="shared" si="59"/>
        <v>0</v>
      </c>
      <c r="DX34" s="316">
        <f t="shared" si="60"/>
        <v>0</v>
      </c>
      <c r="DY34" s="316">
        <f t="shared" si="61"/>
        <v>0</v>
      </c>
      <c r="DZ34" s="188"/>
      <c r="EA34" s="307">
        <f t="shared" si="62"/>
        <v>0</v>
      </c>
      <c r="EB34" s="307">
        <f t="shared" si="63"/>
        <v>0</v>
      </c>
      <c r="EC34" s="188"/>
      <c r="ED34" s="188"/>
      <c r="EE34" s="188"/>
      <c r="EF34" s="188"/>
      <c r="EG34" s="188"/>
      <c r="EH34" s="316">
        <f t="shared" si="123"/>
        <v>0</v>
      </c>
      <c r="EI34" s="316">
        <f t="shared" si="64"/>
        <v>0</v>
      </c>
      <c r="EJ34" s="316">
        <f t="shared" si="65"/>
        <v>0</v>
      </c>
      <c r="EK34" s="316">
        <f t="shared" si="66"/>
        <v>0</v>
      </c>
      <c r="EL34" s="316">
        <f t="shared" si="67"/>
        <v>0</v>
      </c>
      <c r="EM34" s="316">
        <f t="shared" si="68"/>
        <v>0</v>
      </c>
      <c r="EN34" s="188"/>
      <c r="EO34" s="307">
        <f t="shared" si="131"/>
        <v>0</v>
      </c>
      <c r="EP34" s="307">
        <f t="shared" si="69"/>
        <v>0</v>
      </c>
      <c r="EQ34" s="188"/>
      <c r="ER34" s="188"/>
      <c r="ES34" s="188"/>
      <c r="ET34" s="188"/>
      <c r="EU34" s="188"/>
      <c r="EV34" s="316">
        <f t="shared" si="124"/>
        <v>0</v>
      </c>
      <c r="EW34" s="316">
        <f t="shared" si="70"/>
        <v>0</v>
      </c>
      <c r="EX34" s="316">
        <f t="shared" si="71"/>
        <v>0</v>
      </c>
      <c r="EY34" s="316">
        <f t="shared" si="72"/>
        <v>0</v>
      </c>
      <c r="EZ34" s="316">
        <f t="shared" si="73"/>
        <v>0</v>
      </c>
      <c r="FA34" s="316">
        <f t="shared" si="74"/>
        <v>0</v>
      </c>
      <c r="FB34" s="188"/>
      <c r="FC34" s="307">
        <f t="shared" si="132"/>
        <v>0</v>
      </c>
      <c r="FD34" s="307">
        <f t="shared" si="75"/>
        <v>0</v>
      </c>
      <c r="FE34" s="188"/>
      <c r="FF34" s="188"/>
      <c r="FG34" s="188"/>
      <c r="FH34" s="188"/>
      <c r="FI34" s="188"/>
      <c r="FJ34" s="188"/>
      <c r="FK34" s="316">
        <f t="shared" si="125"/>
        <v>0</v>
      </c>
      <c r="FL34" s="316">
        <f t="shared" si="76"/>
        <v>0</v>
      </c>
      <c r="FM34" s="316">
        <f t="shared" si="77"/>
        <v>0</v>
      </c>
      <c r="FN34" s="316">
        <f t="shared" si="78"/>
        <v>0</v>
      </c>
      <c r="FO34" s="316">
        <f t="shared" si="79"/>
        <v>0</v>
      </c>
      <c r="FP34" s="316">
        <f t="shared" si="80"/>
        <v>0</v>
      </c>
      <c r="FQ34" s="188"/>
      <c r="FR34" s="307">
        <f t="shared" si="81"/>
        <v>0</v>
      </c>
      <c r="FS34" s="307">
        <f t="shared" si="82"/>
        <v>0</v>
      </c>
      <c r="FT34" s="188"/>
      <c r="FU34" s="188"/>
      <c r="FV34" s="188"/>
      <c r="FW34" s="188"/>
      <c r="FX34" s="188"/>
      <c r="FY34" s="188"/>
      <c r="FZ34" s="316">
        <f t="shared" si="126"/>
        <v>0</v>
      </c>
      <c r="GA34" s="316">
        <f t="shared" si="83"/>
        <v>0</v>
      </c>
      <c r="GB34" s="316">
        <f t="shared" si="84"/>
        <v>0</v>
      </c>
      <c r="GC34" s="316">
        <f t="shared" si="85"/>
        <v>0</v>
      </c>
      <c r="GD34" s="316">
        <f t="shared" si="86"/>
        <v>0</v>
      </c>
      <c r="GE34" s="316">
        <f t="shared" si="87"/>
        <v>0</v>
      </c>
      <c r="GF34" s="188"/>
      <c r="GG34" s="307">
        <f t="shared" si="88"/>
        <v>0</v>
      </c>
      <c r="GH34" s="307">
        <f t="shared" si="89"/>
        <v>0</v>
      </c>
      <c r="GK34" s="188"/>
      <c r="GL34" s="188"/>
      <c r="GM34" s="188"/>
      <c r="GN34" s="188"/>
      <c r="GO34" s="316">
        <f t="shared" si="90"/>
        <v>0</v>
      </c>
      <c r="GP34" s="316">
        <f t="shared" si="91"/>
        <v>0</v>
      </c>
      <c r="GQ34" s="316">
        <f t="shared" si="91"/>
        <v>0</v>
      </c>
      <c r="GR34" s="316">
        <f t="shared" si="91"/>
        <v>0</v>
      </c>
      <c r="GS34" s="316">
        <f t="shared" si="91"/>
        <v>0</v>
      </c>
      <c r="GT34" s="316">
        <f t="shared" si="91"/>
        <v>0</v>
      </c>
      <c r="GU34" s="188"/>
      <c r="GV34" s="307">
        <f t="shared" si="92"/>
        <v>0</v>
      </c>
      <c r="GW34" s="307">
        <f t="shared" si="127"/>
        <v>0</v>
      </c>
      <c r="GZ34" s="188"/>
      <c r="HA34" s="188"/>
      <c r="HB34" s="188"/>
      <c r="HC34" s="188"/>
      <c r="HD34" s="316">
        <f t="shared" si="93"/>
        <v>0</v>
      </c>
      <c r="HE34" s="316">
        <f t="shared" si="94"/>
        <v>0</v>
      </c>
      <c r="HF34" s="316">
        <f t="shared" si="94"/>
        <v>0</v>
      </c>
      <c r="HG34" s="316">
        <f t="shared" si="94"/>
        <v>0</v>
      </c>
      <c r="HH34" s="316">
        <f t="shared" si="94"/>
        <v>0</v>
      </c>
      <c r="HI34" s="316">
        <f t="shared" si="94"/>
        <v>0</v>
      </c>
      <c r="HJ34" s="188"/>
      <c r="HK34" s="307">
        <f t="shared" si="95"/>
        <v>0</v>
      </c>
      <c r="HL34" s="307">
        <f t="shared" si="128"/>
        <v>0</v>
      </c>
    </row>
    <row r="35" spans="1:220" ht="16.5" x14ac:dyDescent="0.25">
      <c r="A35" s="404">
        <v>37803</v>
      </c>
      <c r="B35" s="410">
        <f t="shared" si="96"/>
        <v>0</v>
      </c>
      <c r="C35" s="208">
        <f t="shared" si="97"/>
        <v>0.88500000000000001</v>
      </c>
      <c r="D35" s="411">
        <f>AVERAGE(C32:C38)</f>
        <v>0.8849999999999999</v>
      </c>
      <c r="E35" s="410">
        <f t="shared" si="98"/>
        <v>0</v>
      </c>
      <c r="F35" s="208">
        <f t="shared" si="99"/>
        <v>0.17</v>
      </c>
      <c r="G35" s="411">
        <f>AVERAGE(F32:F38)</f>
        <v>0.16999999999999998</v>
      </c>
      <c r="H35" s="410">
        <f t="shared" si="100"/>
        <v>0</v>
      </c>
      <c r="I35" s="208">
        <f t="shared" si="11"/>
        <v>-7.0000000000000007E-2</v>
      </c>
      <c r="J35" s="411">
        <f>AVERAGE(I32:I38)</f>
        <v>-7.0000000000000007E-2</v>
      </c>
      <c r="K35" s="410">
        <f t="shared" si="101"/>
        <v>13.66</v>
      </c>
      <c r="L35" s="208">
        <f t="shared" si="12"/>
        <v>0.08</v>
      </c>
      <c r="M35" s="411">
        <f>AVERAGE(L32:L38)</f>
        <v>0.08</v>
      </c>
      <c r="N35" s="410">
        <f t="shared" si="102"/>
        <v>106.5</v>
      </c>
      <c r="O35" s="208">
        <f t="shared" si="13"/>
        <v>0.14499999999999999</v>
      </c>
      <c r="P35" s="411">
        <f>AVERAGE(O32:O38)</f>
        <v>0.14499999999999999</v>
      </c>
      <c r="Q35" s="410">
        <f t="shared" si="103"/>
        <v>33.64</v>
      </c>
      <c r="R35" s="208">
        <f t="shared" si="104"/>
        <v>-0.42</v>
      </c>
      <c r="S35" s="411">
        <f>AVERAGE(R32:R38)</f>
        <v>-0.42</v>
      </c>
      <c r="T35" s="208">
        <f t="shared" si="105"/>
        <v>4.9317997020770274</v>
      </c>
      <c r="U35" s="411">
        <f>AVERAGE(T32:T38)</f>
        <v>4.9437710819521516</v>
      </c>
      <c r="V35" s="410">
        <f t="shared" si="106"/>
        <v>3.88</v>
      </c>
      <c r="W35" s="208">
        <f t="shared" si="107"/>
        <v>3.8910000000000005</v>
      </c>
      <c r="X35" s="411">
        <f>AVERAGE(W32:W38)</f>
        <v>3.8994285714285719</v>
      </c>
      <c r="Z35" s="415">
        <f t="shared" si="108"/>
        <v>47.3</v>
      </c>
      <c r="AA35" s="122"/>
      <c r="AB35" s="122"/>
      <c r="AE35" s="385" t="s">
        <v>326</v>
      </c>
      <c r="AF35" s="386" t="s">
        <v>190</v>
      </c>
      <c r="AH35" s="407">
        <v>37803</v>
      </c>
      <c r="AI35" s="293">
        <f t="shared" si="109"/>
        <v>0</v>
      </c>
      <c r="AJ35" s="294">
        <f t="shared" si="129"/>
        <v>0</v>
      </c>
      <c r="AK35" s="294">
        <f t="shared" si="14"/>
        <v>0</v>
      </c>
      <c r="AL35" s="313">
        <f t="shared" si="110"/>
        <v>0.88138630509787141</v>
      </c>
      <c r="AM35" s="314">
        <f t="shared" si="15"/>
        <v>0</v>
      </c>
      <c r="AN35" s="294">
        <f t="shared" si="16"/>
        <v>0</v>
      </c>
      <c r="AO35" s="408"/>
      <c r="AP35" s="237"/>
      <c r="AQ35" s="307">
        <f t="shared" si="17"/>
        <v>0</v>
      </c>
      <c r="AR35" s="237"/>
      <c r="AS35" s="188"/>
      <c r="AT35" s="188"/>
      <c r="AU35" s="239">
        <v>37803</v>
      </c>
      <c r="AV35" s="188"/>
      <c r="AW35" s="315">
        <f t="shared" si="111"/>
        <v>0</v>
      </c>
      <c r="AX35" s="316">
        <f t="shared" si="18"/>
        <v>0</v>
      </c>
      <c r="AY35" s="316">
        <f t="shared" si="19"/>
        <v>0</v>
      </c>
      <c r="AZ35" s="316">
        <f t="shared" si="20"/>
        <v>0</v>
      </c>
      <c r="BA35" s="316">
        <f t="shared" si="21"/>
        <v>0</v>
      </c>
      <c r="BB35" s="316">
        <f t="shared" si="22"/>
        <v>0</v>
      </c>
      <c r="BC35" s="316">
        <f t="shared" si="23"/>
        <v>0</v>
      </c>
      <c r="BD35" s="316"/>
      <c r="BE35" s="316">
        <f t="shared" si="112"/>
        <v>0</v>
      </c>
      <c r="BF35" s="248"/>
      <c r="BG35" s="248"/>
      <c r="BH35" s="317">
        <f t="shared" si="113"/>
        <v>0</v>
      </c>
      <c r="BI35" s="317">
        <f t="shared" si="24"/>
        <v>0</v>
      </c>
      <c r="BJ35" s="317">
        <f t="shared" si="25"/>
        <v>0</v>
      </c>
      <c r="BK35" s="317">
        <f t="shared" si="26"/>
        <v>0</v>
      </c>
      <c r="BL35" s="317">
        <f t="shared" si="27"/>
        <v>0</v>
      </c>
      <c r="BM35" s="317">
        <f t="shared" si="28"/>
        <v>0</v>
      </c>
      <c r="BN35" s="317">
        <f t="shared" si="29"/>
        <v>0</v>
      </c>
      <c r="BO35" s="317">
        <f t="shared" si="30"/>
        <v>0</v>
      </c>
      <c r="BP35" s="248"/>
      <c r="BQ35" s="249">
        <f t="shared" si="130"/>
        <v>0</v>
      </c>
      <c r="BR35" s="249"/>
      <c r="BS35" s="249"/>
      <c r="BT35" s="188"/>
      <c r="BU35" s="188"/>
      <c r="BV35" s="318">
        <f t="shared" si="114"/>
        <v>0</v>
      </c>
      <c r="BW35" s="318">
        <f t="shared" si="31"/>
        <v>0</v>
      </c>
      <c r="BX35" s="318">
        <f t="shared" si="32"/>
        <v>0</v>
      </c>
      <c r="BY35" s="318">
        <f t="shared" si="33"/>
        <v>0</v>
      </c>
      <c r="BZ35" s="318">
        <f t="shared" si="34"/>
        <v>0</v>
      </c>
      <c r="CA35" s="316">
        <f t="shared" si="35"/>
        <v>0</v>
      </c>
      <c r="CB35" s="316">
        <f t="shared" si="36"/>
        <v>0</v>
      </c>
      <c r="CC35" s="316">
        <f t="shared" si="37"/>
        <v>0</v>
      </c>
      <c r="CD35" s="316">
        <f t="shared" si="38"/>
        <v>0</v>
      </c>
      <c r="CE35" s="316">
        <f t="shared" si="39"/>
        <v>0</v>
      </c>
      <c r="CF35" s="316">
        <f t="shared" si="40"/>
        <v>0</v>
      </c>
      <c r="CG35" s="316">
        <f t="shared" si="41"/>
        <v>0</v>
      </c>
      <c r="CH35" s="316">
        <f t="shared" si="42"/>
        <v>0</v>
      </c>
      <c r="CI35" s="188"/>
      <c r="CJ35" s="307">
        <f t="shared" si="115"/>
        <v>0</v>
      </c>
      <c r="CK35" s="307"/>
      <c r="CL35" s="307"/>
      <c r="CM35" s="318">
        <f t="shared" si="116"/>
        <v>0</v>
      </c>
      <c r="CN35" s="318">
        <f t="shared" si="43"/>
        <v>0</v>
      </c>
      <c r="CO35" s="318">
        <f t="shared" si="44"/>
        <v>0</v>
      </c>
      <c r="CP35" s="318">
        <f t="shared" si="45"/>
        <v>0</v>
      </c>
      <c r="CQ35" s="307"/>
      <c r="CR35" s="307">
        <f t="shared" si="117"/>
        <v>0</v>
      </c>
      <c r="CS35" s="307"/>
      <c r="CT35" s="188"/>
      <c r="CU35" s="188"/>
      <c r="CV35" s="188"/>
      <c r="CW35" s="316">
        <f t="shared" si="118"/>
        <v>0</v>
      </c>
      <c r="CX35" s="316">
        <f t="shared" si="46"/>
        <v>0</v>
      </c>
      <c r="CY35" s="316">
        <f t="shared" si="47"/>
        <v>0</v>
      </c>
      <c r="CZ35" s="316">
        <f t="shared" si="48"/>
        <v>0</v>
      </c>
      <c r="DA35" s="316">
        <f t="shared" si="49"/>
        <v>0</v>
      </c>
      <c r="DB35" s="316">
        <f t="shared" si="50"/>
        <v>0</v>
      </c>
      <c r="DC35" s="316">
        <f t="shared" si="51"/>
        <v>0</v>
      </c>
      <c r="DD35" s="188"/>
      <c r="DE35" s="307">
        <f t="shared" si="119"/>
        <v>0</v>
      </c>
      <c r="DF35" s="188"/>
      <c r="DG35" s="188"/>
      <c r="DH35" s="188"/>
      <c r="DI35" s="188"/>
      <c r="DJ35" s="188"/>
      <c r="DK35" s="316">
        <f t="shared" si="120"/>
        <v>0</v>
      </c>
      <c r="DL35" s="316">
        <f t="shared" si="52"/>
        <v>0</v>
      </c>
      <c r="DM35" s="316">
        <f t="shared" si="53"/>
        <v>0</v>
      </c>
      <c r="DN35" s="316">
        <f t="shared" si="54"/>
        <v>0</v>
      </c>
      <c r="DO35" s="316"/>
      <c r="DP35" s="316">
        <f t="shared" si="121"/>
        <v>0</v>
      </c>
      <c r="DQ35" s="316"/>
      <c r="DR35" s="316">
        <f t="shared" si="122"/>
        <v>0</v>
      </c>
      <c r="DS35" s="316">
        <f t="shared" si="55"/>
        <v>0</v>
      </c>
      <c r="DT35" s="316">
        <f t="shared" si="56"/>
        <v>0</v>
      </c>
      <c r="DU35" s="316">
        <f t="shared" si="57"/>
        <v>0</v>
      </c>
      <c r="DV35" s="316">
        <f t="shared" si="58"/>
        <v>0</v>
      </c>
      <c r="DW35" s="316">
        <f t="shared" si="59"/>
        <v>0</v>
      </c>
      <c r="DX35" s="316">
        <f t="shared" si="60"/>
        <v>0</v>
      </c>
      <c r="DY35" s="316">
        <f t="shared" si="61"/>
        <v>0</v>
      </c>
      <c r="DZ35" s="188"/>
      <c r="EA35" s="307">
        <f t="shared" si="62"/>
        <v>0</v>
      </c>
      <c r="EB35" s="307">
        <f t="shared" si="63"/>
        <v>0</v>
      </c>
      <c r="EC35" s="188"/>
      <c r="ED35" s="188"/>
      <c r="EE35" s="188"/>
      <c r="EF35" s="188"/>
      <c r="EG35" s="188"/>
      <c r="EH35" s="316">
        <f t="shared" si="123"/>
        <v>0</v>
      </c>
      <c r="EI35" s="316">
        <f t="shared" si="64"/>
        <v>0</v>
      </c>
      <c r="EJ35" s="316">
        <f t="shared" si="65"/>
        <v>0</v>
      </c>
      <c r="EK35" s="316">
        <f t="shared" si="66"/>
        <v>0</v>
      </c>
      <c r="EL35" s="316">
        <f t="shared" si="67"/>
        <v>0</v>
      </c>
      <c r="EM35" s="316">
        <f t="shared" si="68"/>
        <v>0</v>
      </c>
      <c r="EN35" s="188"/>
      <c r="EO35" s="307">
        <f t="shared" si="131"/>
        <v>0</v>
      </c>
      <c r="EP35" s="307">
        <f t="shared" si="69"/>
        <v>0</v>
      </c>
      <c r="EQ35" s="188"/>
      <c r="ER35" s="188"/>
      <c r="ES35" s="188"/>
      <c r="ET35" s="188"/>
      <c r="EU35" s="188"/>
      <c r="EV35" s="316">
        <f t="shared" si="124"/>
        <v>0</v>
      </c>
      <c r="EW35" s="316">
        <f t="shared" si="70"/>
        <v>0</v>
      </c>
      <c r="EX35" s="316">
        <f t="shared" si="71"/>
        <v>0</v>
      </c>
      <c r="EY35" s="316">
        <f t="shared" si="72"/>
        <v>0</v>
      </c>
      <c r="EZ35" s="316">
        <f t="shared" si="73"/>
        <v>0</v>
      </c>
      <c r="FA35" s="316">
        <f t="shared" si="74"/>
        <v>0</v>
      </c>
      <c r="FB35" s="188"/>
      <c r="FC35" s="307">
        <f t="shared" si="132"/>
        <v>0</v>
      </c>
      <c r="FD35" s="307">
        <f t="shared" si="75"/>
        <v>0</v>
      </c>
      <c r="FE35" s="188"/>
      <c r="FF35" s="188"/>
      <c r="FG35" s="188"/>
      <c r="FH35" s="188"/>
      <c r="FI35" s="188"/>
      <c r="FJ35" s="188"/>
      <c r="FK35" s="316">
        <f t="shared" si="125"/>
        <v>0</v>
      </c>
      <c r="FL35" s="316">
        <f t="shared" si="76"/>
        <v>0</v>
      </c>
      <c r="FM35" s="316">
        <f t="shared" si="77"/>
        <v>0</v>
      </c>
      <c r="FN35" s="316">
        <f t="shared" si="78"/>
        <v>0</v>
      </c>
      <c r="FO35" s="316">
        <f t="shared" si="79"/>
        <v>0</v>
      </c>
      <c r="FP35" s="316">
        <f t="shared" si="80"/>
        <v>0</v>
      </c>
      <c r="FQ35" s="188"/>
      <c r="FR35" s="307">
        <f t="shared" si="81"/>
        <v>0</v>
      </c>
      <c r="FS35" s="307">
        <f t="shared" si="82"/>
        <v>0</v>
      </c>
      <c r="FT35" s="188"/>
      <c r="FU35" s="188"/>
      <c r="FV35" s="188"/>
      <c r="FW35" s="188"/>
      <c r="FX35" s="188"/>
      <c r="FY35" s="188"/>
      <c r="FZ35" s="316">
        <f t="shared" si="126"/>
        <v>0</v>
      </c>
      <c r="GA35" s="316">
        <f t="shared" si="83"/>
        <v>0</v>
      </c>
      <c r="GB35" s="316">
        <f t="shared" si="84"/>
        <v>0</v>
      </c>
      <c r="GC35" s="316">
        <f t="shared" si="85"/>
        <v>0</v>
      </c>
      <c r="GD35" s="316">
        <f t="shared" si="86"/>
        <v>0</v>
      </c>
      <c r="GE35" s="316">
        <f t="shared" si="87"/>
        <v>0</v>
      </c>
      <c r="GF35" s="188"/>
      <c r="GG35" s="307">
        <f t="shared" si="88"/>
        <v>0</v>
      </c>
      <c r="GH35" s="307">
        <f t="shared" si="89"/>
        <v>0</v>
      </c>
      <c r="GK35" s="188"/>
      <c r="GL35" s="188"/>
      <c r="GM35" s="188"/>
      <c r="GN35" s="188"/>
      <c r="GO35" s="316">
        <f t="shared" si="90"/>
        <v>0</v>
      </c>
      <c r="GP35" s="316">
        <f t="shared" si="91"/>
        <v>0</v>
      </c>
      <c r="GQ35" s="316">
        <f t="shared" si="91"/>
        <v>0</v>
      </c>
      <c r="GR35" s="316">
        <f t="shared" si="91"/>
        <v>0</v>
      </c>
      <c r="GS35" s="316">
        <f t="shared" si="91"/>
        <v>0</v>
      </c>
      <c r="GT35" s="316">
        <f t="shared" si="91"/>
        <v>0</v>
      </c>
      <c r="GU35" s="188"/>
      <c r="GV35" s="307">
        <f t="shared" si="92"/>
        <v>0</v>
      </c>
      <c r="GW35" s="307">
        <f t="shared" si="127"/>
        <v>0</v>
      </c>
      <c r="GZ35" s="188"/>
      <c r="HA35" s="188"/>
      <c r="HB35" s="188"/>
      <c r="HC35" s="188"/>
      <c r="HD35" s="316">
        <f t="shared" si="93"/>
        <v>0</v>
      </c>
      <c r="HE35" s="316">
        <f t="shared" si="94"/>
        <v>0</v>
      </c>
      <c r="HF35" s="316">
        <f t="shared" si="94"/>
        <v>0</v>
      </c>
      <c r="HG35" s="316">
        <f t="shared" si="94"/>
        <v>0</v>
      </c>
      <c r="HH35" s="316">
        <f t="shared" si="94"/>
        <v>0</v>
      </c>
      <c r="HI35" s="316">
        <f t="shared" si="94"/>
        <v>0</v>
      </c>
      <c r="HJ35" s="188"/>
      <c r="HK35" s="307">
        <f t="shared" si="95"/>
        <v>0</v>
      </c>
      <c r="HL35" s="307">
        <f t="shared" si="128"/>
        <v>0</v>
      </c>
    </row>
    <row r="36" spans="1:220" ht="16.5" x14ac:dyDescent="0.25">
      <c r="A36" s="404">
        <v>37834</v>
      </c>
      <c r="B36" s="410">
        <f t="shared" si="96"/>
        <v>0</v>
      </c>
      <c r="C36" s="208">
        <f t="shared" si="97"/>
        <v>0.88500000000000001</v>
      </c>
      <c r="D36" s="417"/>
      <c r="E36" s="410">
        <f t="shared" si="98"/>
        <v>0</v>
      </c>
      <c r="F36" s="208">
        <f t="shared" si="99"/>
        <v>0.17</v>
      </c>
      <c r="G36" s="417"/>
      <c r="H36" s="410">
        <f t="shared" si="100"/>
        <v>0</v>
      </c>
      <c r="I36" s="208">
        <f t="shared" si="11"/>
        <v>-7.0000000000000007E-2</v>
      </c>
      <c r="J36" s="417"/>
      <c r="K36" s="410">
        <f t="shared" si="101"/>
        <v>13.6</v>
      </c>
      <c r="L36" s="208">
        <f t="shared" si="12"/>
        <v>0.08</v>
      </c>
      <c r="M36" s="417"/>
      <c r="N36" s="410">
        <f t="shared" si="102"/>
        <v>106.01</v>
      </c>
      <c r="O36" s="208">
        <f t="shared" si="13"/>
        <v>0.14499999999999999</v>
      </c>
      <c r="P36" s="417"/>
      <c r="Q36" s="410">
        <f t="shared" si="103"/>
        <v>34.49</v>
      </c>
      <c r="R36" s="208">
        <f t="shared" si="104"/>
        <v>-0.42</v>
      </c>
      <c r="S36" s="417"/>
      <c r="T36" s="208">
        <f t="shared" si="105"/>
        <v>4.9302058862345408</v>
      </c>
      <c r="U36" s="417"/>
      <c r="V36" s="410">
        <f t="shared" si="106"/>
        <v>4.05</v>
      </c>
      <c r="W36" s="208">
        <f t="shared" si="107"/>
        <v>3.8910000000000005</v>
      </c>
      <c r="X36" s="417"/>
      <c r="Z36" s="415">
        <f t="shared" si="108"/>
        <v>48.09</v>
      </c>
      <c r="AA36" s="122"/>
      <c r="AB36" s="122"/>
      <c r="AE36" s="385" t="s">
        <v>327</v>
      </c>
      <c r="AF36" s="386" t="s">
        <v>328</v>
      </c>
      <c r="AH36" s="407">
        <v>37834</v>
      </c>
      <c r="AI36" s="293">
        <f t="shared" si="109"/>
        <v>0</v>
      </c>
      <c r="AJ36" s="294">
        <f t="shared" si="129"/>
        <v>0</v>
      </c>
      <c r="AK36" s="294">
        <f t="shared" si="14"/>
        <v>0</v>
      </c>
      <c r="AL36" s="313">
        <f t="shared" si="110"/>
        <v>0.87726935237093406</v>
      </c>
      <c r="AM36" s="314">
        <f t="shared" si="15"/>
        <v>0</v>
      </c>
      <c r="AN36" s="294">
        <f t="shared" si="16"/>
        <v>0</v>
      </c>
      <c r="AO36" s="408"/>
      <c r="AP36" s="237"/>
      <c r="AQ36" s="307">
        <f t="shared" si="17"/>
        <v>0</v>
      </c>
      <c r="AR36" s="237"/>
      <c r="AS36" s="188"/>
      <c r="AT36" s="188"/>
      <c r="AU36" s="239">
        <v>37834</v>
      </c>
      <c r="AV36" s="188"/>
      <c r="AW36" s="315">
        <f t="shared" si="111"/>
        <v>0</v>
      </c>
      <c r="AX36" s="316">
        <f t="shared" si="18"/>
        <v>0</v>
      </c>
      <c r="AY36" s="316">
        <f t="shared" si="19"/>
        <v>0</v>
      </c>
      <c r="AZ36" s="316">
        <f t="shared" si="20"/>
        <v>0</v>
      </c>
      <c r="BA36" s="316">
        <f t="shared" si="21"/>
        <v>0</v>
      </c>
      <c r="BB36" s="316">
        <f t="shared" si="22"/>
        <v>0</v>
      </c>
      <c r="BC36" s="316">
        <f t="shared" si="23"/>
        <v>0</v>
      </c>
      <c r="BD36" s="316"/>
      <c r="BE36" s="316">
        <f t="shared" si="112"/>
        <v>0</v>
      </c>
      <c r="BF36" s="248"/>
      <c r="BG36" s="248"/>
      <c r="BH36" s="317">
        <f t="shared" si="113"/>
        <v>0</v>
      </c>
      <c r="BI36" s="317">
        <f t="shared" si="24"/>
        <v>0</v>
      </c>
      <c r="BJ36" s="317">
        <f t="shared" si="25"/>
        <v>0</v>
      </c>
      <c r="BK36" s="317">
        <f t="shared" si="26"/>
        <v>0</v>
      </c>
      <c r="BL36" s="317">
        <f t="shared" si="27"/>
        <v>0</v>
      </c>
      <c r="BM36" s="317">
        <f t="shared" si="28"/>
        <v>0</v>
      </c>
      <c r="BN36" s="317">
        <f t="shared" si="29"/>
        <v>0</v>
      </c>
      <c r="BO36" s="317">
        <f t="shared" si="30"/>
        <v>0</v>
      </c>
      <c r="BP36" s="248"/>
      <c r="BQ36" s="249">
        <f t="shared" si="130"/>
        <v>0</v>
      </c>
      <c r="BR36" s="249"/>
      <c r="BS36" s="249"/>
      <c r="BT36" s="188"/>
      <c r="BU36" s="188"/>
      <c r="BV36" s="318">
        <f t="shared" si="114"/>
        <v>0</v>
      </c>
      <c r="BW36" s="318">
        <f t="shared" si="31"/>
        <v>0</v>
      </c>
      <c r="BX36" s="318">
        <f t="shared" si="32"/>
        <v>0</v>
      </c>
      <c r="BY36" s="318">
        <f t="shared" si="33"/>
        <v>0</v>
      </c>
      <c r="BZ36" s="318">
        <f t="shared" si="34"/>
        <v>0</v>
      </c>
      <c r="CA36" s="316">
        <f t="shared" si="35"/>
        <v>0</v>
      </c>
      <c r="CB36" s="316">
        <f t="shared" si="36"/>
        <v>0</v>
      </c>
      <c r="CC36" s="316">
        <f t="shared" si="37"/>
        <v>0</v>
      </c>
      <c r="CD36" s="316">
        <f t="shared" si="38"/>
        <v>0</v>
      </c>
      <c r="CE36" s="316">
        <f t="shared" si="39"/>
        <v>0</v>
      </c>
      <c r="CF36" s="316">
        <f t="shared" si="40"/>
        <v>0</v>
      </c>
      <c r="CG36" s="316">
        <f t="shared" si="41"/>
        <v>0</v>
      </c>
      <c r="CH36" s="316">
        <f t="shared" si="42"/>
        <v>0</v>
      </c>
      <c r="CI36" s="188"/>
      <c r="CJ36" s="307">
        <f t="shared" si="115"/>
        <v>0</v>
      </c>
      <c r="CK36" s="307"/>
      <c r="CL36" s="307"/>
      <c r="CM36" s="318">
        <f t="shared" si="116"/>
        <v>0</v>
      </c>
      <c r="CN36" s="318">
        <f t="shared" si="43"/>
        <v>0</v>
      </c>
      <c r="CO36" s="318">
        <f t="shared" si="44"/>
        <v>0</v>
      </c>
      <c r="CP36" s="318">
        <f t="shared" si="45"/>
        <v>0</v>
      </c>
      <c r="CQ36" s="307"/>
      <c r="CR36" s="307">
        <f t="shared" si="117"/>
        <v>0</v>
      </c>
      <c r="CS36" s="307"/>
      <c r="CT36" s="188"/>
      <c r="CU36" s="188"/>
      <c r="CV36" s="188"/>
      <c r="CW36" s="316">
        <f t="shared" si="118"/>
        <v>0</v>
      </c>
      <c r="CX36" s="316">
        <f t="shared" si="46"/>
        <v>0</v>
      </c>
      <c r="CY36" s="316">
        <f t="shared" si="47"/>
        <v>0</v>
      </c>
      <c r="CZ36" s="316">
        <f t="shared" si="48"/>
        <v>0</v>
      </c>
      <c r="DA36" s="316">
        <f t="shared" si="49"/>
        <v>0</v>
      </c>
      <c r="DB36" s="316">
        <f t="shared" si="50"/>
        <v>0</v>
      </c>
      <c r="DC36" s="316">
        <f t="shared" si="51"/>
        <v>0</v>
      </c>
      <c r="DD36" s="188"/>
      <c r="DE36" s="307">
        <f t="shared" si="119"/>
        <v>0</v>
      </c>
      <c r="DF36" s="188"/>
      <c r="DG36" s="188"/>
      <c r="DH36" s="188"/>
      <c r="DI36" s="188"/>
      <c r="DJ36" s="188"/>
      <c r="DK36" s="316">
        <f t="shared" si="120"/>
        <v>0</v>
      </c>
      <c r="DL36" s="316">
        <f t="shared" si="52"/>
        <v>0</v>
      </c>
      <c r="DM36" s="316">
        <f t="shared" si="53"/>
        <v>0</v>
      </c>
      <c r="DN36" s="316">
        <f t="shared" si="54"/>
        <v>0</v>
      </c>
      <c r="DO36" s="316"/>
      <c r="DP36" s="316">
        <f t="shared" si="121"/>
        <v>0</v>
      </c>
      <c r="DQ36" s="316"/>
      <c r="DR36" s="316">
        <f t="shared" si="122"/>
        <v>0</v>
      </c>
      <c r="DS36" s="316">
        <f t="shared" si="55"/>
        <v>0</v>
      </c>
      <c r="DT36" s="316">
        <f t="shared" si="56"/>
        <v>0</v>
      </c>
      <c r="DU36" s="316">
        <f t="shared" si="57"/>
        <v>0</v>
      </c>
      <c r="DV36" s="316">
        <f t="shared" si="58"/>
        <v>0</v>
      </c>
      <c r="DW36" s="316">
        <f t="shared" si="59"/>
        <v>0</v>
      </c>
      <c r="DX36" s="316">
        <f t="shared" si="60"/>
        <v>0</v>
      </c>
      <c r="DY36" s="316">
        <f t="shared" si="61"/>
        <v>0</v>
      </c>
      <c r="DZ36" s="188"/>
      <c r="EA36" s="307">
        <f t="shared" si="62"/>
        <v>0</v>
      </c>
      <c r="EB36" s="307">
        <f t="shared" si="63"/>
        <v>0</v>
      </c>
      <c r="EC36" s="188"/>
      <c r="ED36" s="188"/>
      <c r="EE36" s="188"/>
      <c r="EF36" s="188"/>
      <c r="EG36" s="188"/>
      <c r="EH36" s="316">
        <f t="shared" si="123"/>
        <v>0</v>
      </c>
      <c r="EI36" s="316">
        <f t="shared" si="64"/>
        <v>0</v>
      </c>
      <c r="EJ36" s="316">
        <f t="shared" si="65"/>
        <v>0</v>
      </c>
      <c r="EK36" s="316">
        <f t="shared" si="66"/>
        <v>0</v>
      </c>
      <c r="EL36" s="316">
        <f t="shared" si="67"/>
        <v>0</v>
      </c>
      <c r="EM36" s="316">
        <f t="shared" si="68"/>
        <v>0</v>
      </c>
      <c r="EN36" s="188"/>
      <c r="EO36" s="307">
        <f t="shared" si="131"/>
        <v>0</v>
      </c>
      <c r="EP36" s="307">
        <f t="shared" si="69"/>
        <v>0</v>
      </c>
      <c r="EQ36" s="188"/>
      <c r="ER36" s="188"/>
      <c r="ES36" s="188"/>
      <c r="ET36" s="188"/>
      <c r="EU36" s="188"/>
      <c r="EV36" s="316">
        <f t="shared" si="124"/>
        <v>0</v>
      </c>
      <c r="EW36" s="316">
        <f t="shared" si="70"/>
        <v>0</v>
      </c>
      <c r="EX36" s="316">
        <f t="shared" si="71"/>
        <v>0</v>
      </c>
      <c r="EY36" s="316">
        <f t="shared" si="72"/>
        <v>0</v>
      </c>
      <c r="EZ36" s="316">
        <f t="shared" si="73"/>
        <v>0</v>
      </c>
      <c r="FA36" s="316">
        <f t="shared" si="74"/>
        <v>0</v>
      </c>
      <c r="FB36" s="188"/>
      <c r="FC36" s="307">
        <f t="shared" si="132"/>
        <v>0</v>
      </c>
      <c r="FD36" s="307">
        <f t="shared" si="75"/>
        <v>0</v>
      </c>
      <c r="FE36" s="188"/>
      <c r="FF36" s="188"/>
      <c r="FG36" s="188"/>
      <c r="FH36" s="188"/>
      <c r="FI36" s="188"/>
      <c r="FJ36" s="188"/>
      <c r="FK36" s="316">
        <f t="shared" si="125"/>
        <v>0</v>
      </c>
      <c r="FL36" s="316">
        <f t="shared" si="76"/>
        <v>0</v>
      </c>
      <c r="FM36" s="316">
        <f t="shared" si="77"/>
        <v>0</v>
      </c>
      <c r="FN36" s="316">
        <f t="shared" si="78"/>
        <v>0</v>
      </c>
      <c r="FO36" s="316">
        <f t="shared" si="79"/>
        <v>0</v>
      </c>
      <c r="FP36" s="316">
        <f t="shared" si="80"/>
        <v>0</v>
      </c>
      <c r="FQ36" s="188"/>
      <c r="FR36" s="307">
        <f t="shared" si="81"/>
        <v>0</v>
      </c>
      <c r="FS36" s="307">
        <f t="shared" si="82"/>
        <v>0</v>
      </c>
      <c r="FT36" s="188"/>
      <c r="FU36" s="188"/>
      <c r="FV36" s="188"/>
      <c r="FW36" s="188"/>
      <c r="FX36" s="188"/>
      <c r="FY36" s="188"/>
      <c r="FZ36" s="316">
        <f t="shared" si="126"/>
        <v>0</v>
      </c>
      <c r="GA36" s="316">
        <f t="shared" si="83"/>
        <v>0</v>
      </c>
      <c r="GB36" s="316">
        <f t="shared" si="84"/>
        <v>0</v>
      </c>
      <c r="GC36" s="316">
        <f t="shared" si="85"/>
        <v>0</v>
      </c>
      <c r="GD36" s="316">
        <f t="shared" si="86"/>
        <v>0</v>
      </c>
      <c r="GE36" s="316">
        <f t="shared" si="87"/>
        <v>0</v>
      </c>
      <c r="GF36" s="188"/>
      <c r="GG36" s="307">
        <f t="shared" si="88"/>
        <v>0</v>
      </c>
      <c r="GH36" s="307">
        <f t="shared" si="89"/>
        <v>0</v>
      </c>
      <c r="GK36" s="188"/>
      <c r="GL36" s="188"/>
      <c r="GM36" s="188"/>
      <c r="GN36" s="188"/>
      <c r="GO36" s="316">
        <f t="shared" si="90"/>
        <v>0</v>
      </c>
      <c r="GP36" s="316">
        <f t="shared" si="91"/>
        <v>0</v>
      </c>
      <c r="GQ36" s="316">
        <f t="shared" si="91"/>
        <v>0</v>
      </c>
      <c r="GR36" s="316">
        <f t="shared" si="91"/>
        <v>0</v>
      </c>
      <c r="GS36" s="316">
        <f t="shared" si="91"/>
        <v>0</v>
      </c>
      <c r="GT36" s="316">
        <f t="shared" si="91"/>
        <v>0</v>
      </c>
      <c r="GU36" s="188"/>
      <c r="GV36" s="307">
        <f t="shared" si="92"/>
        <v>0</v>
      </c>
      <c r="GW36" s="307">
        <f t="shared" si="127"/>
        <v>0</v>
      </c>
      <c r="GZ36" s="188"/>
      <c r="HA36" s="188"/>
      <c r="HB36" s="188"/>
      <c r="HC36" s="188"/>
      <c r="HD36" s="316">
        <f t="shared" si="93"/>
        <v>0</v>
      </c>
      <c r="HE36" s="316">
        <f t="shared" si="94"/>
        <v>0</v>
      </c>
      <c r="HF36" s="316">
        <f t="shared" si="94"/>
        <v>0</v>
      </c>
      <c r="HG36" s="316">
        <f t="shared" si="94"/>
        <v>0</v>
      </c>
      <c r="HH36" s="316">
        <f t="shared" si="94"/>
        <v>0</v>
      </c>
      <c r="HI36" s="316">
        <f t="shared" si="94"/>
        <v>0</v>
      </c>
      <c r="HJ36" s="188"/>
      <c r="HK36" s="307">
        <f t="shared" si="95"/>
        <v>0</v>
      </c>
      <c r="HL36" s="307">
        <f t="shared" si="128"/>
        <v>0</v>
      </c>
    </row>
    <row r="37" spans="1:220" ht="16.5" x14ac:dyDescent="0.25">
      <c r="A37" s="404">
        <v>37865</v>
      </c>
      <c r="B37" s="410">
        <f t="shared" si="96"/>
        <v>0</v>
      </c>
      <c r="C37" s="208">
        <f t="shared" si="97"/>
        <v>0.88500000000000001</v>
      </c>
      <c r="D37" s="417"/>
      <c r="E37" s="410">
        <f t="shared" si="98"/>
        <v>0</v>
      </c>
      <c r="F37" s="208">
        <f t="shared" si="99"/>
        <v>0.17</v>
      </c>
      <c r="G37" s="417"/>
      <c r="H37" s="410">
        <f t="shared" si="100"/>
        <v>0</v>
      </c>
      <c r="I37" s="208">
        <f t="shared" si="11"/>
        <v>-7.0000000000000007E-2</v>
      </c>
      <c r="J37" s="417"/>
      <c r="K37" s="410">
        <f t="shared" si="101"/>
        <v>13.1</v>
      </c>
      <c r="L37" s="208">
        <f t="shared" si="12"/>
        <v>0.08</v>
      </c>
      <c r="M37" s="417"/>
      <c r="N37" s="410">
        <f t="shared" si="102"/>
        <v>102.11</v>
      </c>
      <c r="O37" s="208">
        <f t="shared" si="13"/>
        <v>0.14499999999999999</v>
      </c>
      <c r="P37" s="417"/>
      <c r="Q37" s="410">
        <f t="shared" si="103"/>
        <v>39.68</v>
      </c>
      <c r="R37" s="208">
        <f t="shared" si="104"/>
        <v>-0.42</v>
      </c>
      <c r="S37" s="417"/>
      <c r="T37" s="208">
        <f t="shared" si="105"/>
        <v>4.9655037120053471</v>
      </c>
      <c r="U37" s="417"/>
      <c r="V37" s="410">
        <f t="shared" si="106"/>
        <v>3.54</v>
      </c>
      <c r="W37" s="208">
        <f t="shared" si="107"/>
        <v>3.9169999999999998</v>
      </c>
      <c r="X37" s="417"/>
      <c r="Z37" s="415">
        <f t="shared" si="108"/>
        <v>52.78</v>
      </c>
      <c r="AA37" s="122"/>
      <c r="AB37" s="122"/>
      <c r="AE37" s="385" t="s">
        <v>329</v>
      </c>
      <c r="AF37" s="386" t="s">
        <v>330</v>
      </c>
      <c r="AH37" s="407">
        <v>37865</v>
      </c>
      <c r="AI37" s="293">
        <f t="shared" si="109"/>
        <v>0</v>
      </c>
      <c r="AJ37" s="294">
        <f t="shared" si="129"/>
        <v>0</v>
      </c>
      <c r="AK37" s="294">
        <f t="shared" si="14"/>
        <v>0</v>
      </c>
      <c r="AL37" s="313">
        <f t="shared" si="110"/>
        <v>0.87315521481528957</v>
      </c>
      <c r="AM37" s="314">
        <f t="shared" si="15"/>
        <v>0</v>
      </c>
      <c r="AN37" s="294">
        <f t="shared" si="16"/>
        <v>0</v>
      </c>
      <c r="AO37" s="408"/>
      <c r="AP37" s="237"/>
      <c r="AQ37" s="307">
        <f t="shared" si="17"/>
        <v>0</v>
      </c>
      <c r="AR37" s="237"/>
      <c r="AS37" s="188"/>
      <c r="AT37" s="188"/>
      <c r="AU37" s="239">
        <v>37865</v>
      </c>
      <c r="AV37" s="188"/>
      <c r="AW37" s="315">
        <f t="shared" si="111"/>
        <v>0</v>
      </c>
      <c r="AX37" s="316">
        <f t="shared" si="18"/>
        <v>0</v>
      </c>
      <c r="AY37" s="316">
        <f t="shared" si="19"/>
        <v>0</v>
      </c>
      <c r="AZ37" s="316">
        <f t="shared" si="20"/>
        <v>0</v>
      </c>
      <c r="BA37" s="316">
        <f t="shared" si="21"/>
        <v>0</v>
      </c>
      <c r="BB37" s="316">
        <f t="shared" si="22"/>
        <v>0</v>
      </c>
      <c r="BC37" s="316">
        <f t="shared" si="23"/>
        <v>0</v>
      </c>
      <c r="BD37" s="316"/>
      <c r="BE37" s="316">
        <f t="shared" si="112"/>
        <v>0</v>
      </c>
      <c r="BF37" s="248"/>
      <c r="BG37" s="248"/>
      <c r="BH37" s="317">
        <f t="shared" si="113"/>
        <v>0</v>
      </c>
      <c r="BI37" s="317">
        <f t="shared" si="24"/>
        <v>0</v>
      </c>
      <c r="BJ37" s="317">
        <f t="shared" si="25"/>
        <v>0</v>
      </c>
      <c r="BK37" s="317">
        <f t="shared" si="26"/>
        <v>0</v>
      </c>
      <c r="BL37" s="317">
        <f t="shared" si="27"/>
        <v>0</v>
      </c>
      <c r="BM37" s="317">
        <f t="shared" si="28"/>
        <v>0</v>
      </c>
      <c r="BN37" s="317">
        <f t="shared" si="29"/>
        <v>0</v>
      </c>
      <c r="BO37" s="317">
        <f t="shared" si="30"/>
        <v>0</v>
      </c>
      <c r="BP37" s="248"/>
      <c r="BQ37" s="249">
        <f t="shared" si="130"/>
        <v>0</v>
      </c>
      <c r="BR37" s="249"/>
      <c r="BS37" s="249"/>
      <c r="BT37" s="188"/>
      <c r="BU37" s="188"/>
      <c r="BV37" s="318">
        <f t="shared" si="114"/>
        <v>0</v>
      </c>
      <c r="BW37" s="318">
        <f t="shared" si="31"/>
        <v>0</v>
      </c>
      <c r="BX37" s="318">
        <f t="shared" si="32"/>
        <v>0</v>
      </c>
      <c r="BY37" s="318">
        <f t="shared" si="33"/>
        <v>0</v>
      </c>
      <c r="BZ37" s="318">
        <f t="shared" si="34"/>
        <v>0</v>
      </c>
      <c r="CA37" s="316">
        <f t="shared" si="35"/>
        <v>0</v>
      </c>
      <c r="CB37" s="316">
        <f t="shared" si="36"/>
        <v>0</v>
      </c>
      <c r="CC37" s="316">
        <f t="shared" si="37"/>
        <v>0</v>
      </c>
      <c r="CD37" s="316">
        <f t="shared" si="38"/>
        <v>0</v>
      </c>
      <c r="CE37" s="316">
        <f t="shared" si="39"/>
        <v>0</v>
      </c>
      <c r="CF37" s="316">
        <f t="shared" si="40"/>
        <v>0</v>
      </c>
      <c r="CG37" s="316">
        <f t="shared" si="41"/>
        <v>0</v>
      </c>
      <c r="CH37" s="316">
        <f t="shared" si="42"/>
        <v>0</v>
      </c>
      <c r="CI37" s="188"/>
      <c r="CJ37" s="307">
        <f t="shared" si="115"/>
        <v>0</v>
      </c>
      <c r="CK37" s="307"/>
      <c r="CL37" s="307"/>
      <c r="CM37" s="318">
        <f t="shared" si="116"/>
        <v>0</v>
      </c>
      <c r="CN37" s="318">
        <f t="shared" si="43"/>
        <v>0</v>
      </c>
      <c r="CO37" s="318">
        <f t="shared" si="44"/>
        <v>0</v>
      </c>
      <c r="CP37" s="318">
        <f t="shared" si="45"/>
        <v>0</v>
      </c>
      <c r="CQ37" s="307"/>
      <c r="CR37" s="307">
        <f t="shared" si="117"/>
        <v>0</v>
      </c>
      <c r="CS37" s="307"/>
      <c r="CT37" s="188"/>
      <c r="CU37" s="188"/>
      <c r="CV37" s="188"/>
      <c r="CW37" s="316">
        <f t="shared" si="118"/>
        <v>0</v>
      </c>
      <c r="CX37" s="316">
        <f t="shared" si="46"/>
        <v>0</v>
      </c>
      <c r="CY37" s="316">
        <f t="shared" si="47"/>
        <v>0</v>
      </c>
      <c r="CZ37" s="316">
        <f t="shared" si="48"/>
        <v>0</v>
      </c>
      <c r="DA37" s="316">
        <f t="shared" si="49"/>
        <v>0</v>
      </c>
      <c r="DB37" s="316">
        <f t="shared" si="50"/>
        <v>0</v>
      </c>
      <c r="DC37" s="316">
        <f t="shared" si="51"/>
        <v>0</v>
      </c>
      <c r="DD37" s="188"/>
      <c r="DE37" s="307">
        <f t="shared" si="119"/>
        <v>0</v>
      </c>
      <c r="DF37" s="188"/>
      <c r="DG37" s="188"/>
      <c r="DH37" s="188"/>
      <c r="DI37" s="188"/>
      <c r="DJ37" s="188"/>
      <c r="DK37" s="316">
        <f t="shared" si="120"/>
        <v>0</v>
      </c>
      <c r="DL37" s="316">
        <f t="shared" si="52"/>
        <v>0</v>
      </c>
      <c r="DM37" s="316">
        <f t="shared" si="53"/>
        <v>0</v>
      </c>
      <c r="DN37" s="316">
        <f t="shared" si="54"/>
        <v>0</v>
      </c>
      <c r="DO37" s="316"/>
      <c r="DP37" s="316">
        <f t="shared" si="121"/>
        <v>0</v>
      </c>
      <c r="DQ37" s="316"/>
      <c r="DR37" s="316">
        <f t="shared" si="122"/>
        <v>0</v>
      </c>
      <c r="DS37" s="316">
        <f t="shared" si="55"/>
        <v>0</v>
      </c>
      <c r="DT37" s="316">
        <f t="shared" si="56"/>
        <v>0</v>
      </c>
      <c r="DU37" s="316">
        <f t="shared" si="57"/>
        <v>0</v>
      </c>
      <c r="DV37" s="316">
        <f t="shared" si="58"/>
        <v>0</v>
      </c>
      <c r="DW37" s="316">
        <f t="shared" si="59"/>
        <v>0</v>
      </c>
      <c r="DX37" s="316">
        <f t="shared" si="60"/>
        <v>0</v>
      </c>
      <c r="DY37" s="316">
        <f t="shared" si="61"/>
        <v>0</v>
      </c>
      <c r="DZ37" s="188"/>
      <c r="EA37" s="307">
        <f t="shared" si="62"/>
        <v>0</v>
      </c>
      <c r="EB37" s="307">
        <f t="shared" si="63"/>
        <v>0</v>
      </c>
      <c r="EC37" s="188"/>
      <c r="ED37" s="188"/>
      <c r="EE37" s="188"/>
      <c r="EF37" s="188"/>
      <c r="EG37" s="188"/>
      <c r="EH37" s="316">
        <f t="shared" si="123"/>
        <v>0</v>
      </c>
      <c r="EI37" s="316">
        <f t="shared" si="64"/>
        <v>0</v>
      </c>
      <c r="EJ37" s="316">
        <f t="shared" si="65"/>
        <v>0</v>
      </c>
      <c r="EK37" s="316">
        <f t="shared" si="66"/>
        <v>0</v>
      </c>
      <c r="EL37" s="316">
        <f t="shared" si="67"/>
        <v>0</v>
      </c>
      <c r="EM37" s="316">
        <f t="shared" si="68"/>
        <v>0</v>
      </c>
      <c r="EN37" s="188"/>
      <c r="EO37" s="307">
        <f t="shared" si="131"/>
        <v>0</v>
      </c>
      <c r="EP37" s="307">
        <f t="shared" si="69"/>
        <v>0</v>
      </c>
      <c r="EQ37" s="188"/>
      <c r="ER37" s="188"/>
      <c r="ES37" s="188"/>
      <c r="ET37" s="188"/>
      <c r="EU37" s="188"/>
      <c r="EV37" s="316">
        <f t="shared" si="124"/>
        <v>0</v>
      </c>
      <c r="EW37" s="316">
        <f t="shared" si="70"/>
        <v>0</v>
      </c>
      <c r="EX37" s="316">
        <f t="shared" si="71"/>
        <v>0</v>
      </c>
      <c r="EY37" s="316">
        <f t="shared" si="72"/>
        <v>0</v>
      </c>
      <c r="EZ37" s="316">
        <f t="shared" si="73"/>
        <v>0</v>
      </c>
      <c r="FA37" s="316">
        <f t="shared" si="74"/>
        <v>0</v>
      </c>
      <c r="FB37" s="188"/>
      <c r="FC37" s="307">
        <f t="shared" si="132"/>
        <v>0</v>
      </c>
      <c r="FD37" s="307">
        <f t="shared" si="75"/>
        <v>0</v>
      </c>
      <c r="FE37" s="188"/>
      <c r="FF37" s="188"/>
      <c r="FG37" s="188"/>
      <c r="FH37" s="188"/>
      <c r="FI37" s="188"/>
      <c r="FJ37" s="188"/>
      <c r="FK37" s="316">
        <f t="shared" si="125"/>
        <v>0</v>
      </c>
      <c r="FL37" s="316">
        <f t="shared" si="76"/>
        <v>0</v>
      </c>
      <c r="FM37" s="316">
        <f t="shared" si="77"/>
        <v>0</v>
      </c>
      <c r="FN37" s="316">
        <f t="shared" si="78"/>
        <v>0</v>
      </c>
      <c r="FO37" s="316">
        <f t="shared" si="79"/>
        <v>0</v>
      </c>
      <c r="FP37" s="316">
        <f t="shared" si="80"/>
        <v>0</v>
      </c>
      <c r="FQ37" s="188"/>
      <c r="FR37" s="307">
        <f t="shared" si="81"/>
        <v>0</v>
      </c>
      <c r="FS37" s="307">
        <f t="shared" si="82"/>
        <v>0</v>
      </c>
      <c r="FT37" s="188"/>
      <c r="FU37" s="188"/>
      <c r="FV37" s="188"/>
      <c r="FW37" s="188"/>
      <c r="FX37" s="188"/>
      <c r="FY37" s="188"/>
      <c r="FZ37" s="316">
        <f t="shared" si="126"/>
        <v>0</v>
      </c>
      <c r="GA37" s="316">
        <f t="shared" si="83"/>
        <v>0</v>
      </c>
      <c r="GB37" s="316">
        <f t="shared" si="84"/>
        <v>0</v>
      </c>
      <c r="GC37" s="316">
        <f t="shared" si="85"/>
        <v>0</v>
      </c>
      <c r="GD37" s="316">
        <f t="shared" si="86"/>
        <v>0</v>
      </c>
      <c r="GE37" s="316">
        <f t="shared" si="87"/>
        <v>0</v>
      </c>
      <c r="GF37" s="188"/>
      <c r="GG37" s="307">
        <f t="shared" si="88"/>
        <v>0</v>
      </c>
      <c r="GH37" s="307">
        <f t="shared" si="89"/>
        <v>0</v>
      </c>
      <c r="GK37" s="188"/>
      <c r="GL37" s="188"/>
      <c r="GM37" s="188"/>
      <c r="GN37" s="188"/>
      <c r="GO37" s="316">
        <f t="shared" si="90"/>
        <v>0</v>
      </c>
      <c r="GP37" s="316">
        <f t="shared" si="91"/>
        <v>0</v>
      </c>
      <c r="GQ37" s="316">
        <f t="shared" si="91"/>
        <v>0</v>
      </c>
      <c r="GR37" s="316">
        <f t="shared" si="91"/>
        <v>0</v>
      </c>
      <c r="GS37" s="316">
        <f t="shared" si="91"/>
        <v>0</v>
      </c>
      <c r="GT37" s="316">
        <f t="shared" si="91"/>
        <v>0</v>
      </c>
      <c r="GU37" s="188"/>
      <c r="GV37" s="307">
        <f t="shared" si="92"/>
        <v>0</v>
      </c>
      <c r="GW37" s="307">
        <f t="shared" si="127"/>
        <v>0</v>
      </c>
      <c r="GZ37" s="188"/>
      <c r="HA37" s="188"/>
      <c r="HB37" s="188"/>
      <c r="HC37" s="188"/>
      <c r="HD37" s="316">
        <f t="shared" si="93"/>
        <v>0</v>
      </c>
      <c r="HE37" s="316">
        <f t="shared" si="94"/>
        <v>0</v>
      </c>
      <c r="HF37" s="316">
        <f t="shared" si="94"/>
        <v>0</v>
      </c>
      <c r="HG37" s="316">
        <f t="shared" si="94"/>
        <v>0</v>
      </c>
      <c r="HH37" s="316">
        <f t="shared" si="94"/>
        <v>0</v>
      </c>
      <c r="HI37" s="316">
        <f t="shared" si="94"/>
        <v>0</v>
      </c>
      <c r="HJ37" s="188"/>
      <c r="HK37" s="307">
        <f t="shared" si="95"/>
        <v>0</v>
      </c>
      <c r="HL37" s="307">
        <f t="shared" si="128"/>
        <v>0</v>
      </c>
    </row>
    <row r="38" spans="1:220" ht="16.5" x14ac:dyDescent="0.25">
      <c r="A38" s="409">
        <v>37895</v>
      </c>
      <c r="B38" s="418">
        <f t="shared" si="96"/>
        <v>0</v>
      </c>
      <c r="C38" s="209">
        <f t="shared" si="97"/>
        <v>0.88500000000000001</v>
      </c>
      <c r="D38" s="419"/>
      <c r="E38" s="418">
        <f t="shared" si="98"/>
        <v>0</v>
      </c>
      <c r="F38" s="209">
        <f t="shared" si="99"/>
        <v>0.17</v>
      </c>
      <c r="G38" s="419"/>
      <c r="H38" s="418">
        <f t="shared" si="100"/>
        <v>0</v>
      </c>
      <c r="I38" s="209">
        <f t="shared" ref="I38:I69" si="133">INDEX(M1SHEET,MATCH($A38,M1COLUMN,0),MATCH($AF$20,M1ROW,0))</f>
        <v>-7.0000000000000007E-2</v>
      </c>
      <c r="J38" s="419"/>
      <c r="K38" s="418">
        <f t="shared" si="101"/>
        <v>13.47</v>
      </c>
      <c r="L38" s="209">
        <f t="shared" ref="L38:L69" si="134">INDEX(M1SHEET,MATCH($A38,M1COLUMN,0),MATCH($AF$10,M1ROW,0))</f>
        <v>0.08</v>
      </c>
      <c r="M38" s="419"/>
      <c r="N38" s="418">
        <f t="shared" si="102"/>
        <v>105.03</v>
      </c>
      <c r="O38" s="209">
        <f t="shared" ref="O38:O69" si="135">INDEX(M1SHEET,MATCH($A38,M1COLUMN,0),MATCH($AF$26,M1ROW,0))</f>
        <v>0.14499999999999999</v>
      </c>
      <c r="P38" s="419"/>
      <c r="Q38" s="418">
        <f t="shared" si="103"/>
        <v>42.88</v>
      </c>
      <c r="R38" s="209">
        <f t="shared" si="104"/>
        <v>-0.42</v>
      </c>
      <c r="S38" s="419"/>
      <c r="T38" s="209">
        <f t="shared" si="105"/>
        <v>5.0107879244915168</v>
      </c>
      <c r="U38" s="419"/>
      <c r="V38" s="418">
        <f t="shared" si="106"/>
        <v>3.95</v>
      </c>
      <c r="W38" s="209">
        <f t="shared" si="107"/>
        <v>3.95</v>
      </c>
      <c r="X38" s="419"/>
      <c r="Z38" s="412">
        <f t="shared" si="108"/>
        <v>56.35</v>
      </c>
      <c r="AA38" s="122"/>
      <c r="AB38" s="122"/>
      <c r="AE38" s="385" t="s">
        <v>331</v>
      </c>
      <c r="AF38" s="386" t="s">
        <v>332</v>
      </c>
      <c r="AH38" s="407">
        <v>37895</v>
      </c>
      <c r="AI38" s="293">
        <f t="shared" si="109"/>
        <v>0</v>
      </c>
      <c r="AJ38" s="294">
        <f t="shared" si="129"/>
        <v>0</v>
      </c>
      <c r="AK38" s="294">
        <f t="shared" si="14"/>
        <v>0</v>
      </c>
      <c r="AL38" s="313">
        <f t="shared" si="110"/>
        <v>0.86917660599853674</v>
      </c>
      <c r="AM38" s="314">
        <f t="shared" si="15"/>
        <v>0</v>
      </c>
      <c r="AN38" s="294">
        <f t="shared" si="16"/>
        <v>0</v>
      </c>
      <c r="AO38" s="408"/>
      <c r="AP38" s="237"/>
      <c r="AQ38" s="307">
        <f t="shared" ref="AQ38:AQ69" si="136">SUM(AW38:BD38)+SUM(BH38:BO38)+SUM(DT38:DY38)+SUM(BV38:CH38)</f>
        <v>0</v>
      </c>
      <c r="AR38" s="237"/>
      <c r="AS38" s="188"/>
      <c r="AT38" s="188"/>
      <c r="AU38" s="239">
        <v>37895</v>
      </c>
      <c r="AV38" s="188"/>
      <c r="AW38" s="315">
        <f t="shared" si="111"/>
        <v>0</v>
      </c>
      <c r="AX38" s="316">
        <f t="shared" si="18"/>
        <v>0</v>
      </c>
      <c r="AY38" s="316">
        <f t="shared" si="19"/>
        <v>0</v>
      </c>
      <c r="AZ38" s="316">
        <f t="shared" si="20"/>
        <v>0</v>
      </c>
      <c r="BA38" s="316">
        <f t="shared" si="21"/>
        <v>0</v>
      </c>
      <c r="BB38" s="316">
        <f t="shared" si="22"/>
        <v>0</v>
      </c>
      <c r="BC38" s="316">
        <f t="shared" si="23"/>
        <v>0</v>
      </c>
      <c r="BD38" s="316"/>
      <c r="BE38" s="316">
        <f t="shared" si="112"/>
        <v>0</v>
      </c>
      <c r="BF38" s="248"/>
      <c r="BG38" s="248"/>
      <c r="BH38" s="317">
        <f t="shared" si="113"/>
        <v>0</v>
      </c>
      <c r="BI38" s="317">
        <f t="shared" si="24"/>
        <v>0</v>
      </c>
      <c r="BJ38" s="317">
        <f t="shared" si="25"/>
        <v>0</v>
      </c>
      <c r="BK38" s="317">
        <f t="shared" si="26"/>
        <v>0</v>
      </c>
      <c r="BL38" s="317">
        <f t="shared" si="27"/>
        <v>0</v>
      </c>
      <c r="BM38" s="317">
        <f t="shared" si="28"/>
        <v>0</v>
      </c>
      <c r="BN38" s="317">
        <f t="shared" si="29"/>
        <v>0</v>
      </c>
      <c r="BO38" s="317">
        <f t="shared" si="30"/>
        <v>0</v>
      </c>
      <c r="BP38" s="248"/>
      <c r="BQ38" s="249">
        <f t="shared" si="130"/>
        <v>0</v>
      </c>
      <c r="BR38" s="249"/>
      <c r="BS38" s="249"/>
      <c r="BT38" s="188"/>
      <c r="BU38" s="188"/>
      <c r="BV38" s="318">
        <f t="shared" si="114"/>
        <v>0</v>
      </c>
      <c r="BW38" s="318">
        <f t="shared" si="31"/>
        <v>0</v>
      </c>
      <c r="BX38" s="318">
        <f t="shared" si="32"/>
        <v>0</v>
      </c>
      <c r="BY38" s="318">
        <f t="shared" si="33"/>
        <v>0</v>
      </c>
      <c r="BZ38" s="318">
        <f t="shared" si="34"/>
        <v>0</v>
      </c>
      <c r="CA38" s="316">
        <f t="shared" si="35"/>
        <v>0</v>
      </c>
      <c r="CB38" s="316">
        <f t="shared" si="36"/>
        <v>0</v>
      </c>
      <c r="CC38" s="316">
        <f t="shared" si="37"/>
        <v>0</v>
      </c>
      <c r="CD38" s="316">
        <f t="shared" si="38"/>
        <v>0</v>
      </c>
      <c r="CE38" s="316">
        <f t="shared" si="39"/>
        <v>0</v>
      </c>
      <c r="CF38" s="316">
        <f t="shared" si="40"/>
        <v>0</v>
      </c>
      <c r="CG38" s="316">
        <f t="shared" si="41"/>
        <v>0</v>
      </c>
      <c r="CH38" s="316">
        <f t="shared" si="42"/>
        <v>0</v>
      </c>
      <c r="CI38" s="188"/>
      <c r="CJ38" s="307">
        <f t="shared" si="115"/>
        <v>0</v>
      </c>
      <c r="CK38" s="307"/>
      <c r="CL38" s="307"/>
      <c r="CM38" s="318">
        <f t="shared" si="116"/>
        <v>0</v>
      </c>
      <c r="CN38" s="318">
        <f t="shared" si="43"/>
        <v>0</v>
      </c>
      <c r="CO38" s="318">
        <f t="shared" si="44"/>
        <v>0</v>
      </c>
      <c r="CP38" s="318">
        <f t="shared" si="45"/>
        <v>0</v>
      </c>
      <c r="CQ38" s="307"/>
      <c r="CR38" s="307">
        <f t="shared" si="117"/>
        <v>0</v>
      </c>
      <c r="CS38" s="307"/>
      <c r="CT38" s="188"/>
      <c r="CU38" s="188"/>
      <c r="CV38" s="188"/>
      <c r="CW38" s="316">
        <f t="shared" si="118"/>
        <v>0</v>
      </c>
      <c r="CX38" s="316">
        <f t="shared" si="46"/>
        <v>0</v>
      </c>
      <c r="CY38" s="316">
        <f t="shared" si="47"/>
        <v>0</v>
      </c>
      <c r="CZ38" s="316">
        <f t="shared" si="48"/>
        <v>0</v>
      </c>
      <c r="DA38" s="316">
        <f t="shared" si="49"/>
        <v>0</v>
      </c>
      <c r="DB38" s="316">
        <f t="shared" si="50"/>
        <v>0</v>
      </c>
      <c r="DC38" s="316">
        <f t="shared" si="51"/>
        <v>0</v>
      </c>
      <c r="DD38" s="188"/>
      <c r="DE38" s="307">
        <f t="shared" si="119"/>
        <v>0</v>
      </c>
      <c r="DF38" s="188"/>
      <c r="DG38" s="188"/>
      <c r="DH38" s="188"/>
      <c r="DI38" s="188"/>
      <c r="DJ38" s="188"/>
      <c r="DK38" s="316">
        <f t="shared" si="120"/>
        <v>0</v>
      </c>
      <c r="DL38" s="316">
        <f t="shared" si="52"/>
        <v>0</v>
      </c>
      <c r="DM38" s="316">
        <f t="shared" si="53"/>
        <v>0</v>
      </c>
      <c r="DN38" s="316">
        <f t="shared" si="54"/>
        <v>0</v>
      </c>
      <c r="DO38" s="316"/>
      <c r="DP38" s="316">
        <f t="shared" si="121"/>
        <v>0</v>
      </c>
      <c r="DQ38" s="316"/>
      <c r="DR38" s="316">
        <f t="shared" si="122"/>
        <v>0</v>
      </c>
      <c r="DS38" s="316">
        <f t="shared" si="55"/>
        <v>0</v>
      </c>
      <c r="DT38" s="316">
        <f t="shared" si="56"/>
        <v>0</v>
      </c>
      <c r="DU38" s="316">
        <f t="shared" si="57"/>
        <v>0</v>
      </c>
      <c r="DV38" s="316">
        <f t="shared" si="58"/>
        <v>0</v>
      </c>
      <c r="DW38" s="316">
        <f t="shared" si="59"/>
        <v>0</v>
      </c>
      <c r="DX38" s="316">
        <f t="shared" si="60"/>
        <v>0</v>
      </c>
      <c r="DY38" s="316">
        <f t="shared" si="61"/>
        <v>0</v>
      </c>
      <c r="DZ38" s="188"/>
      <c r="EA38" s="307">
        <f t="shared" ref="EA38:EA69" si="137">DP38+((SUM(DR38:DY38)))</f>
        <v>0</v>
      </c>
      <c r="EB38" s="307">
        <f t="shared" si="63"/>
        <v>0</v>
      </c>
      <c r="EC38" s="188"/>
      <c r="ED38" s="188"/>
      <c r="EE38" s="188"/>
      <c r="EF38" s="188"/>
      <c r="EG38" s="188"/>
      <c r="EH38" s="316">
        <f t="shared" si="123"/>
        <v>0</v>
      </c>
      <c r="EI38" s="316">
        <f t="shared" si="64"/>
        <v>0</v>
      </c>
      <c r="EJ38" s="316">
        <f t="shared" si="65"/>
        <v>0</v>
      </c>
      <c r="EK38" s="316">
        <f t="shared" si="66"/>
        <v>0</v>
      </c>
      <c r="EL38" s="316">
        <f t="shared" si="67"/>
        <v>0</v>
      </c>
      <c r="EM38" s="316">
        <f t="shared" si="68"/>
        <v>0</v>
      </c>
      <c r="EN38" s="188"/>
      <c r="EO38" s="307">
        <f t="shared" si="131"/>
        <v>0</v>
      </c>
      <c r="EP38" s="307">
        <f t="shared" si="69"/>
        <v>0</v>
      </c>
      <c r="EQ38" s="188"/>
      <c r="ER38" s="188"/>
      <c r="ES38" s="188"/>
      <c r="ET38" s="188"/>
      <c r="EU38" s="188"/>
      <c r="EV38" s="316">
        <f t="shared" si="124"/>
        <v>0</v>
      </c>
      <c r="EW38" s="316">
        <f t="shared" si="70"/>
        <v>0</v>
      </c>
      <c r="EX38" s="316">
        <f t="shared" si="71"/>
        <v>0</v>
      </c>
      <c r="EY38" s="316">
        <f t="shared" si="72"/>
        <v>0</v>
      </c>
      <c r="EZ38" s="316">
        <f t="shared" si="73"/>
        <v>0</v>
      </c>
      <c r="FA38" s="316">
        <f t="shared" si="74"/>
        <v>0</v>
      </c>
      <c r="FB38" s="188"/>
      <c r="FC38" s="307">
        <f t="shared" si="132"/>
        <v>0</v>
      </c>
      <c r="FD38" s="307">
        <f t="shared" si="75"/>
        <v>0</v>
      </c>
      <c r="FE38" s="188"/>
      <c r="FF38" s="188"/>
      <c r="FG38" s="188"/>
      <c r="FH38" s="188"/>
      <c r="FI38" s="188"/>
      <c r="FJ38" s="188"/>
      <c r="FK38" s="316">
        <f t="shared" si="125"/>
        <v>0</v>
      </c>
      <c r="FL38" s="316">
        <f t="shared" si="76"/>
        <v>0</v>
      </c>
      <c r="FM38" s="316">
        <f t="shared" si="77"/>
        <v>0</v>
      </c>
      <c r="FN38" s="316">
        <f t="shared" si="78"/>
        <v>0</v>
      </c>
      <c r="FO38" s="316">
        <f t="shared" si="79"/>
        <v>0</v>
      </c>
      <c r="FP38" s="316">
        <f t="shared" si="80"/>
        <v>0</v>
      </c>
      <c r="FQ38" s="188"/>
      <c r="FR38" s="307">
        <f t="shared" si="81"/>
        <v>0</v>
      </c>
      <c r="FS38" s="307">
        <f t="shared" si="82"/>
        <v>0</v>
      </c>
      <c r="FT38" s="188"/>
      <c r="FU38" s="188"/>
      <c r="FV38" s="188"/>
      <c r="FW38" s="188"/>
      <c r="FX38" s="188"/>
      <c r="FY38" s="188"/>
      <c r="FZ38" s="316">
        <f t="shared" si="126"/>
        <v>0</v>
      </c>
      <c r="GA38" s="316">
        <f t="shared" si="83"/>
        <v>0</v>
      </c>
      <c r="GB38" s="316">
        <f t="shared" si="84"/>
        <v>0</v>
      </c>
      <c r="GC38" s="316">
        <f t="shared" si="85"/>
        <v>0</v>
      </c>
      <c r="GD38" s="316">
        <f t="shared" si="86"/>
        <v>0</v>
      </c>
      <c r="GE38" s="316">
        <f t="shared" si="87"/>
        <v>0</v>
      </c>
      <c r="GF38" s="188"/>
      <c r="GG38" s="307">
        <f t="shared" si="88"/>
        <v>0</v>
      </c>
      <c r="GH38" s="307">
        <f t="shared" si="89"/>
        <v>0</v>
      </c>
      <c r="GK38" s="188"/>
      <c r="GL38" s="188"/>
      <c r="GM38" s="188"/>
      <c r="GN38" s="188"/>
      <c r="GO38" s="316">
        <f t="shared" ref="GO38:GO70" si="138">IF(GO$2&lt;=$A38,IF(GO$3&gt;=$A38,(GO$4),0),0)*($AH39-$AH38)/10000</f>
        <v>0</v>
      </c>
      <c r="GP38" s="316">
        <f t="shared" si="91"/>
        <v>0</v>
      </c>
      <c r="GQ38" s="316">
        <f t="shared" si="91"/>
        <v>0</v>
      </c>
      <c r="GR38" s="316">
        <f t="shared" si="91"/>
        <v>0</v>
      </c>
      <c r="GS38" s="316">
        <f t="shared" si="91"/>
        <v>0</v>
      </c>
      <c r="GT38" s="316">
        <f t="shared" si="91"/>
        <v>0</v>
      </c>
      <c r="GU38" s="188"/>
      <c r="GV38" s="307">
        <f t="shared" si="92"/>
        <v>0</v>
      </c>
      <c r="GW38" s="307">
        <f t="shared" si="127"/>
        <v>0</v>
      </c>
      <c r="GZ38" s="188"/>
      <c r="HA38" s="188"/>
      <c r="HB38" s="188"/>
      <c r="HC38" s="188"/>
      <c r="HD38" s="316">
        <f t="shared" ref="HD38:HD70" si="139">IF(HD$2&lt;=$A38,IF(HD$3&gt;=$A38,(HD$4),0),0)*($AH39-$AH38)/10000</f>
        <v>0</v>
      </c>
      <c r="HE38" s="316">
        <f t="shared" si="94"/>
        <v>0</v>
      </c>
      <c r="HF38" s="316">
        <f t="shared" si="94"/>
        <v>0</v>
      </c>
      <c r="HG38" s="316">
        <f t="shared" si="94"/>
        <v>0</v>
      </c>
      <c r="HH38" s="316">
        <f t="shared" si="94"/>
        <v>0</v>
      </c>
      <c r="HI38" s="316">
        <f t="shared" si="94"/>
        <v>0</v>
      </c>
      <c r="HJ38" s="188"/>
      <c r="HK38" s="307">
        <f t="shared" si="95"/>
        <v>0</v>
      </c>
      <c r="HL38" s="307">
        <f t="shared" si="128"/>
        <v>0</v>
      </c>
    </row>
    <row r="39" spans="1:220" ht="17.25" thickBot="1" x14ac:dyDescent="0.3">
      <c r="A39" s="404">
        <v>37926</v>
      </c>
      <c r="B39" s="410">
        <f t="shared" si="96"/>
        <v>0</v>
      </c>
      <c r="C39" s="208">
        <f t="shared" si="97"/>
        <v>0.59</v>
      </c>
      <c r="D39" s="210">
        <f>AVERAGE(C39:C50)</f>
        <v>0.31583333333333335</v>
      </c>
      <c r="E39" s="410">
        <f t="shared" si="98"/>
        <v>0</v>
      </c>
      <c r="F39" s="208">
        <f t="shared" si="99"/>
        <v>0.26</v>
      </c>
      <c r="G39" s="210">
        <f>AVERAGE(F39:F50)</f>
        <v>0.21041666666666661</v>
      </c>
      <c r="H39" s="410">
        <f t="shared" si="100"/>
        <v>0</v>
      </c>
      <c r="I39" s="208">
        <f t="shared" si="133"/>
        <v>2.5000000000000001E-2</v>
      </c>
      <c r="J39" s="210">
        <f>AVERAGE(I39:I50)</f>
        <v>-2.5833333333333337E-2</v>
      </c>
      <c r="K39" s="410">
        <f t="shared" si="101"/>
        <v>12.98</v>
      </c>
      <c r="L39" s="208">
        <f t="shared" si="134"/>
        <v>0.13</v>
      </c>
      <c r="M39" s="210">
        <f>AVERAGE(L39:L50)</f>
        <v>9.7916666666666652E-2</v>
      </c>
      <c r="N39" s="410">
        <f t="shared" si="102"/>
        <v>34.92</v>
      </c>
      <c r="O39" s="208">
        <f t="shared" si="135"/>
        <v>0.14000000000000001</v>
      </c>
      <c r="P39" s="210">
        <f>AVERAGE(O39:O50)</f>
        <v>0.14000000000000004</v>
      </c>
      <c r="Q39" s="410">
        <f t="shared" si="103"/>
        <v>-173.85</v>
      </c>
      <c r="R39" s="208">
        <f t="shared" si="104"/>
        <v>-0.23</v>
      </c>
      <c r="S39" s="210">
        <f>AVERAGE(R39:R50)</f>
        <v>-0.34958333333333336</v>
      </c>
      <c r="T39" s="208">
        <f t="shared" si="105"/>
        <v>5.4703860177543957</v>
      </c>
      <c r="U39" s="210">
        <f>AVERAGE(T39:T50)</f>
        <v>5.152939978553241</v>
      </c>
      <c r="V39" s="410">
        <f t="shared" si="106"/>
        <v>7.47</v>
      </c>
      <c r="W39" s="208">
        <f t="shared" si="107"/>
        <v>4.085</v>
      </c>
      <c r="X39" s="210">
        <f>AVERAGE(W39:W50)</f>
        <v>3.9876666666666671</v>
      </c>
      <c r="Z39" s="415">
        <f t="shared" si="108"/>
        <v>-160.87</v>
      </c>
      <c r="AA39" s="122"/>
      <c r="AB39" s="122"/>
      <c r="AE39" s="385" t="s">
        <v>333</v>
      </c>
      <c r="AF39" s="386" t="s">
        <v>334</v>
      </c>
      <c r="AH39" s="407">
        <v>37926</v>
      </c>
      <c r="AI39" s="293">
        <f t="shared" si="109"/>
        <v>0</v>
      </c>
      <c r="AJ39" s="294">
        <f t="shared" si="129"/>
        <v>0</v>
      </c>
      <c r="AK39" s="294">
        <f t="shared" si="14"/>
        <v>0</v>
      </c>
      <c r="AL39" s="313">
        <f t="shared" si="110"/>
        <v>0.86506842318690924</v>
      </c>
      <c r="AM39" s="314">
        <f t="shared" si="15"/>
        <v>0</v>
      </c>
      <c r="AN39" s="294">
        <f t="shared" si="16"/>
        <v>0</v>
      </c>
      <c r="AO39" s="408"/>
      <c r="AP39" s="237"/>
      <c r="AQ39" s="307">
        <f t="shared" si="136"/>
        <v>0</v>
      </c>
      <c r="AR39" s="237"/>
      <c r="AS39" s="188"/>
      <c r="AT39" s="188"/>
      <c r="AU39" s="239">
        <v>37926</v>
      </c>
      <c r="AV39" s="188"/>
      <c r="AW39" s="315">
        <f t="shared" si="111"/>
        <v>0</v>
      </c>
      <c r="AX39" s="316">
        <f t="shared" si="18"/>
        <v>0</v>
      </c>
      <c r="AY39" s="316">
        <f t="shared" si="19"/>
        <v>0</v>
      </c>
      <c r="AZ39" s="316">
        <f t="shared" si="20"/>
        <v>0</v>
      </c>
      <c r="BA39" s="316">
        <f t="shared" si="21"/>
        <v>0</v>
      </c>
      <c r="BB39" s="316">
        <f t="shared" si="22"/>
        <v>0</v>
      </c>
      <c r="BC39" s="316">
        <f t="shared" si="23"/>
        <v>0</v>
      </c>
      <c r="BD39" s="316"/>
      <c r="BE39" s="316">
        <f t="shared" si="112"/>
        <v>0</v>
      </c>
      <c r="BF39" s="248"/>
      <c r="BG39" s="248"/>
      <c r="BH39" s="317">
        <f t="shared" si="113"/>
        <v>0</v>
      </c>
      <c r="BI39" s="317">
        <f t="shared" si="24"/>
        <v>0</v>
      </c>
      <c r="BJ39" s="317">
        <f t="shared" si="25"/>
        <v>0</v>
      </c>
      <c r="BK39" s="317">
        <f t="shared" si="26"/>
        <v>0</v>
      </c>
      <c r="BL39" s="317">
        <f t="shared" si="27"/>
        <v>0</v>
      </c>
      <c r="BM39" s="317">
        <f t="shared" si="28"/>
        <v>0</v>
      </c>
      <c r="BN39" s="317">
        <f t="shared" si="29"/>
        <v>0</v>
      </c>
      <c r="BO39" s="317">
        <f t="shared" si="30"/>
        <v>0</v>
      </c>
      <c r="BP39" s="248"/>
      <c r="BQ39" s="249">
        <f t="shared" si="130"/>
        <v>0</v>
      </c>
      <c r="BR39" s="249"/>
      <c r="BS39" s="249"/>
      <c r="BT39" s="188"/>
      <c r="BU39" s="188"/>
      <c r="BV39" s="318">
        <f t="shared" si="114"/>
        <v>0</v>
      </c>
      <c r="BW39" s="318">
        <f t="shared" si="31"/>
        <v>0</v>
      </c>
      <c r="BX39" s="318">
        <f t="shared" si="32"/>
        <v>0</v>
      </c>
      <c r="BY39" s="318">
        <f t="shared" si="33"/>
        <v>0</v>
      </c>
      <c r="BZ39" s="318">
        <f t="shared" si="34"/>
        <v>0</v>
      </c>
      <c r="CA39" s="316">
        <f t="shared" si="35"/>
        <v>0</v>
      </c>
      <c r="CB39" s="316">
        <f t="shared" si="36"/>
        <v>0</v>
      </c>
      <c r="CC39" s="316">
        <f t="shared" si="37"/>
        <v>0</v>
      </c>
      <c r="CD39" s="316">
        <f t="shared" si="38"/>
        <v>0</v>
      </c>
      <c r="CE39" s="316">
        <f t="shared" si="39"/>
        <v>0</v>
      </c>
      <c r="CF39" s="316">
        <f t="shared" si="40"/>
        <v>0</v>
      </c>
      <c r="CG39" s="316">
        <f t="shared" si="41"/>
        <v>0</v>
      </c>
      <c r="CH39" s="316">
        <f t="shared" si="42"/>
        <v>0</v>
      </c>
      <c r="CI39" s="188"/>
      <c r="CJ39" s="307">
        <f t="shared" si="115"/>
        <v>0</v>
      </c>
      <c r="CK39" s="307"/>
      <c r="CL39" s="307"/>
      <c r="CM39" s="318">
        <f t="shared" si="116"/>
        <v>0</v>
      </c>
      <c r="CN39" s="318">
        <f t="shared" si="43"/>
        <v>0</v>
      </c>
      <c r="CO39" s="318">
        <f t="shared" si="44"/>
        <v>0</v>
      </c>
      <c r="CP39" s="318">
        <f t="shared" si="45"/>
        <v>0</v>
      </c>
      <c r="CQ39" s="307"/>
      <c r="CR39" s="307">
        <f t="shared" si="117"/>
        <v>0</v>
      </c>
      <c r="CS39" s="307"/>
      <c r="CT39" s="188"/>
      <c r="CU39" s="188"/>
      <c r="CV39" s="188"/>
      <c r="CW39" s="316">
        <f t="shared" si="118"/>
        <v>0</v>
      </c>
      <c r="CX39" s="316">
        <f t="shared" si="46"/>
        <v>0</v>
      </c>
      <c r="CY39" s="316">
        <f t="shared" si="47"/>
        <v>0</v>
      </c>
      <c r="CZ39" s="316">
        <f t="shared" si="48"/>
        <v>0</v>
      </c>
      <c r="DA39" s="316">
        <f t="shared" si="49"/>
        <v>0</v>
      </c>
      <c r="DB39" s="316">
        <f t="shared" si="50"/>
        <v>0</v>
      </c>
      <c r="DC39" s="316">
        <f t="shared" si="51"/>
        <v>0</v>
      </c>
      <c r="DD39" s="188"/>
      <c r="DE39" s="307">
        <f t="shared" si="119"/>
        <v>0</v>
      </c>
      <c r="DF39" s="188"/>
      <c r="DG39" s="188"/>
      <c r="DH39" s="188"/>
      <c r="DI39" s="188"/>
      <c r="DJ39" s="188"/>
      <c r="DK39" s="316">
        <f t="shared" si="120"/>
        <v>0</v>
      </c>
      <c r="DL39" s="316">
        <f t="shared" si="52"/>
        <v>0</v>
      </c>
      <c r="DM39" s="316">
        <f t="shared" si="53"/>
        <v>0</v>
      </c>
      <c r="DN39" s="316">
        <f t="shared" si="54"/>
        <v>0</v>
      </c>
      <c r="DO39" s="316"/>
      <c r="DP39" s="316">
        <f t="shared" si="121"/>
        <v>0</v>
      </c>
      <c r="DQ39" s="316"/>
      <c r="DR39" s="316">
        <f t="shared" si="122"/>
        <v>0</v>
      </c>
      <c r="DS39" s="316">
        <f t="shared" si="55"/>
        <v>0</v>
      </c>
      <c r="DT39" s="316">
        <f t="shared" si="56"/>
        <v>0</v>
      </c>
      <c r="DU39" s="316">
        <f t="shared" si="57"/>
        <v>0</v>
      </c>
      <c r="DV39" s="316">
        <f t="shared" si="58"/>
        <v>0</v>
      </c>
      <c r="DW39" s="316">
        <f t="shared" si="59"/>
        <v>0</v>
      </c>
      <c r="DX39" s="316">
        <f t="shared" si="60"/>
        <v>0</v>
      </c>
      <c r="DY39" s="316">
        <f t="shared" si="61"/>
        <v>0</v>
      </c>
      <c r="DZ39" s="188"/>
      <c r="EA39" s="307">
        <f t="shared" si="137"/>
        <v>0</v>
      </c>
      <c r="EB39" s="307">
        <f t="shared" si="63"/>
        <v>0</v>
      </c>
      <c r="EC39" s="188"/>
      <c r="ED39" s="188"/>
      <c r="EE39" s="188"/>
      <c r="EF39" s="188"/>
      <c r="EG39" s="188"/>
      <c r="EH39" s="316">
        <f t="shared" si="123"/>
        <v>0</v>
      </c>
      <c r="EI39" s="316">
        <f t="shared" si="64"/>
        <v>0</v>
      </c>
      <c r="EJ39" s="316">
        <f t="shared" si="65"/>
        <v>0</v>
      </c>
      <c r="EK39" s="316">
        <f t="shared" si="66"/>
        <v>0</v>
      </c>
      <c r="EL39" s="316">
        <f t="shared" si="67"/>
        <v>0</v>
      </c>
      <c r="EM39" s="316">
        <f t="shared" si="68"/>
        <v>0</v>
      </c>
      <c r="EN39" s="188"/>
      <c r="EO39" s="307">
        <f t="shared" si="131"/>
        <v>0</v>
      </c>
      <c r="EP39" s="307">
        <f t="shared" si="69"/>
        <v>0</v>
      </c>
      <c r="EQ39" s="188"/>
      <c r="ER39" s="188"/>
      <c r="ES39" s="188"/>
      <c r="ET39" s="188"/>
      <c r="EU39" s="188"/>
      <c r="EV39" s="316">
        <f t="shared" si="124"/>
        <v>0</v>
      </c>
      <c r="EW39" s="316">
        <f t="shared" si="70"/>
        <v>0</v>
      </c>
      <c r="EX39" s="316">
        <f t="shared" si="71"/>
        <v>0</v>
      </c>
      <c r="EY39" s="316">
        <f t="shared" si="72"/>
        <v>0</v>
      </c>
      <c r="EZ39" s="316">
        <f t="shared" si="73"/>
        <v>0</v>
      </c>
      <c r="FA39" s="316">
        <f t="shared" si="74"/>
        <v>0</v>
      </c>
      <c r="FB39" s="188"/>
      <c r="FC39" s="307">
        <f t="shared" si="132"/>
        <v>0</v>
      </c>
      <c r="FD39" s="307">
        <f t="shared" si="75"/>
        <v>0</v>
      </c>
      <c r="FE39" s="188"/>
      <c r="FF39" s="188"/>
      <c r="FG39" s="188"/>
      <c r="FH39" s="188"/>
      <c r="FI39" s="188"/>
      <c r="FJ39" s="188"/>
      <c r="FK39" s="316">
        <f t="shared" si="125"/>
        <v>0</v>
      </c>
      <c r="FL39" s="316">
        <f t="shared" si="76"/>
        <v>0</v>
      </c>
      <c r="FM39" s="316">
        <f t="shared" si="77"/>
        <v>0</v>
      </c>
      <c r="FN39" s="316">
        <f t="shared" si="78"/>
        <v>0</v>
      </c>
      <c r="FO39" s="316">
        <f t="shared" si="79"/>
        <v>0</v>
      </c>
      <c r="FP39" s="316">
        <f t="shared" si="80"/>
        <v>0</v>
      </c>
      <c r="FQ39" s="188"/>
      <c r="FR39" s="307">
        <f t="shared" si="81"/>
        <v>0</v>
      </c>
      <c r="FS39" s="307">
        <f t="shared" si="82"/>
        <v>0</v>
      </c>
      <c r="FT39" s="188"/>
      <c r="FU39" s="188"/>
      <c r="FV39" s="188"/>
      <c r="FW39" s="188"/>
      <c r="FX39" s="188"/>
      <c r="FY39" s="188"/>
      <c r="FZ39" s="316">
        <f t="shared" si="126"/>
        <v>0</v>
      </c>
      <c r="GA39" s="316">
        <f t="shared" si="83"/>
        <v>0</v>
      </c>
      <c r="GB39" s="316">
        <f t="shared" si="84"/>
        <v>0</v>
      </c>
      <c r="GC39" s="316">
        <f t="shared" si="85"/>
        <v>0</v>
      </c>
      <c r="GD39" s="316">
        <f t="shared" si="86"/>
        <v>0</v>
      </c>
      <c r="GE39" s="316">
        <f t="shared" si="87"/>
        <v>0</v>
      </c>
      <c r="GF39" s="188"/>
      <c r="GG39" s="307">
        <f t="shared" si="88"/>
        <v>0</v>
      </c>
      <c r="GH39" s="307">
        <f t="shared" si="89"/>
        <v>0</v>
      </c>
      <c r="GK39" s="188"/>
      <c r="GL39" s="188"/>
      <c r="GM39" s="188"/>
      <c r="GN39" s="188"/>
      <c r="GO39" s="316">
        <f t="shared" si="138"/>
        <v>0</v>
      </c>
      <c r="GP39" s="316">
        <f t="shared" si="91"/>
        <v>0</v>
      </c>
      <c r="GQ39" s="316">
        <f t="shared" si="91"/>
        <v>0</v>
      </c>
      <c r="GR39" s="316">
        <f t="shared" si="91"/>
        <v>0</v>
      </c>
      <c r="GS39" s="316">
        <f t="shared" si="91"/>
        <v>0</v>
      </c>
      <c r="GT39" s="316">
        <f t="shared" si="91"/>
        <v>0</v>
      </c>
      <c r="GU39" s="188"/>
      <c r="GV39" s="307">
        <f t="shared" si="92"/>
        <v>0</v>
      </c>
      <c r="GW39" s="307">
        <f t="shared" si="127"/>
        <v>0</v>
      </c>
      <c r="GZ39" s="188"/>
      <c r="HA39" s="188"/>
      <c r="HB39" s="188"/>
      <c r="HC39" s="188"/>
      <c r="HD39" s="316">
        <f t="shared" si="139"/>
        <v>0</v>
      </c>
      <c r="HE39" s="316">
        <f t="shared" si="94"/>
        <v>0</v>
      </c>
      <c r="HF39" s="316">
        <f t="shared" si="94"/>
        <v>0</v>
      </c>
      <c r="HG39" s="316">
        <f t="shared" si="94"/>
        <v>0</v>
      </c>
      <c r="HH39" s="316">
        <f t="shared" si="94"/>
        <v>0</v>
      </c>
      <c r="HI39" s="316">
        <f t="shared" si="94"/>
        <v>0</v>
      </c>
      <c r="HJ39" s="188"/>
      <c r="HK39" s="307">
        <f t="shared" si="95"/>
        <v>0</v>
      </c>
      <c r="HL39" s="307">
        <f t="shared" si="128"/>
        <v>0</v>
      </c>
    </row>
    <row r="40" spans="1:220" ht="16.5" x14ac:dyDescent="0.25">
      <c r="A40" s="404">
        <v>37956</v>
      </c>
      <c r="B40" s="410">
        <f t="shared" si="96"/>
        <v>0</v>
      </c>
      <c r="C40" s="208">
        <f t="shared" si="97"/>
        <v>0.59</v>
      </c>
      <c r="D40" s="417"/>
      <c r="E40" s="410">
        <f t="shared" si="98"/>
        <v>0</v>
      </c>
      <c r="F40" s="208">
        <f t="shared" si="99"/>
        <v>0.26</v>
      </c>
      <c r="G40" s="417"/>
      <c r="H40" s="410">
        <f t="shared" si="100"/>
        <v>0</v>
      </c>
      <c r="I40" s="208">
        <f t="shared" si="133"/>
        <v>4.4999999999999998E-2</v>
      </c>
      <c r="J40" s="417"/>
      <c r="K40" s="410">
        <f t="shared" si="101"/>
        <v>13.35</v>
      </c>
      <c r="L40" s="208">
        <f t="shared" si="134"/>
        <v>0.13</v>
      </c>
      <c r="M40" s="417"/>
      <c r="N40" s="410">
        <f t="shared" si="102"/>
        <v>35.92</v>
      </c>
      <c r="O40" s="208">
        <f t="shared" si="135"/>
        <v>0.14000000000000001</v>
      </c>
      <c r="P40" s="417"/>
      <c r="Q40" s="410">
        <f t="shared" si="103"/>
        <v>-175.68</v>
      </c>
      <c r="R40" s="208">
        <f t="shared" si="104"/>
        <v>-0.23</v>
      </c>
      <c r="S40" s="417"/>
      <c r="T40" s="208">
        <f t="shared" si="105"/>
        <v>5.6460102931465261</v>
      </c>
      <c r="U40" s="417"/>
      <c r="V40" s="410">
        <f t="shared" si="106"/>
        <v>7.32</v>
      </c>
      <c r="W40" s="208">
        <f t="shared" si="107"/>
        <v>4.21</v>
      </c>
      <c r="X40" s="417"/>
      <c r="Z40" s="415">
        <f t="shared" si="108"/>
        <v>-162.33000000000001</v>
      </c>
      <c r="AA40" s="122"/>
      <c r="AB40" s="122"/>
      <c r="AE40" s="385" t="s">
        <v>335</v>
      </c>
      <c r="AF40" s="423"/>
      <c r="AH40" s="407">
        <v>37956</v>
      </c>
      <c r="AI40" s="293">
        <f t="shared" si="109"/>
        <v>0</v>
      </c>
      <c r="AJ40" s="294">
        <f t="shared" si="129"/>
        <v>0</v>
      </c>
      <c r="AK40" s="294">
        <f t="shared" si="14"/>
        <v>0</v>
      </c>
      <c r="AL40" s="313">
        <f t="shared" si="110"/>
        <v>0.86109584159991626</v>
      </c>
      <c r="AM40" s="314">
        <f t="shared" si="15"/>
        <v>0</v>
      </c>
      <c r="AN40" s="294">
        <f t="shared" si="16"/>
        <v>0</v>
      </c>
      <c r="AO40" s="408"/>
      <c r="AP40" s="237"/>
      <c r="AQ40" s="307">
        <f t="shared" si="136"/>
        <v>0</v>
      </c>
      <c r="AR40" s="237"/>
      <c r="AS40" s="188"/>
      <c r="AT40" s="188"/>
      <c r="AU40" s="239">
        <v>37956</v>
      </c>
      <c r="AV40" s="188"/>
      <c r="AW40" s="315">
        <f t="shared" si="111"/>
        <v>0</v>
      </c>
      <c r="AX40" s="316">
        <f t="shared" si="18"/>
        <v>0</v>
      </c>
      <c r="AY40" s="316">
        <f t="shared" si="19"/>
        <v>0</v>
      </c>
      <c r="AZ40" s="316">
        <f t="shared" si="20"/>
        <v>0</v>
      </c>
      <c r="BA40" s="316">
        <f t="shared" si="21"/>
        <v>0</v>
      </c>
      <c r="BB40" s="316">
        <f t="shared" si="22"/>
        <v>0</v>
      </c>
      <c r="BC40" s="316">
        <f t="shared" si="23"/>
        <v>0</v>
      </c>
      <c r="BD40" s="316"/>
      <c r="BE40" s="316">
        <f t="shared" si="112"/>
        <v>0</v>
      </c>
      <c r="BF40" s="248"/>
      <c r="BG40" s="248"/>
      <c r="BH40" s="317">
        <f t="shared" si="113"/>
        <v>0</v>
      </c>
      <c r="BI40" s="317">
        <f t="shared" si="24"/>
        <v>0</v>
      </c>
      <c r="BJ40" s="317">
        <f t="shared" si="25"/>
        <v>0</v>
      </c>
      <c r="BK40" s="317">
        <f t="shared" si="26"/>
        <v>0</v>
      </c>
      <c r="BL40" s="317">
        <f t="shared" si="27"/>
        <v>0</v>
      </c>
      <c r="BM40" s="317">
        <f t="shared" si="28"/>
        <v>0</v>
      </c>
      <c r="BN40" s="317">
        <f t="shared" si="29"/>
        <v>0</v>
      </c>
      <c r="BO40" s="317">
        <f t="shared" si="30"/>
        <v>0</v>
      </c>
      <c r="BP40" s="248"/>
      <c r="BQ40" s="249">
        <f t="shared" si="130"/>
        <v>0</v>
      </c>
      <c r="BR40" s="249"/>
      <c r="BS40" s="249"/>
      <c r="BT40" s="188"/>
      <c r="BU40" s="188"/>
      <c r="BV40" s="318">
        <f t="shared" si="114"/>
        <v>0</v>
      </c>
      <c r="BW40" s="318">
        <f t="shared" si="31"/>
        <v>0</v>
      </c>
      <c r="BX40" s="318">
        <f t="shared" si="32"/>
        <v>0</v>
      </c>
      <c r="BY40" s="318">
        <f t="shared" si="33"/>
        <v>0</v>
      </c>
      <c r="BZ40" s="318">
        <f t="shared" si="34"/>
        <v>0</v>
      </c>
      <c r="CA40" s="316">
        <f t="shared" si="35"/>
        <v>0</v>
      </c>
      <c r="CB40" s="316">
        <f t="shared" si="36"/>
        <v>0</v>
      </c>
      <c r="CC40" s="316">
        <f t="shared" si="37"/>
        <v>0</v>
      </c>
      <c r="CD40" s="316">
        <f t="shared" si="38"/>
        <v>0</v>
      </c>
      <c r="CE40" s="316">
        <f t="shared" si="39"/>
        <v>0</v>
      </c>
      <c r="CF40" s="316">
        <f t="shared" si="40"/>
        <v>0</v>
      </c>
      <c r="CG40" s="316">
        <f t="shared" si="41"/>
        <v>0</v>
      </c>
      <c r="CH40" s="316">
        <f t="shared" si="42"/>
        <v>0</v>
      </c>
      <c r="CI40" s="188"/>
      <c r="CJ40" s="307">
        <f t="shared" si="115"/>
        <v>0</v>
      </c>
      <c r="CK40" s="307"/>
      <c r="CL40" s="307"/>
      <c r="CM40" s="318">
        <f t="shared" si="116"/>
        <v>0</v>
      </c>
      <c r="CN40" s="318">
        <f t="shared" si="43"/>
        <v>0</v>
      </c>
      <c r="CO40" s="318">
        <f t="shared" si="44"/>
        <v>0</v>
      </c>
      <c r="CP40" s="318">
        <f t="shared" si="45"/>
        <v>0</v>
      </c>
      <c r="CQ40" s="307"/>
      <c r="CR40" s="307">
        <f t="shared" si="117"/>
        <v>0</v>
      </c>
      <c r="CS40" s="307"/>
      <c r="CT40" s="188"/>
      <c r="CU40" s="188"/>
      <c r="CV40" s="188"/>
      <c r="CW40" s="316">
        <f t="shared" si="118"/>
        <v>0</v>
      </c>
      <c r="CX40" s="316">
        <f t="shared" si="46"/>
        <v>0</v>
      </c>
      <c r="CY40" s="316">
        <f t="shared" si="47"/>
        <v>0</v>
      </c>
      <c r="CZ40" s="316">
        <f t="shared" si="48"/>
        <v>0</v>
      </c>
      <c r="DA40" s="316">
        <f t="shared" si="49"/>
        <v>0</v>
      </c>
      <c r="DB40" s="316">
        <f t="shared" si="50"/>
        <v>0</v>
      </c>
      <c r="DC40" s="316">
        <f t="shared" si="51"/>
        <v>0</v>
      </c>
      <c r="DD40" s="188"/>
      <c r="DE40" s="307">
        <f t="shared" si="119"/>
        <v>0</v>
      </c>
      <c r="DF40" s="188"/>
      <c r="DG40" s="188"/>
      <c r="DH40" s="188"/>
      <c r="DI40" s="188"/>
      <c r="DJ40" s="188"/>
      <c r="DK40" s="316">
        <f t="shared" si="120"/>
        <v>0</v>
      </c>
      <c r="DL40" s="316">
        <f t="shared" si="52"/>
        <v>0</v>
      </c>
      <c r="DM40" s="316">
        <f t="shared" si="53"/>
        <v>0</v>
      </c>
      <c r="DN40" s="316">
        <f t="shared" si="54"/>
        <v>0</v>
      </c>
      <c r="DO40" s="316"/>
      <c r="DP40" s="316">
        <f t="shared" si="121"/>
        <v>0</v>
      </c>
      <c r="DQ40" s="316"/>
      <c r="DR40" s="316">
        <f t="shared" si="122"/>
        <v>0</v>
      </c>
      <c r="DS40" s="316">
        <f t="shared" si="55"/>
        <v>0</v>
      </c>
      <c r="DT40" s="316">
        <f t="shared" si="56"/>
        <v>0</v>
      </c>
      <c r="DU40" s="316">
        <f t="shared" si="57"/>
        <v>0</v>
      </c>
      <c r="DV40" s="316">
        <f t="shared" si="58"/>
        <v>0</v>
      </c>
      <c r="DW40" s="316">
        <f t="shared" si="59"/>
        <v>0</v>
      </c>
      <c r="DX40" s="316">
        <f t="shared" si="60"/>
        <v>0</v>
      </c>
      <c r="DY40" s="316">
        <f t="shared" si="61"/>
        <v>0</v>
      </c>
      <c r="DZ40" s="188"/>
      <c r="EA40" s="307">
        <f t="shared" si="137"/>
        <v>0</v>
      </c>
      <c r="EB40" s="307">
        <f t="shared" si="63"/>
        <v>0</v>
      </c>
      <c r="EC40" s="188"/>
      <c r="ED40" s="188"/>
      <c r="EE40" s="188"/>
      <c r="EF40" s="188"/>
      <c r="EG40" s="188"/>
      <c r="EH40" s="316">
        <f t="shared" si="123"/>
        <v>0</v>
      </c>
      <c r="EI40" s="316">
        <f t="shared" si="64"/>
        <v>0</v>
      </c>
      <c r="EJ40" s="316">
        <f t="shared" si="65"/>
        <v>0</v>
      </c>
      <c r="EK40" s="316">
        <f t="shared" si="66"/>
        <v>0</v>
      </c>
      <c r="EL40" s="316">
        <f t="shared" si="67"/>
        <v>0</v>
      </c>
      <c r="EM40" s="316">
        <f t="shared" si="68"/>
        <v>0</v>
      </c>
      <c r="EN40" s="188"/>
      <c r="EO40" s="307">
        <f t="shared" si="131"/>
        <v>0</v>
      </c>
      <c r="EP40" s="307">
        <f t="shared" si="69"/>
        <v>0</v>
      </c>
      <c r="EQ40" s="188"/>
      <c r="ER40" s="188"/>
      <c r="ES40" s="188"/>
      <c r="ET40" s="188"/>
      <c r="EU40" s="188"/>
      <c r="EV40" s="316">
        <f t="shared" si="124"/>
        <v>0</v>
      </c>
      <c r="EW40" s="316">
        <f t="shared" si="70"/>
        <v>0</v>
      </c>
      <c r="EX40" s="316">
        <f t="shared" si="71"/>
        <v>0</v>
      </c>
      <c r="EY40" s="316">
        <f t="shared" si="72"/>
        <v>0</v>
      </c>
      <c r="EZ40" s="316">
        <f t="shared" si="73"/>
        <v>0</v>
      </c>
      <c r="FA40" s="316">
        <f t="shared" si="74"/>
        <v>0</v>
      </c>
      <c r="FB40" s="188"/>
      <c r="FC40" s="307">
        <f t="shared" si="132"/>
        <v>0</v>
      </c>
      <c r="FD40" s="307">
        <f t="shared" si="75"/>
        <v>0</v>
      </c>
      <c r="FE40" s="188"/>
      <c r="FF40" s="188"/>
      <c r="FG40" s="188"/>
      <c r="FH40" s="188"/>
      <c r="FI40" s="188"/>
      <c r="FJ40" s="188"/>
      <c r="FK40" s="316">
        <f t="shared" si="125"/>
        <v>0</v>
      </c>
      <c r="FL40" s="316">
        <f t="shared" si="76"/>
        <v>0</v>
      </c>
      <c r="FM40" s="316">
        <f t="shared" si="77"/>
        <v>0</v>
      </c>
      <c r="FN40" s="316">
        <f t="shared" si="78"/>
        <v>0</v>
      </c>
      <c r="FO40" s="316">
        <f t="shared" si="79"/>
        <v>0</v>
      </c>
      <c r="FP40" s="316">
        <f t="shared" si="80"/>
        <v>0</v>
      </c>
      <c r="FQ40" s="188"/>
      <c r="FR40" s="307">
        <f t="shared" si="81"/>
        <v>0</v>
      </c>
      <c r="FS40" s="307">
        <f t="shared" si="82"/>
        <v>0</v>
      </c>
      <c r="FT40" s="188"/>
      <c r="FU40" s="188"/>
      <c r="FV40" s="188"/>
      <c r="FW40" s="188"/>
      <c r="FX40" s="188"/>
      <c r="FY40" s="188"/>
      <c r="FZ40" s="316">
        <f t="shared" si="126"/>
        <v>0</v>
      </c>
      <c r="GA40" s="316">
        <f t="shared" si="83"/>
        <v>0</v>
      </c>
      <c r="GB40" s="316">
        <f t="shared" si="84"/>
        <v>0</v>
      </c>
      <c r="GC40" s="316">
        <f t="shared" si="85"/>
        <v>0</v>
      </c>
      <c r="GD40" s="316">
        <f t="shared" si="86"/>
        <v>0</v>
      </c>
      <c r="GE40" s="316">
        <f t="shared" si="87"/>
        <v>0</v>
      </c>
      <c r="GF40" s="188"/>
      <c r="GG40" s="307">
        <f t="shared" si="88"/>
        <v>0</v>
      </c>
      <c r="GH40" s="307">
        <f t="shared" si="89"/>
        <v>0</v>
      </c>
      <c r="GK40" s="188"/>
      <c r="GL40" s="188"/>
      <c r="GM40" s="188"/>
      <c r="GN40" s="188"/>
      <c r="GO40" s="316">
        <f t="shared" si="138"/>
        <v>0</v>
      </c>
      <c r="GP40" s="316">
        <f t="shared" si="91"/>
        <v>0</v>
      </c>
      <c r="GQ40" s="316">
        <f t="shared" si="91"/>
        <v>0</v>
      </c>
      <c r="GR40" s="316">
        <f t="shared" si="91"/>
        <v>0</v>
      </c>
      <c r="GS40" s="316">
        <f t="shared" si="91"/>
        <v>0</v>
      </c>
      <c r="GT40" s="316">
        <f t="shared" si="91"/>
        <v>0</v>
      </c>
      <c r="GU40" s="188"/>
      <c r="GV40" s="307">
        <f t="shared" si="92"/>
        <v>0</v>
      </c>
      <c r="GW40" s="307">
        <f t="shared" si="127"/>
        <v>0</v>
      </c>
      <c r="GZ40" s="188"/>
      <c r="HA40" s="188"/>
      <c r="HB40" s="188"/>
      <c r="HC40" s="188"/>
      <c r="HD40" s="316">
        <f t="shared" si="139"/>
        <v>0</v>
      </c>
      <c r="HE40" s="316">
        <f t="shared" si="94"/>
        <v>0</v>
      </c>
      <c r="HF40" s="316">
        <f t="shared" si="94"/>
        <v>0</v>
      </c>
      <c r="HG40" s="316">
        <f t="shared" si="94"/>
        <v>0</v>
      </c>
      <c r="HH40" s="316">
        <f t="shared" si="94"/>
        <v>0</v>
      </c>
      <c r="HI40" s="316">
        <f t="shared" si="94"/>
        <v>0</v>
      </c>
      <c r="HJ40" s="188"/>
      <c r="HK40" s="307">
        <f t="shared" si="95"/>
        <v>0</v>
      </c>
      <c r="HL40" s="307">
        <f t="shared" si="128"/>
        <v>0</v>
      </c>
    </row>
    <row r="41" spans="1:220" ht="16.5" x14ac:dyDescent="0.25">
      <c r="A41" s="404">
        <v>37987</v>
      </c>
      <c r="B41" s="410">
        <f t="shared" si="96"/>
        <v>0</v>
      </c>
      <c r="C41" s="208">
        <f t="shared" si="97"/>
        <v>0.59</v>
      </c>
      <c r="D41" s="411">
        <f>AVERAGE(C39:C43)</f>
        <v>0.59</v>
      </c>
      <c r="E41" s="410">
        <f t="shared" si="98"/>
        <v>0</v>
      </c>
      <c r="F41" s="208">
        <f t="shared" si="99"/>
        <v>0.26</v>
      </c>
      <c r="G41" s="411">
        <f>AVERAGE(F39:F43)</f>
        <v>0.26</v>
      </c>
      <c r="H41" s="410">
        <f t="shared" si="100"/>
        <v>0</v>
      </c>
      <c r="I41" s="208">
        <f t="shared" si="133"/>
        <v>5.7500000000000002E-2</v>
      </c>
      <c r="J41" s="411">
        <f>AVERAGE(I39:I43)</f>
        <v>0.05</v>
      </c>
      <c r="K41" s="410">
        <f t="shared" si="101"/>
        <v>13.28</v>
      </c>
      <c r="L41" s="208">
        <f t="shared" si="134"/>
        <v>0.13</v>
      </c>
      <c r="M41" s="411">
        <f>AVERAGE(L39:L43)</f>
        <v>0.13</v>
      </c>
      <c r="N41" s="410">
        <f t="shared" si="102"/>
        <v>35.75</v>
      </c>
      <c r="O41" s="208">
        <f t="shared" si="135"/>
        <v>0.14000000000000001</v>
      </c>
      <c r="P41" s="411">
        <f>AVERAGE(O39:O43)</f>
        <v>0.14000000000000001</v>
      </c>
      <c r="Q41" s="410">
        <f t="shared" si="103"/>
        <v>-178.72</v>
      </c>
      <c r="R41" s="208">
        <f t="shared" si="104"/>
        <v>-0.23</v>
      </c>
      <c r="S41" s="411">
        <f>AVERAGE(R39:R43)</f>
        <v>-0.23000000000000004</v>
      </c>
      <c r="T41" s="208">
        <f t="shared" si="105"/>
        <v>5.6994119020379852</v>
      </c>
      <c r="U41" s="411">
        <f>AVERAGE(T39:T43)</f>
        <v>5.5322238888578887</v>
      </c>
      <c r="V41" s="410">
        <f t="shared" si="106"/>
        <v>3.05</v>
      </c>
      <c r="W41" s="208">
        <f t="shared" si="107"/>
        <v>4.2490000000000006</v>
      </c>
      <c r="X41" s="411">
        <f>AVERAGE(W39:W43)</f>
        <v>4.1311999999999998</v>
      </c>
      <c r="Z41" s="415">
        <f t="shared" si="108"/>
        <v>-165.44</v>
      </c>
      <c r="AA41" s="122"/>
      <c r="AB41" s="122"/>
      <c r="AE41" s="385" t="s">
        <v>336</v>
      </c>
      <c r="AF41" s="423" t="s">
        <v>337</v>
      </c>
      <c r="AH41" s="407">
        <v>37987</v>
      </c>
      <c r="AI41" s="293">
        <f t="shared" si="109"/>
        <v>0</v>
      </c>
      <c r="AJ41" s="294">
        <f t="shared" si="129"/>
        <v>0</v>
      </c>
      <c r="AK41" s="294">
        <f t="shared" si="14"/>
        <v>0</v>
      </c>
      <c r="AL41" s="313">
        <f t="shared" si="110"/>
        <v>0.85699415866264439</v>
      </c>
      <c r="AM41" s="314">
        <f t="shared" si="15"/>
        <v>0</v>
      </c>
      <c r="AN41" s="294">
        <f t="shared" si="16"/>
        <v>0</v>
      </c>
      <c r="AO41" s="408"/>
      <c r="AP41" s="237"/>
      <c r="AQ41" s="307">
        <f t="shared" si="136"/>
        <v>0</v>
      </c>
      <c r="AR41" s="237"/>
      <c r="AS41" s="188"/>
      <c r="AT41" s="188"/>
      <c r="AU41" s="239">
        <v>37987</v>
      </c>
      <c r="AV41" s="188"/>
      <c r="AW41" s="315">
        <f t="shared" si="111"/>
        <v>0</v>
      </c>
      <c r="AX41" s="316">
        <f t="shared" si="18"/>
        <v>0</v>
      </c>
      <c r="AY41" s="316">
        <f t="shared" si="19"/>
        <v>0</v>
      </c>
      <c r="AZ41" s="316">
        <f t="shared" si="20"/>
        <v>0</v>
      </c>
      <c r="BA41" s="316">
        <f t="shared" si="21"/>
        <v>0</v>
      </c>
      <c r="BB41" s="316">
        <f t="shared" si="22"/>
        <v>0</v>
      </c>
      <c r="BC41" s="316">
        <f t="shared" si="23"/>
        <v>0</v>
      </c>
      <c r="BD41" s="316"/>
      <c r="BE41" s="316">
        <f t="shared" si="112"/>
        <v>0</v>
      </c>
      <c r="BF41" s="248"/>
      <c r="BG41" s="248"/>
      <c r="BH41" s="317">
        <f t="shared" si="113"/>
        <v>0</v>
      </c>
      <c r="BI41" s="317">
        <f t="shared" si="24"/>
        <v>0</v>
      </c>
      <c r="BJ41" s="317">
        <f t="shared" si="25"/>
        <v>0</v>
      </c>
      <c r="BK41" s="317">
        <f t="shared" si="26"/>
        <v>0</v>
      </c>
      <c r="BL41" s="317">
        <f t="shared" si="27"/>
        <v>0</v>
      </c>
      <c r="BM41" s="317">
        <f t="shared" si="28"/>
        <v>0</v>
      </c>
      <c r="BN41" s="317">
        <f t="shared" si="29"/>
        <v>0</v>
      </c>
      <c r="BO41" s="317">
        <f t="shared" si="30"/>
        <v>0</v>
      </c>
      <c r="BP41" s="248"/>
      <c r="BQ41" s="249">
        <f t="shared" si="130"/>
        <v>0</v>
      </c>
      <c r="BR41" s="249"/>
      <c r="BS41" s="249"/>
      <c r="BT41" s="188"/>
      <c r="BU41" s="188"/>
      <c r="BV41" s="318">
        <f t="shared" si="114"/>
        <v>0</v>
      </c>
      <c r="BW41" s="318">
        <f t="shared" si="31"/>
        <v>0</v>
      </c>
      <c r="BX41" s="318">
        <f t="shared" si="32"/>
        <v>0</v>
      </c>
      <c r="BY41" s="318">
        <f t="shared" si="33"/>
        <v>0</v>
      </c>
      <c r="BZ41" s="318">
        <f t="shared" si="34"/>
        <v>0</v>
      </c>
      <c r="CA41" s="316">
        <f t="shared" si="35"/>
        <v>0</v>
      </c>
      <c r="CB41" s="316">
        <f t="shared" si="36"/>
        <v>0</v>
      </c>
      <c r="CC41" s="316">
        <f t="shared" si="37"/>
        <v>0</v>
      </c>
      <c r="CD41" s="316">
        <f t="shared" si="38"/>
        <v>0</v>
      </c>
      <c r="CE41" s="316">
        <f t="shared" si="39"/>
        <v>0</v>
      </c>
      <c r="CF41" s="316">
        <f t="shared" si="40"/>
        <v>0</v>
      </c>
      <c r="CG41" s="316">
        <f t="shared" si="41"/>
        <v>0</v>
      </c>
      <c r="CH41" s="316">
        <f t="shared" si="42"/>
        <v>0</v>
      </c>
      <c r="CI41" s="188"/>
      <c r="CJ41" s="307">
        <f t="shared" si="115"/>
        <v>0</v>
      </c>
      <c r="CK41" s="307"/>
      <c r="CL41" s="307"/>
      <c r="CM41" s="318">
        <f t="shared" si="116"/>
        <v>0</v>
      </c>
      <c r="CN41" s="318">
        <f t="shared" si="43"/>
        <v>0</v>
      </c>
      <c r="CO41" s="318">
        <f t="shared" si="44"/>
        <v>0</v>
      </c>
      <c r="CP41" s="318">
        <f t="shared" si="45"/>
        <v>0</v>
      </c>
      <c r="CQ41" s="307"/>
      <c r="CR41" s="307">
        <f t="shared" si="117"/>
        <v>0</v>
      </c>
      <c r="CS41" s="307"/>
      <c r="CT41" s="188"/>
      <c r="CU41" s="188"/>
      <c r="CV41" s="188"/>
      <c r="CW41" s="316">
        <f t="shared" si="118"/>
        <v>0</v>
      </c>
      <c r="CX41" s="316">
        <f t="shared" si="46"/>
        <v>0</v>
      </c>
      <c r="CY41" s="316">
        <f t="shared" si="47"/>
        <v>0</v>
      </c>
      <c r="CZ41" s="316">
        <f t="shared" si="48"/>
        <v>0</v>
      </c>
      <c r="DA41" s="316">
        <f t="shared" si="49"/>
        <v>0</v>
      </c>
      <c r="DB41" s="316">
        <f t="shared" si="50"/>
        <v>0</v>
      </c>
      <c r="DC41" s="316">
        <f t="shared" si="51"/>
        <v>0</v>
      </c>
      <c r="DD41" s="188"/>
      <c r="DE41" s="307">
        <f t="shared" si="119"/>
        <v>0</v>
      </c>
      <c r="DF41" s="188"/>
      <c r="DG41" s="188"/>
      <c r="DH41" s="188"/>
      <c r="DI41" s="188"/>
      <c r="DJ41" s="188"/>
      <c r="DK41" s="316">
        <f t="shared" si="120"/>
        <v>0</v>
      </c>
      <c r="DL41" s="316">
        <f t="shared" si="52"/>
        <v>0</v>
      </c>
      <c r="DM41" s="316">
        <f t="shared" si="53"/>
        <v>0</v>
      </c>
      <c r="DN41" s="316">
        <f t="shared" si="54"/>
        <v>0</v>
      </c>
      <c r="DO41" s="316"/>
      <c r="DP41" s="316">
        <f t="shared" si="121"/>
        <v>0</v>
      </c>
      <c r="DQ41" s="316"/>
      <c r="DR41" s="316">
        <f t="shared" si="122"/>
        <v>0</v>
      </c>
      <c r="DS41" s="316">
        <f t="shared" si="55"/>
        <v>0</v>
      </c>
      <c r="DT41" s="316">
        <f t="shared" si="56"/>
        <v>0</v>
      </c>
      <c r="DU41" s="316">
        <f t="shared" si="57"/>
        <v>0</v>
      </c>
      <c r="DV41" s="316">
        <f t="shared" si="58"/>
        <v>0</v>
      </c>
      <c r="DW41" s="316">
        <f t="shared" si="59"/>
        <v>0</v>
      </c>
      <c r="DX41" s="316">
        <f t="shared" si="60"/>
        <v>0</v>
      </c>
      <c r="DY41" s="316">
        <f t="shared" si="61"/>
        <v>0</v>
      </c>
      <c r="DZ41" s="188"/>
      <c r="EA41" s="307">
        <f t="shared" si="137"/>
        <v>0</v>
      </c>
      <c r="EB41" s="307">
        <f t="shared" si="63"/>
        <v>0</v>
      </c>
      <c r="EC41" s="188"/>
      <c r="ED41" s="188"/>
      <c r="EE41" s="188"/>
      <c r="EF41" s="188"/>
      <c r="EG41" s="188"/>
      <c r="EH41" s="316">
        <f t="shared" si="123"/>
        <v>0</v>
      </c>
      <c r="EI41" s="316">
        <f t="shared" si="64"/>
        <v>0</v>
      </c>
      <c r="EJ41" s="316">
        <f t="shared" si="65"/>
        <v>0</v>
      </c>
      <c r="EK41" s="316">
        <f t="shared" si="66"/>
        <v>0</v>
      </c>
      <c r="EL41" s="316">
        <f t="shared" si="67"/>
        <v>0</v>
      </c>
      <c r="EM41" s="316">
        <f t="shared" si="68"/>
        <v>0</v>
      </c>
      <c r="EN41" s="188"/>
      <c r="EO41" s="307">
        <f t="shared" si="131"/>
        <v>0</v>
      </c>
      <c r="EP41" s="307">
        <f t="shared" si="69"/>
        <v>0</v>
      </c>
      <c r="EQ41" s="188"/>
      <c r="ER41" s="188"/>
      <c r="ES41" s="188"/>
      <c r="ET41" s="188"/>
      <c r="EU41" s="188"/>
      <c r="EV41" s="316">
        <f t="shared" si="124"/>
        <v>0</v>
      </c>
      <c r="EW41" s="316">
        <f t="shared" si="70"/>
        <v>0</v>
      </c>
      <c r="EX41" s="316">
        <f t="shared" si="71"/>
        <v>0</v>
      </c>
      <c r="EY41" s="316">
        <f t="shared" si="72"/>
        <v>0</v>
      </c>
      <c r="EZ41" s="316">
        <f t="shared" si="73"/>
        <v>0</v>
      </c>
      <c r="FA41" s="316">
        <f t="shared" si="74"/>
        <v>0</v>
      </c>
      <c r="FB41" s="188"/>
      <c r="FC41" s="307">
        <f t="shared" si="132"/>
        <v>0</v>
      </c>
      <c r="FD41" s="307">
        <f t="shared" si="75"/>
        <v>0</v>
      </c>
      <c r="FE41" s="188"/>
      <c r="FF41" s="188"/>
      <c r="FG41" s="188"/>
      <c r="FH41" s="188"/>
      <c r="FI41" s="188"/>
      <c r="FJ41" s="188"/>
      <c r="FK41" s="316">
        <f t="shared" si="125"/>
        <v>0</v>
      </c>
      <c r="FL41" s="316">
        <f t="shared" si="76"/>
        <v>0</v>
      </c>
      <c r="FM41" s="316">
        <f t="shared" si="77"/>
        <v>0</v>
      </c>
      <c r="FN41" s="316">
        <f t="shared" si="78"/>
        <v>0</v>
      </c>
      <c r="FO41" s="316">
        <f t="shared" si="79"/>
        <v>0</v>
      </c>
      <c r="FP41" s="316">
        <f t="shared" si="80"/>
        <v>0</v>
      </c>
      <c r="FQ41" s="188"/>
      <c r="FR41" s="307">
        <f t="shared" si="81"/>
        <v>0</v>
      </c>
      <c r="FS41" s="307">
        <f t="shared" si="82"/>
        <v>0</v>
      </c>
      <c r="FT41" s="188"/>
      <c r="FU41" s="188"/>
      <c r="FV41" s="188"/>
      <c r="FW41" s="188"/>
      <c r="FX41" s="188"/>
      <c r="FY41" s="188"/>
      <c r="FZ41" s="316">
        <f t="shared" si="126"/>
        <v>0</v>
      </c>
      <c r="GA41" s="316">
        <f t="shared" si="83"/>
        <v>0</v>
      </c>
      <c r="GB41" s="316">
        <f t="shared" si="84"/>
        <v>0</v>
      </c>
      <c r="GC41" s="316">
        <f t="shared" si="85"/>
        <v>0</v>
      </c>
      <c r="GD41" s="316">
        <f t="shared" si="86"/>
        <v>0</v>
      </c>
      <c r="GE41" s="316">
        <f t="shared" si="87"/>
        <v>0</v>
      </c>
      <c r="GF41" s="188"/>
      <c r="GG41" s="307">
        <f t="shared" si="88"/>
        <v>0</v>
      </c>
      <c r="GH41" s="307">
        <f t="shared" si="89"/>
        <v>0</v>
      </c>
      <c r="GK41" s="188"/>
      <c r="GL41" s="188"/>
      <c r="GM41" s="188"/>
      <c r="GN41" s="188"/>
      <c r="GO41" s="316">
        <f t="shared" si="138"/>
        <v>0</v>
      </c>
      <c r="GP41" s="316">
        <f t="shared" si="91"/>
        <v>0</v>
      </c>
      <c r="GQ41" s="316">
        <f t="shared" si="91"/>
        <v>0</v>
      </c>
      <c r="GR41" s="316">
        <f t="shared" si="91"/>
        <v>0</v>
      </c>
      <c r="GS41" s="316">
        <f t="shared" si="91"/>
        <v>0</v>
      </c>
      <c r="GT41" s="316">
        <f t="shared" si="91"/>
        <v>0</v>
      </c>
      <c r="GU41" s="188"/>
      <c r="GV41" s="307">
        <f t="shared" si="92"/>
        <v>0</v>
      </c>
      <c r="GW41" s="307">
        <f t="shared" si="127"/>
        <v>0</v>
      </c>
      <c r="GZ41" s="188"/>
      <c r="HA41" s="188"/>
      <c r="HB41" s="188"/>
      <c r="HC41" s="188"/>
      <c r="HD41" s="316">
        <f t="shared" si="139"/>
        <v>0</v>
      </c>
      <c r="HE41" s="316">
        <f t="shared" si="94"/>
        <v>0</v>
      </c>
      <c r="HF41" s="316">
        <f t="shared" si="94"/>
        <v>0</v>
      </c>
      <c r="HG41" s="316">
        <f t="shared" si="94"/>
        <v>0</v>
      </c>
      <c r="HH41" s="316">
        <f t="shared" si="94"/>
        <v>0</v>
      </c>
      <c r="HI41" s="316">
        <f t="shared" si="94"/>
        <v>0</v>
      </c>
      <c r="HJ41" s="188"/>
      <c r="HK41" s="307">
        <f t="shared" si="95"/>
        <v>0</v>
      </c>
      <c r="HL41" s="307">
        <f t="shared" si="128"/>
        <v>0</v>
      </c>
    </row>
    <row r="42" spans="1:220" ht="16.5" x14ac:dyDescent="0.25">
      <c r="A42" s="404">
        <v>38018</v>
      </c>
      <c r="B42" s="410">
        <f t="shared" si="96"/>
        <v>0</v>
      </c>
      <c r="C42" s="208">
        <f t="shared" si="97"/>
        <v>0.59</v>
      </c>
      <c r="D42" s="417"/>
      <c r="E42" s="410">
        <f t="shared" si="98"/>
        <v>0</v>
      </c>
      <c r="F42" s="208">
        <f t="shared" si="99"/>
        <v>0.26</v>
      </c>
      <c r="G42" s="417"/>
      <c r="H42" s="410">
        <f t="shared" si="100"/>
        <v>0</v>
      </c>
      <c r="I42" s="208">
        <f t="shared" si="133"/>
        <v>6.25E-2</v>
      </c>
      <c r="J42" s="417"/>
      <c r="K42" s="410">
        <f t="shared" si="101"/>
        <v>12.37</v>
      </c>
      <c r="L42" s="208">
        <f t="shared" si="134"/>
        <v>0.13</v>
      </c>
      <c r="M42" s="417"/>
      <c r="N42" s="410">
        <f t="shared" si="102"/>
        <v>33.28</v>
      </c>
      <c r="O42" s="208">
        <f t="shared" si="135"/>
        <v>0.14000000000000001</v>
      </c>
      <c r="P42" s="417"/>
      <c r="Q42" s="410">
        <f t="shared" si="103"/>
        <v>-165.82</v>
      </c>
      <c r="R42" s="208">
        <f t="shared" si="104"/>
        <v>-0.23</v>
      </c>
      <c r="S42" s="417"/>
      <c r="T42" s="208">
        <f t="shared" si="105"/>
        <v>5.5158420881255976</v>
      </c>
      <c r="U42" s="417"/>
      <c r="V42" s="410">
        <f t="shared" si="106"/>
        <v>2.52</v>
      </c>
      <c r="W42" s="208">
        <f t="shared" si="107"/>
        <v>4.1210000000000004</v>
      </c>
      <c r="X42" s="417"/>
      <c r="Z42" s="415">
        <f t="shared" si="108"/>
        <v>-153.44999999999999</v>
      </c>
      <c r="AA42" s="122"/>
      <c r="AB42" s="122"/>
      <c r="AE42" s="385" t="s">
        <v>338</v>
      </c>
      <c r="AF42" s="423"/>
      <c r="AH42" s="407">
        <v>38018</v>
      </c>
      <c r="AI42" s="293">
        <f t="shared" si="109"/>
        <v>0</v>
      </c>
      <c r="AJ42" s="294">
        <f t="shared" si="129"/>
        <v>0</v>
      </c>
      <c r="AK42" s="294">
        <f t="shared" si="14"/>
        <v>0</v>
      </c>
      <c r="AL42" s="313">
        <f t="shared" si="110"/>
        <v>0.85290970351614381</v>
      </c>
      <c r="AM42" s="314">
        <f t="shared" si="15"/>
        <v>0</v>
      </c>
      <c r="AN42" s="294">
        <f t="shared" si="16"/>
        <v>0</v>
      </c>
      <c r="AO42" s="408"/>
      <c r="AP42" s="237"/>
      <c r="AQ42" s="307">
        <f t="shared" si="136"/>
        <v>0</v>
      </c>
      <c r="AR42" s="237"/>
      <c r="AS42" s="188"/>
      <c r="AT42" s="188"/>
      <c r="AU42" s="239">
        <v>38018</v>
      </c>
      <c r="AV42" s="188"/>
      <c r="AW42" s="315">
        <f t="shared" si="111"/>
        <v>0</v>
      </c>
      <c r="AX42" s="316">
        <f t="shared" si="18"/>
        <v>0</v>
      </c>
      <c r="AY42" s="316">
        <f t="shared" si="19"/>
        <v>0</v>
      </c>
      <c r="AZ42" s="316">
        <f t="shared" si="20"/>
        <v>0</v>
      </c>
      <c r="BA42" s="316">
        <f t="shared" si="21"/>
        <v>0</v>
      </c>
      <c r="BB42" s="316">
        <f t="shared" si="22"/>
        <v>0</v>
      </c>
      <c r="BC42" s="316">
        <f t="shared" si="23"/>
        <v>0</v>
      </c>
      <c r="BD42" s="316"/>
      <c r="BE42" s="316">
        <f t="shared" si="112"/>
        <v>0</v>
      </c>
      <c r="BF42" s="248"/>
      <c r="BG42" s="248"/>
      <c r="BH42" s="317">
        <f t="shared" si="113"/>
        <v>0</v>
      </c>
      <c r="BI42" s="317">
        <f t="shared" si="24"/>
        <v>0</v>
      </c>
      <c r="BJ42" s="317">
        <f t="shared" si="25"/>
        <v>0</v>
      </c>
      <c r="BK42" s="317">
        <f t="shared" si="26"/>
        <v>0</v>
      </c>
      <c r="BL42" s="317">
        <f t="shared" si="27"/>
        <v>0</v>
      </c>
      <c r="BM42" s="317">
        <f t="shared" si="28"/>
        <v>0</v>
      </c>
      <c r="BN42" s="317">
        <f t="shared" si="29"/>
        <v>0</v>
      </c>
      <c r="BO42" s="317">
        <f t="shared" si="30"/>
        <v>0</v>
      </c>
      <c r="BP42" s="248"/>
      <c r="BQ42" s="249">
        <f t="shared" si="130"/>
        <v>0</v>
      </c>
      <c r="BR42" s="249"/>
      <c r="BS42" s="249"/>
      <c r="BT42" s="188"/>
      <c r="BU42" s="188"/>
      <c r="BV42" s="318">
        <f t="shared" si="114"/>
        <v>0</v>
      </c>
      <c r="BW42" s="318">
        <f t="shared" si="31"/>
        <v>0</v>
      </c>
      <c r="BX42" s="318">
        <f t="shared" si="32"/>
        <v>0</v>
      </c>
      <c r="BY42" s="318">
        <f t="shared" si="33"/>
        <v>0</v>
      </c>
      <c r="BZ42" s="318">
        <f t="shared" si="34"/>
        <v>0</v>
      </c>
      <c r="CA42" s="316">
        <f t="shared" si="35"/>
        <v>0</v>
      </c>
      <c r="CB42" s="316">
        <f t="shared" si="36"/>
        <v>0</v>
      </c>
      <c r="CC42" s="316">
        <f t="shared" si="37"/>
        <v>0</v>
      </c>
      <c r="CD42" s="316">
        <f t="shared" si="38"/>
        <v>0</v>
      </c>
      <c r="CE42" s="316">
        <f t="shared" si="39"/>
        <v>0</v>
      </c>
      <c r="CF42" s="316">
        <f t="shared" si="40"/>
        <v>0</v>
      </c>
      <c r="CG42" s="316">
        <f t="shared" si="41"/>
        <v>0</v>
      </c>
      <c r="CH42" s="316">
        <f t="shared" si="42"/>
        <v>0</v>
      </c>
      <c r="CI42" s="188"/>
      <c r="CJ42" s="307">
        <f t="shared" si="115"/>
        <v>0</v>
      </c>
      <c r="CK42" s="307"/>
      <c r="CL42" s="307"/>
      <c r="CM42" s="318">
        <f t="shared" si="116"/>
        <v>0</v>
      </c>
      <c r="CN42" s="318">
        <f t="shared" si="43"/>
        <v>0</v>
      </c>
      <c r="CO42" s="318">
        <f t="shared" si="44"/>
        <v>0</v>
      </c>
      <c r="CP42" s="318">
        <f t="shared" si="45"/>
        <v>0</v>
      </c>
      <c r="CQ42" s="307"/>
      <c r="CR42" s="307">
        <f t="shared" si="117"/>
        <v>0</v>
      </c>
      <c r="CS42" s="307"/>
      <c r="CT42" s="188"/>
      <c r="CU42" s="188"/>
      <c r="CV42" s="188"/>
      <c r="CW42" s="316">
        <f t="shared" si="118"/>
        <v>0</v>
      </c>
      <c r="CX42" s="316">
        <f t="shared" si="46"/>
        <v>0</v>
      </c>
      <c r="CY42" s="316">
        <f t="shared" si="47"/>
        <v>0</v>
      </c>
      <c r="CZ42" s="316">
        <f t="shared" si="48"/>
        <v>0</v>
      </c>
      <c r="DA42" s="316">
        <f t="shared" si="49"/>
        <v>0</v>
      </c>
      <c r="DB42" s="316">
        <f t="shared" si="50"/>
        <v>0</v>
      </c>
      <c r="DC42" s="316">
        <f t="shared" si="51"/>
        <v>0</v>
      </c>
      <c r="DD42" s="188"/>
      <c r="DE42" s="307">
        <f t="shared" si="119"/>
        <v>0</v>
      </c>
      <c r="DF42" s="188"/>
      <c r="DG42" s="188"/>
      <c r="DH42" s="188"/>
      <c r="DI42" s="188"/>
      <c r="DJ42" s="188"/>
      <c r="DK42" s="316">
        <f t="shared" si="120"/>
        <v>0</v>
      </c>
      <c r="DL42" s="316">
        <f t="shared" si="52"/>
        <v>0</v>
      </c>
      <c r="DM42" s="316">
        <f t="shared" si="53"/>
        <v>0</v>
      </c>
      <c r="DN42" s="316">
        <f t="shared" si="54"/>
        <v>0</v>
      </c>
      <c r="DO42" s="316"/>
      <c r="DP42" s="316">
        <f t="shared" si="121"/>
        <v>0</v>
      </c>
      <c r="DQ42" s="316"/>
      <c r="DR42" s="316">
        <f t="shared" si="122"/>
        <v>0</v>
      </c>
      <c r="DS42" s="316">
        <f t="shared" si="55"/>
        <v>0</v>
      </c>
      <c r="DT42" s="316">
        <f t="shared" si="56"/>
        <v>0</v>
      </c>
      <c r="DU42" s="316">
        <f t="shared" si="57"/>
        <v>0</v>
      </c>
      <c r="DV42" s="316">
        <f t="shared" si="58"/>
        <v>0</v>
      </c>
      <c r="DW42" s="316">
        <f t="shared" si="59"/>
        <v>0</v>
      </c>
      <c r="DX42" s="316">
        <f t="shared" si="60"/>
        <v>0</v>
      </c>
      <c r="DY42" s="316">
        <f t="shared" si="61"/>
        <v>0</v>
      </c>
      <c r="DZ42" s="188"/>
      <c r="EA42" s="307">
        <f t="shared" si="137"/>
        <v>0</v>
      </c>
      <c r="EB42" s="307">
        <f t="shared" si="63"/>
        <v>0</v>
      </c>
      <c r="EC42" s="188"/>
      <c r="ED42" s="188"/>
      <c r="EE42" s="188"/>
      <c r="EF42" s="188"/>
      <c r="EG42" s="188"/>
      <c r="EH42" s="316">
        <f t="shared" si="123"/>
        <v>0</v>
      </c>
      <c r="EI42" s="316">
        <f t="shared" si="64"/>
        <v>0</v>
      </c>
      <c r="EJ42" s="316">
        <f t="shared" si="65"/>
        <v>0</v>
      </c>
      <c r="EK42" s="316">
        <f t="shared" si="66"/>
        <v>0</v>
      </c>
      <c r="EL42" s="316">
        <f t="shared" si="67"/>
        <v>0</v>
      </c>
      <c r="EM42" s="316">
        <f t="shared" si="68"/>
        <v>0</v>
      </c>
      <c r="EN42" s="188"/>
      <c r="EO42" s="307">
        <f t="shared" si="131"/>
        <v>0</v>
      </c>
      <c r="EP42" s="307">
        <f t="shared" si="69"/>
        <v>0</v>
      </c>
      <c r="EQ42" s="188"/>
      <c r="ER42" s="188"/>
      <c r="ES42" s="188"/>
      <c r="ET42" s="188"/>
      <c r="EU42" s="188"/>
      <c r="EV42" s="316">
        <f t="shared" si="124"/>
        <v>0</v>
      </c>
      <c r="EW42" s="316">
        <f t="shared" si="70"/>
        <v>0</v>
      </c>
      <c r="EX42" s="316">
        <f t="shared" si="71"/>
        <v>0</v>
      </c>
      <c r="EY42" s="316">
        <f t="shared" si="72"/>
        <v>0</v>
      </c>
      <c r="EZ42" s="316">
        <f t="shared" si="73"/>
        <v>0</v>
      </c>
      <c r="FA42" s="316">
        <f t="shared" si="74"/>
        <v>0</v>
      </c>
      <c r="FB42" s="188"/>
      <c r="FC42" s="307">
        <f t="shared" si="132"/>
        <v>0</v>
      </c>
      <c r="FD42" s="307">
        <f t="shared" si="75"/>
        <v>0</v>
      </c>
      <c r="FE42" s="188"/>
      <c r="FF42" s="188"/>
      <c r="FG42" s="188"/>
      <c r="FH42" s="188"/>
      <c r="FI42" s="188"/>
      <c r="FJ42" s="188"/>
      <c r="FK42" s="316">
        <f t="shared" si="125"/>
        <v>0</v>
      </c>
      <c r="FL42" s="316">
        <f t="shared" si="76"/>
        <v>0</v>
      </c>
      <c r="FM42" s="316">
        <f t="shared" si="77"/>
        <v>0</v>
      </c>
      <c r="FN42" s="316">
        <f t="shared" si="78"/>
        <v>0</v>
      </c>
      <c r="FO42" s="316">
        <f t="shared" si="79"/>
        <v>0</v>
      </c>
      <c r="FP42" s="316">
        <f t="shared" si="80"/>
        <v>0</v>
      </c>
      <c r="FQ42" s="188"/>
      <c r="FR42" s="307">
        <f t="shared" si="81"/>
        <v>0</v>
      </c>
      <c r="FS42" s="307">
        <f t="shared" si="82"/>
        <v>0</v>
      </c>
      <c r="FT42" s="188"/>
      <c r="FU42" s="188"/>
      <c r="FV42" s="188"/>
      <c r="FW42" s="188"/>
      <c r="FX42" s="188"/>
      <c r="FY42" s="188"/>
      <c r="FZ42" s="316">
        <f t="shared" si="126"/>
        <v>0</v>
      </c>
      <c r="GA42" s="316">
        <f t="shared" si="83"/>
        <v>0</v>
      </c>
      <c r="GB42" s="316">
        <f t="shared" si="84"/>
        <v>0</v>
      </c>
      <c r="GC42" s="316">
        <f t="shared" si="85"/>
        <v>0</v>
      </c>
      <c r="GD42" s="316">
        <f t="shared" si="86"/>
        <v>0</v>
      </c>
      <c r="GE42" s="316">
        <f t="shared" si="87"/>
        <v>0</v>
      </c>
      <c r="GF42" s="188"/>
      <c r="GG42" s="307">
        <f t="shared" si="88"/>
        <v>0</v>
      </c>
      <c r="GH42" s="307">
        <f t="shared" si="89"/>
        <v>0</v>
      </c>
      <c r="GK42" s="188"/>
      <c r="GL42" s="188"/>
      <c r="GM42" s="188"/>
      <c r="GN42" s="188"/>
      <c r="GO42" s="316">
        <f t="shared" si="138"/>
        <v>0</v>
      </c>
      <c r="GP42" s="316">
        <f t="shared" si="91"/>
        <v>0</v>
      </c>
      <c r="GQ42" s="316">
        <f t="shared" si="91"/>
        <v>0</v>
      </c>
      <c r="GR42" s="316">
        <f t="shared" si="91"/>
        <v>0</v>
      </c>
      <c r="GS42" s="316">
        <f t="shared" si="91"/>
        <v>0</v>
      </c>
      <c r="GT42" s="316">
        <f t="shared" si="91"/>
        <v>0</v>
      </c>
      <c r="GU42" s="188"/>
      <c r="GV42" s="307">
        <f t="shared" si="92"/>
        <v>0</v>
      </c>
      <c r="GW42" s="307">
        <f t="shared" si="127"/>
        <v>0</v>
      </c>
      <c r="GZ42" s="188"/>
      <c r="HA42" s="188"/>
      <c r="HB42" s="188"/>
      <c r="HC42" s="188"/>
      <c r="HD42" s="316">
        <f t="shared" si="139"/>
        <v>0</v>
      </c>
      <c r="HE42" s="316">
        <f t="shared" si="94"/>
        <v>0</v>
      </c>
      <c r="HF42" s="316">
        <f t="shared" si="94"/>
        <v>0</v>
      </c>
      <c r="HG42" s="316">
        <f t="shared" si="94"/>
        <v>0</v>
      </c>
      <c r="HH42" s="316">
        <f t="shared" si="94"/>
        <v>0</v>
      </c>
      <c r="HI42" s="316">
        <f t="shared" si="94"/>
        <v>0</v>
      </c>
      <c r="HJ42" s="188"/>
      <c r="HK42" s="307">
        <f t="shared" si="95"/>
        <v>0</v>
      </c>
      <c r="HL42" s="307">
        <f t="shared" si="128"/>
        <v>0</v>
      </c>
    </row>
    <row r="43" spans="1:220" ht="16.5" x14ac:dyDescent="0.25">
      <c r="A43" s="409">
        <v>38047</v>
      </c>
      <c r="B43" s="410">
        <f t="shared" si="96"/>
        <v>0</v>
      </c>
      <c r="C43" s="208">
        <f t="shared" si="97"/>
        <v>0.59</v>
      </c>
      <c r="D43" s="417"/>
      <c r="E43" s="410">
        <f t="shared" si="98"/>
        <v>0</v>
      </c>
      <c r="F43" s="208">
        <f t="shared" si="99"/>
        <v>0.26</v>
      </c>
      <c r="G43" s="417"/>
      <c r="H43" s="410">
        <f t="shared" si="100"/>
        <v>0</v>
      </c>
      <c r="I43" s="208">
        <f t="shared" si="133"/>
        <v>0.06</v>
      </c>
      <c r="J43" s="417"/>
      <c r="K43" s="410">
        <f t="shared" si="101"/>
        <v>13.16</v>
      </c>
      <c r="L43" s="208">
        <f t="shared" si="134"/>
        <v>0.13</v>
      </c>
      <c r="M43" s="417"/>
      <c r="N43" s="410">
        <f t="shared" si="102"/>
        <v>35.42</v>
      </c>
      <c r="O43" s="208">
        <f t="shared" si="135"/>
        <v>0.14000000000000001</v>
      </c>
      <c r="P43" s="417"/>
      <c r="Q43" s="410">
        <f t="shared" si="103"/>
        <v>-176.41</v>
      </c>
      <c r="R43" s="208">
        <f t="shared" si="104"/>
        <v>-0.23</v>
      </c>
      <c r="S43" s="417"/>
      <c r="T43" s="208">
        <f t="shared" si="105"/>
        <v>5.3294691432249399</v>
      </c>
      <c r="U43" s="417"/>
      <c r="V43" s="410">
        <f t="shared" si="106"/>
        <v>3.12</v>
      </c>
      <c r="W43" s="208">
        <f t="shared" si="107"/>
        <v>3.9910000000000001</v>
      </c>
      <c r="X43" s="417"/>
      <c r="Z43" s="412">
        <f t="shared" si="108"/>
        <v>-163.25</v>
      </c>
      <c r="AA43" s="122"/>
      <c r="AB43" s="122"/>
      <c r="AE43" s="424" t="s">
        <v>339</v>
      </c>
      <c r="AF43" s="423" t="s">
        <v>340</v>
      </c>
      <c r="AH43" s="407">
        <v>38047</v>
      </c>
      <c r="AI43" s="293">
        <f t="shared" si="109"/>
        <v>0</v>
      </c>
      <c r="AJ43" s="294">
        <f t="shared" si="129"/>
        <v>0</v>
      </c>
      <c r="AK43" s="294">
        <f t="shared" si="14"/>
        <v>0</v>
      </c>
      <c r="AL43" s="313">
        <f t="shared" si="110"/>
        <v>0.84912468391232709</v>
      </c>
      <c r="AM43" s="314">
        <f t="shared" si="15"/>
        <v>0</v>
      </c>
      <c r="AN43" s="294">
        <f t="shared" si="16"/>
        <v>0</v>
      </c>
      <c r="AO43" s="408"/>
      <c r="AP43" s="237"/>
      <c r="AQ43" s="307">
        <f t="shared" si="136"/>
        <v>0</v>
      </c>
      <c r="AR43" s="237"/>
      <c r="AS43" s="188"/>
      <c r="AT43" s="188"/>
      <c r="AU43" s="239">
        <v>38047</v>
      </c>
      <c r="AV43" s="188"/>
      <c r="AW43" s="315">
        <f t="shared" si="111"/>
        <v>0</v>
      </c>
      <c r="AX43" s="316">
        <f t="shared" si="18"/>
        <v>0</v>
      </c>
      <c r="AY43" s="316">
        <f t="shared" si="19"/>
        <v>0</v>
      </c>
      <c r="AZ43" s="316">
        <f t="shared" si="20"/>
        <v>0</v>
      </c>
      <c r="BA43" s="316">
        <f t="shared" si="21"/>
        <v>0</v>
      </c>
      <c r="BB43" s="316">
        <f t="shared" si="22"/>
        <v>0</v>
      </c>
      <c r="BC43" s="316">
        <f t="shared" si="23"/>
        <v>0</v>
      </c>
      <c r="BD43" s="316"/>
      <c r="BE43" s="316">
        <f t="shared" si="112"/>
        <v>0</v>
      </c>
      <c r="BF43" s="248"/>
      <c r="BG43" s="248"/>
      <c r="BH43" s="317">
        <f t="shared" si="113"/>
        <v>0</v>
      </c>
      <c r="BI43" s="317">
        <f t="shared" si="24"/>
        <v>0</v>
      </c>
      <c r="BJ43" s="317">
        <f t="shared" si="25"/>
        <v>0</v>
      </c>
      <c r="BK43" s="317">
        <f t="shared" si="26"/>
        <v>0</v>
      </c>
      <c r="BL43" s="317">
        <f t="shared" si="27"/>
        <v>0</v>
      </c>
      <c r="BM43" s="317">
        <f t="shared" si="28"/>
        <v>0</v>
      </c>
      <c r="BN43" s="317">
        <f t="shared" si="29"/>
        <v>0</v>
      </c>
      <c r="BO43" s="317">
        <f t="shared" si="30"/>
        <v>0</v>
      </c>
      <c r="BP43" s="248"/>
      <c r="BQ43" s="249">
        <f t="shared" si="130"/>
        <v>0</v>
      </c>
      <c r="BR43" s="249"/>
      <c r="BS43" s="249"/>
      <c r="BT43" s="188"/>
      <c r="BU43" s="188"/>
      <c r="BV43" s="318">
        <f t="shared" si="114"/>
        <v>0</v>
      </c>
      <c r="BW43" s="318">
        <f t="shared" si="31"/>
        <v>0</v>
      </c>
      <c r="BX43" s="318">
        <f t="shared" si="32"/>
        <v>0</v>
      </c>
      <c r="BY43" s="318">
        <f t="shared" si="33"/>
        <v>0</v>
      </c>
      <c r="BZ43" s="318">
        <f t="shared" si="34"/>
        <v>0</v>
      </c>
      <c r="CA43" s="316">
        <f t="shared" si="35"/>
        <v>0</v>
      </c>
      <c r="CB43" s="316">
        <f t="shared" si="36"/>
        <v>0</v>
      </c>
      <c r="CC43" s="316">
        <f t="shared" si="37"/>
        <v>0</v>
      </c>
      <c r="CD43" s="316">
        <f t="shared" si="38"/>
        <v>0</v>
      </c>
      <c r="CE43" s="316">
        <f t="shared" si="39"/>
        <v>0</v>
      </c>
      <c r="CF43" s="316">
        <f t="shared" si="40"/>
        <v>0</v>
      </c>
      <c r="CG43" s="316">
        <f t="shared" si="41"/>
        <v>0</v>
      </c>
      <c r="CH43" s="316">
        <f t="shared" si="42"/>
        <v>0</v>
      </c>
      <c r="CI43" s="188"/>
      <c r="CJ43" s="307">
        <f t="shared" si="115"/>
        <v>0</v>
      </c>
      <c r="CK43" s="307"/>
      <c r="CL43" s="307"/>
      <c r="CM43" s="318">
        <f t="shared" si="116"/>
        <v>0</v>
      </c>
      <c r="CN43" s="318">
        <f t="shared" si="43"/>
        <v>0</v>
      </c>
      <c r="CO43" s="318">
        <f t="shared" si="44"/>
        <v>0</v>
      </c>
      <c r="CP43" s="318">
        <f t="shared" si="45"/>
        <v>0</v>
      </c>
      <c r="CQ43" s="307"/>
      <c r="CR43" s="307">
        <f t="shared" si="117"/>
        <v>0</v>
      </c>
      <c r="CS43" s="307"/>
      <c r="CT43" s="188"/>
      <c r="CU43" s="188"/>
      <c r="CV43" s="188"/>
      <c r="CW43" s="316">
        <f t="shared" si="118"/>
        <v>0</v>
      </c>
      <c r="CX43" s="316">
        <f t="shared" si="46"/>
        <v>0</v>
      </c>
      <c r="CY43" s="316">
        <f t="shared" si="47"/>
        <v>0</v>
      </c>
      <c r="CZ43" s="316">
        <f t="shared" si="48"/>
        <v>0</v>
      </c>
      <c r="DA43" s="316">
        <f t="shared" si="49"/>
        <v>0</v>
      </c>
      <c r="DB43" s="316">
        <f t="shared" si="50"/>
        <v>0</v>
      </c>
      <c r="DC43" s="316">
        <f t="shared" si="51"/>
        <v>0</v>
      </c>
      <c r="DD43" s="188"/>
      <c r="DE43" s="307">
        <f t="shared" si="119"/>
        <v>0</v>
      </c>
      <c r="DF43" s="188"/>
      <c r="DG43" s="188"/>
      <c r="DH43" s="188"/>
      <c r="DI43" s="188"/>
      <c r="DJ43" s="188"/>
      <c r="DK43" s="316">
        <f t="shared" si="120"/>
        <v>0</v>
      </c>
      <c r="DL43" s="316">
        <f t="shared" si="52"/>
        <v>0</v>
      </c>
      <c r="DM43" s="316">
        <f t="shared" si="53"/>
        <v>0</v>
      </c>
      <c r="DN43" s="316">
        <f t="shared" si="54"/>
        <v>0</v>
      </c>
      <c r="DO43" s="316"/>
      <c r="DP43" s="316">
        <f t="shared" si="121"/>
        <v>0</v>
      </c>
      <c r="DQ43" s="316"/>
      <c r="DR43" s="316">
        <f t="shared" si="122"/>
        <v>0</v>
      </c>
      <c r="DS43" s="316">
        <f t="shared" si="55"/>
        <v>0</v>
      </c>
      <c r="DT43" s="316">
        <f t="shared" si="56"/>
        <v>0</v>
      </c>
      <c r="DU43" s="316">
        <f t="shared" si="57"/>
        <v>0</v>
      </c>
      <c r="DV43" s="316">
        <f t="shared" si="58"/>
        <v>0</v>
      </c>
      <c r="DW43" s="316">
        <f t="shared" si="59"/>
        <v>0</v>
      </c>
      <c r="DX43" s="316">
        <f t="shared" si="60"/>
        <v>0</v>
      </c>
      <c r="DY43" s="316">
        <f t="shared" si="61"/>
        <v>0</v>
      </c>
      <c r="DZ43" s="188"/>
      <c r="EA43" s="307">
        <f t="shared" si="137"/>
        <v>0</v>
      </c>
      <c r="EB43" s="307">
        <f t="shared" si="63"/>
        <v>0</v>
      </c>
      <c r="EC43" s="188"/>
      <c r="ED43" s="188"/>
      <c r="EE43" s="188"/>
      <c r="EF43" s="188"/>
      <c r="EG43" s="188"/>
      <c r="EH43" s="316">
        <f t="shared" si="123"/>
        <v>0</v>
      </c>
      <c r="EI43" s="316">
        <f t="shared" si="64"/>
        <v>0</v>
      </c>
      <c r="EJ43" s="316">
        <f t="shared" si="65"/>
        <v>0</v>
      </c>
      <c r="EK43" s="316">
        <f t="shared" si="66"/>
        <v>0</v>
      </c>
      <c r="EL43" s="316">
        <f t="shared" si="67"/>
        <v>0</v>
      </c>
      <c r="EM43" s="316">
        <f t="shared" si="68"/>
        <v>0</v>
      </c>
      <c r="EN43" s="188"/>
      <c r="EO43" s="307">
        <f t="shared" si="131"/>
        <v>0</v>
      </c>
      <c r="EP43" s="307">
        <f t="shared" si="69"/>
        <v>0</v>
      </c>
      <c r="EQ43" s="188"/>
      <c r="ER43" s="188"/>
      <c r="ES43" s="188"/>
      <c r="ET43" s="188"/>
      <c r="EU43" s="188"/>
      <c r="EV43" s="316">
        <f t="shared" si="124"/>
        <v>0</v>
      </c>
      <c r="EW43" s="316">
        <f t="shared" si="70"/>
        <v>0</v>
      </c>
      <c r="EX43" s="316">
        <f t="shared" si="71"/>
        <v>0</v>
      </c>
      <c r="EY43" s="316">
        <f t="shared" si="72"/>
        <v>0</v>
      </c>
      <c r="EZ43" s="316">
        <f t="shared" si="73"/>
        <v>0</v>
      </c>
      <c r="FA43" s="316">
        <f t="shared" si="74"/>
        <v>0</v>
      </c>
      <c r="FB43" s="188"/>
      <c r="FC43" s="307">
        <f t="shared" si="132"/>
        <v>0</v>
      </c>
      <c r="FD43" s="307">
        <f t="shared" si="75"/>
        <v>0</v>
      </c>
      <c r="FE43" s="188"/>
      <c r="FF43" s="188"/>
      <c r="FG43" s="188"/>
      <c r="FH43" s="188"/>
      <c r="FI43" s="188"/>
      <c r="FJ43" s="188"/>
      <c r="FK43" s="316">
        <f t="shared" si="125"/>
        <v>0</v>
      </c>
      <c r="FL43" s="316">
        <f t="shared" si="76"/>
        <v>0</v>
      </c>
      <c r="FM43" s="316">
        <f t="shared" si="77"/>
        <v>0</v>
      </c>
      <c r="FN43" s="316">
        <f t="shared" si="78"/>
        <v>0</v>
      </c>
      <c r="FO43" s="316">
        <f t="shared" si="79"/>
        <v>0</v>
      </c>
      <c r="FP43" s="316">
        <f t="shared" si="80"/>
        <v>0</v>
      </c>
      <c r="FQ43" s="188"/>
      <c r="FR43" s="307">
        <f t="shared" si="81"/>
        <v>0</v>
      </c>
      <c r="FS43" s="307">
        <f t="shared" si="82"/>
        <v>0</v>
      </c>
      <c r="FT43" s="188"/>
      <c r="FU43" s="188"/>
      <c r="FV43" s="188"/>
      <c r="FW43" s="188"/>
      <c r="FX43" s="188"/>
      <c r="FY43" s="188"/>
      <c r="FZ43" s="316">
        <f t="shared" si="126"/>
        <v>0</v>
      </c>
      <c r="GA43" s="316">
        <f t="shared" si="83"/>
        <v>0</v>
      </c>
      <c r="GB43" s="316">
        <f t="shared" si="84"/>
        <v>0</v>
      </c>
      <c r="GC43" s="316">
        <f t="shared" si="85"/>
        <v>0</v>
      </c>
      <c r="GD43" s="316">
        <f t="shared" si="86"/>
        <v>0</v>
      </c>
      <c r="GE43" s="316">
        <f t="shared" si="87"/>
        <v>0</v>
      </c>
      <c r="GF43" s="188"/>
      <c r="GG43" s="307">
        <f t="shared" si="88"/>
        <v>0</v>
      </c>
      <c r="GH43" s="307">
        <f t="shared" si="89"/>
        <v>0</v>
      </c>
      <c r="GK43" s="188"/>
      <c r="GL43" s="188"/>
      <c r="GM43" s="188"/>
      <c r="GN43" s="188"/>
      <c r="GO43" s="316">
        <f t="shared" si="138"/>
        <v>0</v>
      </c>
      <c r="GP43" s="316">
        <f t="shared" si="91"/>
        <v>0</v>
      </c>
      <c r="GQ43" s="316">
        <f t="shared" si="91"/>
        <v>0</v>
      </c>
      <c r="GR43" s="316">
        <f t="shared" si="91"/>
        <v>0</v>
      </c>
      <c r="GS43" s="316">
        <f t="shared" si="91"/>
        <v>0</v>
      </c>
      <c r="GT43" s="316">
        <f t="shared" si="91"/>
        <v>0</v>
      </c>
      <c r="GU43" s="188"/>
      <c r="GV43" s="307">
        <f t="shared" si="92"/>
        <v>0</v>
      </c>
      <c r="GW43" s="307">
        <f t="shared" si="127"/>
        <v>0</v>
      </c>
      <c r="GZ43" s="188"/>
      <c r="HA43" s="188"/>
      <c r="HB43" s="188"/>
      <c r="HC43" s="188"/>
      <c r="HD43" s="316">
        <f t="shared" si="139"/>
        <v>0</v>
      </c>
      <c r="HE43" s="316">
        <f t="shared" si="94"/>
        <v>0</v>
      </c>
      <c r="HF43" s="316">
        <f t="shared" si="94"/>
        <v>0</v>
      </c>
      <c r="HG43" s="316">
        <f t="shared" si="94"/>
        <v>0</v>
      </c>
      <c r="HH43" s="316">
        <f t="shared" si="94"/>
        <v>0</v>
      </c>
      <c r="HI43" s="316">
        <f t="shared" si="94"/>
        <v>0</v>
      </c>
      <c r="HJ43" s="188"/>
      <c r="HK43" s="307">
        <f t="shared" si="95"/>
        <v>0</v>
      </c>
      <c r="HL43" s="307">
        <f t="shared" si="128"/>
        <v>0</v>
      </c>
    </row>
    <row r="44" spans="1:220" ht="16.5" x14ac:dyDescent="0.25">
      <c r="A44" s="404">
        <v>38078</v>
      </c>
      <c r="B44" s="405">
        <f t="shared" si="96"/>
        <v>0</v>
      </c>
      <c r="C44" s="414">
        <f t="shared" si="97"/>
        <v>0.12</v>
      </c>
      <c r="D44" s="217"/>
      <c r="E44" s="405">
        <f t="shared" si="98"/>
        <v>0</v>
      </c>
      <c r="F44" s="414">
        <f t="shared" si="99"/>
        <v>0.17499999999999999</v>
      </c>
      <c r="G44" s="217"/>
      <c r="H44" s="405">
        <f t="shared" si="100"/>
        <v>0</v>
      </c>
      <c r="I44" s="414">
        <f t="shared" si="133"/>
        <v>-0.08</v>
      </c>
      <c r="J44" s="217"/>
      <c r="K44" s="405">
        <f t="shared" si="101"/>
        <v>12.68</v>
      </c>
      <c r="L44" s="414">
        <f t="shared" si="134"/>
        <v>7.4999999999999997E-2</v>
      </c>
      <c r="M44" s="217"/>
      <c r="N44" s="405">
        <f t="shared" si="102"/>
        <v>34.119999999999997</v>
      </c>
      <c r="O44" s="414">
        <f t="shared" si="135"/>
        <v>0.14000000000000001</v>
      </c>
      <c r="P44" s="217"/>
      <c r="Q44" s="405">
        <f t="shared" si="103"/>
        <v>-169.68</v>
      </c>
      <c r="R44" s="414">
        <f t="shared" si="104"/>
        <v>-0.435</v>
      </c>
      <c r="S44" s="217"/>
      <c r="T44" s="414">
        <f t="shared" si="105"/>
        <v>4.8373060928369247</v>
      </c>
      <c r="U44" s="217"/>
      <c r="V44" s="405">
        <f t="shared" si="106"/>
        <v>2.46</v>
      </c>
      <c r="W44" s="414">
        <f t="shared" si="107"/>
        <v>3.85</v>
      </c>
      <c r="X44" s="217"/>
      <c r="Z44" s="415">
        <f t="shared" si="108"/>
        <v>-157</v>
      </c>
      <c r="AA44" s="122"/>
      <c r="AB44" s="122"/>
      <c r="AE44" s="424" t="s">
        <v>341</v>
      </c>
      <c r="AF44" s="423" t="s">
        <v>184</v>
      </c>
      <c r="AH44" s="407">
        <v>38078</v>
      </c>
      <c r="AI44" s="293">
        <f t="shared" si="109"/>
        <v>0</v>
      </c>
      <c r="AJ44" s="294">
        <f t="shared" si="129"/>
        <v>0</v>
      </c>
      <c r="AK44" s="294">
        <f t="shared" si="14"/>
        <v>0</v>
      </c>
      <c r="AL44" s="313">
        <f t="shared" si="110"/>
        <v>0.84508437456268082</v>
      </c>
      <c r="AM44" s="314">
        <f t="shared" si="15"/>
        <v>0</v>
      </c>
      <c r="AN44" s="294">
        <f t="shared" si="16"/>
        <v>0</v>
      </c>
      <c r="AO44" s="408"/>
      <c r="AP44" s="237"/>
      <c r="AQ44" s="307">
        <f t="shared" si="136"/>
        <v>0</v>
      </c>
      <c r="AR44" s="237"/>
      <c r="AS44" s="188"/>
      <c r="AT44" s="188"/>
      <c r="AU44" s="239">
        <v>38078</v>
      </c>
      <c r="AV44" s="188"/>
      <c r="AW44" s="315">
        <f t="shared" si="111"/>
        <v>0</v>
      </c>
      <c r="AX44" s="316">
        <f t="shared" si="18"/>
        <v>0</v>
      </c>
      <c r="AY44" s="316">
        <f t="shared" si="19"/>
        <v>0</v>
      </c>
      <c r="AZ44" s="316">
        <f t="shared" si="20"/>
        <v>0</v>
      </c>
      <c r="BA44" s="316">
        <f t="shared" si="21"/>
        <v>0</v>
      </c>
      <c r="BB44" s="316">
        <f t="shared" si="22"/>
        <v>0</v>
      </c>
      <c r="BC44" s="316">
        <f t="shared" si="23"/>
        <v>0</v>
      </c>
      <c r="BD44" s="316"/>
      <c r="BE44" s="316">
        <f t="shared" si="112"/>
        <v>0</v>
      </c>
      <c r="BF44" s="248"/>
      <c r="BG44" s="248"/>
      <c r="BH44" s="317">
        <f t="shared" si="113"/>
        <v>0</v>
      </c>
      <c r="BI44" s="317">
        <f t="shared" si="24"/>
        <v>0</v>
      </c>
      <c r="BJ44" s="317">
        <f t="shared" si="25"/>
        <v>0</v>
      </c>
      <c r="BK44" s="317">
        <f t="shared" si="26"/>
        <v>0</v>
      </c>
      <c r="BL44" s="317">
        <f t="shared" si="27"/>
        <v>0</v>
      </c>
      <c r="BM44" s="317">
        <f t="shared" si="28"/>
        <v>0</v>
      </c>
      <c r="BN44" s="317">
        <f t="shared" si="29"/>
        <v>0</v>
      </c>
      <c r="BO44" s="317">
        <f t="shared" si="30"/>
        <v>0</v>
      </c>
      <c r="BP44" s="248"/>
      <c r="BQ44" s="249">
        <f t="shared" si="130"/>
        <v>0</v>
      </c>
      <c r="BR44" s="249"/>
      <c r="BS44" s="249"/>
      <c r="BT44" s="188"/>
      <c r="BU44" s="188"/>
      <c r="BV44" s="318">
        <f t="shared" si="114"/>
        <v>0</v>
      </c>
      <c r="BW44" s="318">
        <f t="shared" si="31"/>
        <v>0</v>
      </c>
      <c r="BX44" s="318">
        <f t="shared" si="32"/>
        <v>0</v>
      </c>
      <c r="BY44" s="318">
        <f t="shared" si="33"/>
        <v>0</v>
      </c>
      <c r="BZ44" s="318">
        <f t="shared" si="34"/>
        <v>0</v>
      </c>
      <c r="CA44" s="316">
        <f t="shared" si="35"/>
        <v>0</v>
      </c>
      <c r="CB44" s="316">
        <f t="shared" si="36"/>
        <v>0</v>
      </c>
      <c r="CC44" s="316">
        <f t="shared" si="37"/>
        <v>0</v>
      </c>
      <c r="CD44" s="316">
        <f t="shared" si="38"/>
        <v>0</v>
      </c>
      <c r="CE44" s="316">
        <f t="shared" si="39"/>
        <v>0</v>
      </c>
      <c r="CF44" s="316">
        <f t="shared" si="40"/>
        <v>0</v>
      </c>
      <c r="CG44" s="316">
        <f t="shared" si="41"/>
        <v>0</v>
      </c>
      <c r="CH44" s="316">
        <f t="shared" si="42"/>
        <v>0</v>
      </c>
      <c r="CI44" s="188"/>
      <c r="CJ44" s="307">
        <f t="shared" si="115"/>
        <v>0</v>
      </c>
      <c r="CK44" s="307"/>
      <c r="CL44" s="307"/>
      <c r="CM44" s="318">
        <f t="shared" si="116"/>
        <v>0</v>
      </c>
      <c r="CN44" s="318">
        <f t="shared" si="43"/>
        <v>0</v>
      </c>
      <c r="CO44" s="318">
        <f t="shared" si="44"/>
        <v>0</v>
      </c>
      <c r="CP44" s="318">
        <f t="shared" si="45"/>
        <v>0</v>
      </c>
      <c r="CQ44" s="307"/>
      <c r="CR44" s="307">
        <f t="shared" si="117"/>
        <v>0</v>
      </c>
      <c r="CS44" s="307"/>
      <c r="CT44" s="188"/>
      <c r="CU44" s="188"/>
      <c r="CV44" s="188"/>
      <c r="CW44" s="316">
        <f t="shared" si="118"/>
        <v>0</v>
      </c>
      <c r="CX44" s="316">
        <f t="shared" si="46"/>
        <v>0</v>
      </c>
      <c r="CY44" s="316">
        <f t="shared" si="47"/>
        <v>0</v>
      </c>
      <c r="CZ44" s="316">
        <f t="shared" si="48"/>
        <v>0</v>
      </c>
      <c r="DA44" s="316">
        <f t="shared" si="49"/>
        <v>0</v>
      </c>
      <c r="DB44" s="316">
        <f t="shared" si="50"/>
        <v>0</v>
      </c>
      <c r="DC44" s="316">
        <f t="shared" si="51"/>
        <v>0</v>
      </c>
      <c r="DD44" s="188"/>
      <c r="DE44" s="307">
        <f t="shared" si="119"/>
        <v>0</v>
      </c>
      <c r="DF44" s="188"/>
      <c r="DG44" s="188"/>
      <c r="DH44" s="188"/>
      <c r="DI44" s="188"/>
      <c r="DJ44" s="188"/>
      <c r="DK44" s="316">
        <f t="shared" si="120"/>
        <v>0</v>
      </c>
      <c r="DL44" s="316">
        <f t="shared" si="52"/>
        <v>0</v>
      </c>
      <c r="DM44" s="316">
        <f t="shared" si="53"/>
        <v>0</v>
      </c>
      <c r="DN44" s="316">
        <f t="shared" si="54"/>
        <v>0</v>
      </c>
      <c r="DO44" s="316"/>
      <c r="DP44" s="316">
        <f t="shared" si="121"/>
        <v>0</v>
      </c>
      <c r="DQ44" s="316"/>
      <c r="DR44" s="316">
        <f t="shared" si="122"/>
        <v>0</v>
      </c>
      <c r="DS44" s="316">
        <f t="shared" si="55"/>
        <v>0</v>
      </c>
      <c r="DT44" s="316">
        <f t="shared" si="56"/>
        <v>0</v>
      </c>
      <c r="DU44" s="316">
        <f t="shared" si="57"/>
        <v>0</v>
      </c>
      <c r="DV44" s="316">
        <f t="shared" si="58"/>
        <v>0</v>
      </c>
      <c r="DW44" s="316">
        <f t="shared" si="59"/>
        <v>0</v>
      </c>
      <c r="DX44" s="316">
        <f t="shared" si="60"/>
        <v>0</v>
      </c>
      <c r="DY44" s="316">
        <f t="shared" si="61"/>
        <v>0</v>
      </c>
      <c r="DZ44" s="188"/>
      <c r="EA44" s="307">
        <f t="shared" si="137"/>
        <v>0</v>
      </c>
      <c r="EB44" s="307">
        <f t="shared" si="63"/>
        <v>0</v>
      </c>
      <c r="EC44" s="188"/>
      <c r="ED44" s="188"/>
      <c r="EE44" s="188"/>
      <c r="EF44" s="188"/>
      <c r="EG44" s="188"/>
      <c r="EH44" s="316">
        <f t="shared" si="123"/>
        <v>0</v>
      </c>
      <c r="EI44" s="316">
        <f t="shared" si="64"/>
        <v>0</v>
      </c>
      <c r="EJ44" s="316">
        <f t="shared" si="65"/>
        <v>0</v>
      </c>
      <c r="EK44" s="316">
        <f t="shared" si="66"/>
        <v>0</v>
      </c>
      <c r="EL44" s="316">
        <f t="shared" si="67"/>
        <v>0</v>
      </c>
      <c r="EM44" s="316">
        <f t="shared" si="68"/>
        <v>0</v>
      </c>
      <c r="EN44" s="188"/>
      <c r="EO44" s="307">
        <f t="shared" si="131"/>
        <v>0</v>
      </c>
      <c r="EP44" s="307">
        <f t="shared" si="69"/>
        <v>0</v>
      </c>
      <c r="EQ44" s="188"/>
      <c r="ER44" s="188"/>
      <c r="ES44" s="188"/>
      <c r="ET44" s="188"/>
      <c r="EU44" s="188"/>
      <c r="EV44" s="316">
        <f t="shared" si="124"/>
        <v>0</v>
      </c>
      <c r="EW44" s="316">
        <f t="shared" si="70"/>
        <v>0</v>
      </c>
      <c r="EX44" s="316">
        <f t="shared" si="71"/>
        <v>0</v>
      </c>
      <c r="EY44" s="316">
        <f t="shared" si="72"/>
        <v>0</v>
      </c>
      <c r="EZ44" s="316">
        <f t="shared" si="73"/>
        <v>0</v>
      </c>
      <c r="FA44" s="316">
        <f t="shared" si="74"/>
        <v>0</v>
      </c>
      <c r="FB44" s="188"/>
      <c r="FC44" s="307">
        <f t="shared" si="132"/>
        <v>0</v>
      </c>
      <c r="FD44" s="307">
        <f t="shared" si="75"/>
        <v>0</v>
      </c>
      <c r="FE44" s="188"/>
      <c r="FF44" s="188"/>
      <c r="FG44" s="188"/>
      <c r="FH44" s="188"/>
      <c r="FI44" s="188"/>
      <c r="FJ44" s="188"/>
      <c r="FK44" s="316">
        <f t="shared" si="125"/>
        <v>0</v>
      </c>
      <c r="FL44" s="316">
        <f t="shared" si="76"/>
        <v>0</v>
      </c>
      <c r="FM44" s="316">
        <f t="shared" si="77"/>
        <v>0</v>
      </c>
      <c r="FN44" s="316">
        <f t="shared" si="78"/>
        <v>0</v>
      </c>
      <c r="FO44" s="316">
        <f t="shared" si="79"/>
        <v>0</v>
      </c>
      <c r="FP44" s="316">
        <f t="shared" si="80"/>
        <v>0</v>
      </c>
      <c r="FQ44" s="188"/>
      <c r="FR44" s="307">
        <f t="shared" si="81"/>
        <v>0</v>
      </c>
      <c r="FS44" s="307">
        <f t="shared" si="82"/>
        <v>0</v>
      </c>
      <c r="FT44" s="188"/>
      <c r="FU44" s="188"/>
      <c r="FV44" s="188"/>
      <c r="FW44" s="188"/>
      <c r="FX44" s="188"/>
      <c r="FY44" s="188"/>
      <c r="FZ44" s="316">
        <f t="shared" si="126"/>
        <v>0</v>
      </c>
      <c r="GA44" s="316">
        <f t="shared" si="83"/>
        <v>0</v>
      </c>
      <c r="GB44" s="316">
        <f t="shared" si="84"/>
        <v>0</v>
      </c>
      <c r="GC44" s="316">
        <f t="shared" si="85"/>
        <v>0</v>
      </c>
      <c r="GD44" s="316">
        <f t="shared" si="86"/>
        <v>0</v>
      </c>
      <c r="GE44" s="316">
        <f t="shared" si="87"/>
        <v>0</v>
      </c>
      <c r="GF44" s="188"/>
      <c r="GG44" s="307">
        <f t="shared" si="88"/>
        <v>0</v>
      </c>
      <c r="GH44" s="307">
        <f t="shared" si="89"/>
        <v>0</v>
      </c>
      <c r="GK44" s="188"/>
      <c r="GL44" s="188"/>
      <c r="GM44" s="188"/>
      <c r="GN44" s="188"/>
      <c r="GO44" s="316">
        <f t="shared" si="138"/>
        <v>0</v>
      </c>
      <c r="GP44" s="316">
        <f t="shared" si="91"/>
        <v>0</v>
      </c>
      <c r="GQ44" s="316">
        <f t="shared" si="91"/>
        <v>0</v>
      </c>
      <c r="GR44" s="316">
        <f t="shared" si="91"/>
        <v>0</v>
      </c>
      <c r="GS44" s="316">
        <f t="shared" si="91"/>
        <v>0</v>
      </c>
      <c r="GT44" s="316">
        <f t="shared" si="91"/>
        <v>0</v>
      </c>
      <c r="GU44" s="188"/>
      <c r="GV44" s="307">
        <f t="shared" si="92"/>
        <v>0</v>
      </c>
      <c r="GW44" s="307">
        <f t="shared" si="127"/>
        <v>0</v>
      </c>
      <c r="GZ44" s="188"/>
      <c r="HA44" s="188"/>
      <c r="HB44" s="188"/>
      <c r="HC44" s="188"/>
      <c r="HD44" s="316">
        <f t="shared" si="139"/>
        <v>0</v>
      </c>
      <c r="HE44" s="316">
        <f t="shared" si="94"/>
        <v>0</v>
      </c>
      <c r="HF44" s="316">
        <f t="shared" si="94"/>
        <v>0</v>
      </c>
      <c r="HG44" s="316">
        <f t="shared" si="94"/>
        <v>0</v>
      </c>
      <c r="HH44" s="316">
        <f t="shared" si="94"/>
        <v>0</v>
      </c>
      <c r="HI44" s="316">
        <f t="shared" si="94"/>
        <v>0</v>
      </c>
      <c r="HJ44" s="188"/>
      <c r="HK44" s="307">
        <f t="shared" si="95"/>
        <v>0</v>
      </c>
      <c r="HL44" s="307">
        <f t="shared" si="128"/>
        <v>0</v>
      </c>
    </row>
    <row r="45" spans="1:220" ht="16.5" x14ac:dyDescent="0.25">
      <c r="A45" s="404">
        <v>38108</v>
      </c>
      <c r="B45" s="410">
        <f t="shared" si="96"/>
        <v>0</v>
      </c>
      <c r="C45" s="208">
        <f t="shared" si="97"/>
        <v>0.12</v>
      </c>
      <c r="D45" s="417"/>
      <c r="E45" s="410">
        <f t="shared" si="98"/>
        <v>0</v>
      </c>
      <c r="F45" s="208">
        <f t="shared" si="99"/>
        <v>0.17499999999999999</v>
      </c>
      <c r="G45" s="417"/>
      <c r="H45" s="410">
        <f t="shared" si="100"/>
        <v>0</v>
      </c>
      <c r="I45" s="208">
        <f t="shared" si="133"/>
        <v>-0.08</v>
      </c>
      <c r="J45" s="417"/>
      <c r="K45" s="410">
        <f t="shared" si="101"/>
        <v>13.04</v>
      </c>
      <c r="L45" s="208">
        <f t="shared" si="134"/>
        <v>7.4999999999999997E-2</v>
      </c>
      <c r="M45" s="417"/>
      <c r="N45" s="410">
        <f t="shared" si="102"/>
        <v>35.090000000000003</v>
      </c>
      <c r="O45" s="208">
        <f t="shared" si="135"/>
        <v>0.14000000000000001</v>
      </c>
      <c r="P45" s="417"/>
      <c r="Q45" s="410">
        <f t="shared" si="103"/>
        <v>-174.46</v>
      </c>
      <c r="R45" s="208">
        <f t="shared" si="104"/>
        <v>-0.435</v>
      </c>
      <c r="S45" s="417"/>
      <c r="T45" s="208">
        <f t="shared" si="105"/>
        <v>4.7946111782330219</v>
      </c>
      <c r="U45" s="417"/>
      <c r="V45" s="410">
        <f t="shared" si="106"/>
        <v>3.2</v>
      </c>
      <c r="W45" s="208">
        <f t="shared" si="107"/>
        <v>3.8210000000000002</v>
      </c>
      <c r="X45" s="417"/>
      <c r="Z45" s="415">
        <f t="shared" si="108"/>
        <v>-161.42000000000002</v>
      </c>
      <c r="AA45" s="122"/>
      <c r="AB45" s="122"/>
      <c r="AE45" s="424" t="s">
        <v>342</v>
      </c>
      <c r="AF45" s="423" t="s">
        <v>184</v>
      </c>
      <c r="AH45" s="407">
        <v>38108</v>
      </c>
      <c r="AI45" s="293">
        <f t="shared" si="109"/>
        <v>0</v>
      </c>
      <c r="AJ45" s="294">
        <f t="shared" si="129"/>
        <v>0</v>
      </c>
      <c r="AK45" s="294">
        <f t="shared" si="14"/>
        <v>0</v>
      </c>
      <c r="AL45" s="313">
        <f t="shared" si="110"/>
        <v>0.84118014249323569</v>
      </c>
      <c r="AM45" s="314">
        <f t="shared" si="15"/>
        <v>0</v>
      </c>
      <c r="AN45" s="294">
        <f t="shared" si="16"/>
        <v>0</v>
      </c>
      <c r="AO45" s="408"/>
      <c r="AP45" s="237"/>
      <c r="AQ45" s="307">
        <f t="shared" si="136"/>
        <v>0</v>
      </c>
      <c r="AR45" s="237"/>
      <c r="AS45" s="188"/>
      <c r="AT45" s="188"/>
      <c r="AU45" s="239">
        <v>38108</v>
      </c>
      <c r="AV45" s="188"/>
      <c r="AW45" s="315">
        <f t="shared" si="111"/>
        <v>0</v>
      </c>
      <c r="AX45" s="316">
        <f t="shared" si="18"/>
        <v>0</v>
      </c>
      <c r="AY45" s="316">
        <f t="shared" si="19"/>
        <v>0</v>
      </c>
      <c r="AZ45" s="316">
        <f t="shared" si="20"/>
        <v>0</v>
      </c>
      <c r="BA45" s="316">
        <f t="shared" si="21"/>
        <v>0</v>
      </c>
      <c r="BB45" s="316">
        <f t="shared" si="22"/>
        <v>0</v>
      </c>
      <c r="BC45" s="316">
        <f t="shared" si="23"/>
        <v>0</v>
      </c>
      <c r="BD45" s="316"/>
      <c r="BE45" s="316">
        <f t="shared" si="112"/>
        <v>0</v>
      </c>
      <c r="BF45" s="248"/>
      <c r="BG45" s="248"/>
      <c r="BH45" s="317">
        <f t="shared" si="113"/>
        <v>0</v>
      </c>
      <c r="BI45" s="317">
        <f t="shared" si="24"/>
        <v>0</v>
      </c>
      <c r="BJ45" s="317">
        <f t="shared" si="25"/>
        <v>0</v>
      </c>
      <c r="BK45" s="317">
        <f t="shared" si="26"/>
        <v>0</v>
      </c>
      <c r="BL45" s="317">
        <f t="shared" si="27"/>
        <v>0</v>
      </c>
      <c r="BM45" s="317">
        <f t="shared" si="28"/>
        <v>0</v>
      </c>
      <c r="BN45" s="317">
        <f t="shared" si="29"/>
        <v>0</v>
      </c>
      <c r="BO45" s="317">
        <f t="shared" si="30"/>
        <v>0</v>
      </c>
      <c r="BP45" s="248"/>
      <c r="BQ45" s="249">
        <f t="shared" si="130"/>
        <v>0</v>
      </c>
      <c r="BR45" s="249"/>
      <c r="BS45" s="249"/>
      <c r="BT45" s="188"/>
      <c r="BU45" s="188"/>
      <c r="BV45" s="318">
        <f t="shared" si="114"/>
        <v>0</v>
      </c>
      <c r="BW45" s="318">
        <f t="shared" si="31"/>
        <v>0</v>
      </c>
      <c r="BX45" s="318">
        <f t="shared" si="32"/>
        <v>0</v>
      </c>
      <c r="BY45" s="318">
        <f t="shared" si="33"/>
        <v>0</v>
      </c>
      <c r="BZ45" s="318">
        <f t="shared" si="34"/>
        <v>0</v>
      </c>
      <c r="CA45" s="316">
        <f t="shared" si="35"/>
        <v>0</v>
      </c>
      <c r="CB45" s="316">
        <f t="shared" si="36"/>
        <v>0</v>
      </c>
      <c r="CC45" s="316">
        <f t="shared" si="37"/>
        <v>0</v>
      </c>
      <c r="CD45" s="316">
        <f t="shared" si="38"/>
        <v>0</v>
      </c>
      <c r="CE45" s="316">
        <f t="shared" si="39"/>
        <v>0</v>
      </c>
      <c r="CF45" s="316">
        <f t="shared" si="40"/>
        <v>0</v>
      </c>
      <c r="CG45" s="316">
        <f t="shared" si="41"/>
        <v>0</v>
      </c>
      <c r="CH45" s="316">
        <f t="shared" si="42"/>
        <v>0</v>
      </c>
      <c r="CI45" s="188"/>
      <c r="CJ45" s="307">
        <f t="shared" si="115"/>
        <v>0</v>
      </c>
      <c r="CK45" s="307"/>
      <c r="CL45" s="307"/>
      <c r="CM45" s="318">
        <f t="shared" si="116"/>
        <v>0</v>
      </c>
      <c r="CN45" s="318">
        <f t="shared" si="43"/>
        <v>0</v>
      </c>
      <c r="CO45" s="318">
        <f t="shared" si="44"/>
        <v>0</v>
      </c>
      <c r="CP45" s="318">
        <f t="shared" si="45"/>
        <v>0</v>
      </c>
      <c r="CQ45" s="307"/>
      <c r="CR45" s="307">
        <f t="shared" si="117"/>
        <v>0</v>
      </c>
      <c r="CS45" s="307"/>
      <c r="CT45" s="188"/>
      <c r="CU45" s="188"/>
      <c r="CV45" s="188"/>
      <c r="CW45" s="316">
        <f t="shared" si="118"/>
        <v>0</v>
      </c>
      <c r="CX45" s="316">
        <f t="shared" si="46"/>
        <v>0</v>
      </c>
      <c r="CY45" s="316">
        <f t="shared" si="47"/>
        <v>0</v>
      </c>
      <c r="CZ45" s="316">
        <f t="shared" si="48"/>
        <v>0</v>
      </c>
      <c r="DA45" s="316">
        <f t="shared" si="49"/>
        <v>0</v>
      </c>
      <c r="DB45" s="316">
        <f t="shared" si="50"/>
        <v>0</v>
      </c>
      <c r="DC45" s="316">
        <f t="shared" si="51"/>
        <v>0</v>
      </c>
      <c r="DD45" s="188"/>
      <c r="DE45" s="307">
        <f t="shared" si="119"/>
        <v>0</v>
      </c>
      <c r="DF45" s="188"/>
      <c r="DG45" s="188"/>
      <c r="DH45" s="188"/>
      <c r="DI45" s="188"/>
      <c r="DJ45" s="188"/>
      <c r="DK45" s="316">
        <f t="shared" si="120"/>
        <v>0</v>
      </c>
      <c r="DL45" s="316">
        <f t="shared" si="52"/>
        <v>0</v>
      </c>
      <c r="DM45" s="316">
        <f t="shared" si="53"/>
        <v>0</v>
      </c>
      <c r="DN45" s="316">
        <f t="shared" si="54"/>
        <v>0</v>
      </c>
      <c r="DO45" s="316"/>
      <c r="DP45" s="316">
        <f t="shared" si="121"/>
        <v>0</v>
      </c>
      <c r="DQ45" s="316"/>
      <c r="DR45" s="316">
        <f t="shared" si="122"/>
        <v>0</v>
      </c>
      <c r="DS45" s="316">
        <f t="shared" si="55"/>
        <v>0</v>
      </c>
      <c r="DT45" s="316">
        <f t="shared" si="56"/>
        <v>0</v>
      </c>
      <c r="DU45" s="316">
        <f t="shared" si="57"/>
        <v>0</v>
      </c>
      <c r="DV45" s="316">
        <f t="shared" si="58"/>
        <v>0</v>
      </c>
      <c r="DW45" s="316">
        <f t="shared" si="59"/>
        <v>0</v>
      </c>
      <c r="DX45" s="316">
        <f t="shared" si="60"/>
        <v>0</v>
      </c>
      <c r="DY45" s="316">
        <f t="shared" si="61"/>
        <v>0</v>
      </c>
      <c r="DZ45" s="188"/>
      <c r="EA45" s="307">
        <f t="shared" si="137"/>
        <v>0</v>
      </c>
      <c r="EB45" s="307">
        <f t="shared" si="63"/>
        <v>0</v>
      </c>
      <c r="EC45" s="188"/>
      <c r="ED45" s="188"/>
      <c r="EE45" s="188"/>
      <c r="EF45" s="188"/>
      <c r="EG45" s="188"/>
      <c r="EH45" s="316">
        <f t="shared" si="123"/>
        <v>0</v>
      </c>
      <c r="EI45" s="316">
        <f t="shared" si="64"/>
        <v>0</v>
      </c>
      <c r="EJ45" s="316">
        <f t="shared" si="65"/>
        <v>0</v>
      </c>
      <c r="EK45" s="316">
        <f t="shared" si="66"/>
        <v>0</v>
      </c>
      <c r="EL45" s="316">
        <f t="shared" si="67"/>
        <v>0</v>
      </c>
      <c r="EM45" s="316">
        <f t="shared" si="68"/>
        <v>0</v>
      </c>
      <c r="EN45" s="188"/>
      <c r="EO45" s="307">
        <f t="shared" si="131"/>
        <v>0</v>
      </c>
      <c r="EP45" s="307">
        <f t="shared" si="69"/>
        <v>0</v>
      </c>
      <c r="EQ45" s="188"/>
      <c r="ER45" s="188"/>
      <c r="ES45" s="188"/>
      <c r="ET45" s="188"/>
      <c r="EU45" s="188"/>
      <c r="EV45" s="316">
        <f t="shared" si="124"/>
        <v>0</v>
      </c>
      <c r="EW45" s="316">
        <f t="shared" si="70"/>
        <v>0</v>
      </c>
      <c r="EX45" s="316">
        <f t="shared" si="71"/>
        <v>0</v>
      </c>
      <c r="EY45" s="316">
        <f t="shared" si="72"/>
        <v>0</v>
      </c>
      <c r="EZ45" s="316">
        <f t="shared" si="73"/>
        <v>0</v>
      </c>
      <c r="FA45" s="316">
        <f t="shared" si="74"/>
        <v>0</v>
      </c>
      <c r="FB45" s="188"/>
      <c r="FC45" s="307">
        <f t="shared" si="132"/>
        <v>0</v>
      </c>
      <c r="FD45" s="307">
        <f t="shared" si="75"/>
        <v>0</v>
      </c>
      <c r="FE45" s="188"/>
      <c r="FF45" s="188"/>
      <c r="FG45" s="188"/>
      <c r="FH45" s="188"/>
      <c r="FI45" s="188"/>
      <c r="FJ45" s="188"/>
      <c r="FK45" s="316">
        <f t="shared" si="125"/>
        <v>0</v>
      </c>
      <c r="FL45" s="316">
        <f t="shared" si="76"/>
        <v>0</v>
      </c>
      <c r="FM45" s="316">
        <f t="shared" si="77"/>
        <v>0</v>
      </c>
      <c r="FN45" s="316">
        <f t="shared" si="78"/>
        <v>0</v>
      </c>
      <c r="FO45" s="316">
        <f t="shared" si="79"/>
        <v>0</v>
      </c>
      <c r="FP45" s="316">
        <f t="shared" si="80"/>
        <v>0</v>
      </c>
      <c r="FQ45" s="188"/>
      <c r="FR45" s="307">
        <f t="shared" si="81"/>
        <v>0</v>
      </c>
      <c r="FS45" s="307">
        <f t="shared" si="82"/>
        <v>0</v>
      </c>
      <c r="FT45" s="188"/>
      <c r="FU45" s="188"/>
      <c r="FV45" s="188"/>
      <c r="FW45" s="188"/>
      <c r="FX45" s="188"/>
      <c r="FY45" s="188"/>
      <c r="FZ45" s="316">
        <f t="shared" si="126"/>
        <v>0</v>
      </c>
      <c r="GA45" s="316">
        <f t="shared" si="83"/>
        <v>0</v>
      </c>
      <c r="GB45" s="316">
        <f t="shared" si="84"/>
        <v>0</v>
      </c>
      <c r="GC45" s="316">
        <f t="shared" si="85"/>
        <v>0</v>
      </c>
      <c r="GD45" s="316">
        <f t="shared" si="86"/>
        <v>0</v>
      </c>
      <c r="GE45" s="316">
        <f t="shared" si="87"/>
        <v>0</v>
      </c>
      <c r="GF45" s="188"/>
      <c r="GG45" s="307">
        <f t="shared" si="88"/>
        <v>0</v>
      </c>
      <c r="GH45" s="307">
        <f t="shared" si="89"/>
        <v>0</v>
      </c>
      <c r="GK45" s="188"/>
      <c r="GL45" s="188"/>
      <c r="GM45" s="188"/>
      <c r="GN45" s="188"/>
      <c r="GO45" s="316">
        <f t="shared" si="138"/>
        <v>0</v>
      </c>
      <c r="GP45" s="316">
        <f t="shared" si="91"/>
        <v>0</v>
      </c>
      <c r="GQ45" s="316">
        <f t="shared" si="91"/>
        <v>0</v>
      </c>
      <c r="GR45" s="316">
        <f t="shared" si="91"/>
        <v>0</v>
      </c>
      <c r="GS45" s="316">
        <f t="shared" si="91"/>
        <v>0</v>
      </c>
      <c r="GT45" s="316">
        <f t="shared" si="91"/>
        <v>0</v>
      </c>
      <c r="GU45" s="188"/>
      <c r="GV45" s="307">
        <f t="shared" si="92"/>
        <v>0</v>
      </c>
      <c r="GW45" s="307">
        <f t="shared" si="127"/>
        <v>0</v>
      </c>
      <c r="GZ45" s="188"/>
      <c r="HA45" s="188"/>
      <c r="HB45" s="188"/>
      <c r="HC45" s="188"/>
      <c r="HD45" s="316">
        <f t="shared" si="139"/>
        <v>0</v>
      </c>
      <c r="HE45" s="316">
        <f t="shared" si="94"/>
        <v>0</v>
      </c>
      <c r="HF45" s="316">
        <f t="shared" si="94"/>
        <v>0</v>
      </c>
      <c r="HG45" s="316">
        <f t="shared" si="94"/>
        <v>0</v>
      </c>
      <c r="HH45" s="316">
        <f t="shared" si="94"/>
        <v>0</v>
      </c>
      <c r="HI45" s="316">
        <f t="shared" si="94"/>
        <v>0</v>
      </c>
      <c r="HJ45" s="188"/>
      <c r="HK45" s="307">
        <f t="shared" si="95"/>
        <v>0</v>
      </c>
      <c r="HL45" s="307">
        <f t="shared" si="128"/>
        <v>0</v>
      </c>
    </row>
    <row r="46" spans="1:220" ht="16.5" x14ac:dyDescent="0.25">
      <c r="A46" s="404">
        <v>38139</v>
      </c>
      <c r="B46" s="410">
        <f t="shared" si="96"/>
        <v>0</v>
      </c>
      <c r="C46" s="208">
        <f t="shared" si="97"/>
        <v>0.12</v>
      </c>
      <c r="D46" s="417"/>
      <c r="E46" s="410">
        <f t="shared" si="98"/>
        <v>0</v>
      </c>
      <c r="F46" s="208">
        <f t="shared" si="99"/>
        <v>0.17499999999999999</v>
      </c>
      <c r="G46" s="417"/>
      <c r="H46" s="410">
        <f t="shared" si="100"/>
        <v>0</v>
      </c>
      <c r="I46" s="208">
        <f t="shared" si="133"/>
        <v>-0.08</v>
      </c>
      <c r="J46" s="417"/>
      <c r="K46" s="410">
        <f t="shared" si="101"/>
        <v>12.56</v>
      </c>
      <c r="L46" s="208">
        <f t="shared" si="134"/>
        <v>7.4999999999999997E-2</v>
      </c>
      <c r="M46" s="417"/>
      <c r="N46" s="410">
        <f t="shared" si="102"/>
        <v>33.79</v>
      </c>
      <c r="O46" s="208">
        <f t="shared" si="135"/>
        <v>0.14000000000000001</v>
      </c>
      <c r="P46" s="417"/>
      <c r="Q46" s="410">
        <f t="shared" si="103"/>
        <v>-167.85</v>
      </c>
      <c r="R46" s="208">
        <f t="shared" si="104"/>
        <v>-0.435</v>
      </c>
      <c r="S46" s="417"/>
      <c r="T46" s="208">
        <f t="shared" si="105"/>
        <v>4.8353864038131373</v>
      </c>
      <c r="U46" s="417"/>
      <c r="V46" s="410">
        <f t="shared" si="106"/>
        <v>2.5299999999999998</v>
      </c>
      <c r="W46" s="208">
        <f t="shared" si="107"/>
        <v>3.8510000000000004</v>
      </c>
      <c r="X46" s="417"/>
      <c r="Z46" s="415">
        <f t="shared" si="108"/>
        <v>-155.29</v>
      </c>
      <c r="AA46" s="122"/>
      <c r="AB46" s="122"/>
      <c r="AE46" s="347" t="s">
        <v>343</v>
      </c>
      <c r="AF46" s="423"/>
      <c r="AH46" s="407">
        <v>38139</v>
      </c>
      <c r="AI46" s="293">
        <f t="shared" si="109"/>
        <v>0</v>
      </c>
      <c r="AJ46" s="294">
        <f t="shared" si="129"/>
        <v>0</v>
      </c>
      <c r="AK46" s="294">
        <f t="shared" si="14"/>
        <v>0</v>
      </c>
      <c r="AL46" s="313">
        <f t="shared" si="110"/>
        <v>0.8371518012867738</v>
      </c>
      <c r="AM46" s="314">
        <f t="shared" si="15"/>
        <v>0</v>
      </c>
      <c r="AN46" s="294">
        <f t="shared" si="16"/>
        <v>0</v>
      </c>
      <c r="AO46" s="408"/>
      <c r="AP46" s="237"/>
      <c r="AQ46" s="307">
        <f t="shared" si="136"/>
        <v>0</v>
      </c>
      <c r="AR46" s="237"/>
      <c r="AS46" s="188"/>
      <c r="AT46" s="188"/>
      <c r="AU46" s="239">
        <v>38139</v>
      </c>
      <c r="AV46" s="188"/>
      <c r="AW46" s="315">
        <f t="shared" si="111"/>
        <v>0</v>
      </c>
      <c r="AX46" s="316">
        <f t="shared" si="18"/>
        <v>0</v>
      </c>
      <c r="AY46" s="316">
        <f t="shared" si="19"/>
        <v>0</v>
      </c>
      <c r="AZ46" s="316">
        <f t="shared" si="20"/>
        <v>0</v>
      </c>
      <c r="BA46" s="316">
        <f t="shared" si="21"/>
        <v>0</v>
      </c>
      <c r="BB46" s="316">
        <f t="shared" si="22"/>
        <v>0</v>
      </c>
      <c r="BC46" s="316">
        <f t="shared" si="23"/>
        <v>0</v>
      </c>
      <c r="BD46" s="316"/>
      <c r="BE46" s="316">
        <f t="shared" si="112"/>
        <v>0</v>
      </c>
      <c r="BF46" s="248"/>
      <c r="BG46" s="248"/>
      <c r="BH46" s="317">
        <f t="shared" si="113"/>
        <v>0</v>
      </c>
      <c r="BI46" s="317">
        <f t="shared" si="24"/>
        <v>0</v>
      </c>
      <c r="BJ46" s="317">
        <f t="shared" si="25"/>
        <v>0</v>
      </c>
      <c r="BK46" s="317">
        <f t="shared" si="26"/>
        <v>0</v>
      </c>
      <c r="BL46" s="317">
        <f t="shared" si="27"/>
        <v>0</v>
      </c>
      <c r="BM46" s="317">
        <f t="shared" si="28"/>
        <v>0</v>
      </c>
      <c r="BN46" s="317">
        <f t="shared" si="29"/>
        <v>0</v>
      </c>
      <c r="BO46" s="317">
        <f t="shared" si="30"/>
        <v>0</v>
      </c>
      <c r="BP46" s="248"/>
      <c r="BQ46" s="249">
        <f t="shared" si="130"/>
        <v>0</v>
      </c>
      <c r="BR46" s="249"/>
      <c r="BS46" s="249"/>
      <c r="BT46" s="188"/>
      <c r="BU46" s="188"/>
      <c r="BV46" s="318">
        <f t="shared" si="114"/>
        <v>0</v>
      </c>
      <c r="BW46" s="318">
        <f t="shared" si="31"/>
        <v>0</v>
      </c>
      <c r="BX46" s="318">
        <f t="shared" si="32"/>
        <v>0</v>
      </c>
      <c r="BY46" s="318">
        <f t="shared" si="33"/>
        <v>0</v>
      </c>
      <c r="BZ46" s="318">
        <f t="shared" si="34"/>
        <v>0</v>
      </c>
      <c r="CA46" s="316">
        <f t="shared" si="35"/>
        <v>0</v>
      </c>
      <c r="CB46" s="316">
        <f t="shared" si="36"/>
        <v>0</v>
      </c>
      <c r="CC46" s="316">
        <f t="shared" si="37"/>
        <v>0</v>
      </c>
      <c r="CD46" s="316">
        <f t="shared" si="38"/>
        <v>0</v>
      </c>
      <c r="CE46" s="316">
        <f t="shared" si="39"/>
        <v>0</v>
      </c>
      <c r="CF46" s="316">
        <f t="shared" si="40"/>
        <v>0</v>
      </c>
      <c r="CG46" s="316">
        <f t="shared" si="41"/>
        <v>0</v>
      </c>
      <c r="CH46" s="316">
        <f t="shared" si="42"/>
        <v>0</v>
      </c>
      <c r="CI46" s="188"/>
      <c r="CJ46" s="307">
        <f t="shared" si="115"/>
        <v>0</v>
      </c>
      <c r="CK46" s="307"/>
      <c r="CL46" s="307"/>
      <c r="CM46" s="318">
        <f t="shared" si="116"/>
        <v>0</v>
      </c>
      <c r="CN46" s="318">
        <f t="shared" si="43"/>
        <v>0</v>
      </c>
      <c r="CO46" s="318">
        <f t="shared" si="44"/>
        <v>0</v>
      </c>
      <c r="CP46" s="318">
        <f t="shared" si="45"/>
        <v>0</v>
      </c>
      <c r="CQ46" s="307"/>
      <c r="CR46" s="307">
        <f t="shared" si="117"/>
        <v>0</v>
      </c>
      <c r="CS46" s="307"/>
      <c r="CT46" s="188"/>
      <c r="CU46" s="188"/>
      <c r="CV46" s="188"/>
      <c r="CW46" s="316">
        <f t="shared" si="118"/>
        <v>0</v>
      </c>
      <c r="CX46" s="316">
        <f t="shared" si="46"/>
        <v>0</v>
      </c>
      <c r="CY46" s="316">
        <f t="shared" si="47"/>
        <v>0</v>
      </c>
      <c r="CZ46" s="316">
        <f t="shared" si="48"/>
        <v>0</v>
      </c>
      <c r="DA46" s="316">
        <f t="shared" si="49"/>
        <v>0</v>
      </c>
      <c r="DB46" s="316">
        <f t="shared" si="50"/>
        <v>0</v>
      </c>
      <c r="DC46" s="316">
        <f t="shared" si="51"/>
        <v>0</v>
      </c>
      <c r="DD46" s="188"/>
      <c r="DE46" s="307">
        <f t="shared" si="119"/>
        <v>0</v>
      </c>
      <c r="DF46" s="188"/>
      <c r="DG46" s="188"/>
      <c r="DH46" s="188"/>
      <c r="DI46" s="188"/>
      <c r="DJ46" s="188"/>
      <c r="DK46" s="316">
        <f t="shared" si="120"/>
        <v>0</v>
      </c>
      <c r="DL46" s="316">
        <f t="shared" si="52"/>
        <v>0</v>
      </c>
      <c r="DM46" s="316">
        <f t="shared" si="53"/>
        <v>0</v>
      </c>
      <c r="DN46" s="316">
        <f t="shared" si="54"/>
        <v>0</v>
      </c>
      <c r="DO46" s="316"/>
      <c r="DP46" s="316">
        <f t="shared" si="121"/>
        <v>0</v>
      </c>
      <c r="DQ46" s="316"/>
      <c r="DR46" s="316">
        <f t="shared" si="122"/>
        <v>0</v>
      </c>
      <c r="DS46" s="316">
        <f t="shared" si="55"/>
        <v>0</v>
      </c>
      <c r="DT46" s="316">
        <f t="shared" si="56"/>
        <v>0</v>
      </c>
      <c r="DU46" s="316">
        <f t="shared" si="57"/>
        <v>0</v>
      </c>
      <c r="DV46" s="316">
        <f t="shared" si="58"/>
        <v>0</v>
      </c>
      <c r="DW46" s="316">
        <f t="shared" si="59"/>
        <v>0</v>
      </c>
      <c r="DX46" s="316">
        <f t="shared" si="60"/>
        <v>0</v>
      </c>
      <c r="DY46" s="316">
        <f t="shared" si="61"/>
        <v>0</v>
      </c>
      <c r="DZ46" s="188"/>
      <c r="EA46" s="307">
        <f t="shared" si="137"/>
        <v>0</v>
      </c>
      <c r="EB46" s="307">
        <f t="shared" si="63"/>
        <v>0</v>
      </c>
      <c r="EC46" s="188"/>
      <c r="ED46" s="188"/>
      <c r="EE46" s="188"/>
      <c r="EF46" s="188"/>
      <c r="EG46" s="188"/>
      <c r="EH46" s="316">
        <f t="shared" si="123"/>
        <v>0</v>
      </c>
      <c r="EI46" s="316">
        <f t="shared" si="64"/>
        <v>0</v>
      </c>
      <c r="EJ46" s="316">
        <f t="shared" si="65"/>
        <v>0</v>
      </c>
      <c r="EK46" s="316">
        <f t="shared" si="66"/>
        <v>0</v>
      </c>
      <c r="EL46" s="316">
        <f t="shared" si="67"/>
        <v>0</v>
      </c>
      <c r="EM46" s="316">
        <f t="shared" si="68"/>
        <v>0</v>
      </c>
      <c r="EN46" s="188"/>
      <c r="EO46" s="307">
        <f t="shared" si="131"/>
        <v>0</v>
      </c>
      <c r="EP46" s="307">
        <f t="shared" si="69"/>
        <v>0</v>
      </c>
      <c r="EQ46" s="188"/>
      <c r="ER46" s="188"/>
      <c r="ES46" s="188"/>
      <c r="ET46" s="188"/>
      <c r="EU46" s="188"/>
      <c r="EV46" s="316">
        <f t="shared" si="124"/>
        <v>0</v>
      </c>
      <c r="EW46" s="316">
        <f t="shared" si="70"/>
        <v>0</v>
      </c>
      <c r="EX46" s="316">
        <f t="shared" si="71"/>
        <v>0</v>
      </c>
      <c r="EY46" s="316">
        <f t="shared" si="72"/>
        <v>0</v>
      </c>
      <c r="EZ46" s="316">
        <f t="shared" si="73"/>
        <v>0</v>
      </c>
      <c r="FA46" s="316">
        <f t="shared" si="74"/>
        <v>0</v>
      </c>
      <c r="FB46" s="188"/>
      <c r="FC46" s="307">
        <f t="shared" si="132"/>
        <v>0</v>
      </c>
      <c r="FD46" s="307">
        <f t="shared" si="75"/>
        <v>0</v>
      </c>
      <c r="FE46" s="188"/>
      <c r="FF46" s="188"/>
      <c r="FG46" s="188"/>
      <c r="FH46" s="188"/>
      <c r="FI46" s="188"/>
      <c r="FJ46" s="188"/>
      <c r="FK46" s="316">
        <f t="shared" si="125"/>
        <v>0</v>
      </c>
      <c r="FL46" s="316">
        <f t="shared" si="76"/>
        <v>0</v>
      </c>
      <c r="FM46" s="316">
        <f t="shared" si="77"/>
        <v>0</v>
      </c>
      <c r="FN46" s="316">
        <f t="shared" si="78"/>
        <v>0</v>
      </c>
      <c r="FO46" s="316">
        <f t="shared" si="79"/>
        <v>0</v>
      </c>
      <c r="FP46" s="316">
        <f t="shared" si="80"/>
        <v>0</v>
      </c>
      <c r="FQ46" s="188"/>
      <c r="FR46" s="307">
        <f t="shared" si="81"/>
        <v>0</v>
      </c>
      <c r="FS46" s="307">
        <f t="shared" si="82"/>
        <v>0</v>
      </c>
      <c r="FT46" s="188"/>
      <c r="FU46" s="188"/>
      <c r="FV46" s="188"/>
      <c r="FW46" s="188"/>
      <c r="FX46" s="188"/>
      <c r="FY46" s="188"/>
      <c r="FZ46" s="316">
        <f t="shared" si="126"/>
        <v>0</v>
      </c>
      <c r="GA46" s="316">
        <f t="shared" si="83"/>
        <v>0</v>
      </c>
      <c r="GB46" s="316">
        <f t="shared" si="84"/>
        <v>0</v>
      </c>
      <c r="GC46" s="316">
        <f t="shared" si="85"/>
        <v>0</v>
      </c>
      <c r="GD46" s="316">
        <f t="shared" si="86"/>
        <v>0</v>
      </c>
      <c r="GE46" s="316">
        <f t="shared" si="87"/>
        <v>0</v>
      </c>
      <c r="GF46" s="188"/>
      <c r="GG46" s="307">
        <f t="shared" si="88"/>
        <v>0</v>
      </c>
      <c r="GH46" s="307">
        <f t="shared" si="89"/>
        <v>0</v>
      </c>
      <c r="GK46" s="188"/>
      <c r="GL46" s="188"/>
      <c r="GM46" s="188"/>
      <c r="GN46" s="188"/>
      <c r="GO46" s="316">
        <f t="shared" si="138"/>
        <v>0</v>
      </c>
      <c r="GP46" s="316">
        <f t="shared" si="91"/>
        <v>0</v>
      </c>
      <c r="GQ46" s="316">
        <f t="shared" si="91"/>
        <v>0</v>
      </c>
      <c r="GR46" s="316">
        <f t="shared" si="91"/>
        <v>0</v>
      </c>
      <c r="GS46" s="316">
        <f t="shared" si="91"/>
        <v>0</v>
      </c>
      <c r="GT46" s="316">
        <f t="shared" si="91"/>
        <v>0</v>
      </c>
      <c r="GU46" s="188"/>
      <c r="GV46" s="307">
        <f t="shared" si="92"/>
        <v>0</v>
      </c>
      <c r="GW46" s="307">
        <f t="shared" si="127"/>
        <v>0</v>
      </c>
      <c r="GZ46" s="188"/>
      <c r="HA46" s="188"/>
      <c r="HB46" s="188"/>
      <c r="HC46" s="188"/>
      <c r="HD46" s="316">
        <f t="shared" si="139"/>
        <v>0</v>
      </c>
      <c r="HE46" s="316">
        <f t="shared" si="94"/>
        <v>0</v>
      </c>
      <c r="HF46" s="316">
        <f t="shared" si="94"/>
        <v>0</v>
      </c>
      <c r="HG46" s="316">
        <f t="shared" si="94"/>
        <v>0</v>
      </c>
      <c r="HH46" s="316">
        <f t="shared" si="94"/>
        <v>0</v>
      </c>
      <c r="HI46" s="316">
        <f t="shared" si="94"/>
        <v>0</v>
      </c>
      <c r="HJ46" s="188"/>
      <c r="HK46" s="307">
        <f t="shared" si="95"/>
        <v>0</v>
      </c>
      <c r="HL46" s="307">
        <f t="shared" si="128"/>
        <v>0</v>
      </c>
    </row>
    <row r="47" spans="1:220" ht="16.5" x14ac:dyDescent="0.25">
      <c r="A47" s="404">
        <v>38169</v>
      </c>
      <c r="B47" s="410">
        <f t="shared" si="96"/>
        <v>0</v>
      </c>
      <c r="C47" s="208">
        <f t="shared" si="97"/>
        <v>0.12</v>
      </c>
      <c r="D47" s="411">
        <f>AVERAGE(C44:C50)</f>
        <v>0.12</v>
      </c>
      <c r="E47" s="410">
        <f t="shared" si="98"/>
        <v>0</v>
      </c>
      <c r="F47" s="208">
        <f t="shared" si="99"/>
        <v>0.17499999999999999</v>
      </c>
      <c r="G47" s="411">
        <f>AVERAGE(F44:F50)</f>
        <v>0.17500000000000002</v>
      </c>
      <c r="H47" s="410">
        <f t="shared" si="100"/>
        <v>0</v>
      </c>
      <c r="I47" s="208">
        <f t="shared" si="133"/>
        <v>-0.08</v>
      </c>
      <c r="J47" s="411">
        <f>AVERAGE(I44:I50)</f>
        <v>-0.08</v>
      </c>
      <c r="K47" s="410">
        <f t="shared" si="101"/>
        <v>12.92</v>
      </c>
      <c r="L47" s="208">
        <f t="shared" si="134"/>
        <v>7.4999999999999997E-2</v>
      </c>
      <c r="M47" s="411">
        <f>AVERAGE(L44:L50)</f>
        <v>7.4999999999999997E-2</v>
      </c>
      <c r="N47" s="410">
        <f t="shared" si="102"/>
        <v>34.76</v>
      </c>
      <c r="O47" s="208">
        <f t="shared" si="135"/>
        <v>0.14000000000000001</v>
      </c>
      <c r="P47" s="411">
        <f>AVERAGE(O44:O50)</f>
        <v>0.14000000000000001</v>
      </c>
      <c r="Q47" s="410">
        <f t="shared" si="103"/>
        <v>-172.5</v>
      </c>
      <c r="R47" s="208">
        <f t="shared" si="104"/>
        <v>-0.435</v>
      </c>
      <c r="S47" s="411">
        <f>AVERAGE(R44:R50)</f>
        <v>-0.435</v>
      </c>
      <c r="T47" s="208">
        <f t="shared" si="105"/>
        <v>4.8762047173653453</v>
      </c>
      <c r="U47" s="411">
        <f>AVERAGE(T44:T50)</f>
        <v>4.8820228997642072</v>
      </c>
      <c r="V47" s="410">
        <f t="shared" si="106"/>
        <v>3.27</v>
      </c>
      <c r="W47" s="208">
        <f t="shared" si="107"/>
        <v>3.8810000000000002</v>
      </c>
      <c r="X47" s="411">
        <f>AVERAGE(W44:W50)</f>
        <v>3.8851428571428572</v>
      </c>
      <c r="Z47" s="415">
        <f t="shared" si="108"/>
        <v>-159.58000000000001</v>
      </c>
      <c r="AA47" s="122"/>
      <c r="AB47" s="122"/>
      <c r="AE47" s="424" t="s">
        <v>344</v>
      </c>
      <c r="AF47" s="423" t="s">
        <v>366</v>
      </c>
      <c r="AH47" s="407">
        <v>38169</v>
      </c>
      <c r="AI47" s="293">
        <f t="shared" si="109"/>
        <v>0</v>
      </c>
      <c r="AJ47" s="294">
        <f t="shared" si="129"/>
        <v>0</v>
      </c>
      <c r="AK47" s="294">
        <f t="shared" si="14"/>
        <v>0</v>
      </c>
      <c r="AL47" s="313">
        <f t="shared" si="110"/>
        <v>0.83325933484356263</v>
      </c>
      <c r="AM47" s="314">
        <f t="shared" si="15"/>
        <v>0</v>
      </c>
      <c r="AN47" s="294">
        <f t="shared" si="16"/>
        <v>0</v>
      </c>
      <c r="AO47" s="408"/>
      <c r="AP47" s="237"/>
      <c r="AQ47" s="307">
        <f t="shared" si="136"/>
        <v>0</v>
      </c>
      <c r="AR47" s="237"/>
      <c r="AS47" s="188"/>
      <c r="AT47" s="188"/>
      <c r="AU47" s="239">
        <v>38169</v>
      </c>
      <c r="AV47" s="188"/>
      <c r="AW47" s="315">
        <f t="shared" si="111"/>
        <v>0</v>
      </c>
      <c r="AX47" s="316">
        <f t="shared" si="18"/>
        <v>0</v>
      </c>
      <c r="AY47" s="316">
        <f t="shared" si="19"/>
        <v>0</v>
      </c>
      <c r="AZ47" s="316">
        <f t="shared" si="20"/>
        <v>0</v>
      </c>
      <c r="BA47" s="316">
        <f t="shared" si="21"/>
        <v>0</v>
      </c>
      <c r="BB47" s="316">
        <f t="shared" si="22"/>
        <v>0</v>
      </c>
      <c r="BC47" s="316">
        <f t="shared" si="23"/>
        <v>0</v>
      </c>
      <c r="BD47" s="316"/>
      <c r="BE47" s="316">
        <f t="shared" si="112"/>
        <v>0</v>
      </c>
      <c r="BF47" s="248"/>
      <c r="BG47" s="248"/>
      <c r="BH47" s="317">
        <f t="shared" si="113"/>
        <v>0</v>
      </c>
      <c r="BI47" s="317">
        <f t="shared" si="24"/>
        <v>0</v>
      </c>
      <c r="BJ47" s="317">
        <f t="shared" si="25"/>
        <v>0</v>
      </c>
      <c r="BK47" s="317">
        <f t="shared" si="26"/>
        <v>0</v>
      </c>
      <c r="BL47" s="317">
        <f t="shared" si="27"/>
        <v>0</v>
      </c>
      <c r="BM47" s="317">
        <f t="shared" si="28"/>
        <v>0</v>
      </c>
      <c r="BN47" s="317">
        <f t="shared" si="29"/>
        <v>0</v>
      </c>
      <c r="BO47" s="317">
        <f t="shared" si="30"/>
        <v>0</v>
      </c>
      <c r="BP47" s="248"/>
      <c r="BQ47" s="249">
        <f t="shared" si="130"/>
        <v>0</v>
      </c>
      <c r="BR47" s="249"/>
      <c r="BS47" s="249"/>
      <c r="BT47" s="188"/>
      <c r="BU47" s="188"/>
      <c r="BV47" s="318">
        <f t="shared" si="114"/>
        <v>0</v>
      </c>
      <c r="BW47" s="318">
        <f t="shared" si="31"/>
        <v>0</v>
      </c>
      <c r="BX47" s="318">
        <f t="shared" si="32"/>
        <v>0</v>
      </c>
      <c r="BY47" s="318">
        <f t="shared" si="33"/>
        <v>0</v>
      </c>
      <c r="BZ47" s="318">
        <f t="shared" si="34"/>
        <v>0</v>
      </c>
      <c r="CA47" s="316">
        <f t="shared" si="35"/>
        <v>0</v>
      </c>
      <c r="CB47" s="316">
        <f t="shared" si="36"/>
        <v>0</v>
      </c>
      <c r="CC47" s="316">
        <f t="shared" si="37"/>
        <v>0</v>
      </c>
      <c r="CD47" s="316">
        <f t="shared" si="38"/>
        <v>0</v>
      </c>
      <c r="CE47" s="316">
        <f t="shared" si="39"/>
        <v>0</v>
      </c>
      <c r="CF47" s="316">
        <f t="shared" si="40"/>
        <v>0</v>
      </c>
      <c r="CG47" s="316">
        <f t="shared" si="41"/>
        <v>0</v>
      </c>
      <c r="CH47" s="316">
        <f t="shared" si="42"/>
        <v>0</v>
      </c>
      <c r="CI47" s="188"/>
      <c r="CJ47" s="307">
        <f t="shared" si="115"/>
        <v>0</v>
      </c>
      <c r="CK47" s="307"/>
      <c r="CL47" s="307"/>
      <c r="CM47" s="318">
        <f t="shared" si="116"/>
        <v>0</v>
      </c>
      <c r="CN47" s="318">
        <f t="shared" si="43"/>
        <v>0</v>
      </c>
      <c r="CO47" s="318">
        <f t="shared" si="44"/>
        <v>0</v>
      </c>
      <c r="CP47" s="318">
        <f t="shared" si="45"/>
        <v>0</v>
      </c>
      <c r="CQ47" s="307"/>
      <c r="CR47" s="307">
        <f t="shared" si="117"/>
        <v>0</v>
      </c>
      <c r="CS47" s="307"/>
      <c r="CT47" s="188"/>
      <c r="CU47" s="188"/>
      <c r="CV47" s="188"/>
      <c r="CW47" s="316">
        <f t="shared" si="118"/>
        <v>0</v>
      </c>
      <c r="CX47" s="316">
        <f t="shared" si="46"/>
        <v>0</v>
      </c>
      <c r="CY47" s="316">
        <f t="shared" si="47"/>
        <v>0</v>
      </c>
      <c r="CZ47" s="316">
        <f t="shared" si="48"/>
        <v>0</v>
      </c>
      <c r="DA47" s="316">
        <f t="shared" si="49"/>
        <v>0</v>
      </c>
      <c r="DB47" s="316">
        <f t="shared" si="50"/>
        <v>0</v>
      </c>
      <c r="DC47" s="316">
        <f t="shared" si="51"/>
        <v>0</v>
      </c>
      <c r="DD47" s="188"/>
      <c r="DE47" s="307">
        <f t="shared" si="119"/>
        <v>0</v>
      </c>
      <c r="DF47" s="188"/>
      <c r="DG47" s="188"/>
      <c r="DH47" s="188"/>
      <c r="DI47" s="188"/>
      <c r="DJ47" s="188"/>
      <c r="DK47" s="316">
        <f t="shared" si="120"/>
        <v>0</v>
      </c>
      <c r="DL47" s="316">
        <f t="shared" si="52"/>
        <v>0</v>
      </c>
      <c r="DM47" s="316">
        <f t="shared" si="53"/>
        <v>0</v>
      </c>
      <c r="DN47" s="316">
        <f t="shared" si="54"/>
        <v>0</v>
      </c>
      <c r="DO47" s="316"/>
      <c r="DP47" s="316">
        <f t="shared" si="121"/>
        <v>0</v>
      </c>
      <c r="DQ47" s="316"/>
      <c r="DR47" s="316">
        <f t="shared" si="122"/>
        <v>0</v>
      </c>
      <c r="DS47" s="316">
        <f t="shared" si="55"/>
        <v>0</v>
      </c>
      <c r="DT47" s="316">
        <f t="shared" si="56"/>
        <v>0</v>
      </c>
      <c r="DU47" s="316">
        <f t="shared" si="57"/>
        <v>0</v>
      </c>
      <c r="DV47" s="316">
        <f t="shared" si="58"/>
        <v>0</v>
      </c>
      <c r="DW47" s="316">
        <f t="shared" si="59"/>
        <v>0</v>
      </c>
      <c r="DX47" s="316">
        <f t="shared" si="60"/>
        <v>0</v>
      </c>
      <c r="DY47" s="316">
        <f t="shared" si="61"/>
        <v>0</v>
      </c>
      <c r="DZ47" s="188"/>
      <c r="EA47" s="307">
        <f t="shared" si="137"/>
        <v>0</v>
      </c>
      <c r="EB47" s="307">
        <f t="shared" si="63"/>
        <v>0</v>
      </c>
      <c r="EC47" s="188"/>
      <c r="ED47" s="188"/>
      <c r="EE47" s="188"/>
      <c r="EF47" s="188"/>
      <c r="EG47" s="188"/>
      <c r="EH47" s="316">
        <f t="shared" si="123"/>
        <v>0</v>
      </c>
      <c r="EI47" s="316">
        <f t="shared" si="64"/>
        <v>0</v>
      </c>
      <c r="EJ47" s="316">
        <f t="shared" si="65"/>
        <v>0</v>
      </c>
      <c r="EK47" s="316">
        <f t="shared" si="66"/>
        <v>0</v>
      </c>
      <c r="EL47" s="316">
        <f t="shared" si="67"/>
        <v>0</v>
      </c>
      <c r="EM47" s="316">
        <f t="shared" si="68"/>
        <v>0</v>
      </c>
      <c r="EN47" s="188"/>
      <c r="EO47" s="307">
        <f t="shared" si="131"/>
        <v>0</v>
      </c>
      <c r="EP47" s="307">
        <f t="shared" si="69"/>
        <v>0</v>
      </c>
      <c r="EQ47" s="188"/>
      <c r="ER47" s="188"/>
      <c r="ES47" s="188"/>
      <c r="ET47" s="188"/>
      <c r="EU47" s="188"/>
      <c r="EV47" s="316">
        <f t="shared" si="124"/>
        <v>0</v>
      </c>
      <c r="EW47" s="316">
        <f t="shared" si="70"/>
        <v>0</v>
      </c>
      <c r="EX47" s="316">
        <f t="shared" si="71"/>
        <v>0</v>
      </c>
      <c r="EY47" s="316">
        <f t="shared" si="72"/>
        <v>0</v>
      </c>
      <c r="EZ47" s="316">
        <f t="shared" si="73"/>
        <v>0</v>
      </c>
      <c r="FA47" s="316">
        <f t="shared" si="74"/>
        <v>0</v>
      </c>
      <c r="FB47" s="188"/>
      <c r="FC47" s="307">
        <f t="shared" si="132"/>
        <v>0</v>
      </c>
      <c r="FD47" s="307">
        <f t="shared" si="75"/>
        <v>0</v>
      </c>
      <c r="FE47" s="188"/>
      <c r="FF47" s="188"/>
      <c r="FG47" s="188"/>
      <c r="FH47" s="188"/>
      <c r="FI47" s="188"/>
      <c r="FJ47" s="188"/>
      <c r="FK47" s="316">
        <f t="shared" si="125"/>
        <v>0</v>
      </c>
      <c r="FL47" s="316">
        <f t="shared" si="76"/>
        <v>0</v>
      </c>
      <c r="FM47" s="316">
        <f t="shared" si="77"/>
        <v>0</v>
      </c>
      <c r="FN47" s="316">
        <f t="shared" si="78"/>
        <v>0</v>
      </c>
      <c r="FO47" s="316">
        <f t="shared" si="79"/>
        <v>0</v>
      </c>
      <c r="FP47" s="316">
        <f t="shared" si="80"/>
        <v>0</v>
      </c>
      <c r="FQ47" s="188"/>
      <c r="FR47" s="307">
        <f t="shared" si="81"/>
        <v>0</v>
      </c>
      <c r="FS47" s="307">
        <f t="shared" si="82"/>
        <v>0</v>
      </c>
      <c r="FT47" s="188"/>
      <c r="FU47" s="188"/>
      <c r="FV47" s="188"/>
      <c r="FW47" s="188"/>
      <c r="FX47" s="188"/>
      <c r="FY47" s="188"/>
      <c r="FZ47" s="316">
        <f t="shared" si="126"/>
        <v>0</v>
      </c>
      <c r="GA47" s="316">
        <f t="shared" si="83"/>
        <v>0</v>
      </c>
      <c r="GB47" s="316">
        <f t="shared" si="84"/>
        <v>0</v>
      </c>
      <c r="GC47" s="316">
        <f t="shared" si="85"/>
        <v>0</v>
      </c>
      <c r="GD47" s="316">
        <f t="shared" si="86"/>
        <v>0</v>
      </c>
      <c r="GE47" s="316">
        <f t="shared" si="87"/>
        <v>0</v>
      </c>
      <c r="GF47" s="188"/>
      <c r="GG47" s="307">
        <f t="shared" si="88"/>
        <v>0</v>
      </c>
      <c r="GH47" s="307">
        <f t="shared" si="89"/>
        <v>0</v>
      </c>
      <c r="GK47" s="188"/>
      <c r="GL47" s="188"/>
      <c r="GM47" s="188"/>
      <c r="GN47" s="188"/>
      <c r="GO47" s="316">
        <f t="shared" si="138"/>
        <v>0</v>
      </c>
      <c r="GP47" s="316">
        <f t="shared" si="91"/>
        <v>0</v>
      </c>
      <c r="GQ47" s="316">
        <f t="shared" si="91"/>
        <v>0</v>
      </c>
      <c r="GR47" s="316">
        <f t="shared" si="91"/>
        <v>0</v>
      </c>
      <c r="GS47" s="316">
        <f t="shared" si="91"/>
        <v>0</v>
      </c>
      <c r="GT47" s="316">
        <f t="shared" si="91"/>
        <v>0</v>
      </c>
      <c r="GU47" s="188"/>
      <c r="GV47" s="307">
        <f t="shared" si="92"/>
        <v>0</v>
      </c>
      <c r="GW47" s="307">
        <f t="shared" si="127"/>
        <v>0</v>
      </c>
      <c r="GZ47" s="188"/>
      <c r="HA47" s="188"/>
      <c r="HB47" s="188"/>
      <c r="HC47" s="188"/>
      <c r="HD47" s="316">
        <f t="shared" si="139"/>
        <v>0</v>
      </c>
      <c r="HE47" s="316">
        <f t="shared" si="94"/>
        <v>0</v>
      </c>
      <c r="HF47" s="316">
        <f t="shared" si="94"/>
        <v>0</v>
      </c>
      <c r="HG47" s="316">
        <f t="shared" si="94"/>
        <v>0</v>
      </c>
      <c r="HH47" s="316">
        <f t="shared" si="94"/>
        <v>0</v>
      </c>
      <c r="HI47" s="316">
        <f t="shared" si="94"/>
        <v>0</v>
      </c>
      <c r="HJ47" s="188"/>
      <c r="HK47" s="307">
        <f t="shared" si="95"/>
        <v>0</v>
      </c>
      <c r="HL47" s="307">
        <f t="shared" si="128"/>
        <v>0</v>
      </c>
    </row>
    <row r="48" spans="1:220" ht="16.5" x14ac:dyDescent="0.25">
      <c r="A48" s="404">
        <v>38200</v>
      </c>
      <c r="B48" s="410">
        <f t="shared" si="96"/>
        <v>0</v>
      </c>
      <c r="C48" s="208">
        <f t="shared" si="97"/>
        <v>0.12</v>
      </c>
      <c r="D48" s="417"/>
      <c r="E48" s="410">
        <f t="shared" si="98"/>
        <v>0</v>
      </c>
      <c r="F48" s="208">
        <f t="shared" si="99"/>
        <v>0.17499999999999999</v>
      </c>
      <c r="G48" s="417"/>
      <c r="H48" s="410">
        <f t="shared" si="100"/>
        <v>0</v>
      </c>
      <c r="I48" s="208">
        <f t="shared" si="133"/>
        <v>-0.08</v>
      </c>
      <c r="J48" s="417"/>
      <c r="K48" s="410">
        <f t="shared" si="101"/>
        <v>12.85</v>
      </c>
      <c r="L48" s="208">
        <f t="shared" si="134"/>
        <v>7.4999999999999997E-2</v>
      </c>
      <c r="M48" s="417"/>
      <c r="N48" s="410">
        <f t="shared" si="102"/>
        <v>34.590000000000003</v>
      </c>
      <c r="O48" s="208">
        <f t="shared" si="135"/>
        <v>0.14000000000000001</v>
      </c>
      <c r="P48" s="417"/>
      <c r="Q48" s="410">
        <f t="shared" si="103"/>
        <v>-171.05</v>
      </c>
      <c r="R48" s="208">
        <f t="shared" si="104"/>
        <v>-0.435</v>
      </c>
      <c r="S48" s="417"/>
      <c r="T48" s="208">
        <f t="shared" si="105"/>
        <v>4.9028170659605212</v>
      </c>
      <c r="U48" s="417"/>
      <c r="V48" s="410">
        <f t="shared" si="106"/>
        <v>2.4700000000000002</v>
      </c>
      <c r="W48" s="208">
        <f t="shared" si="107"/>
        <v>3.9010000000000002</v>
      </c>
      <c r="X48" s="417"/>
      <c r="Z48" s="415">
        <f t="shared" si="108"/>
        <v>-158.20000000000002</v>
      </c>
      <c r="AA48" s="122"/>
      <c r="AB48" s="122"/>
      <c r="AE48" s="424" t="s">
        <v>345</v>
      </c>
      <c r="AF48" s="423"/>
      <c r="AH48" s="407">
        <v>38200</v>
      </c>
      <c r="AI48" s="293">
        <f t="shared" si="109"/>
        <v>0</v>
      </c>
      <c r="AJ48" s="294">
        <f t="shared" si="129"/>
        <v>0</v>
      </c>
      <c r="AK48" s="294">
        <f t="shared" si="14"/>
        <v>0</v>
      </c>
      <c r="AL48" s="313">
        <f t="shared" si="110"/>
        <v>0.82924333964225783</v>
      </c>
      <c r="AM48" s="314">
        <f t="shared" si="15"/>
        <v>0</v>
      </c>
      <c r="AN48" s="294">
        <f t="shared" si="16"/>
        <v>0</v>
      </c>
      <c r="AO48" s="408"/>
      <c r="AP48" s="237"/>
      <c r="AQ48" s="307">
        <f t="shared" si="136"/>
        <v>0</v>
      </c>
      <c r="AR48" s="237"/>
      <c r="AS48" s="188"/>
      <c r="AT48" s="188"/>
      <c r="AU48" s="239">
        <v>38200</v>
      </c>
      <c r="AV48" s="188"/>
      <c r="AW48" s="315">
        <f t="shared" si="111"/>
        <v>0</v>
      </c>
      <c r="AX48" s="316">
        <f t="shared" si="18"/>
        <v>0</v>
      </c>
      <c r="AY48" s="316">
        <f t="shared" si="19"/>
        <v>0</v>
      </c>
      <c r="AZ48" s="316">
        <f t="shared" si="20"/>
        <v>0</v>
      </c>
      <c r="BA48" s="316">
        <f t="shared" si="21"/>
        <v>0</v>
      </c>
      <c r="BB48" s="316">
        <f t="shared" si="22"/>
        <v>0</v>
      </c>
      <c r="BC48" s="316">
        <f t="shared" si="23"/>
        <v>0</v>
      </c>
      <c r="BD48" s="316"/>
      <c r="BE48" s="316">
        <f t="shared" si="112"/>
        <v>0</v>
      </c>
      <c r="BF48" s="248"/>
      <c r="BG48" s="248"/>
      <c r="BH48" s="317">
        <f t="shared" si="113"/>
        <v>0</v>
      </c>
      <c r="BI48" s="317">
        <f t="shared" si="24"/>
        <v>0</v>
      </c>
      <c r="BJ48" s="317">
        <f t="shared" si="25"/>
        <v>0</v>
      </c>
      <c r="BK48" s="317">
        <f t="shared" si="26"/>
        <v>0</v>
      </c>
      <c r="BL48" s="317">
        <f t="shared" si="27"/>
        <v>0</v>
      </c>
      <c r="BM48" s="317">
        <f t="shared" si="28"/>
        <v>0</v>
      </c>
      <c r="BN48" s="317">
        <f t="shared" si="29"/>
        <v>0</v>
      </c>
      <c r="BO48" s="317">
        <f t="shared" si="30"/>
        <v>0</v>
      </c>
      <c r="BP48" s="248"/>
      <c r="BQ48" s="249">
        <f t="shared" si="130"/>
        <v>0</v>
      </c>
      <c r="BR48" s="249"/>
      <c r="BS48" s="249"/>
      <c r="BT48" s="188"/>
      <c r="BU48" s="188"/>
      <c r="BV48" s="318">
        <f t="shared" si="114"/>
        <v>0</v>
      </c>
      <c r="BW48" s="318">
        <f t="shared" si="31"/>
        <v>0</v>
      </c>
      <c r="BX48" s="318">
        <f t="shared" si="32"/>
        <v>0</v>
      </c>
      <c r="BY48" s="318">
        <f t="shared" si="33"/>
        <v>0</v>
      </c>
      <c r="BZ48" s="318">
        <f t="shared" si="34"/>
        <v>0</v>
      </c>
      <c r="CA48" s="316">
        <f t="shared" si="35"/>
        <v>0</v>
      </c>
      <c r="CB48" s="316">
        <f t="shared" si="36"/>
        <v>0</v>
      </c>
      <c r="CC48" s="316">
        <f t="shared" si="37"/>
        <v>0</v>
      </c>
      <c r="CD48" s="316">
        <f t="shared" si="38"/>
        <v>0</v>
      </c>
      <c r="CE48" s="316">
        <f t="shared" si="39"/>
        <v>0</v>
      </c>
      <c r="CF48" s="316">
        <f t="shared" si="40"/>
        <v>0</v>
      </c>
      <c r="CG48" s="316">
        <f t="shared" si="41"/>
        <v>0</v>
      </c>
      <c r="CH48" s="316">
        <f t="shared" si="42"/>
        <v>0</v>
      </c>
      <c r="CI48" s="188"/>
      <c r="CJ48" s="307">
        <f t="shared" si="115"/>
        <v>0</v>
      </c>
      <c r="CK48" s="307"/>
      <c r="CL48" s="307"/>
      <c r="CM48" s="318">
        <f t="shared" si="116"/>
        <v>0</v>
      </c>
      <c r="CN48" s="318">
        <f t="shared" si="43"/>
        <v>0</v>
      </c>
      <c r="CO48" s="318">
        <f t="shared" si="44"/>
        <v>0</v>
      </c>
      <c r="CP48" s="318">
        <f t="shared" si="45"/>
        <v>0</v>
      </c>
      <c r="CQ48" s="307"/>
      <c r="CR48" s="307">
        <f t="shared" si="117"/>
        <v>0</v>
      </c>
      <c r="CS48" s="307"/>
      <c r="CT48" s="188"/>
      <c r="CU48" s="188"/>
      <c r="CV48" s="188"/>
      <c r="CW48" s="316">
        <f t="shared" si="118"/>
        <v>0</v>
      </c>
      <c r="CX48" s="316">
        <f t="shared" si="46"/>
        <v>0</v>
      </c>
      <c r="CY48" s="316">
        <f t="shared" si="47"/>
        <v>0</v>
      </c>
      <c r="CZ48" s="316">
        <f t="shared" si="48"/>
        <v>0</v>
      </c>
      <c r="DA48" s="316">
        <f t="shared" si="49"/>
        <v>0</v>
      </c>
      <c r="DB48" s="316">
        <f t="shared" si="50"/>
        <v>0</v>
      </c>
      <c r="DC48" s="316">
        <f t="shared" si="51"/>
        <v>0</v>
      </c>
      <c r="DD48" s="188"/>
      <c r="DE48" s="307">
        <f t="shared" si="119"/>
        <v>0</v>
      </c>
      <c r="DF48" s="188"/>
      <c r="DG48" s="188"/>
      <c r="DH48" s="188"/>
      <c r="DI48" s="188"/>
      <c r="DJ48" s="188"/>
      <c r="DK48" s="316">
        <f t="shared" si="120"/>
        <v>0</v>
      </c>
      <c r="DL48" s="316">
        <f t="shared" si="52"/>
        <v>0</v>
      </c>
      <c r="DM48" s="316">
        <f t="shared" si="53"/>
        <v>0</v>
      </c>
      <c r="DN48" s="316">
        <f t="shared" si="54"/>
        <v>0</v>
      </c>
      <c r="DO48" s="316"/>
      <c r="DP48" s="316">
        <f t="shared" si="121"/>
        <v>0</v>
      </c>
      <c r="DQ48" s="316"/>
      <c r="DR48" s="316">
        <f t="shared" si="122"/>
        <v>0</v>
      </c>
      <c r="DS48" s="316">
        <f t="shared" si="55"/>
        <v>0</v>
      </c>
      <c r="DT48" s="316">
        <f t="shared" si="56"/>
        <v>0</v>
      </c>
      <c r="DU48" s="316">
        <f t="shared" si="57"/>
        <v>0</v>
      </c>
      <c r="DV48" s="316">
        <f t="shared" si="58"/>
        <v>0</v>
      </c>
      <c r="DW48" s="316">
        <f t="shared" si="59"/>
        <v>0</v>
      </c>
      <c r="DX48" s="316">
        <f t="shared" si="60"/>
        <v>0</v>
      </c>
      <c r="DY48" s="316">
        <f t="shared" si="61"/>
        <v>0</v>
      </c>
      <c r="DZ48" s="188"/>
      <c r="EA48" s="307">
        <f t="shared" si="137"/>
        <v>0</v>
      </c>
      <c r="EB48" s="307">
        <f t="shared" si="63"/>
        <v>0</v>
      </c>
      <c r="EC48" s="188"/>
      <c r="ED48" s="188"/>
      <c r="EE48" s="188"/>
      <c r="EF48" s="188"/>
      <c r="EG48" s="188"/>
      <c r="EH48" s="316">
        <f t="shared" si="123"/>
        <v>0</v>
      </c>
      <c r="EI48" s="316">
        <f t="shared" si="64"/>
        <v>0</v>
      </c>
      <c r="EJ48" s="316">
        <f t="shared" si="65"/>
        <v>0</v>
      </c>
      <c r="EK48" s="316">
        <f t="shared" si="66"/>
        <v>0</v>
      </c>
      <c r="EL48" s="316">
        <f t="shared" si="67"/>
        <v>0</v>
      </c>
      <c r="EM48" s="316">
        <f t="shared" si="68"/>
        <v>0</v>
      </c>
      <c r="EN48" s="188"/>
      <c r="EO48" s="307">
        <f t="shared" si="131"/>
        <v>0</v>
      </c>
      <c r="EP48" s="307">
        <f t="shared" si="69"/>
        <v>0</v>
      </c>
      <c r="EQ48" s="188"/>
      <c r="ER48" s="188"/>
      <c r="ES48" s="188"/>
      <c r="ET48" s="188"/>
      <c r="EU48" s="188"/>
      <c r="EV48" s="316">
        <f t="shared" si="124"/>
        <v>0</v>
      </c>
      <c r="EW48" s="316">
        <f t="shared" si="70"/>
        <v>0</v>
      </c>
      <c r="EX48" s="316">
        <f t="shared" si="71"/>
        <v>0</v>
      </c>
      <c r="EY48" s="316">
        <f t="shared" si="72"/>
        <v>0</v>
      </c>
      <c r="EZ48" s="316">
        <f t="shared" si="73"/>
        <v>0</v>
      </c>
      <c r="FA48" s="316">
        <f t="shared" si="74"/>
        <v>0</v>
      </c>
      <c r="FB48" s="188"/>
      <c r="FC48" s="307">
        <f t="shared" si="132"/>
        <v>0</v>
      </c>
      <c r="FD48" s="307">
        <f t="shared" si="75"/>
        <v>0</v>
      </c>
      <c r="FE48" s="188"/>
      <c r="FF48" s="188"/>
      <c r="FG48" s="188"/>
      <c r="FH48" s="188"/>
      <c r="FI48" s="188"/>
      <c r="FJ48" s="188"/>
      <c r="FK48" s="316">
        <f t="shared" si="125"/>
        <v>0</v>
      </c>
      <c r="FL48" s="316">
        <f t="shared" si="76"/>
        <v>0</v>
      </c>
      <c r="FM48" s="316">
        <f t="shared" si="77"/>
        <v>0</v>
      </c>
      <c r="FN48" s="316">
        <f t="shared" si="78"/>
        <v>0</v>
      </c>
      <c r="FO48" s="316">
        <f t="shared" si="79"/>
        <v>0</v>
      </c>
      <c r="FP48" s="316">
        <f t="shared" si="80"/>
        <v>0</v>
      </c>
      <c r="FQ48" s="188"/>
      <c r="FR48" s="307">
        <f t="shared" si="81"/>
        <v>0</v>
      </c>
      <c r="FS48" s="307">
        <f t="shared" si="82"/>
        <v>0</v>
      </c>
      <c r="FT48" s="188"/>
      <c r="FU48" s="188"/>
      <c r="FV48" s="188"/>
      <c r="FW48" s="188"/>
      <c r="FX48" s="188"/>
      <c r="FY48" s="188"/>
      <c r="FZ48" s="316">
        <f t="shared" si="126"/>
        <v>0</v>
      </c>
      <c r="GA48" s="316">
        <f t="shared" si="83"/>
        <v>0</v>
      </c>
      <c r="GB48" s="316">
        <f t="shared" si="84"/>
        <v>0</v>
      </c>
      <c r="GC48" s="316">
        <f t="shared" si="85"/>
        <v>0</v>
      </c>
      <c r="GD48" s="316">
        <f t="shared" si="86"/>
        <v>0</v>
      </c>
      <c r="GE48" s="316">
        <f t="shared" si="87"/>
        <v>0</v>
      </c>
      <c r="GF48" s="188"/>
      <c r="GG48" s="307">
        <f t="shared" si="88"/>
        <v>0</v>
      </c>
      <c r="GH48" s="307">
        <f t="shared" si="89"/>
        <v>0</v>
      </c>
      <c r="GK48" s="188"/>
      <c r="GL48" s="188"/>
      <c r="GM48" s="188"/>
      <c r="GN48" s="188"/>
      <c r="GO48" s="316">
        <f t="shared" si="138"/>
        <v>0</v>
      </c>
      <c r="GP48" s="316">
        <f t="shared" si="91"/>
        <v>0</v>
      </c>
      <c r="GQ48" s="316">
        <f t="shared" si="91"/>
        <v>0</v>
      </c>
      <c r="GR48" s="316">
        <f t="shared" si="91"/>
        <v>0</v>
      </c>
      <c r="GS48" s="316">
        <f t="shared" si="91"/>
        <v>0</v>
      </c>
      <c r="GT48" s="316">
        <f t="shared" si="91"/>
        <v>0</v>
      </c>
      <c r="GU48" s="188"/>
      <c r="GV48" s="307">
        <f t="shared" si="92"/>
        <v>0</v>
      </c>
      <c r="GW48" s="307">
        <f t="shared" si="127"/>
        <v>0</v>
      </c>
      <c r="GZ48" s="188"/>
      <c r="HA48" s="188"/>
      <c r="HB48" s="188"/>
      <c r="HC48" s="188"/>
      <c r="HD48" s="316">
        <f t="shared" si="139"/>
        <v>0</v>
      </c>
      <c r="HE48" s="316">
        <f t="shared" si="94"/>
        <v>0</v>
      </c>
      <c r="HF48" s="316">
        <f t="shared" si="94"/>
        <v>0</v>
      </c>
      <c r="HG48" s="316">
        <f t="shared" si="94"/>
        <v>0</v>
      </c>
      <c r="HH48" s="316">
        <f t="shared" si="94"/>
        <v>0</v>
      </c>
      <c r="HI48" s="316">
        <f t="shared" si="94"/>
        <v>0</v>
      </c>
      <c r="HJ48" s="188"/>
      <c r="HK48" s="307">
        <f t="shared" si="95"/>
        <v>0</v>
      </c>
      <c r="HL48" s="307">
        <f t="shared" si="128"/>
        <v>0</v>
      </c>
    </row>
    <row r="49" spans="1:220" ht="16.5" x14ac:dyDescent="0.25">
      <c r="A49" s="404">
        <v>38231</v>
      </c>
      <c r="B49" s="410">
        <f t="shared" si="96"/>
        <v>0</v>
      </c>
      <c r="C49" s="208">
        <f t="shared" si="97"/>
        <v>0.12</v>
      </c>
      <c r="D49" s="417"/>
      <c r="E49" s="410">
        <f t="shared" si="98"/>
        <v>0</v>
      </c>
      <c r="F49" s="208">
        <f t="shared" si="99"/>
        <v>0.17499999999999999</v>
      </c>
      <c r="G49" s="417"/>
      <c r="H49" s="410">
        <f t="shared" si="100"/>
        <v>0</v>
      </c>
      <c r="I49" s="208">
        <f t="shared" si="133"/>
        <v>-0.08</v>
      </c>
      <c r="J49" s="417"/>
      <c r="K49" s="410">
        <f t="shared" si="101"/>
        <v>12.38</v>
      </c>
      <c r="L49" s="208">
        <f t="shared" si="134"/>
        <v>7.4999999999999997E-2</v>
      </c>
      <c r="M49" s="417"/>
      <c r="N49" s="410">
        <f t="shared" si="102"/>
        <v>33.31</v>
      </c>
      <c r="O49" s="208">
        <f t="shared" si="135"/>
        <v>0.14000000000000001</v>
      </c>
      <c r="P49" s="417"/>
      <c r="Q49" s="410">
        <f t="shared" si="103"/>
        <v>-164.7</v>
      </c>
      <c r="R49" s="208">
        <f t="shared" si="104"/>
        <v>-0.435</v>
      </c>
      <c r="S49" s="417"/>
      <c r="T49" s="208">
        <f t="shared" si="105"/>
        <v>4.9378778134889147</v>
      </c>
      <c r="U49" s="417"/>
      <c r="V49" s="410">
        <f t="shared" si="106"/>
        <v>2.64</v>
      </c>
      <c r="W49" s="208">
        <f t="shared" si="107"/>
        <v>3.927</v>
      </c>
      <c r="X49" s="417"/>
      <c r="Z49" s="415">
        <f t="shared" si="108"/>
        <v>-152.32</v>
      </c>
      <c r="AA49" s="122"/>
      <c r="AB49" s="122"/>
      <c r="AE49" s="425" t="s">
        <v>188</v>
      </c>
      <c r="AF49" s="423"/>
      <c r="AH49" s="407">
        <v>38231</v>
      </c>
      <c r="AI49" s="293">
        <f t="shared" si="109"/>
        <v>0</v>
      </c>
      <c r="AJ49" s="294">
        <f t="shared" si="129"/>
        <v>0</v>
      </c>
      <c r="AK49" s="294">
        <f t="shared" si="14"/>
        <v>0</v>
      </c>
      <c r="AL49" s="313">
        <f t="shared" si="110"/>
        <v>0.82523376155876027</v>
      </c>
      <c r="AM49" s="314">
        <f t="shared" si="15"/>
        <v>0</v>
      </c>
      <c r="AN49" s="294">
        <f t="shared" si="16"/>
        <v>0</v>
      </c>
      <c r="AO49" s="408"/>
      <c r="AP49" s="237"/>
      <c r="AQ49" s="307">
        <f t="shared" si="136"/>
        <v>0</v>
      </c>
      <c r="AR49" s="237"/>
      <c r="AS49" s="188"/>
      <c r="AT49" s="188"/>
      <c r="AU49" s="239">
        <v>38231</v>
      </c>
      <c r="AV49" s="188"/>
      <c r="AW49" s="315">
        <f t="shared" si="111"/>
        <v>0</v>
      </c>
      <c r="AX49" s="316">
        <f t="shared" si="18"/>
        <v>0</v>
      </c>
      <c r="AY49" s="316">
        <f t="shared" si="19"/>
        <v>0</v>
      </c>
      <c r="AZ49" s="316">
        <f t="shared" si="20"/>
        <v>0</v>
      </c>
      <c r="BA49" s="316">
        <f t="shared" si="21"/>
        <v>0</v>
      </c>
      <c r="BB49" s="316">
        <f t="shared" si="22"/>
        <v>0</v>
      </c>
      <c r="BC49" s="316">
        <f t="shared" si="23"/>
        <v>0</v>
      </c>
      <c r="BD49" s="316"/>
      <c r="BE49" s="316">
        <f t="shared" si="112"/>
        <v>0</v>
      </c>
      <c r="BF49" s="248"/>
      <c r="BG49" s="248"/>
      <c r="BH49" s="317">
        <f t="shared" si="113"/>
        <v>0</v>
      </c>
      <c r="BI49" s="317">
        <f t="shared" si="24"/>
        <v>0</v>
      </c>
      <c r="BJ49" s="317">
        <f t="shared" si="25"/>
        <v>0</v>
      </c>
      <c r="BK49" s="317">
        <f t="shared" si="26"/>
        <v>0</v>
      </c>
      <c r="BL49" s="317">
        <f t="shared" si="27"/>
        <v>0</v>
      </c>
      <c r="BM49" s="317">
        <f t="shared" si="28"/>
        <v>0</v>
      </c>
      <c r="BN49" s="317">
        <f t="shared" si="29"/>
        <v>0</v>
      </c>
      <c r="BO49" s="317">
        <f t="shared" si="30"/>
        <v>0</v>
      </c>
      <c r="BP49" s="248"/>
      <c r="BQ49" s="249">
        <f t="shared" si="130"/>
        <v>0</v>
      </c>
      <c r="BR49" s="249"/>
      <c r="BS49" s="249"/>
      <c r="BT49" s="188"/>
      <c r="BU49" s="188"/>
      <c r="BV49" s="318">
        <f t="shared" si="114"/>
        <v>0</v>
      </c>
      <c r="BW49" s="318">
        <f t="shared" si="31"/>
        <v>0</v>
      </c>
      <c r="BX49" s="318">
        <f t="shared" si="32"/>
        <v>0</v>
      </c>
      <c r="BY49" s="318">
        <f t="shared" si="33"/>
        <v>0</v>
      </c>
      <c r="BZ49" s="318">
        <f t="shared" si="34"/>
        <v>0</v>
      </c>
      <c r="CA49" s="316">
        <f t="shared" si="35"/>
        <v>0</v>
      </c>
      <c r="CB49" s="316">
        <f t="shared" si="36"/>
        <v>0</v>
      </c>
      <c r="CC49" s="316">
        <f t="shared" si="37"/>
        <v>0</v>
      </c>
      <c r="CD49" s="316">
        <f t="shared" si="38"/>
        <v>0</v>
      </c>
      <c r="CE49" s="316">
        <f t="shared" si="39"/>
        <v>0</v>
      </c>
      <c r="CF49" s="316">
        <f t="shared" si="40"/>
        <v>0</v>
      </c>
      <c r="CG49" s="316">
        <f t="shared" si="41"/>
        <v>0</v>
      </c>
      <c r="CH49" s="316">
        <f t="shared" si="42"/>
        <v>0</v>
      </c>
      <c r="CI49" s="188"/>
      <c r="CJ49" s="307">
        <f t="shared" si="115"/>
        <v>0</v>
      </c>
      <c r="CK49" s="307"/>
      <c r="CL49" s="307"/>
      <c r="CM49" s="318">
        <f t="shared" si="116"/>
        <v>0</v>
      </c>
      <c r="CN49" s="318">
        <f t="shared" si="43"/>
        <v>0</v>
      </c>
      <c r="CO49" s="318">
        <f t="shared" si="44"/>
        <v>0</v>
      </c>
      <c r="CP49" s="318">
        <f t="shared" si="45"/>
        <v>0</v>
      </c>
      <c r="CQ49" s="307"/>
      <c r="CR49" s="307">
        <f t="shared" si="117"/>
        <v>0</v>
      </c>
      <c r="CS49" s="307"/>
      <c r="CT49" s="188"/>
      <c r="CU49" s="188"/>
      <c r="CV49" s="188"/>
      <c r="CW49" s="316">
        <f t="shared" si="118"/>
        <v>0</v>
      </c>
      <c r="CX49" s="316">
        <f t="shared" si="46"/>
        <v>0</v>
      </c>
      <c r="CY49" s="316">
        <f t="shared" si="47"/>
        <v>0</v>
      </c>
      <c r="CZ49" s="316">
        <f t="shared" si="48"/>
        <v>0</v>
      </c>
      <c r="DA49" s="316">
        <f t="shared" si="49"/>
        <v>0</v>
      </c>
      <c r="DB49" s="316">
        <f t="shared" si="50"/>
        <v>0</v>
      </c>
      <c r="DC49" s="316">
        <f t="shared" si="51"/>
        <v>0</v>
      </c>
      <c r="DD49" s="188"/>
      <c r="DE49" s="307">
        <f t="shared" si="119"/>
        <v>0</v>
      </c>
      <c r="DF49" s="188"/>
      <c r="DG49" s="188"/>
      <c r="DH49" s="188"/>
      <c r="DI49" s="188"/>
      <c r="DJ49" s="188"/>
      <c r="DK49" s="316">
        <f t="shared" si="120"/>
        <v>0</v>
      </c>
      <c r="DL49" s="316">
        <f t="shared" si="52"/>
        <v>0</v>
      </c>
      <c r="DM49" s="316">
        <f t="shared" si="53"/>
        <v>0</v>
      </c>
      <c r="DN49" s="316">
        <f t="shared" si="54"/>
        <v>0</v>
      </c>
      <c r="DO49" s="316"/>
      <c r="DP49" s="316">
        <f t="shared" si="121"/>
        <v>0</v>
      </c>
      <c r="DQ49" s="316"/>
      <c r="DR49" s="316">
        <f t="shared" si="122"/>
        <v>0</v>
      </c>
      <c r="DS49" s="316">
        <f t="shared" si="55"/>
        <v>0</v>
      </c>
      <c r="DT49" s="316">
        <f t="shared" si="56"/>
        <v>0</v>
      </c>
      <c r="DU49" s="316">
        <f t="shared" si="57"/>
        <v>0</v>
      </c>
      <c r="DV49" s="316">
        <f t="shared" si="58"/>
        <v>0</v>
      </c>
      <c r="DW49" s="316">
        <f t="shared" si="59"/>
        <v>0</v>
      </c>
      <c r="DX49" s="316">
        <f t="shared" si="60"/>
        <v>0</v>
      </c>
      <c r="DY49" s="316">
        <f t="shared" si="61"/>
        <v>0</v>
      </c>
      <c r="DZ49" s="188"/>
      <c r="EA49" s="307">
        <f t="shared" si="137"/>
        <v>0</v>
      </c>
      <c r="EB49" s="307">
        <f t="shared" si="63"/>
        <v>0</v>
      </c>
      <c r="EC49" s="188"/>
      <c r="ED49" s="188"/>
      <c r="EE49" s="188"/>
      <c r="EF49" s="188"/>
      <c r="EG49" s="188"/>
      <c r="EH49" s="316">
        <f t="shared" si="123"/>
        <v>0</v>
      </c>
      <c r="EI49" s="316">
        <f t="shared" si="64"/>
        <v>0</v>
      </c>
      <c r="EJ49" s="316">
        <f t="shared" si="65"/>
        <v>0</v>
      </c>
      <c r="EK49" s="316">
        <f t="shared" si="66"/>
        <v>0</v>
      </c>
      <c r="EL49" s="316">
        <f t="shared" si="67"/>
        <v>0</v>
      </c>
      <c r="EM49" s="316">
        <f t="shared" si="68"/>
        <v>0</v>
      </c>
      <c r="EN49" s="188"/>
      <c r="EO49" s="307">
        <f t="shared" si="131"/>
        <v>0</v>
      </c>
      <c r="EP49" s="307">
        <f t="shared" si="69"/>
        <v>0</v>
      </c>
      <c r="EQ49" s="188"/>
      <c r="ER49" s="188"/>
      <c r="ES49" s="188"/>
      <c r="ET49" s="188"/>
      <c r="EU49" s="188"/>
      <c r="EV49" s="316">
        <f t="shared" si="124"/>
        <v>0</v>
      </c>
      <c r="EW49" s="316">
        <f t="shared" si="70"/>
        <v>0</v>
      </c>
      <c r="EX49" s="316">
        <f t="shared" si="71"/>
        <v>0</v>
      </c>
      <c r="EY49" s="316">
        <f t="shared" si="72"/>
        <v>0</v>
      </c>
      <c r="EZ49" s="316">
        <f t="shared" si="73"/>
        <v>0</v>
      </c>
      <c r="FA49" s="316">
        <f t="shared" si="74"/>
        <v>0</v>
      </c>
      <c r="FB49" s="188"/>
      <c r="FC49" s="307">
        <f t="shared" si="132"/>
        <v>0</v>
      </c>
      <c r="FD49" s="307">
        <f t="shared" si="75"/>
        <v>0</v>
      </c>
      <c r="FE49" s="188"/>
      <c r="FF49" s="188"/>
      <c r="FG49" s="188"/>
      <c r="FH49" s="188"/>
      <c r="FI49" s="188"/>
      <c r="FJ49" s="188"/>
      <c r="FK49" s="316">
        <f t="shared" si="125"/>
        <v>0</v>
      </c>
      <c r="FL49" s="316">
        <f t="shared" si="76"/>
        <v>0</v>
      </c>
      <c r="FM49" s="316">
        <f t="shared" si="77"/>
        <v>0</v>
      </c>
      <c r="FN49" s="316">
        <f t="shared" si="78"/>
        <v>0</v>
      </c>
      <c r="FO49" s="316">
        <f t="shared" si="79"/>
        <v>0</v>
      </c>
      <c r="FP49" s="316">
        <f t="shared" si="80"/>
        <v>0</v>
      </c>
      <c r="FQ49" s="188"/>
      <c r="FR49" s="307">
        <f t="shared" si="81"/>
        <v>0</v>
      </c>
      <c r="FS49" s="307">
        <f t="shared" si="82"/>
        <v>0</v>
      </c>
      <c r="FT49" s="188"/>
      <c r="FU49" s="188"/>
      <c r="FV49" s="188"/>
      <c r="FW49" s="188"/>
      <c r="FX49" s="188"/>
      <c r="FY49" s="188"/>
      <c r="FZ49" s="316">
        <f t="shared" si="126"/>
        <v>0</v>
      </c>
      <c r="GA49" s="316">
        <f t="shared" si="83"/>
        <v>0</v>
      </c>
      <c r="GB49" s="316">
        <f t="shared" si="84"/>
        <v>0</v>
      </c>
      <c r="GC49" s="316">
        <f t="shared" si="85"/>
        <v>0</v>
      </c>
      <c r="GD49" s="316">
        <f t="shared" si="86"/>
        <v>0</v>
      </c>
      <c r="GE49" s="316">
        <f t="shared" si="87"/>
        <v>0</v>
      </c>
      <c r="GF49" s="188"/>
      <c r="GG49" s="307">
        <f t="shared" si="88"/>
        <v>0</v>
      </c>
      <c r="GH49" s="307">
        <f t="shared" si="89"/>
        <v>0</v>
      </c>
      <c r="GK49" s="188"/>
      <c r="GL49" s="188"/>
      <c r="GM49" s="188"/>
      <c r="GN49" s="188"/>
      <c r="GO49" s="316">
        <f t="shared" si="138"/>
        <v>0</v>
      </c>
      <c r="GP49" s="316">
        <f t="shared" si="91"/>
        <v>0</v>
      </c>
      <c r="GQ49" s="316">
        <f t="shared" si="91"/>
        <v>0</v>
      </c>
      <c r="GR49" s="316">
        <f t="shared" si="91"/>
        <v>0</v>
      </c>
      <c r="GS49" s="316">
        <f t="shared" si="91"/>
        <v>0</v>
      </c>
      <c r="GT49" s="316">
        <f t="shared" si="91"/>
        <v>0</v>
      </c>
      <c r="GU49" s="188"/>
      <c r="GV49" s="307">
        <f t="shared" si="92"/>
        <v>0</v>
      </c>
      <c r="GW49" s="307">
        <f t="shared" si="127"/>
        <v>0</v>
      </c>
      <c r="GZ49" s="188"/>
      <c r="HA49" s="188"/>
      <c r="HB49" s="188"/>
      <c r="HC49" s="188"/>
      <c r="HD49" s="316">
        <f t="shared" si="139"/>
        <v>0</v>
      </c>
      <c r="HE49" s="316">
        <f t="shared" si="94"/>
        <v>0</v>
      </c>
      <c r="HF49" s="316">
        <f t="shared" si="94"/>
        <v>0</v>
      </c>
      <c r="HG49" s="316">
        <f t="shared" si="94"/>
        <v>0</v>
      </c>
      <c r="HH49" s="316">
        <f t="shared" si="94"/>
        <v>0</v>
      </c>
      <c r="HI49" s="316">
        <f t="shared" si="94"/>
        <v>0</v>
      </c>
      <c r="HJ49" s="188"/>
      <c r="HK49" s="307">
        <f t="shared" si="95"/>
        <v>0</v>
      </c>
      <c r="HL49" s="307">
        <f t="shared" si="128"/>
        <v>0</v>
      </c>
    </row>
    <row r="50" spans="1:220" ht="16.5" x14ac:dyDescent="0.25">
      <c r="A50" s="409">
        <v>38261</v>
      </c>
      <c r="B50" s="418">
        <f t="shared" si="96"/>
        <v>0</v>
      </c>
      <c r="C50" s="209">
        <f t="shared" si="97"/>
        <v>0.12</v>
      </c>
      <c r="D50" s="419"/>
      <c r="E50" s="418">
        <f t="shared" si="98"/>
        <v>0</v>
      </c>
      <c r="F50" s="209">
        <f t="shared" si="99"/>
        <v>0.17499999999999999</v>
      </c>
      <c r="G50" s="419"/>
      <c r="H50" s="418">
        <f t="shared" si="100"/>
        <v>0</v>
      </c>
      <c r="I50" s="209">
        <f t="shared" si="133"/>
        <v>-0.08</v>
      </c>
      <c r="J50" s="419"/>
      <c r="K50" s="418">
        <f t="shared" si="101"/>
        <v>12.73</v>
      </c>
      <c r="L50" s="209">
        <f t="shared" si="134"/>
        <v>7.4999999999999997E-2</v>
      </c>
      <c r="M50" s="419"/>
      <c r="N50" s="418">
        <f t="shared" si="102"/>
        <v>34.26</v>
      </c>
      <c r="O50" s="209">
        <f t="shared" si="135"/>
        <v>0.14000000000000001</v>
      </c>
      <c r="P50" s="419"/>
      <c r="Q50" s="418">
        <f t="shared" si="103"/>
        <v>-169.26</v>
      </c>
      <c r="R50" s="209">
        <f t="shared" si="104"/>
        <v>-0.435</v>
      </c>
      <c r="S50" s="419"/>
      <c r="T50" s="209">
        <f t="shared" si="105"/>
        <v>4.9899570266515809</v>
      </c>
      <c r="U50" s="419"/>
      <c r="V50" s="418">
        <f t="shared" si="106"/>
        <v>2.54</v>
      </c>
      <c r="W50" s="209">
        <f t="shared" si="107"/>
        <v>3.9649999999999999</v>
      </c>
      <c r="X50" s="419"/>
      <c r="Z50" s="412">
        <f t="shared" si="108"/>
        <v>-156.53</v>
      </c>
      <c r="AA50" s="122"/>
      <c r="AB50" s="122"/>
      <c r="AE50" s="347" t="s">
        <v>346</v>
      </c>
      <c r="AF50" s="423"/>
      <c r="AH50" s="407">
        <v>38261</v>
      </c>
      <c r="AI50" s="293">
        <f t="shared" si="109"/>
        <v>0</v>
      </c>
      <c r="AJ50" s="294">
        <f t="shared" si="129"/>
        <v>0</v>
      </c>
      <c r="AK50" s="294">
        <f t="shared" si="14"/>
        <v>0</v>
      </c>
      <c r="AL50" s="313">
        <f t="shared" si="110"/>
        <v>0.82135972441032978</v>
      </c>
      <c r="AM50" s="314">
        <f t="shared" si="15"/>
        <v>0</v>
      </c>
      <c r="AN50" s="294">
        <f t="shared" si="16"/>
        <v>0</v>
      </c>
      <c r="AO50" s="408"/>
      <c r="AP50" s="237"/>
      <c r="AQ50" s="307">
        <f t="shared" si="136"/>
        <v>0</v>
      </c>
      <c r="AR50" s="237"/>
      <c r="AS50" s="188"/>
      <c r="AT50" s="188"/>
      <c r="AU50" s="239">
        <v>38261</v>
      </c>
      <c r="AV50" s="188"/>
      <c r="AW50" s="315">
        <f t="shared" si="111"/>
        <v>0</v>
      </c>
      <c r="AX50" s="316">
        <f t="shared" si="18"/>
        <v>0</v>
      </c>
      <c r="AY50" s="316">
        <f t="shared" si="19"/>
        <v>0</v>
      </c>
      <c r="AZ50" s="316">
        <f t="shared" si="20"/>
        <v>0</v>
      </c>
      <c r="BA50" s="316">
        <f t="shared" si="21"/>
        <v>0</v>
      </c>
      <c r="BB50" s="316">
        <f t="shared" si="22"/>
        <v>0</v>
      </c>
      <c r="BC50" s="316">
        <f t="shared" si="23"/>
        <v>0</v>
      </c>
      <c r="BD50" s="316"/>
      <c r="BE50" s="316">
        <f t="shared" si="112"/>
        <v>0</v>
      </c>
      <c r="BF50" s="248"/>
      <c r="BG50" s="248"/>
      <c r="BH50" s="317">
        <f t="shared" si="113"/>
        <v>0</v>
      </c>
      <c r="BI50" s="317">
        <f t="shared" si="24"/>
        <v>0</v>
      </c>
      <c r="BJ50" s="317">
        <f t="shared" si="25"/>
        <v>0</v>
      </c>
      <c r="BK50" s="317">
        <f t="shared" si="26"/>
        <v>0</v>
      </c>
      <c r="BL50" s="317">
        <f t="shared" si="27"/>
        <v>0</v>
      </c>
      <c r="BM50" s="317">
        <f t="shared" si="28"/>
        <v>0</v>
      </c>
      <c r="BN50" s="317">
        <f t="shared" si="29"/>
        <v>0</v>
      </c>
      <c r="BO50" s="317">
        <f t="shared" si="30"/>
        <v>0</v>
      </c>
      <c r="BP50" s="248"/>
      <c r="BQ50" s="249">
        <f t="shared" si="130"/>
        <v>0</v>
      </c>
      <c r="BR50" s="249"/>
      <c r="BS50" s="249"/>
      <c r="BT50" s="188"/>
      <c r="BU50" s="188"/>
      <c r="BV50" s="318">
        <f t="shared" si="114"/>
        <v>0</v>
      </c>
      <c r="BW50" s="318">
        <f t="shared" si="31"/>
        <v>0</v>
      </c>
      <c r="BX50" s="318">
        <f t="shared" si="32"/>
        <v>0</v>
      </c>
      <c r="BY50" s="318">
        <f t="shared" si="33"/>
        <v>0</v>
      </c>
      <c r="BZ50" s="318">
        <f t="shared" si="34"/>
        <v>0</v>
      </c>
      <c r="CA50" s="316">
        <f t="shared" si="35"/>
        <v>0</v>
      </c>
      <c r="CB50" s="316">
        <f t="shared" si="36"/>
        <v>0</v>
      </c>
      <c r="CC50" s="316">
        <f t="shared" si="37"/>
        <v>0</v>
      </c>
      <c r="CD50" s="316">
        <f t="shared" si="38"/>
        <v>0</v>
      </c>
      <c r="CE50" s="316">
        <f t="shared" si="39"/>
        <v>0</v>
      </c>
      <c r="CF50" s="316">
        <f t="shared" si="40"/>
        <v>0</v>
      </c>
      <c r="CG50" s="316">
        <f t="shared" si="41"/>
        <v>0</v>
      </c>
      <c r="CH50" s="316">
        <f t="shared" si="42"/>
        <v>0</v>
      </c>
      <c r="CI50" s="188"/>
      <c r="CJ50" s="307">
        <f t="shared" si="115"/>
        <v>0</v>
      </c>
      <c r="CK50" s="307"/>
      <c r="CL50" s="307"/>
      <c r="CM50" s="318">
        <f t="shared" si="116"/>
        <v>0</v>
      </c>
      <c r="CN50" s="318">
        <f t="shared" si="43"/>
        <v>0</v>
      </c>
      <c r="CO50" s="318">
        <f t="shared" si="44"/>
        <v>0</v>
      </c>
      <c r="CP50" s="318">
        <f t="shared" si="45"/>
        <v>0</v>
      </c>
      <c r="CQ50" s="307"/>
      <c r="CR50" s="307">
        <f t="shared" si="117"/>
        <v>0</v>
      </c>
      <c r="CS50" s="307"/>
      <c r="CT50" s="188"/>
      <c r="CU50" s="188"/>
      <c r="CV50" s="188"/>
      <c r="CW50" s="316">
        <f t="shared" si="118"/>
        <v>0</v>
      </c>
      <c r="CX50" s="316">
        <f t="shared" si="46"/>
        <v>0</v>
      </c>
      <c r="CY50" s="316">
        <f t="shared" si="47"/>
        <v>0</v>
      </c>
      <c r="CZ50" s="316">
        <f t="shared" si="48"/>
        <v>0</v>
      </c>
      <c r="DA50" s="316">
        <f t="shared" si="49"/>
        <v>0</v>
      </c>
      <c r="DB50" s="316">
        <f t="shared" si="50"/>
        <v>0</v>
      </c>
      <c r="DC50" s="316">
        <f t="shared" si="51"/>
        <v>0</v>
      </c>
      <c r="DD50" s="188"/>
      <c r="DE50" s="307">
        <f t="shared" si="119"/>
        <v>0</v>
      </c>
      <c r="DF50" s="188"/>
      <c r="DG50" s="188"/>
      <c r="DH50" s="188"/>
      <c r="DI50" s="188"/>
      <c r="DJ50" s="188"/>
      <c r="DK50" s="316">
        <f t="shared" si="120"/>
        <v>0</v>
      </c>
      <c r="DL50" s="316">
        <f t="shared" si="52"/>
        <v>0</v>
      </c>
      <c r="DM50" s="316">
        <f t="shared" si="53"/>
        <v>0</v>
      </c>
      <c r="DN50" s="316">
        <f t="shared" si="54"/>
        <v>0</v>
      </c>
      <c r="DO50" s="316"/>
      <c r="DP50" s="316">
        <f t="shared" si="121"/>
        <v>0</v>
      </c>
      <c r="DQ50" s="316"/>
      <c r="DR50" s="316">
        <f t="shared" si="122"/>
        <v>0</v>
      </c>
      <c r="DS50" s="316">
        <f t="shared" si="55"/>
        <v>0</v>
      </c>
      <c r="DT50" s="316">
        <f t="shared" si="56"/>
        <v>0</v>
      </c>
      <c r="DU50" s="316">
        <f t="shared" si="57"/>
        <v>0</v>
      </c>
      <c r="DV50" s="316">
        <f t="shared" si="58"/>
        <v>0</v>
      </c>
      <c r="DW50" s="316">
        <f t="shared" si="59"/>
        <v>0</v>
      </c>
      <c r="DX50" s="316">
        <f t="shared" si="60"/>
        <v>0</v>
      </c>
      <c r="DY50" s="316">
        <f t="shared" si="61"/>
        <v>0</v>
      </c>
      <c r="DZ50" s="188"/>
      <c r="EA50" s="307">
        <f t="shared" si="137"/>
        <v>0</v>
      </c>
      <c r="EB50" s="307">
        <f t="shared" si="63"/>
        <v>0</v>
      </c>
      <c r="EC50" s="188"/>
      <c r="ED50" s="188"/>
      <c r="EE50" s="188"/>
      <c r="EF50" s="188"/>
      <c r="EG50" s="188"/>
      <c r="EH50" s="316">
        <f t="shared" si="123"/>
        <v>0</v>
      </c>
      <c r="EI50" s="316">
        <f t="shared" si="64"/>
        <v>0</v>
      </c>
      <c r="EJ50" s="316">
        <f t="shared" si="65"/>
        <v>0</v>
      </c>
      <c r="EK50" s="316">
        <f t="shared" si="66"/>
        <v>0</v>
      </c>
      <c r="EL50" s="316">
        <f t="shared" si="67"/>
        <v>0</v>
      </c>
      <c r="EM50" s="316">
        <f t="shared" si="68"/>
        <v>0</v>
      </c>
      <c r="EN50" s="188"/>
      <c r="EO50" s="307">
        <f t="shared" si="131"/>
        <v>0</v>
      </c>
      <c r="EP50" s="307">
        <f t="shared" si="69"/>
        <v>0</v>
      </c>
      <c r="EQ50" s="188"/>
      <c r="ER50" s="188"/>
      <c r="ES50" s="188"/>
      <c r="ET50" s="188"/>
      <c r="EU50" s="188"/>
      <c r="EV50" s="316">
        <f t="shared" si="124"/>
        <v>0</v>
      </c>
      <c r="EW50" s="316">
        <f t="shared" si="70"/>
        <v>0</v>
      </c>
      <c r="EX50" s="316">
        <f t="shared" si="71"/>
        <v>0</v>
      </c>
      <c r="EY50" s="316">
        <f t="shared" si="72"/>
        <v>0</v>
      </c>
      <c r="EZ50" s="316">
        <f t="shared" si="73"/>
        <v>0</v>
      </c>
      <c r="FA50" s="316">
        <f t="shared" si="74"/>
        <v>0</v>
      </c>
      <c r="FB50" s="188"/>
      <c r="FC50" s="307">
        <f t="shared" si="132"/>
        <v>0</v>
      </c>
      <c r="FD50" s="307">
        <f t="shared" si="75"/>
        <v>0</v>
      </c>
      <c r="FE50" s="188"/>
      <c r="FF50" s="188"/>
      <c r="FG50" s="188"/>
      <c r="FH50" s="188"/>
      <c r="FI50" s="188"/>
      <c r="FJ50" s="188"/>
      <c r="FK50" s="316">
        <f t="shared" si="125"/>
        <v>0</v>
      </c>
      <c r="FL50" s="316">
        <f t="shared" si="76"/>
        <v>0</v>
      </c>
      <c r="FM50" s="316">
        <f t="shared" si="77"/>
        <v>0</v>
      </c>
      <c r="FN50" s="316">
        <f t="shared" si="78"/>
        <v>0</v>
      </c>
      <c r="FO50" s="316">
        <f t="shared" si="79"/>
        <v>0</v>
      </c>
      <c r="FP50" s="316">
        <f t="shared" si="80"/>
        <v>0</v>
      </c>
      <c r="FQ50" s="188"/>
      <c r="FR50" s="307">
        <f t="shared" si="81"/>
        <v>0</v>
      </c>
      <c r="FS50" s="307">
        <f t="shared" si="82"/>
        <v>0</v>
      </c>
      <c r="FT50" s="188"/>
      <c r="FU50" s="188"/>
      <c r="FV50" s="188"/>
      <c r="FW50" s="188"/>
      <c r="FX50" s="188"/>
      <c r="FY50" s="188"/>
      <c r="FZ50" s="316">
        <f t="shared" si="126"/>
        <v>0</v>
      </c>
      <c r="GA50" s="316">
        <f t="shared" si="83"/>
        <v>0</v>
      </c>
      <c r="GB50" s="316">
        <f t="shared" si="84"/>
        <v>0</v>
      </c>
      <c r="GC50" s="316">
        <f t="shared" si="85"/>
        <v>0</v>
      </c>
      <c r="GD50" s="316">
        <f t="shared" si="86"/>
        <v>0</v>
      </c>
      <c r="GE50" s="316">
        <f t="shared" si="87"/>
        <v>0</v>
      </c>
      <c r="GF50" s="188"/>
      <c r="GG50" s="307">
        <f t="shared" si="88"/>
        <v>0</v>
      </c>
      <c r="GH50" s="307">
        <f t="shared" si="89"/>
        <v>0</v>
      </c>
      <c r="GK50" s="188"/>
      <c r="GL50" s="188"/>
      <c r="GM50" s="188"/>
      <c r="GN50" s="188"/>
      <c r="GO50" s="316">
        <f t="shared" si="138"/>
        <v>0</v>
      </c>
      <c r="GP50" s="316">
        <f t="shared" si="91"/>
        <v>0</v>
      </c>
      <c r="GQ50" s="316">
        <f t="shared" si="91"/>
        <v>0</v>
      </c>
      <c r="GR50" s="316">
        <f t="shared" si="91"/>
        <v>0</v>
      </c>
      <c r="GS50" s="316">
        <f t="shared" si="91"/>
        <v>0</v>
      </c>
      <c r="GT50" s="316">
        <f t="shared" si="91"/>
        <v>0</v>
      </c>
      <c r="GU50" s="188"/>
      <c r="GV50" s="307">
        <f t="shared" si="92"/>
        <v>0</v>
      </c>
      <c r="GW50" s="307">
        <f t="shared" si="127"/>
        <v>0</v>
      </c>
      <c r="GZ50" s="188"/>
      <c r="HA50" s="188"/>
      <c r="HB50" s="188"/>
      <c r="HC50" s="188"/>
      <c r="HD50" s="316">
        <f t="shared" si="139"/>
        <v>0</v>
      </c>
      <c r="HE50" s="316">
        <f t="shared" si="94"/>
        <v>0</v>
      </c>
      <c r="HF50" s="316">
        <f t="shared" si="94"/>
        <v>0</v>
      </c>
      <c r="HG50" s="316">
        <f t="shared" si="94"/>
        <v>0</v>
      </c>
      <c r="HH50" s="316">
        <f t="shared" si="94"/>
        <v>0</v>
      </c>
      <c r="HI50" s="316">
        <f t="shared" si="94"/>
        <v>0</v>
      </c>
      <c r="HJ50" s="188"/>
      <c r="HK50" s="307">
        <f t="shared" si="95"/>
        <v>0</v>
      </c>
      <c r="HL50" s="307">
        <f t="shared" si="128"/>
        <v>0</v>
      </c>
    </row>
    <row r="51" spans="1:220" ht="17.25" thickBot="1" x14ac:dyDescent="0.3">
      <c r="A51" s="404">
        <v>38292</v>
      </c>
      <c r="B51" s="410">
        <f t="shared" si="96"/>
        <v>0</v>
      </c>
      <c r="C51" s="208">
        <f t="shared" si="97"/>
        <v>0.52</v>
      </c>
      <c r="D51" s="210">
        <f>AVERAGE(C51:C62)</f>
        <v>0.28666666666666674</v>
      </c>
      <c r="E51" s="410">
        <f t="shared" si="98"/>
        <v>0</v>
      </c>
      <c r="F51" s="208">
        <f t="shared" si="99"/>
        <v>0.22500000000000001</v>
      </c>
      <c r="G51" s="210">
        <f>AVERAGE(F51:F62)</f>
        <v>0.19833333333333328</v>
      </c>
      <c r="H51" s="410">
        <f t="shared" si="100"/>
        <v>0</v>
      </c>
      <c r="I51" s="208">
        <f t="shared" si="133"/>
        <v>2.5000000000000001E-2</v>
      </c>
      <c r="J51" s="210">
        <f>AVERAGE(I51:I62)</f>
        <v>-3.1666666666666669E-2</v>
      </c>
      <c r="K51" s="410">
        <f t="shared" si="101"/>
        <v>12.26</v>
      </c>
      <c r="L51" s="208">
        <f t="shared" si="134"/>
        <v>0.115</v>
      </c>
      <c r="M51" s="210">
        <f>AVERAGE(L51:L62)</f>
        <v>9.416666666666669E-2</v>
      </c>
      <c r="N51" s="410">
        <f t="shared" si="102"/>
        <v>-19.48</v>
      </c>
      <c r="O51" s="208">
        <f t="shared" si="135"/>
        <v>0.14000000000000001</v>
      </c>
      <c r="P51" s="210">
        <f>AVERAGE(O51:O62)</f>
        <v>0.14000000000000004</v>
      </c>
      <c r="Q51" s="410">
        <f t="shared" si="103"/>
        <v>-110.04</v>
      </c>
      <c r="R51" s="208">
        <f t="shared" si="104"/>
        <v>-0.3</v>
      </c>
      <c r="S51" s="210">
        <f>AVERAGE(R51:R62)</f>
        <v>-0.38166666666666665</v>
      </c>
      <c r="T51" s="208">
        <f t="shared" si="105"/>
        <v>5.3768778626888736</v>
      </c>
      <c r="U51" s="210">
        <f>AVERAGE(T51:T62)</f>
        <v>5.1093972171937709</v>
      </c>
      <c r="V51" s="410">
        <f t="shared" si="106"/>
        <v>-0.28999999999999998</v>
      </c>
      <c r="W51" s="208">
        <f t="shared" si="107"/>
        <v>4.1050000000000004</v>
      </c>
      <c r="X51" s="210">
        <f>AVERAGE(W51:W62)</f>
        <v>4.0034999999999998</v>
      </c>
      <c r="Z51" s="415">
        <f t="shared" si="108"/>
        <v>-97.78</v>
      </c>
      <c r="AA51" s="122"/>
      <c r="AB51" s="122"/>
      <c r="AE51" s="426" t="s">
        <v>283</v>
      </c>
      <c r="AF51" s="427"/>
      <c r="AH51" s="407">
        <v>38292</v>
      </c>
      <c r="AI51" s="293">
        <f t="shared" si="109"/>
        <v>0</v>
      </c>
      <c r="AJ51" s="294">
        <f t="shared" si="129"/>
        <v>0</v>
      </c>
      <c r="AK51" s="294">
        <f t="shared" si="14"/>
        <v>0</v>
      </c>
      <c r="AL51" s="313">
        <f t="shared" si="110"/>
        <v>0.81736305104810159</v>
      </c>
      <c r="AM51" s="314">
        <f t="shared" si="15"/>
        <v>0</v>
      </c>
      <c r="AN51" s="294">
        <f t="shared" si="16"/>
        <v>0</v>
      </c>
      <c r="AO51" s="408"/>
      <c r="AP51" s="237"/>
      <c r="AQ51" s="307">
        <f t="shared" si="136"/>
        <v>0</v>
      </c>
      <c r="AR51" s="237"/>
      <c r="AS51" s="188"/>
      <c r="AT51" s="188"/>
      <c r="AU51" s="239">
        <v>38292</v>
      </c>
      <c r="AV51" s="188"/>
      <c r="AW51" s="315">
        <f t="shared" si="111"/>
        <v>0</v>
      </c>
      <c r="AX51" s="316">
        <f t="shared" si="18"/>
        <v>0</v>
      </c>
      <c r="AY51" s="316">
        <f t="shared" si="19"/>
        <v>0</v>
      </c>
      <c r="AZ51" s="316">
        <f t="shared" si="20"/>
        <v>0</v>
      </c>
      <c r="BA51" s="316">
        <f t="shared" si="21"/>
        <v>0</v>
      </c>
      <c r="BB51" s="316">
        <f t="shared" si="22"/>
        <v>0</v>
      </c>
      <c r="BC51" s="316">
        <f t="shared" si="23"/>
        <v>0</v>
      </c>
      <c r="BD51" s="316"/>
      <c r="BE51" s="316">
        <f t="shared" si="112"/>
        <v>0</v>
      </c>
      <c r="BF51" s="248"/>
      <c r="BG51" s="248"/>
      <c r="BH51" s="317">
        <f t="shared" si="113"/>
        <v>0</v>
      </c>
      <c r="BI51" s="317">
        <f t="shared" si="24"/>
        <v>0</v>
      </c>
      <c r="BJ51" s="317">
        <f t="shared" si="25"/>
        <v>0</v>
      </c>
      <c r="BK51" s="317">
        <f t="shared" si="26"/>
        <v>0</v>
      </c>
      <c r="BL51" s="317">
        <f t="shared" si="27"/>
        <v>0</v>
      </c>
      <c r="BM51" s="317">
        <f t="shared" si="28"/>
        <v>0</v>
      </c>
      <c r="BN51" s="317">
        <f t="shared" si="29"/>
        <v>0</v>
      </c>
      <c r="BO51" s="317">
        <f t="shared" si="30"/>
        <v>0</v>
      </c>
      <c r="BP51" s="248"/>
      <c r="BQ51" s="249">
        <f t="shared" si="130"/>
        <v>0</v>
      </c>
      <c r="BR51" s="249"/>
      <c r="BS51" s="249"/>
      <c r="BT51" s="188"/>
      <c r="BU51" s="188"/>
      <c r="BV51" s="318">
        <f t="shared" si="114"/>
        <v>0</v>
      </c>
      <c r="BW51" s="318">
        <f t="shared" si="31"/>
        <v>0</v>
      </c>
      <c r="BX51" s="318">
        <f t="shared" si="32"/>
        <v>0</v>
      </c>
      <c r="BY51" s="318">
        <f t="shared" si="33"/>
        <v>0</v>
      </c>
      <c r="BZ51" s="318">
        <f t="shared" si="34"/>
        <v>0</v>
      </c>
      <c r="CA51" s="316">
        <f t="shared" si="35"/>
        <v>0</v>
      </c>
      <c r="CB51" s="316">
        <f t="shared" si="36"/>
        <v>0</v>
      </c>
      <c r="CC51" s="316">
        <f t="shared" si="37"/>
        <v>0</v>
      </c>
      <c r="CD51" s="316">
        <f t="shared" si="38"/>
        <v>0</v>
      </c>
      <c r="CE51" s="316">
        <f t="shared" si="39"/>
        <v>0</v>
      </c>
      <c r="CF51" s="316">
        <f t="shared" si="40"/>
        <v>0</v>
      </c>
      <c r="CG51" s="316">
        <f t="shared" si="41"/>
        <v>0</v>
      </c>
      <c r="CH51" s="316">
        <f t="shared" si="42"/>
        <v>0</v>
      </c>
      <c r="CI51" s="188"/>
      <c r="CJ51" s="307">
        <f t="shared" si="115"/>
        <v>0</v>
      </c>
      <c r="CK51" s="307"/>
      <c r="CL51" s="307"/>
      <c r="CM51" s="318">
        <f t="shared" si="116"/>
        <v>0</v>
      </c>
      <c r="CN51" s="318">
        <f t="shared" si="43"/>
        <v>0</v>
      </c>
      <c r="CO51" s="318">
        <f t="shared" si="44"/>
        <v>0</v>
      </c>
      <c r="CP51" s="318">
        <f t="shared" si="45"/>
        <v>0</v>
      </c>
      <c r="CQ51" s="307"/>
      <c r="CR51" s="307">
        <f t="shared" si="117"/>
        <v>0</v>
      </c>
      <c r="CS51" s="307"/>
      <c r="CT51" s="188"/>
      <c r="CU51" s="188"/>
      <c r="CV51" s="188"/>
      <c r="CW51" s="316">
        <f t="shared" si="118"/>
        <v>0</v>
      </c>
      <c r="CX51" s="316">
        <f t="shared" si="46"/>
        <v>0</v>
      </c>
      <c r="CY51" s="316">
        <f t="shared" si="47"/>
        <v>0</v>
      </c>
      <c r="CZ51" s="316">
        <f t="shared" si="48"/>
        <v>0</v>
      </c>
      <c r="DA51" s="316">
        <f t="shared" si="49"/>
        <v>0</v>
      </c>
      <c r="DB51" s="316">
        <f t="shared" si="50"/>
        <v>0</v>
      </c>
      <c r="DC51" s="316">
        <f t="shared" si="51"/>
        <v>0</v>
      </c>
      <c r="DD51" s="188"/>
      <c r="DE51" s="307">
        <f t="shared" si="119"/>
        <v>0</v>
      </c>
      <c r="DF51" s="188"/>
      <c r="DG51" s="188"/>
      <c r="DH51" s="188"/>
      <c r="DI51" s="188"/>
      <c r="DJ51" s="188"/>
      <c r="DK51" s="316">
        <f t="shared" si="120"/>
        <v>0</v>
      </c>
      <c r="DL51" s="316">
        <f t="shared" si="52"/>
        <v>0</v>
      </c>
      <c r="DM51" s="316">
        <f t="shared" si="53"/>
        <v>0</v>
      </c>
      <c r="DN51" s="316">
        <f t="shared" si="54"/>
        <v>0</v>
      </c>
      <c r="DO51" s="316"/>
      <c r="DP51" s="316">
        <f t="shared" si="121"/>
        <v>0</v>
      </c>
      <c r="DQ51" s="316"/>
      <c r="DR51" s="316">
        <f t="shared" si="122"/>
        <v>0</v>
      </c>
      <c r="DS51" s="316">
        <f t="shared" si="55"/>
        <v>0</v>
      </c>
      <c r="DT51" s="316">
        <f t="shared" si="56"/>
        <v>0</v>
      </c>
      <c r="DU51" s="316">
        <f t="shared" si="57"/>
        <v>0</v>
      </c>
      <c r="DV51" s="316">
        <f t="shared" si="58"/>
        <v>0</v>
      </c>
      <c r="DW51" s="316">
        <f t="shared" si="59"/>
        <v>0</v>
      </c>
      <c r="DX51" s="316">
        <f t="shared" si="60"/>
        <v>0</v>
      </c>
      <c r="DY51" s="316">
        <f t="shared" si="61"/>
        <v>0</v>
      </c>
      <c r="DZ51" s="188"/>
      <c r="EA51" s="307">
        <f t="shared" si="137"/>
        <v>0</v>
      </c>
      <c r="EB51" s="307">
        <f t="shared" si="63"/>
        <v>0</v>
      </c>
      <c r="EC51" s="188"/>
      <c r="ED51" s="188"/>
      <c r="EE51" s="188"/>
      <c r="EF51" s="188"/>
      <c r="EG51" s="188"/>
      <c r="EH51" s="316">
        <f t="shared" si="123"/>
        <v>0</v>
      </c>
      <c r="EI51" s="316">
        <f t="shared" si="64"/>
        <v>0</v>
      </c>
      <c r="EJ51" s="316">
        <f t="shared" si="65"/>
        <v>0</v>
      </c>
      <c r="EK51" s="316">
        <f t="shared" si="66"/>
        <v>0</v>
      </c>
      <c r="EL51" s="316">
        <f t="shared" si="67"/>
        <v>0</v>
      </c>
      <c r="EM51" s="316">
        <f t="shared" si="68"/>
        <v>0</v>
      </c>
      <c r="EN51" s="188"/>
      <c r="EO51" s="307">
        <f t="shared" si="131"/>
        <v>0</v>
      </c>
      <c r="EP51" s="307">
        <f t="shared" si="69"/>
        <v>0</v>
      </c>
      <c r="EQ51" s="188"/>
      <c r="ER51" s="188"/>
      <c r="ES51" s="188"/>
      <c r="ET51" s="188"/>
      <c r="EU51" s="188"/>
      <c r="EV51" s="316">
        <f t="shared" si="124"/>
        <v>0</v>
      </c>
      <c r="EW51" s="316">
        <f t="shared" si="70"/>
        <v>0</v>
      </c>
      <c r="EX51" s="316">
        <f t="shared" si="71"/>
        <v>0</v>
      </c>
      <c r="EY51" s="316">
        <f t="shared" si="72"/>
        <v>0</v>
      </c>
      <c r="EZ51" s="316">
        <f t="shared" si="73"/>
        <v>0</v>
      </c>
      <c r="FA51" s="316">
        <f t="shared" si="74"/>
        <v>0</v>
      </c>
      <c r="FB51" s="188"/>
      <c r="FC51" s="307">
        <f t="shared" si="132"/>
        <v>0</v>
      </c>
      <c r="FD51" s="307">
        <f t="shared" si="75"/>
        <v>0</v>
      </c>
      <c r="FE51" s="188"/>
      <c r="FF51" s="188"/>
      <c r="FG51" s="188"/>
      <c r="FH51" s="188"/>
      <c r="FI51" s="188"/>
      <c r="FJ51" s="188"/>
      <c r="FK51" s="316">
        <f t="shared" si="125"/>
        <v>0</v>
      </c>
      <c r="FL51" s="316">
        <f t="shared" si="76"/>
        <v>0</v>
      </c>
      <c r="FM51" s="316">
        <f t="shared" si="77"/>
        <v>0</v>
      </c>
      <c r="FN51" s="316">
        <f t="shared" si="78"/>
        <v>0</v>
      </c>
      <c r="FO51" s="316">
        <f t="shared" si="79"/>
        <v>0</v>
      </c>
      <c r="FP51" s="316">
        <f t="shared" si="80"/>
        <v>0</v>
      </c>
      <c r="FQ51" s="188"/>
      <c r="FR51" s="307">
        <f t="shared" si="81"/>
        <v>0</v>
      </c>
      <c r="FS51" s="307">
        <f t="shared" si="82"/>
        <v>0</v>
      </c>
      <c r="FT51" s="188"/>
      <c r="FU51" s="188"/>
      <c r="FV51" s="188"/>
      <c r="FW51" s="188"/>
      <c r="FX51" s="188"/>
      <c r="FY51" s="188"/>
      <c r="FZ51" s="316">
        <f t="shared" si="126"/>
        <v>0</v>
      </c>
      <c r="GA51" s="316">
        <f t="shared" si="83"/>
        <v>0</v>
      </c>
      <c r="GB51" s="316">
        <f t="shared" si="84"/>
        <v>0</v>
      </c>
      <c r="GC51" s="316">
        <f t="shared" si="85"/>
        <v>0</v>
      </c>
      <c r="GD51" s="316">
        <f t="shared" si="86"/>
        <v>0</v>
      </c>
      <c r="GE51" s="316">
        <f t="shared" si="87"/>
        <v>0</v>
      </c>
      <c r="GF51" s="188"/>
      <c r="GG51" s="307">
        <f t="shared" si="88"/>
        <v>0</v>
      </c>
      <c r="GH51" s="307">
        <f t="shared" si="89"/>
        <v>0</v>
      </c>
      <c r="GK51" s="188"/>
      <c r="GL51" s="188"/>
      <c r="GM51" s="188"/>
      <c r="GN51" s="188"/>
      <c r="GO51" s="316">
        <f t="shared" si="138"/>
        <v>0</v>
      </c>
      <c r="GP51" s="316">
        <f t="shared" si="91"/>
        <v>0</v>
      </c>
      <c r="GQ51" s="316">
        <f t="shared" si="91"/>
        <v>0</v>
      </c>
      <c r="GR51" s="316">
        <f t="shared" si="91"/>
        <v>0</v>
      </c>
      <c r="GS51" s="316">
        <f t="shared" si="91"/>
        <v>0</v>
      </c>
      <c r="GT51" s="316">
        <f t="shared" si="91"/>
        <v>0</v>
      </c>
      <c r="GU51" s="188"/>
      <c r="GV51" s="307">
        <f t="shared" si="92"/>
        <v>0</v>
      </c>
      <c r="GW51" s="307">
        <f t="shared" si="127"/>
        <v>0</v>
      </c>
      <c r="GZ51" s="188"/>
      <c r="HA51" s="188"/>
      <c r="HB51" s="188"/>
      <c r="HC51" s="188"/>
      <c r="HD51" s="316">
        <f t="shared" si="139"/>
        <v>0</v>
      </c>
      <c r="HE51" s="316">
        <f t="shared" si="94"/>
        <v>0</v>
      </c>
      <c r="HF51" s="316">
        <f t="shared" si="94"/>
        <v>0</v>
      </c>
      <c r="HG51" s="316">
        <f t="shared" si="94"/>
        <v>0</v>
      </c>
      <c r="HH51" s="316">
        <f t="shared" si="94"/>
        <v>0</v>
      </c>
      <c r="HI51" s="316">
        <f t="shared" si="94"/>
        <v>0</v>
      </c>
      <c r="HJ51" s="188"/>
      <c r="HK51" s="307">
        <f t="shared" si="95"/>
        <v>0</v>
      </c>
      <c r="HL51" s="307">
        <f t="shared" si="128"/>
        <v>0</v>
      </c>
    </row>
    <row r="52" spans="1:220" ht="16.5" x14ac:dyDescent="0.25">
      <c r="A52" s="404">
        <v>38322</v>
      </c>
      <c r="B52" s="410">
        <f t="shared" si="96"/>
        <v>0</v>
      </c>
      <c r="C52" s="208">
        <f t="shared" si="97"/>
        <v>0.52</v>
      </c>
      <c r="D52" s="417"/>
      <c r="E52" s="410">
        <f t="shared" si="98"/>
        <v>0</v>
      </c>
      <c r="F52" s="208">
        <f t="shared" si="99"/>
        <v>0.24</v>
      </c>
      <c r="G52" s="417"/>
      <c r="H52" s="410">
        <f t="shared" si="100"/>
        <v>0</v>
      </c>
      <c r="I52" s="208">
        <f t="shared" si="133"/>
        <v>4.4999999999999998E-2</v>
      </c>
      <c r="J52" s="417"/>
      <c r="K52" s="410">
        <f t="shared" si="101"/>
        <v>12.61</v>
      </c>
      <c r="L52" s="208">
        <f t="shared" si="134"/>
        <v>0.13</v>
      </c>
      <c r="M52" s="417"/>
      <c r="N52" s="410">
        <f t="shared" si="102"/>
        <v>-20.03</v>
      </c>
      <c r="O52" s="208">
        <f t="shared" si="135"/>
        <v>0.14000000000000001</v>
      </c>
      <c r="P52" s="417"/>
      <c r="Q52" s="410">
        <f t="shared" si="103"/>
        <v>-111.93</v>
      </c>
      <c r="R52" s="208">
        <f t="shared" si="104"/>
        <v>-0.3</v>
      </c>
      <c r="S52" s="417"/>
      <c r="T52" s="208">
        <f t="shared" si="105"/>
        <v>5.551688421725447</v>
      </c>
      <c r="U52" s="417"/>
      <c r="V52" s="410">
        <f t="shared" si="106"/>
        <v>-0.14000000000000001</v>
      </c>
      <c r="W52" s="208">
        <f t="shared" si="107"/>
        <v>4.2300000000000004</v>
      </c>
      <c r="X52" s="417"/>
      <c r="Z52" s="415">
        <f t="shared" si="108"/>
        <v>-99.320000000000007</v>
      </c>
      <c r="AA52" s="122"/>
      <c r="AB52" s="122"/>
      <c r="AH52" s="407">
        <v>38322</v>
      </c>
      <c r="AI52" s="293">
        <f t="shared" si="109"/>
        <v>0</v>
      </c>
      <c r="AJ52" s="294">
        <f t="shared" si="129"/>
        <v>0</v>
      </c>
      <c r="AK52" s="294">
        <f t="shared" si="14"/>
        <v>0</v>
      </c>
      <c r="AL52" s="313">
        <f t="shared" si="110"/>
        <v>0.8135016787086693</v>
      </c>
      <c r="AM52" s="314">
        <f t="shared" si="15"/>
        <v>0</v>
      </c>
      <c r="AN52" s="294">
        <f t="shared" si="16"/>
        <v>0</v>
      </c>
      <c r="AO52" s="408"/>
      <c r="AP52" s="237"/>
      <c r="AQ52" s="307">
        <f t="shared" si="136"/>
        <v>0</v>
      </c>
      <c r="AR52" s="237"/>
      <c r="AS52" s="188"/>
      <c r="AT52" s="188"/>
      <c r="AU52" s="239">
        <v>38322</v>
      </c>
      <c r="AV52" s="188"/>
      <c r="AW52" s="315">
        <f t="shared" si="111"/>
        <v>0</v>
      </c>
      <c r="AX52" s="316">
        <f t="shared" si="18"/>
        <v>0</v>
      </c>
      <c r="AY52" s="316">
        <f t="shared" si="19"/>
        <v>0</v>
      </c>
      <c r="AZ52" s="316">
        <f t="shared" si="20"/>
        <v>0</v>
      </c>
      <c r="BA52" s="316">
        <f t="shared" si="21"/>
        <v>0</v>
      </c>
      <c r="BB52" s="316">
        <f t="shared" si="22"/>
        <v>0</v>
      </c>
      <c r="BC52" s="316">
        <f t="shared" si="23"/>
        <v>0</v>
      </c>
      <c r="BD52" s="316"/>
      <c r="BE52" s="316">
        <f t="shared" si="112"/>
        <v>0</v>
      </c>
      <c r="BF52" s="248"/>
      <c r="BG52" s="248"/>
      <c r="BH52" s="317">
        <f t="shared" si="113"/>
        <v>0</v>
      </c>
      <c r="BI52" s="317">
        <f t="shared" si="24"/>
        <v>0</v>
      </c>
      <c r="BJ52" s="317">
        <f t="shared" si="25"/>
        <v>0</v>
      </c>
      <c r="BK52" s="317">
        <f t="shared" si="26"/>
        <v>0</v>
      </c>
      <c r="BL52" s="317">
        <f t="shared" si="27"/>
        <v>0</v>
      </c>
      <c r="BM52" s="317">
        <f t="shared" si="28"/>
        <v>0</v>
      </c>
      <c r="BN52" s="317">
        <f t="shared" si="29"/>
        <v>0</v>
      </c>
      <c r="BO52" s="317">
        <f t="shared" si="30"/>
        <v>0</v>
      </c>
      <c r="BP52" s="248"/>
      <c r="BQ52" s="249">
        <f t="shared" si="130"/>
        <v>0</v>
      </c>
      <c r="BR52" s="249"/>
      <c r="BS52" s="249"/>
      <c r="BT52" s="188"/>
      <c r="BU52" s="188"/>
      <c r="BV52" s="318">
        <f t="shared" si="114"/>
        <v>0</v>
      </c>
      <c r="BW52" s="318">
        <f t="shared" si="31"/>
        <v>0</v>
      </c>
      <c r="BX52" s="318">
        <f t="shared" si="32"/>
        <v>0</v>
      </c>
      <c r="BY52" s="318">
        <f t="shared" si="33"/>
        <v>0</v>
      </c>
      <c r="BZ52" s="318">
        <f t="shared" si="34"/>
        <v>0</v>
      </c>
      <c r="CA52" s="316">
        <f t="shared" si="35"/>
        <v>0</v>
      </c>
      <c r="CB52" s="316">
        <f t="shared" si="36"/>
        <v>0</v>
      </c>
      <c r="CC52" s="316">
        <f t="shared" si="37"/>
        <v>0</v>
      </c>
      <c r="CD52" s="316">
        <f t="shared" si="38"/>
        <v>0</v>
      </c>
      <c r="CE52" s="316">
        <f t="shared" si="39"/>
        <v>0</v>
      </c>
      <c r="CF52" s="316">
        <f t="shared" si="40"/>
        <v>0</v>
      </c>
      <c r="CG52" s="316">
        <f t="shared" si="41"/>
        <v>0</v>
      </c>
      <c r="CH52" s="316">
        <f t="shared" si="42"/>
        <v>0</v>
      </c>
      <c r="CI52" s="188"/>
      <c r="CJ52" s="307">
        <f t="shared" si="115"/>
        <v>0</v>
      </c>
      <c r="CK52" s="307"/>
      <c r="CL52" s="307"/>
      <c r="CM52" s="318">
        <f t="shared" si="116"/>
        <v>0</v>
      </c>
      <c r="CN52" s="318">
        <f t="shared" si="43"/>
        <v>0</v>
      </c>
      <c r="CO52" s="318">
        <f t="shared" si="44"/>
        <v>0</v>
      </c>
      <c r="CP52" s="318">
        <f t="shared" si="45"/>
        <v>0</v>
      </c>
      <c r="CQ52" s="307"/>
      <c r="CR52" s="307">
        <f t="shared" si="117"/>
        <v>0</v>
      </c>
      <c r="CS52" s="307"/>
      <c r="CT52" s="188"/>
      <c r="CU52" s="188"/>
      <c r="CV52" s="188"/>
      <c r="CW52" s="316">
        <f t="shared" si="118"/>
        <v>0</v>
      </c>
      <c r="CX52" s="316">
        <f t="shared" si="46"/>
        <v>0</v>
      </c>
      <c r="CY52" s="316">
        <f t="shared" si="47"/>
        <v>0</v>
      </c>
      <c r="CZ52" s="316">
        <f t="shared" si="48"/>
        <v>0</v>
      </c>
      <c r="DA52" s="316">
        <f t="shared" si="49"/>
        <v>0</v>
      </c>
      <c r="DB52" s="316">
        <f t="shared" si="50"/>
        <v>0</v>
      </c>
      <c r="DC52" s="316">
        <f t="shared" si="51"/>
        <v>0</v>
      </c>
      <c r="DD52" s="188"/>
      <c r="DE52" s="307">
        <f t="shared" si="119"/>
        <v>0</v>
      </c>
      <c r="DF52" s="188"/>
      <c r="DG52" s="188"/>
      <c r="DH52" s="188"/>
      <c r="DI52" s="188"/>
      <c r="DJ52" s="188"/>
      <c r="DK52" s="316">
        <f t="shared" si="120"/>
        <v>0</v>
      </c>
      <c r="DL52" s="316">
        <f t="shared" si="52"/>
        <v>0</v>
      </c>
      <c r="DM52" s="316">
        <f t="shared" si="53"/>
        <v>0</v>
      </c>
      <c r="DN52" s="316">
        <f t="shared" si="54"/>
        <v>0</v>
      </c>
      <c r="DO52" s="316"/>
      <c r="DP52" s="316">
        <f t="shared" si="121"/>
        <v>0</v>
      </c>
      <c r="DQ52" s="316"/>
      <c r="DR52" s="316">
        <f t="shared" si="122"/>
        <v>0</v>
      </c>
      <c r="DS52" s="316">
        <f t="shared" si="55"/>
        <v>0</v>
      </c>
      <c r="DT52" s="316">
        <f t="shared" si="56"/>
        <v>0</v>
      </c>
      <c r="DU52" s="316">
        <f t="shared" si="57"/>
        <v>0</v>
      </c>
      <c r="DV52" s="316">
        <f t="shared" si="58"/>
        <v>0</v>
      </c>
      <c r="DW52" s="316">
        <f t="shared" si="59"/>
        <v>0</v>
      </c>
      <c r="DX52" s="316">
        <f t="shared" si="60"/>
        <v>0</v>
      </c>
      <c r="DY52" s="316">
        <f t="shared" si="61"/>
        <v>0</v>
      </c>
      <c r="DZ52" s="188"/>
      <c r="EA52" s="307">
        <f t="shared" si="137"/>
        <v>0</v>
      </c>
      <c r="EB52" s="307">
        <f t="shared" si="63"/>
        <v>0</v>
      </c>
      <c r="EC52" s="188"/>
      <c r="ED52" s="188"/>
      <c r="EE52" s="188"/>
      <c r="EF52" s="188"/>
      <c r="EG52" s="188"/>
      <c r="EH52" s="316">
        <f t="shared" si="123"/>
        <v>0</v>
      </c>
      <c r="EI52" s="316">
        <f t="shared" si="64"/>
        <v>0</v>
      </c>
      <c r="EJ52" s="316">
        <f t="shared" si="65"/>
        <v>0</v>
      </c>
      <c r="EK52" s="316">
        <f t="shared" si="66"/>
        <v>0</v>
      </c>
      <c r="EL52" s="316">
        <f t="shared" si="67"/>
        <v>0</v>
      </c>
      <c r="EM52" s="316">
        <f t="shared" si="68"/>
        <v>0</v>
      </c>
      <c r="EN52" s="188"/>
      <c r="EO52" s="307">
        <f t="shared" si="131"/>
        <v>0</v>
      </c>
      <c r="EP52" s="307">
        <f t="shared" si="69"/>
        <v>0</v>
      </c>
      <c r="EQ52" s="188"/>
      <c r="ER52" s="188"/>
      <c r="ES52" s="188"/>
      <c r="ET52" s="188"/>
      <c r="EU52" s="188"/>
      <c r="EV52" s="316">
        <f t="shared" si="124"/>
        <v>0</v>
      </c>
      <c r="EW52" s="316">
        <f t="shared" si="70"/>
        <v>0</v>
      </c>
      <c r="EX52" s="316">
        <f t="shared" si="71"/>
        <v>0</v>
      </c>
      <c r="EY52" s="316">
        <f t="shared" si="72"/>
        <v>0</v>
      </c>
      <c r="EZ52" s="316">
        <f t="shared" si="73"/>
        <v>0</v>
      </c>
      <c r="FA52" s="316">
        <f t="shared" si="74"/>
        <v>0</v>
      </c>
      <c r="FB52" s="188"/>
      <c r="FC52" s="307">
        <f t="shared" si="132"/>
        <v>0</v>
      </c>
      <c r="FD52" s="307">
        <f t="shared" si="75"/>
        <v>0</v>
      </c>
      <c r="FE52" s="188"/>
      <c r="FF52" s="188"/>
      <c r="FG52" s="188"/>
      <c r="FH52" s="188"/>
      <c r="FI52" s="188"/>
      <c r="FJ52" s="188"/>
      <c r="FK52" s="316">
        <f t="shared" si="125"/>
        <v>0</v>
      </c>
      <c r="FL52" s="316">
        <f t="shared" si="76"/>
        <v>0</v>
      </c>
      <c r="FM52" s="316">
        <f t="shared" si="77"/>
        <v>0</v>
      </c>
      <c r="FN52" s="316">
        <f t="shared" si="78"/>
        <v>0</v>
      </c>
      <c r="FO52" s="316">
        <f t="shared" si="79"/>
        <v>0</v>
      </c>
      <c r="FP52" s="316">
        <f t="shared" si="80"/>
        <v>0</v>
      </c>
      <c r="FQ52" s="188"/>
      <c r="FR52" s="307">
        <f t="shared" si="81"/>
        <v>0</v>
      </c>
      <c r="FS52" s="307">
        <f t="shared" si="82"/>
        <v>0</v>
      </c>
      <c r="FT52" s="188"/>
      <c r="FU52" s="188"/>
      <c r="FV52" s="188"/>
      <c r="FW52" s="188"/>
      <c r="FX52" s="188"/>
      <c r="FY52" s="188"/>
      <c r="FZ52" s="316">
        <f t="shared" si="126"/>
        <v>0</v>
      </c>
      <c r="GA52" s="316">
        <f t="shared" si="83"/>
        <v>0</v>
      </c>
      <c r="GB52" s="316">
        <f t="shared" si="84"/>
        <v>0</v>
      </c>
      <c r="GC52" s="316">
        <f t="shared" si="85"/>
        <v>0</v>
      </c>
      <c r="GD52" s="316">
        <f t="shared" si="86"/>
        <v>0</v>
      </c>
      <c r="GE52" s="316">
        <f t="shared" si="87"/>
        <v>0</v>
      </c>
      <c r="GF52" s="188"/>
      <c r="GG52" s="307">
        <f t="shared" si="88"/>
        <v>0</v>
      </c>
      <c r="GH52" s="307">
        <f t="shared" si="89"/>
        <v>0</v>
      </c>
      <c r="GK52" s="188"/>
      <c r="GL52" s="188"/>
      <c r="GM52" s="188"/>
      <c r="GN52" s="188"/>
      <c r="GO52" s="316">
        <f t="shared" si="138"/>
        <v>0</v>
      </c>
      <c r="GP52" s="316">
        <f t="shared" si="91"/>
        <v>0</v>
      </c>
      <c r="GQ52" s="316">
        <f t="shared" si="91"/>
        <v>0</v>
      </c>
      <c r="GR52" s="316">
        <f t="shared" si="91"/>
        <v>0</v>
      </c>
      <c r="GS52" s="316">
        <f t="shared" si="91"/>
        <v>0</v>
      </c>
      <c r="GT52" s="316">
        <f t="shared" si="91"/>
        <v>0</v>
      </c>
      <c r="GU52" s="188"/>
      <c r="GV52" s="307">
        <f t="shared" si="92"/>
        <v>0</v>
      </c>
      <c r="GW52" s="307">
        <f t="shared" si="127"/>
        <v>0</v>
      </c>
      <c r="GZ52" s="188"/>
      <c r="HA52" s="188"/>
      <c r="HB52" s="188"/>
      <c r="HC52" s="188"/>
      <c r="HD52" s="316">
        <f t="shared" si="139"/>
        <v>0</v>
      </c>
      <c r="HE52" s="316">
        <f t="shared" si="94"/>
        <v>0</v>
      </c>
      <c r="HF52" s="316">
        <f t="shared" si="94"/>
        <v>0</v>
      </c>
      <c r="HG52" s="316">
        <f t="shared" si="94"/>
        <v>0</v>
      </c>
      <c r="HH52" s="316">
        <f t="shared" si="94"/>
        <v>0</v>
      </c>
      <c r="HI52" s="316">
        <f t="shared" si="94"/>
        <v>0</v>
      </c>
      <c r="HJ52" s="188"/>
      <c r="HK52" s="307">
        <f t="shared" si="95"/>
        <v>0</v>
      </c>
      <c r="HL52" s="307">
        <f t="shared" si="128"/>
        <v>0</v>
      </c>
    </row>
    <row r="53" spans="1:220" ht="16.5" x14ac:dyDescent="0.25">
      <c r="A53" s="404">
        <v>38353</v>
      </c>
      <c r="B53" s="410">
        <f t="shared" si="96"/>
        <v>0</v>
      </c>
      <c r="C53" s="208">
        <f t="shared" si="97"/>
        <v>0.52</v>
      </c>
      <c r="D53" s="411">
        <f>AVERAGE(C51:C55)</f>
        <v>0.52</v>
      </c>
      <c r="E53" s="410">
        <f t="shared" si="98"/>
        <v>0</v>
      </c>
      <c r="F53" s="208">
        <f t="shared" si="99"/>
        <v>0.25</v>
      </c>
      <c r="G53" s="411">
        <f>AVERAGE(F51:F55)</f>
        <v>0.23799999999999999</v>
      </c>
      <c r="H53" s="410">
        <f t="shared" si="100"/>
        <v>0</v>
      </c>
      <c r="I53" s="208">
        <f t="shared" si="133"/>
        <v>5.7500000000000002E-2</v>
      </c>
      <c r="J53" s="411">
        <f>AVERAGE(I51:I55)</f>
        <v>0.05</v>
      </c>
      <c r="K53" s="410">
        <f t="shared" si="101"/>
        <v>12.55</v>
      </c>
      <c r="L53" s="208">
        <f t="shared" si="134"/>
        <v>0.14000000000000001</v>
      </c>
      <c r="M53" s="411">
        <f>AVERAGE(L51:L55)</f>
        <v>0.128</v>
      </c>
      <c r="N53" s="410">
        <f t="shared" si="102"/>
        <v>-19.93</v>
      </c>
      <c r="O53" s="208">
        <f t="shared" si="135"/>
        <v>0.14000000000000001</v>
      </c>
      <c r="P53" s="411">
        <f>AVERAGE(O51:O55)</f>
        <v>0.14000000000000001</v>
      </c>
      <c r="Q53" s="410">
        <f t="shared" si="103"/>
        <v>-111.38</v>
      </c>
      <c r="R53" s="208">
        <f t="shared" si="104"/>
        <v>-0.3</v>
      </c>
      <c r="S53" s="411">
        <f>AVERAGE(R51:R55)</f>
        <v>-0.3</v>
      </c>
      <c r="T53" s="208">
        <f t="shared" si="105"/>
        <v>5.5976987566874188</v>
      </c>
      <c r="U53" s="411">
        <f>AVERAGE(T51:T55)</f>
        <v>5.4341461889007876</v>
      </c>
      <c r="V53" s="410">
        <f t="shared" si="106"/>
        <v>-0.15</v>
      </c>
      <c r="W53" s="208">
        <f t="shared" si="107"/>
        <v>4.2640000000000002</v>
      </c>
      <c r="X53" s="411">
        <f>AVERAGE(W51:W55)</f>
        <v>4.1482000000000001</v>
      </c>
      <c r="Z53" s="415">
        <f t="shared" si="108"/>
        <v>-98.83</v>
      </c>
      <c r="AA53" s="122"/>
      <c r="AB53" s="122"/>
      <c r="AH53" s="407">
        <v>38353</v>
      </c>
      <c r="AI53" s="293">
        <f t="shared" si="109"/>
        <v>0</v>
      </c>
      <c r="AJ53" s="294">
        <f t="shared" si="129"/>
        <v>0</v>
      </c>
      <c r="AK53" s="294">
        <f t="shared" si="14"/>
        <v>0</v>
      </c>
      <c r="AL53" s="313">
        <f t="shared" si="110"/>
        <v>0.80951827306379187</v>
      </c>
      <c r="AM53" s="314">
        <f t="shared" si="15"/>
        <v>0</v>
      </c>
      <c r="AN53" s="294">
        <f t="shared" si="16"/>
        <v>0</v>
      </c>
      <c r="AO53" s="408"/>
      <c r="AP53" s="237"/>
      <c r="AQ53" s="307">
        <f t="shared" si="136"/>
        <v>0</v>
      </c>
      <c r="AR53" s="237"/>
      <c r="AS53" s="188"/>
      <c r="AT53" s="188"/>
      <c r="AU53" s="239">
        <v>38353</v>
      </c>
      <c r="AV53" s="188"/>
      <c r="AW53" s="315">
        <f t="shared" si="111"/>
        <v>0</v>
      </c>
      <c r="AX53" s="316">
        <f t="shared" si="18"/>
        <v>0</v>
      </c>
      <c r="AY53" s="316">
        <f t="shared" si="19"/>
        <v>0</v>
      </c>
      <c r="AZ53" s="316">
        <f t="shared" si="20"/>
        <v>0</v>
      </c>
      <c r="BA53" s="316">
        <f t="shared" si="21"/>
        <v>0</v>
      </c>
      <c r="BB53" s="316">
        <f t="shared" si="22"/>
        <v>0</v>
      </c>
      <c r="BC53" s="316">
        <f t="shared" si="23"/>
        <v>0</v>
      </c>
      <c r="BD53" s="316"/>
      <c r="BE53" s="316">
        <f t="shared" si="112"/>
        <v>0</v>
      </c>
      <c r="BF53" s="248"/>
      <c r="BG53" s="248"/>
      <c r="BH53" s="317">
        <f t="shared" si="113"/>
        <v>0</v>
      </c>
      <c r="BI53" s="317">
        <f t="shared" si="24"/>
        <v>0</v>
      </c>
      <c r="BJ53" s="317">
        <f t="shared" si="25"/>
        <v>0</v>
      </c>
      <c r="BK53" s="317">
        <f t="shared" si="26"/>
        <v>0</v>
      </c>
      <c r="BL53" s="317">
        <f t="shared" si="27"/>
        <v>0</v>
      </c>
      <c r="BM53" s="317">
        <f t="shared" si="28"/>
        <v>0</v>
      </c>
      <c r="BN53" s="317">
        <f t="shared" si="29"/>
        <v>0</v>
      </c>
      <c r="BO53" s="317">
        <f t="shared" si="30"/>
        <v>0</v>
      </c>
      <c r="BP53" s="248"/>
      <c r="BQ53" s="249">
        <f t="shared" si="130"/>
        <v>0</v>
      </c>
      <c r="BR53" s="249"/>
      <c r="BS53" s="249"/>
      <c r="BT53" s="188"/>
      <c r="BU53" s="188"/>
      <c r="BV53" s="318">
        <f t="shared" si="114"/>
        <v>0</v>
      </c>
      <c r="BW53" s="318">
        <f t="shared" si="31"/>
        <v>0</v>
      </c>
      <c r="BX53" s="318">
        <f t="shared" si="32"/>
        <v>0</v>
      </c>
      <c r="BY53" s="318">
        <f t="shared" si="33"/>
        <v>0</v>
      </c>
      <c r="BZ53" s="318">
        <f t="shared" si="34"/>
        <v>0</v>
      </c>
      <c r="CA53" s="316">
        <f t="shared" si="35"/>
        <v>0</v>
      </c>
      <c r="CB53" s="316">
        <f t="shared" si="36"/>
        <v>0</v>
      </c>
      <c r="CC53" s="316">
        <f t="shared" si="37"/>
        <v>0</v>
      </c>
      <c r="CD53" s="316">
        <f t="shared" si="38"/>
        <v>0</v>
      </c>
      <c r="CE53" s="316">
        <f t="shared" si="39"/>
        <v>0</v>
      </c>
      <c r="CF53" s="316">
        <f t="shared" si="40"/>
        <v>0</v>
      </c>
      <c r="CG53" s="316">
        <f t="shared" si="41"/>
        <v>0</v>
      </c>
      <c r="CH53" s="316">
        <f t="shared" si="42"/>
        <v>0</v>
      </c>
      <c r="CI53" s="188"/>
      <c r="CJ53" s="307">
        <f t="shared" si="115"/>
        <v>0</v>
      </c>
      <c r="CK53" s="307"/>
      <c r="CL53" s="307"/>
      <c r="CM53" s="318">
        <f t="shared" si="116"/>
        <v>0</v>
      </c>
      <c r="CN53" s="318">
        <f t="shared" si="43"/>
        <v>0</v>
      </c>
      <c r="CO53" s="318">
        <f t="shared" si="44"/>
        <v>0</v>
      </c>
      <c r="CP53" s="318">
        <f t="shared" si="45"/>
        <v>0</v>
      </c>
      <c r="CQ53" s="307"/>
      <c r="CR53" s="307">
        <f t="shared" si="117"/>
        <v>0</v>
      </c>
      <c r="CS53" s="307"/>
      <c r="CT53" s="188"/>
      <c r="CU53" s="188"/>
      <c r="CV53" s="188"/>
      <c r="CW53" s="316">
        <f t="shared" si="118"/>
        <v>0</v>
      </c>
      <c r="CX53" s="316">
        <f t="shared" si="46"/>
        <v>0</v>
      </c>
      <c r="CY53" s="316">
        <f t="shared" si="47"/>
        <v>0</v>
      </c>
      <c r="CZ53" s="316">
        <f t="shared" si="48"/>
        <v>0</v>
      </c>
      <c r="DA53" s="316">
        <f t="shared" si="49"/>
        <v>0</v>
      </c>
      <c r="DB53" s="316">
        <f t="shared" si="50"/>
        <v>0</v>
      </c>
      <c r="DC53" s="316">
        <f t="shared" si="51"/>
        <v>0</v>
      </c>
      <c r="DD53" s="188"/>
      <c r="DE53" s="307">
        <f t="shared" si="119"/>
        <v>0</v>
      </c>
      <c r="DF53" s="188"/>
      <c r="DG53" s="188"/>
      <c r="DH53" s="188"/>
      <c r="DI53" s="188"/>
      <c r="DJ53" s="188"/>
      <c r="DK53" s="316">
        <f t="shared" si="120"/>
        <v>0</v>
      </c>
      <c r="DL53" s="316">
        <f t="shared" si="52"/>
        <v>0</v>
      </c>
      <c r="DM53" s="316">
        <f t="shared" si="53"/>
        <v>0</v>
      </c>
      <c r="DN53" s="316">
        <f t="shared" si="54"/>
        <v>0</v>
      </c>
      <c r="DO53" s="316"/>
      <c r="DP53" s="316">
        <f t="shared" si="121"/>
        <v>0</v>
      </c>
      <c r="DQ53" s="316"/>
      <c r="DR53" s="316">
        <f t="shared" si="122"/>
        <v>0</v>
      </c>
      <c r="DS53" s="316">
        <f t="shared" si="55"/>
        <v>0</v>
      </c>
      <c r="DT53" s="316">
        <f t="shared" si="56"/>
        <v>0</v>
      </c>
      <c r="DU53" s="316">
        <f t="shared" si="57"/>
        <v>0</v>
      </c>
      <c r="DV53" s="316">
        <f t="shared" si="58"/>
        <v>0</v>
      </c>
      <c r="DW53" s="316">
        <f t="shared" si="59"/>
        <v>0</v>
      </c>
      <c r="DX53" s="316">
        <f t="shared" si="60"/>
        <v>0</v>
      </c>
      <c r="DY53" s="316">
        <f t="shared" si="61"/>
        <v>0</v>
      </c>
      <c r="DZ53" s="188"/>
      <c r="EA53" s="307">
        <f t="shared" si="137"/>
        <v>0</v>
      </c>
      <c r="EB53" s="307">
        <f t="shared" si="63"/>
        <v>0</v>
      </c>
      <c r="EC53" s="188"/>
      <c r="ED53" s="188"/>
      <c r="EE53" s="188"/>
      <c r="EF53" s="188"/>
      <c r="EG53" s="188"/>
      <c r="EH53" s="316">
        <f t="shared" si="123"/>
        <v>0</v>
      </c>
      <c r="EI53" s="316">
        <f t="shared" si="64"/>
        <v>0</v>
      </c>
      <c r="EJ53" s="316">
        <f t="shared" si="65"/>
        <v>0</v>
      </c>
      <c r="EK53" s="316">
        <f t="shared" si="66"/>
        <v>0</v>
      </c>
      <c r="EL53" s="316">
        <f t="shared" si="67"/>
        <v>0</v>
      </c>
      <c r="EM53" s="316">
        <f t="shared" si="68"/>
        <v>0</v>
      </c>
      <c r="EN53" s="188"/>
      <c r="EO53" s="307">
        <f t="shared" si="131"/>
        <v>0</v>
      </c>
      <c r="EP53" s="307">
        <f t="shared" si="69"/>
        <v>0</v>
      </c>
      <c r="EQ53" s="188"/>
      <c r="ER53" s="188"/>
      <c r="ES53" s="188"/>
      <c r="ET53" s="188"/>
      <c r="EU53" s="188"/>
      <c r="EV53" s="316">
        <f t="shared" si="124"/>
        <v>0</v>
      </c>
      <c r="EW53" s="316">
        <f t="shared" si="70"/>
        <v>0</v>
      </c>
      <c r="EX53" s="316">
        <f t="shared" si="71"/>
        <v>0</v>
      </c>
      <c r="EY53" s="316">
        <f t="shared" si="72"/>
        <v>0</v>
      </c>
      <c r="EZ53" s="316">
        <f t="shared" si="73"/>
        <v>0</v>
      </c>
      <c r="FA53" s="316">
        <f t="shared" si="74"/>
        <v>0</v>
      </c>
      <c r="FB53" s="188"/>
      <c r="FC53" s="307">
        <f t="shared" si="132"/>
        <v>0</v>
      </c>
      <c r="FD53" s="307">
        <f t="shared" si="75"/>
        <v>0</v>
      </c>
      <c r="FE53" s="188"/>
      <c r="FF53" s="188"/>
      <c r="FG53" s="188"/>
      <c r="FH53" s="188"/>
      <c r="FI53" s="188"/>
      <c r="FJ53" s="188"/>
      <c r="FK53" s="316">
        <f t="shared" si="125"/>
        <v>0</v>
      </c>
      <c r="FL53" s="316">
        <f t="shared" si="76"/>
        <v>0</v>
      </c>
      <c r="FM53" s="316">
        <f t="shared" si="77"/>
        <v>0</v>
      </c>
      <c r="FN53" s="316">
        <f t="shared" si="78"/>
        <v>0</v>
      </c>
      <c r="FO53" s="316">
        <f t="shared" si="79"/>
        <v>0</v>
      </c>
      <c r="FP53" s="316">
        <f t="shared" si="80"/>
        <v>0</v>
      </c>
      <c r="FQ53" s="188"/>
      <c r="FR53" s="307">
        <f t="shared" si="81"/>
        <v>0</v>
      </c>
      <c r="FS53" s="307">
        <f t="shared" si="82"/>
        <v>0</v>
      </c>
      <c r="FT53" s="188"/>
      <c r="FU53" s="188"/>
      <c r="FV53" s="188"/>
      <c r="FW53" s="188"/>
      <c r="FX53" s="188"/>
      <c r="FY53" s="188"/>
      <c r="FZ53" s="316">
        <f t="shared" si="126"/>
        <v>0</v>
      </c>
      <c r="GA53" s="316">
        <f t="shared" si="83"/>
        <v>0</v>
      </c>
      <c r="GB53" s="316">
        <f t="shared" si="84"/>
        <v>0</v>
      </c>
      <c r="GC53" s="316">
        <f t="shared" si="85"/>
        <v>0</v>
      </c>
      <c r="GD53" s="316">
        <f t="shared" si="86"/>
        <v>0</v>
      </c>
      <c r="GE53" s="316">
        <f t="shared" si="87"/>
        <v>0</v>
      </c>
      <c r="GF53" s="188"/>
      <c r="GG53" s="307">
        <f t="shared" si="88"/>
        <v>0</v>
      </c>
      <c r="GH53" s="307">
        <f t="shared" si="89"/>
        <v>0</v>
      </c>
      <c r="GK53" s="188"/>
      <c r="GL53" s="188"/>
      <c r="GM53" s="188"/>
      <c r="GN53" s="188"/>
      <c r="GO53" s="316">
        <f t="shared" si="138"/>
        <v>0</v>
      </c>
      <c r="GP53" s="316">
        <f t="shared" si="91"/>
        <v>0</v>
      </c>
      <c r="GQ53" s="316">
        <f t="shared" si="91"/>
        <v>0</v>
      </c>
      <c r="GR53" s="316">
        <f t="shared" si="91"/>
        <v>0</v>
      </c>
      <c r="GS53" s="316">
        <f t="shared" si="91"/>
        <v>0</v>
      </c>
      <c r="GT53" s="316">
        <f t="shared" si="91"/>
        <v>0</v>
      </c>
      <c r="GU53" s="188"/>
      <c r="GV53" s="307">
        <f t="shared" si="92"/>
        <v>0</v>
      </c>
      <c r="GW53" s="307">
        <f t="shared" si="127"/>
        <v>0</v>
      </c>
      <c r="GZ53" s="188"/>
      <c r="HA53" s="188"/>
      <c r="HB53" s="188"/>
      <c r="HC53" s="188"/>
      <c r="HD53" s="316">
        <f t="shared" si="139"/>
        <v>0</v>
      </c>
      <c r="HE53" s="316">
        <f t="shared" si="94"/>
        <v>0</v>
      </c>
      <c r="HF53" s="316">
        <f t="shared" si="94"/>
        <v>0</v>
      </c>
      <c r="HG53" s="316">
        <f t="shared" si="94"/>
        <v>0</v>
      </c>
      <c r="HH53" s="316">
        <f t="shared" si="94"/>
        <v>0</v>
      </c>
      <c r="HI53" s="316">
        <f t="shared" si="94"/>
        <v>0</v>
      </c>
      <c r="HJ53" s="188"/>
      <c r="HK53" s="307">
        <f t="shared" si="95"/>
        <v>0</v>
      </c>
      <c r="HL53" s="307">
        <f t="shared" si="128"/>
        <v>0</v>
      </c>
    </row>
    <row r="54" spans="1:220" ht="16.5" x14ac:dyDescent="0.25">
      <c r="A54" s="404">
        <v>38384</v>
      </c>
      <c r="B54" s="410">
        <f t="shared" si="96"/>
        <v>0</v>
      </c>
      <c r="C54" s="208">
        <f t="shared" si="97"/>
        <v>0.52</v>
      </c>
      <c r="D54" s="417"/>
      <c r="E54" s="410">
        <f t="shared" si="98"/>
        <v>0</v>
      </c>
      <c r="F54" s="208">
        <f t="shared" si="99"/>
        <v>0.24</v>
      </c>
      <c r="G54" s="417"/>
      <c r="H54" s="410">
        <f t="shared" si="100"/>
        <v>0</v>
      </c>
      <c r="I54" s="208">
        <f t="shared" si="133"/>
        <v>6.25E-2</v>
      </c>
      <c r="J54" s="417"/>
      <c r="K54" s="410">
        <f t="shared" si="101"/>
        <v>11.28</v>
      </c>
      <c r="L54" s="208">
        <f t="shared" si="134"/>
        <v>0.13</v>
      </c>
      <c r="M54" s="417"/>
      <c r="N54" s="410">
        <f t="shared" si="102"/>
        <v>-17.920000000000002</v>
      </c>
      <c r="O54" s="208">
        <f t="shared" si="135"/>
        <v>0.14000000000000001</v>
      </c>
      <c r="P54" s="417"/>
      <c r="Q54" s="410">
        <f t="shared" si="103"/>
        <v>-100.11</v>
      </c>
      <c r="R54" s="208">
        <f t="shared" si="104"/>
        <v>-0.3</v>
      </c>
      <c r="S54" s="417"/>
      <c r="T54" s="208">
        <f t="shared" si="105"/>
        <v>5.4148918244286453</v>
      </c>
      <c r="U54" s="417"/>
      <c r="V54" s="410">
        <f t="shared" si="106"/>
        <v>0.19</v>
      </c>
      <c r="W54" s="208">
        <f t="shared" si="107"/>
        <v>4.1360000000000001</v>
      </c>
      <c r="X54" s="417"/>
      <c r="Z54" s="415">
        <f t="shared" si="108"/>
        <v>-88.83</v>
      </c>
      <c r="AA54" s="122"/>
      <c r="AB54" s="122"/>
      <c r="AH54" s="407">
        <v>38384</v>
      </c>
      <c r="AI54" s="293">
        <f t="shared" si="109"/>
        <v>0</v>
      </c>
      <c r="AJ54" s="294">
        <f t="shared" si="129"/>
        <v>0</v>
      </c>
      <c r="AK54" s="294">
        <f t="shared" si="14"/>
        <v>0</v>
      </c>
      <c r="AL54" s="313">
        <f t="shared" si="110"/>
        <v>0.80554174722497685</v>
      </c>
      <c r="AM54" s="314">
        <f t="shared" si="15"/>
        <v>0</v>
      </c>
      <c r="AN54" s="294">
        <f t="shared" si="16"/>
        <v>0</v>
      </c>
      <c r="AO54" s="408"/>
      <c r="AP54" s="237"/>
      <c r="AQ54" s="307">
        <f t="shared" si="136"/>
        <v>0</v>
      </c>
      <c r="AR54" s="237"/>
      <c r="AS54" s="188"/>
      <c r="AT54" s="188"/>
      <c r="AU54" s="239">
        <v>38384</v>
      </c>
      <c r="AV54" s="188"/>
      <c r="AW54" s="315">
        <f t="shared" si="111"/>
        <v>0</v>
      </c>
      <c r="AX54" s="316">
        <f t="shared" si="18"/>
        <v>0</v>
      </c>
      <c r="AY54" s="316">
        <f t="shared" si="19"/>
        <v>0</v>
      </c>
      <c r="AZ54" s="316">
        <f t="shared" si="20"/>
        <v>0</v>
      </c>
      <c r="BA54" s="316">
        <f t="shared" si="21"/>
        <v>0</v>
      </c>
      <c r="BB54" s="316">
        <f t="shared" si="22"/>
        <v>0</v>
      </c>
      <c r="BC54" s="316">
        <f t="shared" si="23"/>
        <v>0</v>
      </c>
      <c r="BD54" s="316"/>
      <c r="BE54" s="316">
        <f t="shared" si="112"/>
        <v>0</v>
      </c>
      <c r="BF54" s="248"/>
      <c r="BG54" s="248"/>
      <c r="BH54" s="317">
        <f t="shared" si="113"/>
        <v>0</v>
      </c>
      <c r="BI54" s="317">
        <f t="shared" si="24"/>
        <v>0</v>
      </c>
      <c r="BJ54" s="317">
        <f t="shared" si="25"/>
        <v>0</v>
      </c>
      <c r="BK54" s="317">
        <f t="shared" si="26"/>
        <v>0</v>
      </c>
      <c r="BL54" s="317">
        <f t="shared" si="27"/>
        <v>0</v>
      </c>
      <c r="BM54" s="317">
        <f t="shared" si="28"/>
        <v>0</v>
      </c>
      <c r="BN54" s="317">
        <f t="shared" si="29"/>
        <v>0</v>
      </c>
      <c r="BO54" s="317">
        <f t="shared" si="30"/>
        <v>0</v>
      </c>
      <c r="BP54" s="248"/>
      <c r="BQ54" s="249">
        <f t="shared" si="130"/>
        <v>0</v>
      </c>
      <c r="BR54" s="249"/>
      <c r="BS54" s="249"/>
      <c r="BT54" s="188"/>
      <c r="BU54" s="188"/>
      <c r="BV54" s="318">
        <f t="shared" si="114"/>
        <v>0</v>
      </c>
      <c r="BW54" s="318">
        <f t="shared" si="31"/>
        <v>0</v>
      </c>
      <c r="BX54" s="318">
        <f t="shared" si="32"/>
        <v>0</v>
      </c>
      <c r="BY54" s="318">
        <f t="shared" si="33"/>
        <v>0</v>
      </c>
      <c r="BZ54" s="318">
        <f t="shared" si="34"/>
        <v>0</v>
      </c>
      <c r="CA54" s="316">
        <f t="shared" si="35"/>
        <v>0</v>
      </c>
      <c r="CB54" s="316">
        <f t="shared" si="36"/>
        <v>0</v>
      </c>
      <c r="CC54" s="316">
        <f t="shared" si="37"/>
        <v>0</v>
      </c>
      <c r="CD54" s="316">
        <f t="shared" si="38"/>
        <v>0</v>
      </c>
      <c r="CE54" s="316">
        <f t="shared" si="39"/>
        <v>0</v>
      </c>
      <c r="CF54" s="316">
        <f t="shared" si="40"/>
        <v>0</v>
      </c>
      <c r="CG54" s="316">
        <f t="shared" si="41"/>
        <v>0</v>
      </c>
      <c r="CH54" s="316">
        <f t="shared" si="42"/>
        <v>0</v>
      </c>
      <c r="CI54" s="188"/>
      <c r="CJ54" s="307">
        <f t="shared" si="115"/>
        <v>0</v>
      </c>
      <c r="CK54" s="307"/>
      <c r="CL54" s="307"/>
      <c r="CM54" s="318">
        <f t="shared" si="116"/>
        <v>0</v>
      </c>
      <c r="CN54" s="318">
        <f t="shared" si="43"/>
        <v>0</v>
      </c>
      <c r="CO54" s="318">
        <f t="shared" si="44"/>
        <v>0</v>
      </c>
      <c r="CP54" s="318">
        <f t="shared" si="45"/>
        <v>0</v>
      </c>
      <c r="CQ54" s="307"/>
      <c r="CR54" s="307">
        <f t="shared" si="117"/>
        <v>0</v>
      </c>
      <c r="CS54" s="307"/>
      <c r="CT54" s="188"/>
      <c r="CU54" s="188"/>
      <c r="CV54" s="188"/>
      <c r="CW54" s="316">
        <f t="shared" si="118"/>
        <v>0</v>
      </c>
      <c r="CX54" s="316">
        <f t="shared" si="46"/>
        <v>0</v>
      </c>
      <c r="CY54" s="316">
        <f t="shared" si="47"/>
        <v>0</v>
      </c>
      <c r="CZ54" s="316">
        <f t="shared" si="48"/>
        <v>0</v>
      </c>
      <c r="DA54" s="316">
        <f t="shared" si="49"/>
        <v>0</v>
      </c>
      <c r="DB54" s="316">
        <f t="shared" si="50"/>
        <v>0</v>
      </c>
      <c r="DC54" s="316">
        <f t="shared" si="51"/>
        <v>0</v>
      </c>
      <c r="DD54" s="188"/>
      <c r="DE54" s="307">
        <f t="shared" si="119"/>
        <v>0</v>
      </c>
      <c r="DF54" s="188"/>
      <c r="DG54" s="188"/>
      <c r="DH54" s="188"/>
      <c r="DI54" s="188"/>
      <c r="DJ54" s="188"/>
      <c r="DK54" s="316">
        <f t="shared" si="120"/>
        <v>0</v>
      </c>
      <c r="DL54" s="316">
        <f t="shared" si="52"/>
        <v>0</v>
      </c>
      <c r="DM54" s="316">
        <f t="shared" si="53"/>
        <v>0</v>
      </c>
      <c r="DN54" s="316">
        <f t="shared" si="54"/>
        <v>0</v>
      </c>
      <c r="DO54" s="316"/>
      <c r="DP54" s="316">
        <f t="shared" si="121"/>
        <v>0</v>
      </c>
      <c r="DQ54" s="316"/>
      <c r="DR54" s="316">
        <f t="shared" si="122"/>
        <v>0</v>
      </c>
      <c r="DS54" s="316">
        <f t="shared" si="55"/>
        <v>0</v>
      </c>
      <c r="DT54" s="316">
        <f t="shared" si="56"/>
        <v>0</v>
      </c>
      <c r="DU54" s="316">
        <f t="shared" si="57"/>
        <v>0</v>
      </c>
      <c r="DV54" s="316">
        <f t="shared" si="58"/>
        <v>0</v>
      </c>
      <c r="DW54" s="316">
        <f t="shared" si="59"/>
        <v>0</v>
      </c>
      <c r="DX54" s="316">
        <f t="shared" si="60"/>
        <v>0</v>
      </c>
      <c r="DY54" s="316">
        <f t="shared" si="61"/>
        <v>0</v>
      </c>
      <c r="DZ54" s="188"/>
      <c r="EA54" s="307">
        <f t="shared" si="137"/>
        <v>0</v>
      </c>
      <c r="EB54" s="307">
        <f t="shared" si="63"/>
        <v>0</v>
      </c>
      <c r="EC54" s="188"/>
      <c r="ED54" s="188"/>
      <c r="EE54" s="188"/>
      <c r="EF54" s="188"/>
      <c r="EG54" s="188"/>
      <c r="EH54" s="316">
        <f t="shared" si="123"/>
        <v>0</v>
      </c>
      <c r="EI54" s="316">
        <f t="shared" si="64"/>
        <v>0</v>
      </c>
      <c r="EJ54" s="316">
        <f t="shared" si="65"/>
        <v>0</v>
      </c>
      <c r="EK54" s="316">
        <f t="shared" si="66"/>
        <v>0</v>
      </c>
      <c r="EL54" s="316">
        <f t="shared" si="67"/>
        <v>0</v>
      </c>
      <c r="EM54" s="316">
        <f t="shared" si="68"/>
        <v>0</v>
      </c>
      <c r="EN54" s="188"/>
      <c r="EO54" s="307">
        <f t="shared" si="131"/>
        <v>0</v>
      </c>
      <c r="EP54" s="307">
        <f t="shared" si="69"/>
        <v>0</v>
      </c>
      <c r="EQ54" s="188"/>
      <c r="ER54" s="188"/>
      <c r="ES54" s="188"/>
      <c r="ET54" s="188"/>
      <c r="EU54" s="188"/>
      <c r="EV54" s="316">
        <f t="shared" si="124"/>
        <v>0</v>
      </c>
      <c r="EW54" s="316">
        <f t="shared" si="70"/>
        <v>0</v>
      </c>
      <c r="EX54" s="316">
        <f t="shared" si="71"/>
        <v>0</v>
      </c>
      <c r="EY54" s="316">
        <f t="shared" si="72"/>
        <v>0</v>
      </c>
      <c r="EZ54" s="316">
        <f t="shared" si="73"/>
        <v>0</v>
      </c>
      <c r="FA54" s="316">
        <f t="shared" si="74"/>
        <v>0</v>
      </c>
      <c r="FB54" s="188"/>
      <c r="FC54" s="307">
        <f t="shared" si="132"/>
        <v>0</v>
      </c>
      <c r="FD54" s="307">
        <f t="shared" si="75"/>
        <v>0</v>
      </c>
      <c r="FE54" s="188"/>
      <c r="FF54" s="188"/>
      <c r="FG54" s="188"/>
      <c r="FH54" s="188"/>
      <c r="FI54" s="188"/>
      <c r="FJ54" s="188"/>
      <c r="FK54" s="316">
        <f t="shared" si="125"/>
        <v>0</v>
      </c>
      <c r="FL54" s="316">
        <f t="shared" si="76"/>
        <v>0</v>
      </c>
      <c r="FM54" s="316">
        <f t="shared" si="77"/>
        <v>0</v>
      </c>
      <c r="FN54" s="316">
        <f t="shared" si="78"/>
        <v>0</v>
      </c>
      <c r="FO54" s="316">
        <f t="shared" si="79"/>
        <v>0</v>
      </c>
      <c r="FP54" s="316">
        <f t="shared" si="80"/>
        <v>0</v>
      </c>
      <c r="FQ54" s="188"/>
      <c r="FR54" s="307">
        <f t="shared" si="81"/>
        <v>0</v>
      </c>
      <c r="FS54" s="307">
        <f t="shared" si="82"/>
        <v>0</v>
      </c>
      <c r="FT54" s="188"/>
      <c r="FU54" s="188"/>
      <c r="FV54" s="188"/>
      <c r="FW54" s="188"/>
      <c r="FX54" s="188"/>
      <c r="FY54" s="188"/>
      <c r="FZ54" s="316">
        <f t="shared" si="126"/>
        <v>0</v>
      </c>
      <c r="GA54" s="316">
        <f t="shared" si="83"/>
        <v>0</v>
      </c>
      <c r="GB54" s="316">
        <f t="shared" si="84"/>
        <v>0</v>
      </c>
      <c r="GC54" s="316">
        <f t="shared" si="85"/>
        <v>0</v>
      </c>
      <c r="GD54" s="316">
        <f t="shared" si="86"/>
        <v>0</v>
      </c>
      <c r="GE54" s="316">
        <f t="shared" si="87"/>
        <v>0</v>
      </c>
      <c r="GF54" s="188"/>
      <c r="GG54" s="307">
        <f t="shared" si="88"/>
        <v>0</v>
      </c>
      <c r="GH54" s="307">
        <f t="shared" si="89"/>
        <v>0</v>
      </c>
      <c r="GK54" s="188"/>
      <c r="GL54" s="188"/>
      <c r="GM54" s="188"/>
      <c r="GN54" s="188"/>
      <c r="GO54" s="316">
        <f t="shared" si="138"/>
        <v>0</v>
      </c>
      <c r="GP54" s="316">
        <f t="shared" si="91"/>
        <v>0</v>
      </c>
      <c r="GQ54" s="316">
        <f t="shared" si="91"/>
        <v>0</v>
      </c>
      <c r="GR54" s="316">
        <f t="shared" si="91"/>
        <v>0</v>
      </c>
      <c r="GS54" s="316">
        <f t="shared" si="91"/>
        <v>0</v>
      </c>
      <c r="GT54" s="316">
        <f t="shared" si="91"/>
        <v>0</v>
      </c>
      <c r="GU54" s="188"/>
      <c r="GV54" s="307">
        <f t="shared" si="92"/>
        <v>0</v>
      </c>
      <c r="GW54" s="307">
        <f t="shared" si="127"/>
        <v>0</v>
      </c>
      <c r="GZ54" s="188"/>
      <c r="HA54" s="188"/>
      <c r="HB54" s="188"/>
      <c r="HC54" s="188"/>
      <c r="HD54" s="316">
        <f t="shared" si="139"/>
        <v>0</v>
      </c>
      <c r="HE54" s="316">
        <f t="shared" si="94"/>
        <v>0</v>
      </c>
      <c r="HF54" s="316">
        <f t="shared" si="94"/>
        <v>0</v>
      </c>
      <c r="HG54" s="316">
        <f t="shared" si="94"/>
        <v>0</v>
      </c>
      <c r="HH54" s="316">
        <f t="shared" si="94"/>
        <v>0</v>
      </c>
      <c r="HI54" s="316">
        <f t="shared" si="94"/>
        <v>0</v>
      </c>
      <c r="HJ54" s="188"/>
      <c r="HK54" s="307">
        <f t="shared" si="95"/>
        <v>0</v>
      </c>
      <c r="HL54" s="307">
        <f t="shared" si="128"/>
        <v>0</v>
      </c>
    </row>
    <row r="55" spans="1:220" ht="16.5" x14ac:dyDescent="0.25">
      <c r="A55" s="409">
        <v>38412</v>
      </c>
      <c r="B55" s="410">
        <f t="shared" si="96"/>
        <v>0</v>
      </c>
      <c r="C55" s="208">
        <f t="shared" si="97"/>
        <v>0.52</v>
      </c>
      <c r="D55" s="417"/>
      <c r="E55" s="410">
        <f t="shared" si="98"/>
        <v>0</v>
      </c>
      <c r="F55" s="208">
        <f t="shared" si="99"/>
        <v>0.23499999999999999</v>
      </c>
      <c r="G55" s="417"/>
      <c r="H55" s="410">
        <f t="shared" si="100"/>
        <v>0</v>
      </c>
      <c r="I55" s="208">
        <f t="shared" si="133"/>
        <v>0.06</v>
      </c>
      <c r="J55" s="417"/>
      <c r="K55" s="410">
        <f t="shared" si="101"/>
        <v>12.43</v>
      </c>
      <c r="L55" s="208">
        <f t="shared" si="134"/>
        <v>0.125</v>
      </c>
      <c r="M55" s="417"/>
      <c r="N55" s="410">
        <f t="shared" si="102"/>
        <v>-19.75</v>
      </c>
      <c r="O55" s="208">
        <f t="shared" si="135"/>
        <v>0.14000000000000001</v>
      </c>
      <c r="P55" s="417"/>
      <c r="Q55" s="410">
        <f t="shared" si="103"/>
        <v>-110.34</v>
      </c>
      <c r="R55" s="208">
        <f t="shared" si="104"/>
        <v>-0.3</v>
      </c>
      <c r="S55" s="417"/>
      <c r="T55" s="208">
        <f t="shared" si="105"/>
        <v>5.2295740789735561</v>
      </c>
      <c r="U55" s="417"/>
      <c r="V55" s="410">
        <f t="shared" si="106"/>
        <v>-0.17</v>
      </c>
      <c r="W55" s="208">
        <f t="shared" si="107"/>
        <v>4.0060000000000002</v>
      </c>
      <c r="X55" s="417"/>
      <c r="Z55" s="412">
        <f t="shared" si="108"/>
        <v>-97.91</v>
      </c>
      <c r="AA55" s="122"/>
      <c r="AB55" s="122"/>
      <c r="AH55" s="407">
        <v>38412</v>
      </c>
      <c r="AI55" s="293">
        <f t="shared" si="109"/>
        <v>0</v>
      </c>
      <c r="AJ55" s="294">
        <f t="shared" si="129"/>
        <v>0</v>
      </c>
      <c r="AK55" s="294">
        <f t="shared" si="14"/>
        <v>0</v>
      </c>
      <c r="AL55" s="313">
        <f t="shared" si="110"/>
        <v>0.80195603586299047</v>
      </c>
      <c r="AM55" s="314">
        <f t="shared" si="15"/>
        <v>0</v>
      </c>
      <c r="AN55" s="294">
        <f t="shared" si="16"/>
        <v>0</v>
      </c>
      <c r="AO55" s="408"/>
      <c r="AP55" s="237"/>
      <c r="AQ55" s="307">
        <f t="shared" si="136"/>
        <v>0</v>
      </c>
      <c r="AR55" s="237"/>
      <c r="AS55" s="188"/>
      <c r="AT55" s="188"/>
      <c r="AU55" s="239">
        <v>38412</v>
      </c>
      <c r="AV55" s="188"/>
      <c r="AW55" s="315">
        <f t="shared" si="111"/>
        <v>0</v>
      </c>
      <c r="AX55" s="316">
        <f t="shared" si="18"/>
        <v>0</v>
      </c>
      <c r="AY55" s="316">
        <f t="shared" si="19"/>
        <v>0</v>
      </c>
      <c r="AZ55" s="316">
        <f t="shared" si="20"/>
        <v>0</v>
      </c>
      <c r="BA55" s="316">
        <f t="shared" si="21"/>
        <v>0</v>
      </c>
      <c r="BB55" s="316">
        <f t="shared" si="22"/>
        <v>0</v>
      </c>
      <c r="BC55" s="316">
        <f t="shared" si="23"/>
        <v>0</v>
      </c>
      <c r="BD55" s="316"/>
      <c r="BE55" s="316">
        <f t="shared" si="112"/>
        <v>0</v>
      </c>
      <c r="BF55" s="248"/>
      <c r="BG55" s="248"/>
      <c r="BH55" s="317">
        <f t="shared" si="113"/>
        <v>0</v>
      </c>
      <c r="BI55" s="317">
        <f t="shared" si="24"/>
        <v>0</v>
      </c>
      <c r="BJ55" s="317">
        <f t="shared" si="25"/>
        <v>0</v>
      </c>
      <c r="BK55" s="317">
        <f t="shared" si="26"/>
        <v>0</v>
      </c>
      <c r="BL55" s="317">
        <f t="shared" si="27"/>
        <v>0</v>
      </c>
      <c r="BM55" s="317">
        <f t="shared" si="28"/>
        <v>0</v>
      </c>
      <c r="BN55" s="317">
        <f t="shared" si="29"/>
        <v>0</v>
      </c>
      <c r="BO55" s="317">
        <f t="shared" si="30"/>
        <v>0</v>
      </c>
      <c r="BP55" s="248"/>
      <c r="BQ55" s="249">
        <f t="shared" si="130"/>
        <v>0</v>
      </c>
      <c r="BR55" s="249"/>
      <c r="BS55" s="249"/>
      <c r="BT55" s="188"/>
      <c r="BU55" s="188"/>
      <c r="BV55" s="318">
        <f t="shared" si="114"/>
        <v>0</v>
      </c>
      <c r="BW55" s="318">
        <f t="shared" si="31"/>
        <v>0</v>
      </c>
      <c r="BX55" s="318">
        <f t="shared" si="32"/>
        <v>0</v>
      </c>
      <c r="BY55" s="318">
        <f t="shared" si="33"/>
        <v>0</v>
      </c>
      <c r="BZ55" s="318">
        <f t="shared" si="34"/>
        <v>0</v>
      </c>
      <c r="CA55" s="316">
        <f t="shared" si="35"/>
        <v>0</v>
      </c>
      <c r="CB55" s="316">
        <f t="shared" si="36"/>
        <v>0</v>
      </c>
      <c r="CC55" s="316">
        <f t="shared" si="37"/>
        <v>0</v>
      </c>
      <c r="CD55" s="316">
        <f t="shared" si="38"/>
        <v>0</v>
      </c>
      <c r="CE55" s="316">
        <f t="shared" si="39"/>
        <v>0</v>
      </c>
      <c r="CF55" s="316">
        <f t="shared" si="40"/>
        <v>0</v>
      </c>
      <c r="CG55" s="316">
        <f t="shared" si="41"/>
        <v>0</v>
      </c>
      <c r="CH55" s="316">
        <f t="shared" si="42"/>
        <v>0</v>
      </c>
      <c r="CI55" s="188"/>
      <c r="CJ55" s="307">
        <f t="shared" si="115"/>
        <v>0</v>
      </c>
      <c r="CK55" s="307"/>
      <c r="CL55" s="307"/>
      <c r="CM55" s="318">
        <f t="shared" si="116"/>
        <v>0</v>
      </c>
      <c r="CN55" s="318">
        <f t="shared" si="43"/>
        <v>0</v>
      </c>
      <c r="CO55" s="318">
        <f t="shared" si="44"/>
        <v>0</v>
      </c>
      <c r="CP55" s="318">
        <f t="shared" si="45"/>
        <v>0</v>
      </c>
      <c r="CQ55" s="307"/>
      <c r="CR55" s="307">
        <f t="shared" si="117"/>
        <v>0</v>
      </c>
      <c r="CS55" s="307"/>
      <c r="CT55" s="188"/>
      <c r="CU55" s="188"/>
      <c r="CV55" s="188"/>
      <c r="CW55" s="316">
        <f t="shared" si="118"/>
        <v>0</v>
      </c>
      <c r="CX55" s="316">
        <f t="shared" si="46"/>
        <v>0</v>
      </c>
      <c r="CY55" s="316">
        <f t="shared" si="47"/>
        <v>0</v>
      </c>
      <c r="CZ55" s="316">
        <f t="shared" si="48"/>
        <v>0</v>
      </c>
      <c r="DA55" s="316">
        <f t="shared" si="49"/>
        <v>0</v>
      </c>
      <c r="DB55" s="316">
        <f t="shared" si="50"/>
        <v>0</v>
      </c>
      <c r="DC55" s="316">
        <f t="shared" si="51"/>
        <v>0</v>
      </c>
      <c r="DD55" s="188"/>
      <c r="DE55" s="307">
        <f t="shared" si="119"/>
        <v>0</v>
      </c>
      <c r="DF55" s="188"/>
      <c r="DG55" s="188"/>
      <c r="DH55" s="188"/>
      <c r="DI55" s="188"/>
      <c r="DJ55" s="188"/>
      <c r="DK55" s="316">
        <f t="shared" si="120"/>
        <v>0</v>
      </c>
      <c r="DL55" s="316">
        <f t="shared" si="52"/>
        <v>0</v>
      </c>
      <c r="DM55" s="316">
        <f t="shared" si="53"/>
        <v>0</v>
      </c>
      <c r="DN55" s="316">
        <f t="shared" si="54"/>
        <v>0</v>
      </c>
      <c r="DO55" s="316"/>
      <c r="DP55" s="316">
        <f t="shared" si="121"/>
        <v>0</v>
      </c>
      <c r="DQ55" s="316"/>
      <c r="DR55" s="316">
        <f t="shared" si="122"/>
        <v>0</v>
      </c>
      <c r="DS55" s="316">
        <f t="shared" si="55"/>
        <v>0</v>
      </c>
      <c r="DT55" s="316">
        <f t="shared" si="56"/>
        <v>0</v>
      </c>
      <c r="DU55" s="316">
        <f t="shared" si="57"/>
        <v>0</v>
      </c>
      <c r="DV55" s="316">
        <f t="shared" si="58"/>
        <v>0</v>
      </c>
      <c r="DW55" s="316">
        <f t="shared" si="59"/>
        <v>0</v>
      </c>
      <c r="DX55" s="316">
        <f t="shared" si="60"/>
        <v>0</v>
      </c>
      <c r="DY55" s="316">
        <f t="shared" si="61"/>
        <v>0</v>
      </c>
      <c r="DZ55" s="188"/>
      <c r="EA55" s="307">
        <f t="shared" si="137"/>
        <v>0</v>
      </c>
      <c r="EB55" s="307">
        <f t="shared" si="63"/>
        <v>0</v>
      </c>
      <c r="EC55" s="188"/>
      <c r="ED55" s="188"/>
      <c r="EE55" s="188"/>
      <c r="EF55" s="188"/>
      <c r="EG55" s="188"/>
      <c r="EH55" s="316">
        <f t="shared" si="123"/>
        <v>0</v>
      </c>
      <c r="EI55" s="316">
        <f t="shared" si="64"/>
        <v>0</v>
      </c>
      <c r="EJ55" s="316">
        <f t="shared" si="65"/>
        <v>0</v>
      </c>
      <c r="EK55" s="316">
        <f t="shared" si="66"/>
        <v>0</v>
      </c>
      <c r="EL55" s="316">
        <f t="shared" si="67"/>
        <v>0</v>
      </c>
      <c r="EM55" s="316">
        <f t="shared" si="68"/>
        <v>0</v>
      </c>
      <c r="EN55" s="188"/>
      <c r="EO55" s="307">
        <f t="shared" si="131"/>
        <v>0</v>
      </c>
      <c r="EP55" s="307">
        <f t="shared" si="69"/>
        <v>0</v>
      </c>
      <c r="EQ55" s="188"/>
      <c r="ER55" s="188"/>
      <c r="ES55" s="188"/>
      <c r="ET55" s="188"/>
      <c r="EU55" s="188"/>
      <c r="EV55" s="316">
        <f t="shared" si="124"/>
        <v>0</v>
      </c>
      <c r="EW55" s="316">
        <f t="shared" si="70"/>
        <v>0</v>
      </c>
      <c r="EX55" s="316">
        <f t="shared" si="71"/>
        <v>0</v>
      </c>
      <c r="EY55" s="316">
        <f t="shared" si="72"/>
        <v>0</v>
      </c>
      <c r="EZ55" s="316">
        <f t="shared" si="73"/>
        <v>0</v>
      </c>
      <c r="FA55" s="316">
        <f t="shared" si="74"/>
        <v>0</v>
      </c>
      <c r="FB55" s="188"/>
      <c r="FC55" s="307">
        <f t="shared" si="132"/>
        <v>0</v>
      </c>
      <c r="FD55" s="307">
        <f t="shared" si="75"/>
        <v>0</v>
      </c>
      <c r="FE55" s="188"/>
      <c r="FF55" s="188"/>
      <c r="FG55" s="188"/>
      <c r="FH55" s="188"/>
      <c r="FI55" s="188"/>
      <c r="FJ55" s="188"/>
      <c r="FK55" s="316">
        <f t="shared" si="125"/>
        <v>0</v>
      </c>
      <c r="FL55" s="316">
        <f t="shared" si="76"/>
        <v>0</v>
      </c>
      <c r="FM55" s="316">
        <f t="shared" si="77"/>
        <v>0</v>
      </c>
      <c r="FN55" s="316">
        <f t="shared" si="78"/>
        <v>0</v>
      </c>
      <c r="FO55" s="316">
        <f t="shared" si="79"/>
        <v>0</v>
      </c>
      <c r="FP55" s="316">
        <f t="shared" si="80"/>
        <v>0</v>
      </c>
      <c r="FQ55" s="188"/>
      <c r="FR55" s="307">
        <f t="shared" si="81"/>
        <v>0</v>
      </c>
      <c r="FS55" s="307">
        <f t="shared" si="82"/>
        <v>0</v>
      </c>
      <c r="FT55" s="188"/>
      <c r="FU55" s="188"/>
      <c r="FV55" s="188"/>
      <c r="FW55" s="188"/>
      <c r="FX55" s="188"/>
      <c r="FY55" s="188"/>
      <c r="FZ55" s="316">
        <f t="shared" si="126"/>
        <v>0</v>
      </c>
      <c r="GA55" s="316">
        <f t="shared" si="83"/>
        <v>0</v>
      </c>
      <c r="GB55" s="316">
        <f t="shared" si="84"/>
        <v>0</v>
      </c>
      <c r="GC55" s="316">
        <f t="shared" si="85"/>
        <v>0</v>
      </c>
      <c r="GD55" s="316">
        <f t="shared" si="86"/>
        <v>0</v>
      </c>
      <c r="GE55" s="316">
        <f t="shared" si="87"/>
        <v>0</v>
      </c>
      <c r="GF55" s="188"/>
      <c r="GG55" s="307">
        <f t="shared" si="88"/>
        <v>0</v>
      </c>
      <c r="GH55" s="307">
        <f t="shared" si="89"/>
        <v>0</v>
      </c>
      <c r="GK55" s="188"/>
      <c r="GL55" s="188"/>
      <c r="GM55" s="188"/>
      <c r="GN55" s="188"/>
      <c r="GO55" s="316">
        <f t="shared" si="138"/>
        <v>0</v>
      </c>
      <c r="GP55" s="316">
        <f t="shared" si="91"/>
        <v>0</v>
      </c>
      <c r="GQ55" s="316">
        <f t="shared" si="91"/>
        <v>0</v>
      </c>
      <c r="GR55" s="316">
        <f t="shared" si="91"/>
        <v>0</v>
      </c>
      <c r="GS55" s="316">
        <f t="shared" si="91"/>
        <v>0</v>
      </c>
      <c r="GT55" s="316">
        <f t="shared" si="91"/>
        <v>0</v>
      </c>
      <c r="GU55" s="188"/>
      <c r="GV55" s="307">
        <f t="shared" si="92"/>
        <v>0</v>
      </c>
      <c r="GW55" s="307">
        <f t="shared" si="127"/>
        <v>0</v>
      </c>
      <c r="GZ55" s="188"/>
      <c r="HA55" s="188"/>
      <c r="HB55" s="188"/>
      <c r="HC55" s="188"/>
      <c r="HD55" s="316">
        <f t="shared" si="139"/>
        <v>0</v>
      </c>
      <c r="HE55" s="316">
        <f t="shared" si="94"/>
        <v>0</v>
      </c>
      <c r="HF55" s="316">
        <f t="shared" si="94"/>
        <v>0</v>
      </c>
      <c r="HG55" s="316">
        <f t="shared" si="94"/>
        <v>0</v>
      </c>
      <c r="HH55" s="316">
        <f t="shared" si="94"/>
        <v>0</v>
      </c>
      <c r="HI55" s="316">
        <f t="shared" si="94"/>
        <v>0</v>
      </c>
      <c r="HJ55" s="188"/>
      <c r="HK55" s="307">
        <f t="shared" si="95"/>
        <v>0</v>
      </c>
      <c r="HL55" s="307">
        <f t="shared" si="128"/>
        <v>0</v>
      </c>
    </row>
    <row r="56" spans="1:220" ht="16.5" x14ac:dyDescent="0.25">
      <c r="A56" s="404">
        <v>38443</v>
      </c>
      <c r="B56" s="405">
        <f t="shared" si="96"/>
        <v>0</v>
      </c>
      <c r="C56" s="414">
        <f t="shared" si="97"/>
        <v>0.12</v>
      </c>
      <c r="D56" s="217"/>
      <c r="E56" s="405">
        <f t="shared" si="98"/>
        <v>0</v>
      </c>
      <c r="F56" s="414">
        <f t="shared" si="99"/>
        <v>0.17</v>
      </c>
      <c r="G56" s="217"/>
      <c r="H56" s="405">
        <f t="shared" si="100"/>
        <v>0</v>
      </c>
      <c r="I56" s="414">
        <f t="shared" si="133"/>
        <v>-0.09</v>
      </c>
      <c r="J56" s="217"/>
      <c r="K56" s="405">
        <f t="shared" si="101"/>
        <v>11.97</v>
      </c>
      <c r="L56" s="414">
        <f t="shared" si="134"/>
        <v>7.0000000000000007E-2</v>
      </c>
      <c r="M56" s="217"/>
      <c r="N56" s="405">
        <f t="shared" si="102"/>
        <v>-19.02</v>
      </c>
      <c r="O56" s="414">
        <f t="shared" si="135"/>
        <v>0.14000000000000001</v>
      </c>
      <c r="P56" s="217"/>
      <c r="Q56" s="405">
        <f t="shared" si="103"/>
        <v>-105.63</v>
      </c>
      <c r="R56" s="414">
        <f t="shared" si="104"/>
        <v>-0.44</v>
      </c>
      <c r="S56" s="217"/>
      <c r="T56" s="414">
        <f t="shared" si="105"/>
        <v>4.8315313199795566</v>
      </c>
      <c r="U56" s="217"/>
      <c r="V56" s="405">
        <f t="shared" si="106"/>
        <v>0</v>
      </c>
      <c r="W56" s="414">
        <f t="shared" si="107"/>
        <v>3.8650000000000002</v>
      </c>
      <c r="X56" s="217"/>
      <c r="Z56" s="415">
        <f t="shared" si="108"/>
        <v>-93.66</v>
      </c>
      <c r="AA56" s="122"/>
      <c r="AB56" s="122"/>
      <c r="AH56" s="407">
        <v>38443</v>
      </c>
      <c r="AI56" s="293">
        <f t="shared" si="109"/>
        <v>0</v>
      </c>
      <c r="AJ56" s="294">
        <f t="shared" si="129"/>
        <v>0</v>
      </c>
      <c r="AK56" s="294">
        <f t="shared" si="14"/>
        <v>0</v>
      </c>
      <c r="AL56" s="313">
        <f t="shared" si="110"/>
        <v>0.79799285575220258</v>
      </c>
      <c r="AM56" s="314">
        <f t="shared" si="15"/>
        <v>0</v>
      </c>
      <c r="AN56" s="294">
        <f t="shared" si="16"/>
        <v>0</v>
      </c>
      <c r="AO56" s="408"/>
      <c r="AP56" s="237"/>
      <c r="AQ56" s="307">
        <f t="shared" si="136"/>
        <v>0</v>
      </c>
      <c r="AR56" s="237"/>
      <c r="AS56" s="188"/>
      <c r="AT56" s="188"/>
      <c r="AU56" s="239">
        <v>38443</v>
      </c>
      <c r="AV56" s="188"/>
      <c r="AW56" s="315">
        <f t="shared" si="111"/>
        <v>0</v>
      </c>
      <c r="AX56" s="316">
        <f t="shared" si="18"/>
        <v>0</v>
      </c>
      <c r="AY56" s="316">
        <f t="shared" si="19"/>
        <v>0</v>
      </c>
      <c r="AZ56" s="316">
        <f t="shared" si="20"/>
        <v>0</v>
      </c>
      <c r="BA56" s="316">
        <f t="shared" si="21"/>
        <v>0</v>
      </c>
      <c r="BB56" s="316">
        <f t="shared" si="22"/>
        <v>0</v>
      </c>
      <c r="BC56" s="316">
        <f t="shared" si="23"/>
        <v>0</v>
      </c>
      <c r="BD56" s="316"/>
      <c r="BE56" s="316">
        <f t="shared" si="112"/>
        <v>0</v>
      </c>
      <c r="BF56" s="248"/>
      <c r="BG56" s="248"/>
      <c r="BH56" s="317">
        <f t="shared" si="113"/>
        <v>0</v>
      </c>
      <c r="BI56" s="317">
        <f t="shared" si="24"/>
        <v>0</v>
      </c>
      <c r="BJ56" s="317">
        <f t="shared" si="25"/>
        <v>0</v>
      </c>
      <c r="BK56" s="317">
        <f t="shared" si="26"/>
        <v>0</v>
      </c>
      <c r="BL56" s="317">
        <f t="shared" si="27"/>
        <v>0</v>
      </c>
      <c r="BM56" s="317">
        <f t="shared" si="28"/>
        <v>0</v>
      </c>
      <c r="BN56" s="317">
        <f t="shared" si="29"/>
        <v>0</v>
      </c>
      <c r="BO56" s="317">
        <f t="shared" si="30"/>
        <v>0</v>
      </c>
      <c r="BP56" s="248"/>
      <c r="BQ56" s="249">
        <f t="shared" si="130"/>
        <v>0</v>
      </c>
      <c r="BR56" s="249"/>
      <c r="BS56" s="249"/>
      <c r="BT56" s="188"/>
      <c r="BU56" s="188"/>
      <c r="BV56" s="318">
        <f t="shared" si="114"/>
        <v>0</v>
      </c>
      <c r="BW56" s="318">
        <f t="shared" si="31"/>
        <v>0</v>
      </c>
      <c r="BX56" s="318">
        <f t="shared" si="32"/>
        <v>0</v>
      </c>
      <c r="BY56" s="318">
        <f t="shared" si="33"/>
        <v>0</v>
      </c>
      <c r="BZ56" s="318">
        <f t="shared" si="34"/>
        <v>0</v>
      </c>
      <c r="CA56" s="316">
        <f t="shared" si="35"/>
        <v>0</v>
      </c>
      <c r="CB56" s="316">
        <f t="shared" si="36"/>
        <v>0</v>
      </c>
      <c r="CC56" s="316">
        <f t="shared" si="37"/>
        <v>0</v>
      </c>
      <c r="CD56" s="316">
        <f t="shared" si="38"/>
        <v>0</v>
      </c>
      <c r="CE56" s="316">
        <f t="shared" si="39"/>
        <v>0</v>
      </c>
      <c r="CF56" s="316">
        <f t="shared" si="40"/>
        <v>0</v>
      </c>
      <c r="CG56" s="316">
        <f t="shared" si="41"/>
        <v>0</v>
      </c>
      <c r="CH56" s="316">
        <f t="shared" si="42"/>
        <v>0</v>
      </c>
      <c r="CI56" s="188"/>
      <c r="CJ56" s="307">
        <f t="shared" si="115"/>
        <v>0</v>
      </c>
      <c r="CK56" s="307"/>
      <c r="CL56" s="307"/>
      <c r="CM56" s="318">
        <f t="shared" si="116"/>
        <v>0</v>
      </c>
      <c r="CN56" s="318">
        <f t="shared" si="43"/>
        <v>0</v>
      </c>
      <c r="CO56" s="318">
        <f t="shared" si="44"/>
        <v>0</v>
      </c>
      <c r="CP56" s="318">
        <f t="shared" si="45"/>
        <v>0</v>
      </c>
      <c r="CQ56" s="307"/>
      <c r="CR56" s="307">
        <f t="shared" si="117"/>
        <v>0</v>
      </c>
      <c r="CS56" s="307"/>
      <c r="CT56" s="188"/>
      <c r="CU56" s="188"/>
      <c r="CV56" s="188"/>
      <c r="CW56" s="316">
        <f t="shared" si="118"/>
        <v>0</v>
      </c>
      <c r="CX56" s="316">
        <f t="shared" si="46"/>
        <v>0</v>
      </c>
      <c r="CY56" s="316">
        <f t="shared" si="47"/>
        <v>0</v>
      </c>
      <c r="CZ56" s="316">
        <f t="shared" si="48"/>
        <v>0</v>
      </c>
      <c r="DA56" s="316">
        <f t="shared" si="49"/>
        <v>0</v>
      </c>
      <c r="DB56" s="316">
        <f t="shared" si="50"/>
        <v>0</v>
      </c>
      <c r="DC56" s="316">
        <f t="shared" si="51"/>
        <v>0</v>
      </c>
      <c r="DD56" s="188"/>
      <c r="DE56" s="307">
        <f t="shared" si="119"/>
        <v>0</v>
      </c>
      <c r="DF56" s="188"/>
      <c r="DG56" s="188"/>
      <c r="DH56" s="188"/>
      <c r="DI56" s="188"/>
      <c r="DJ56" s="188"/>
      <c r="DK56" s="316">
        <f t="shared" si="120"/>
        <v>0</v>
      </c>
      <c r="DL56" s="316">
        <f t="shared" si="52"/>
        <v>0</v>
      </c>
      <c r="DM56" s="316">
        <f t="shared" si="53"/>
        <v>0</v>
      </c>
      <c r="DN56" s="316">
        <f t="shared" si="54"/>
        <v>0</v>
      </c>
      <c r="DO56" s="316"/>
      <c r="DP56" s="316">
        <f t="shared" si="121"/>
        <v>0</v>
      </c>
      <c r="DQ56" s="316"/>
      <c r="DR56" s="316">
        <f t="shared" si="122"/>
        <v>0</v>
      </c>
      <c r="DS56" s="316">
        <f t="shared" si="55"/>
        <v>0</v>
      </c>
      <c r="DT56" s="316">
        <f t="shared" si="56"/>
        <v>0</v>
      </c>
      <c r="DU56" s="316">
        <f t="shared" si="57"/>
        <v>0</v>
      </c>
      <c r="DV56" s="316">
        <f t="shared" si="58"/>
        <v>0</v>
      </c>
      <c r="DW56" s="316">
        <f t="shared" si="59"/>
        <v>0</v>
      </c>
      <c r="DX56" s="316">
        <f t="shared" si="60"/>
        <v>0</v>
      </c>
      <c r="DY56" s="316">
        <f t="shared" si="61"/>
        <v>0</v>
      </c>
      <c r="DZ56" s="188"/>
      <c r="EA56" s="307">
        <f t="shared" si="137"/>
        <v>0</v>
      </c>
      <c r="EB56" s="307">
        <f t="shared" si="63"/>
        <v>0</v>
      </c>
      <c r="EC56" s="188"/>
      <c r="ED56" s="188"/>
      <c r="EE56" s="188"/>
      <c r="EF56" s="188"/>
      <c r="EG56" s="188"/>
      <c r="EH56" s="316">
        <f t="shared" si="123"/>
        <v>0</v>
      </c>
      <c r="EI56" s="316">
        <f t="shared" si="64"/>
        <v>0</v>
      </c>
      <c r="EJ56" s="316">
        <f t="shared" si="65"/>
        <v>0</v>
      </c>
      <c r="EK56" s="316">
        <f t="shared" si="66"/>
        <v>0</v>
      </c>
      <c r="EL56" s="316">
        <f t="shared" si="67"/>
        <v>0</v>
      </c>
      <c r="EM56" s="316">
        <f t="shared" si="68"/>
        <v>0</v>
      </c>
      <c r="EN56" s="188"/>
      <c r="EO56" s="307">
        <f t="shared" si="131"/>
        <v>0</v>
      </c>
      <c r="EP56" s="307">
        <f t="shared" si="69"/>
        <v>0</v>
      </c>
      <c r="EQ56" s="188"/>
      <c r="ER56" s="188"/>
      <c r="ES56" s="188"/>
      <c r="ET56" s="188"/>
      <c r="EU56" s="188"/>
      <c r="EV56" s="316">
        <f t="shared" si="124"/>
        <v>0</v>
      </c>
      <c r="EW56" s="316">
        <f t="shared" si="70"/>
        <v>0</v>
      </c>
      <c r="EX56" s="316">
        <f t="shared" si="71"/>
        <v>0</v>
      </c>
      <c r="EY56" s="316">
        <f t="shared" si="72"/>
        <v>0</v>
      </c>
      <c r="EZ56" s="316">
        <f t="shared" si="73"/>
        <v>0</v>
      </c>
      <c r="FA56" s="316">
        <f t="shared" si="74"/>
        <v>0</v>
      </c>
      <c r="FB56" s="188"/>
      <c r="FC56" s="307">
        <f t="shared" si="132"/>
        <v>0</v>
      </c>
      <c r="FD56" s="307">
        <f t="shared" si="75"/>
        <v>0</v>
      </c>
      <c r="FE56" s="188"/>
      <c r="FF56" s="188"/>
      <c r="FG56" s="188"/>
      <c r="FH56" s="188"/>
      <c r="FI56" s="188"/>
      <c r="FJ56" s="188"/>
      <c r="FK56" s="316">
        <f t="shared" si="125"/>
        <v>0</v>
      </c>
      <c r="FL56" s="316">
        <f t="shared" si="76"/>
        <v>0</v>
      </c>
      <c r="FM56" s="316">
        <f t="shared" si="77"/>
        <v>0</v>
      </c>
      <c r="FN56" s="316">
        <f t="shared" si="78"/>
        <v>0</v>
      </c>
      <c r="FO56" s="316">
        <f t="shared" si="79"/>
        <v>0</v>
      </c>
      <c r="FP56" s="316">
        <f t="shared" si="80"/>
        <v>0</v>
      </c>
      <c r="FQ56" s="188"/>
      <c r="FR56" s="307">
        <f t="shared" si="81"/>
        <v>0</v>
      </c>
      <c r="FS56" s="307">
        <f t="shared" si="82"/>
        <v>0</v>
      </c>
      <c r="FT56" s="188"/>
      <c r="FU56" s="188"/>
      <c r="FV56" s="188"/>
      <c r="FW56" s="188"/>
      <c r="FX56" s="188"/>
      <c r="FY56" s="188"/>
      <c r="FZ56" s="316">
        <f t="shared" si="126"/>
        <v>0</v>
      </c>
      <c r="GA56" s="316">
        <f t="shared" si="83"/>
        <v>0</v>
      </c>
      <c r="GB56" s="316">
        <f t="shared" si="84"/>
        <v>0</v>
      </c>
      <c r="GC56" s="316">
        <f t="shared" si="85"/>
        <v>0</v>
      </c>
      <c r="GD56" s="316">
        <f t="shared" si="86"/>
        <v>0</v>
      </c>
      <c r="GE56" s="316">
        <f t="shared" si="87"/>
        <v>0</v>
      </c>
      <c r="GF56" s="188"/>
      <c r="GG56" s="307">
        <f t="shared" si="88"/>
        <v>0</v>
      </c>
      <c r="GH56" s="307">
        <f t="shared" si="89"/>
        <v>0</v>
      </c>
      <c r="GK56" s="188"/>
      <c r="GL56" s="188"/>
      <c r="GM56" s="188"/>
      <c r="GN56" s="188"/>
      <c r="GO56" s="316">
        <f t="shared" si="138"/>
        <v>0</v>
      </c>
      <c r="GP56" s="316">
        <f t="shared" si="91"/>
        <v>0</v>
      </c>
      <c r="GQ56" s="316">
        <f t="shared" si="91"/>
        <v>0</v>
      </c>
      <c r="GR56" s="316">
        <f t="shared" si="91"/>
        <v>0</v>
      </c>
      <c r="GS56" s="316">
        <f t="shared" si="91"/>
        <v>0</v>
      </c>
      <c r="GT56" s="316">
        <f t="shared" si="91"/>
        <v>0</v>
      </c>
      <c r="GU56" s="188"/>
      <c r="GV56" s="307">
        <f t="shared" si="92"/>
        <v>0</v>
      </c>
      <c r="GW56" s="307">
        <f t="shared" si="127"/>
        <v>0</v>
      </c>
      <c r="GZ56" s="188"/>
      <c r="HA56" s="188"/>
      <c r="HB56" s="188"/>
      <c r="HC56" s="188"/>
      <c r="HD56" s="316">
        <f t="shared" si="139"/>
        <v>0</v>
      </c>
      <c r="HE56" s="316">
        <f t="shared" si="94"/>
        <v>0</v>
      </c>
      <c r="HF56" s="316">
        <f t="shared" si="94"/>
        <v>0</v>
      </c>
      <c r="HG56" s="316">
        <f t="shared" si="94"/>
        <v>0</v>
      </c>
      <c r="HH56" s="316">
        <f t="shared" si="94"/>
        <v>0</v>
      </c>
      <c r="HI56" s="316">
        <f t="shared" si="94"/>
        <v>0</v>
      </c>
      <c r="HJ56" s="188"/>
      <c r="HK56" s="307">
        <f t="shared" si="95"/>
        <v>0</v>
      </c>
      <c r="HL56" s="307">
        <f t="shared" si="128"/>
        <v>0</v>
      </c>
    </row>
    <row r="57" spans="1:220" ht="16.5" x14ac:dyDescent="0.25">
      <c r="A57" s="404">
        <v>38473</v>
      </c>
      <c r="B57" s="410">
        <f t="shared" si="96"/>
        <v>0</v>
      </c>
      <c r="C57" s="208">
        <f t="shared" si="97"/>
        <v>0.12</v>
      </c>
      <c r="D57" s="417"/>
      <c r="E57" s="410">
        <f t="shared" si="98"/>
        <v>0</v>
      </c>
      <c r="F57" s="208">
        <f t="shared" si="99"/>
        <v>0.17</v>
      </c>
      <c r="G57" s="417"/>
      <c r="H57" s="410">
        <f t="shared" si="100"/>
        <v>0</v>
      </c>
      <c r="I57" s="208">
        <f t="shared" si="133"/>
        <v>-0.09</v>
      </c>
      <c r="J57" s="417"/>
      <c r="K57" s="410">
        <f t="shared" si="101"/>
        <v>12.31</v>
      </c>
      <c r="L57" s="208">
        <f t="shared" si="134"/>
        <v>7.0000000000000007E-2</v>
      </c>
      <c r="M57" s="417"/>
      <c r="N57" s="410">
        <f t="shared" si="102"/>
        <v>-19.559999999999999</v>
      </c>
      <c r="O57" s="208">
        <f t="shared" si="135"/>
        <v>0.14000000000000001</v>
      </c>
      <c r="P57" s="417"/>
      <c r="Q57" s="410">
        <f t="shared" si="103"/>
        <v>-108.63</v>
      </c>
      <c r="R57" s="208">
        <f t="shared" si="104"/>
        <v>-0.44</v>
      </c>
      <c r="S57" s="417"/>
      <c r="T57" s="208">
        <f t="shared" si="105"/>
        <v>4.7894391439583321</v>
      </c>
      <c r="U57" s="417"/>
      <c r="V57" s="410">
        <f t="shared" si="106"/>
        <v>-0.1</v>
      </c>
      <c r="W57" s="208">
        <f t="shared" si="107"/>
        <v>3.8360000000000003</v>
      </c>
      <c r="X57" s="417"/>
      <c r="Z57" s="415">
        <f t="shared" si="108"/>
        <v>-96.32</v>
      </c>
      <c r="AA57" s="122"/>
      <c r="AB57" s="122"/>
      <c r="AH57" s="407">
        <v>38473</v>
      </c>
      <c r="AI57" s="293">
        <f t="shared" si="109"/>
        <v>0</v>
      </c>
      <c r="AJ57" s="294">
        <f t="shared" si="129"/>
        <v>0</v>
      </c>
      <c r="AK57" s="294">
        <f t="shared" si="14"/>
        <v>0</v>
      </c>
      <c r="AL57" s="313">
        <f t="shared" si="110"/>
        <v>0.79416432035812834</v>
      </c>
      <c r="AM57" s="314">
        <f t="shared" si="15"/>
        <v>0</v>
      </c>
      <c r="AN57" s="294">
        <f t="shared" si="16"/>
        <v>0</v>
      </c>
      <c r="AO57" s="408"/>
      <c r="AP57" s="237"/>
      <c r="AQ57" s="307">
        <f t="shared" si="136"/>
        <v>0</v>
      </c>
      <c r="AR57" s="237"/>
      <c r="AS57" s="188"/>
      <c r="AT57" s="188"/>
      <c r="AU57" s="239">
        <v>38473</v>
      </c>
      <c r="AV57" s="188"/>
      <c r="AW57" s="315">
        <f t="shared" si="111"/>
        <v>0</v>
      </c>
      <c r="AX57" s="316">
        <f t="shared" si="18"/>
        <v>0</v>
      </c>
      <c r="AY57" s="316">
        <f t="shared" si="19"/>
        <v>0</v>
      </c>
      <c r="AZ57" s="316">
        <f t="shared" si="20"/>
        <v>0</v>
      </c>
      <c r="BA57" s="316">
        <f t="shared" si="21"/>
        <v>0</v>
      </c>
      <c r="BB57" s="316">
        <f t="shared" si="22"/>
        <v>0</v>
      </c>
      <c r="BC57" s="316">
        <f t="shared" si="23"/>
        <v>0</v>
      </c>
      <c r="BD57" s="316"/>
      <c r="BE57" s="316">
        <f t="shared" si="112"/>
        <v>0</v>
      </c>
      <c r="BF57" s="248"/>
      <c r="BG57" s="248"/>
      <c r="BH57" s="317">
        <f t="shared" si="113"/>
        <v>0</v>
      </c>
      <c r="BI57" s="317">
        <f t="shared" si="24"/>
        <v>0</v>
      </c>
      <c r="BJ57" s="317">
        <f t="shared" si="25"/>
        <v>0</v>
      </c>
      <c r="BK57" s="317">
        <f t="shared" si="26"/>
        <v>0</v>
      </c>
      <c r="BL57" s="317">
        <f t="shared" si="27"/>
        <v>0</v>
      </c>
      <c r="BM57" s="317">
        <f t="shared" si="28"/>
        <v>0</v>
      </c>
      <c r="BN57" s="317">
        <f t="shared" si="29"/>
        <v>0</v>
      </c>
      <c r="BO57" s="317">
        <f t="shared" si="30"/>
        <v>0</v>
      </c>
      <c r="BP57" s="248"/>
      <c r="BQ57" s="249">
        <f t="shared" si="130"/>
        <v>0</v>
      </c>
      <c r="BR57" s="249"/>
      <c r="BS57" s="249"/>
      <c r="BT57" s="188"/>
      <c r="BU57" s="188"/>
      <c r="BV57" s="318">
        <f t="shared" si="114"/>
        <v>0</v>
      </c>
      <c r="BW57" s="318">
        <f t="shared" si="31"/>
        <v>0</v>
      </c>
      <c r="BX57" s="318">
        <f t="shared" si="32"/>
        <v>0</v>
      </c>
      <c r="BY57" s="318">
        <f t="shared" si="33"/>
        <v>0</v>
      </c>
      <c r="BZ57" s="318">
        <f t="shared" si="34"/>
        <v>0</v>
      </c>
      <c r="CA57" s="316">
        <f t="shared" si="35"/>
        <v>0</v>
      </c>
      <c r="CB57" s="316">
        <f t="shared" si="36"/>
        <v>0</v>
      </c>
      <c r="CC57" s="316">
        <f t="shared" si="37"/>
        <v>0</v>
      </c>
      <c r="CD57" s="316">
        <f t="shared" si="38"/>
        <v>0</v>
      </c>
      <c r="CE57" s="316">
        <f t="shared" si="39"/>
        <v>0</v>
      </c>
      <c r="CF57" s="316">
        <f t="shared" si="40"/>
        <v>0</v>
      </c>
      <c r="CG57" s="316">
        <f t="shared" si="41"/>
        <v>0</v>
      </c>
      <c r="CH57" s="316">
        <f t="shared" si="42"/>
        <v>0</v>
      </c>
      <c r="CI57" s="188"/>
      <c r="CJ57" s="307">
        <f t="shared" si="115"/>
        <v>0</v>
      </c>
      <c r="CK57" s="307"/>
      <c r="CL57" s="307"/>
      <c r="CM57" s="318">
        <f t="shared" si="116"/>
        <v>0</v>
      </c>
      <c r="CN57" s="318">
        <f t="shared" si="43"/>
        <v>0</v>
      </c>
      <c r="CO57" s="318">
        <f t="shared" si="44"/>
        <v>0</v>
      </c>
      <c r="CP57" s="318">
        <f t="shared" si="45"/>
        <v>0</v>
      </c>
      <c r="CQ57" s="307"/>
      <c r="CR57" s="307">
        <f t="shared" si="117"/>
        <v>0</v>
      </c>
      <c r="CS57" s="307"/>
      <c r="CT57" s="188"/>
      <c r="CU57" s="188"/>
      <c r="CV57" s="188"/>
      <c r="CW57" s="316">
        <f t="shared" si="118"/>
        <v>0</v>
      </c>
      <c r="CX57" s="316">
        <f t="shared" si="46"/>
        <v>0</v>
      </c>
      <c r="CY57" s="316">
        <f t="shared" si="47"/>
        <v>0</v>
      </c>
      <c r="CZ57" s="316">
        <f t="shared" si="48"/>
        <v>0</v>
      </c>
      <c r="DA57" s="316">
        <f t="shared" si="49"/>
        <v>0</v>
      </c>
      <c r="DB57" s="316">
        <f t="shared" si="50"/>
        <v>0</v>
      </c>
      <c r="DC57" s="316">
        <f t="shared" si="51"/>
        <v>0</v>
      </c>
      <c r="DD57" s="188"/>
      <c r="DE57" s="307">
        <f t="shared" si="119"/>
        <v>0</v>
      </c>
      <c r="DF57" s="188"/>
      <c r="DG57" s="188"/>
      <c r="DH57" s="188"/>
      <c r="DI57" s="188"/>
      <c r="DJ57" s="188"/>
      <c r="DK57" s="316">
        <f t="shared" si="120"/>
        <v>0</v>
      </c>
      <c r="DL57" s="316">
        <f t="shared" si="52"/>
        <v>0</v>
      </c>
      <c r="DM57" s="316">
        <f t="shared" si="53"/>
        <v>0</v>
      </c>
      <c r="DN57" s="316">
        <f t="shared" si="54"/>
        <v>0</v>
      </c>
      <c r="DO57" s="316"/>
      <c r="DP57" s="316">
        <f t="shared" si="121"/>
        <v>0</v>
      </c>
      <c r="DQ57" s="316"/>
      <c r="DR57" s="316">
        <f t="shared" si="122"/>
        <v>0</v>
      </c>
      <c r="DS57" s="316">
        <f t="shared" si="55"/>
        <v>0</v>
      </c>
      <c r="DT57" s="316">
        <f t="shared" si="56"/>
        <v>0</v>
      </c>
      <c r="DU57" s="316">
        <f t="shared" si="57"/>
        <v>0</v>
      </c>
      <c r="DV57" s="316">
        <f t="shared" si="58"/>
        <v>0</v>
      </c>
      <c r="DW57" s="316">
        <f t="shared" si="59"/>
        <v>0</v>
      </c>
      <c r="DX57" s="316">
        <f t="shared" si="60"/>
        <v>0</v>
      </c>
      <c r="DY57" s="316">
        <f t="shared" si="61"/>
        <v>0</v>
      </c>
      <c r="DZ57" s="188"/>
      <c r="EA57" s="307">
        <f t="shared" si="137"/>
        <v>0</v>
      </c>
      <c r="EB57" s="307">
        <f t="shared" si="63"/>
        <v>0</v>
      </c>
      <c r="EC57" s="188"/>
      <c r="ED57" s="188"/>
      <c r="EE57" s="188"/>
      <c r="EF57" s="188"/>
      <c r="EG57" s="188"/>
      <c r="EH57" s="316">
        <f t="shared" si="123"/>
        <v>0</v>
      </c>
      <c r="EI57" s="316">
        <f t="shared" si="64"/>
        <v>0</v>
      </c>
      <c r="EJ57" s="316">
        <f t="shared" si="65"/>
        <v>0</v>
      </c>
      <c r="EK57" s="316">
        <f t="shared" si="66"/>
        <v>0</v>
      </c>
      <c r="EL57" s="316">
        <f t="shared" si="67"/>
        <v>0</v>
      </c>
      <c r="EM57" s="316">
        <f t="shared" si="68"/>
        <v>0</v>
      </c>
      <c r="EN57" s="188"/>
      <c r="EO57" s="307">
        <f t="shared" si="131"/>
        <v>0</v>
      </c>
      <c r="EP57" s="307">
        <f t="shared" si="69"/>
        <v>0</v>
      </c>
      <c r="EQ57" s="188"/>
      <c r="ER57" s="188"/>
      <c r="ES57" s="188"/>
      <c r="ET57" s="188"/>
      <c r="EU57" s="188"/>
      <c r="EV57" s="316">
        <f t="shared" si="124"/>
        <v>0</v>
      </c>
      <c r="EW57" s="316">
        <f t="shared" si="70"/>
        <v>0</v>
      </c>
      <c r="EX57" s="316">
        <f t="shared" si="71"/>
        <v>0</v>
      </c>
      <c r="EY57" s="316">
        <f t="shared" si="72"/>
        <v>0</v>
      </c>
      <c r="EZ57" s="316">
        <f t="shared" si="73"/>
        <v>0</v>
      </c>
      <c r="FA57" s="316">
        <f t="shared" si="74"/>
        <v>0</v>
      </c>
      <c r="FB57" s="188"/>
      <c r="FC57" s="307">
        <f t="shared" si="132"/>
        <v>0</v>
      </c>
      <c r="FD57" s="307">
        <f t="shared" si="75"/>
        <v>0</v>
      </c>
      <c r="FE57" s="188"/>
      <c r="FF57" s="188"/>
      <c r="FG57" s="188"/>
      <c r="FH57" s="188"/>
      <c r="FI57" s="188"/>
      <c r="FJ57" s="188"/>
      <c r="FK57" s="316">
        <f t="shared" si="125"/>
        <v>0</v>
      </c>
      <c r="FL57" s="316">
        <f t="shared" si="76"/>
        <v>0</v>
      </c>
      <c r="FM57" s="316">
        <f t="shared" si="77"/>
        <v>0</v>
      </c>
      <c r="FN57" s="316">
        <f t="shared" si="78"/>
        <v>0</v>
      </c>
      <c r="FO57" s="316">
        <f t="shared" si="79"/>
        <v>0</v>
      </c>
      <c r="FP57" s="316">
        <f t="shared" si="80"/>
        <v>0</v>
      </c>
      <c r="FQ57" s="188"/>
      <c r="FR57" s="307">
        <f t="shared" si="81"/>
        <v>0</v>
      </c>
      <c r="FS57" s="307">
        <f t="shared" si="82"/>
        <v>0</v>
      </c>
      <c r="FT57" s="188"/>
      <c r="FU57" s="188"/>
      <c r="FV57" s="188"/>
      <c r="FW57" s="188"/>
      <c r="FX57" s="188"/>
      <c r="FY57" s="188"/>
      <c r="FZ57" s="316">
        <f t="shared" si="126"/>
        <v>0</v>
      </c>
      <c r="GA57" s="316">
        <f t="shared" si="83"/>
        <v>0</v>
      </c>
      <c r="GB57" s="316">
        <f t="shared" si="84"/>
        <v>0</v>
      </c>
      <c r="GC57" s="316">
        <f t="shared" si="85"/>
        <v>0</v>
      </c>
      <c r="GD57" s="316">
        <f t="shared" si="86"/>
        <v>0</v>
      </c>
      <c r="GE57" s="316">
        <f t="shared" si="87"/>
        <v>0</v>
      </c>
      <c r="GF57" s="188"/>
      <c r="GG57" s="307">
        <f t="shared" si="88"/>
        <v>0</v>
      </c>
      <c r="GH57" s="307">
        <f t="shared" si="89"/>
        <v>0</v>
      </c>
      <c r="GK57" s="188"/>
      <c r="GL57" s="188"/>
      <c r="GM57" s="188"/>
      <c r="GN57" s="188"/>
      <c r="GO57" s="316">
        <f t="shared" si="138"/>
        <v>0</v>
      </c>
      <c r="GP57" s="316">
        <f t="shared" ref="GP57:GP70" si="140">IF(GP$2&lt;=$A57,IF(GP$3&gt;=$A57,(GP$4),0),0)*($AH58-$AH57)/10000</f>
        <v>0</v>
      </c>
      <c r="GQ57" s="316">
        <f t="shared" ref="GQ57:GQ70" si="141">IF(GQ$2&lt;=$A57,IF(GQ$3&gt;=$A57,(GQ$4),0),0)*($AH58-$AH57)/10000</f>
        <v>0</v>
      </c>
      <c r="GR57" s="316">
        <f t="shared" ref="GR57:GR70" si="142">IF(GR$2&lt;=$A57,IF(GR$3&gt;=$A57,(GR$4),0),0)*($AH58-$AH57)/10000</f>
        <v>0</v>
      </c>
      <c r="GS57" s="316">
        <f t="shared" ref="GS57:GS70" si="143">IF(GS$2&lt;=$A57,IF(GS$3&gt;=$A57,(GS$4),0),0)*($AH58-$AH57)/10000</f>
        <v>0</v>
      </c>
      <c r="GT57" s="316">
        <f t="shared" ref="GT57:GT70" si="144">IF(GT$2&lt;=$A57,IF(GT$3&gt;=$A57,(GT$4),0),0)*($AH58-$AH57)/10000</f>
        <v>0</v>
      </c>
      <c r="GU57" s="188"/>
      <c r="GV57" s="307">
        <f t="shared" si="92"/>
        <v>0</v>
      </c>
      <c r="GW57" s="307">
        <f t="shared" si="127"/>
        <v>0</v>
      </c>
      <c r="GZ57" s="188"/>
      <c r="HA57" s="188"/>
      <c r="HB57" s="188"/>
      <c r="HC57" s="188"/>
      <c r="HD57" s="316">
        <f t="shared" si="139"/>
        <v>0</v>
      </c>
      <c r="HE57" s="316">
        <f t="shared" ref="HE57:HE70" si="145">IF(HE$2&lt;=$A57,IF(HE$3&gt;=$A57,(HE$4),0),0)*($AH58-$AH57)/10000</f>
        <v>0</v>
      </c>
      <c r="HF57" s="316">
        <f t="shared" ref="HF57:HF70" si="146">IF(HF$2&lt;=$A57,IF(HF$3&gt;=$A57,(HF$4),0),0)*($AH58-$AH57)/10000</f>
        <v>0</v>
      </c>
      <c r="HG57" s="316">
        <f t="shared" ref="HG57:HG70" si="147">IF(HG$2&lt;=$A57,IF(HG$3&gt;=$A57,(HG$4),0),0)*($AH58-$AH57)/10000</f>
        <v>0</v>
      </c>
      <c r="HH57" s="316">
        <f t="shared" ref="HH57:HH70" si="148">IF(HH$2&lt;=$A57,IF(HH$3&gt;=$A57,(HH$4),0),0)*($AH58-$AH57)/10000</f>
        <v>0</v>
      </c>
      <c r="HI57" s="316">
        <f t="shared" ref="HI57:HI70" si="149">IF(HI$2&lt;=$A57,IF(HI$3&gt;=$A57,(HI$4),0),0)*($AH58-$AH57)/10000</f>
        <v>0</v>
      </c>
      <c r="HJ57" s="188"/>
      <c r="HK57" s="307">
        <f t="shared" si="95"/>
        <v>0</v>
      </c>
      <c r="HL57" s="307">
        <f t="shared" si="128"/>
        <v>0</v>
      </c>
    </row>
    <row r="58" spans="1:220" ht="16.5" x14ac:dyDescent="0.25">
      <c r="A58" s="404">
        <v>38504</v>
      </c>
      <c r="B58" s="410">
        <f t="shared" si="96"/>
        <v>0</v>
      </c>
      <c r="C58" s="208">
        <f t="shared" si="97"/>
        <v>0.12</v>
      </c>
      <c r="D58" s="417"/>
      <c r="E58" s="410">
        <f t="shared" si="98"/>
        <v>0</v>
      </c>
      <c r="F58" s="208">
        <f t="shared" si="99"/>
        <v>0.17</v>
      </c>
      <c r="G58" s="417"/>
      <c r="H58" s="410">
        <f t="shared" si="100"/>
        <v>0</v>
      </c>
      <c r="I58" s="208">
        <f t="shared" si="133"/>
        <v>-0.09</v>
      </c>
      <c r="J58" s="417"/>
      <c r="K58" s="410">
        <f t="shared" si="101"/>
        <v>11.85</v>
      </c>
      <c r="L58" s="208">
        <f t="shared" si="134"/>
        <v>7.0000000000000007E-2</v>
      </c>
      <c r="M58" s="417"/>
      <c r="N58" s="410">
        <f t="shared" si="102"/>
        <v>-18.829999999999998</v>
      </c>
      <c r="O58" s="208">
        <f t="shared" si="135"/>
        <v>0.14000000000000001</v>
      </c>
      <c r="P58" s="417"/>
      <c r="Q58" s="410">
        <f t="shared" si="103"/>
        <v>-104.6</v>
      </c>
      <c r="R58" s="208">
        <f t="shared" si="104"/>
        <v>-0.44</v>
      </c>
      <c r="S58" s="417"/>
      <c r="T58" s="208">
        <f t="shared" si="105"/>
        <v>4.8305217763749564</v>
      </c>
      <c r="U58" s="417"/>
      <c r="V58" s="410">
        <f t="shared" si="106"/>
        <v>0.06</v>
      </c>
      <c r="W58" s="208">
        <f t="shared" si="107"/>
        <v>3.8660000000000001</v>
      </c>
      <c r="X58" s="417"/>
      <c r="Z58" s="415">
        <f t="shared" si="108"/>
        <v>-92.75</v>
      </c>
      <c r="AA58" s="122"/>
      <c r="AB58" s="122"/>
      <c r="AH58" s="407">
        <v>38504</v>
      </c>
      <c r="AI58" s="293">
        <f t="shared" si="109"/>
        <v>0</v>
      </c>
      <c r="AJ58" s="294">
        <f t="shared" si="129"/>
        <v>0</v>
      </c>
      <c r="AK58" s="294">
        <f t="shared" si="14"/>
        <v>0</v>
      </c>
      <c r="AL58" s="313">
        <f t="shared" si="110"/>
        <v>0.79021528073902847</v>
      </c>
      <c r="AM58" s="314">
        <f t="shared" si="15"/>
        <v>0</v>
      </c>
      <c r="AN58" s="294">
        <f t="shared" si="16"/>
        <v>0</v>
      </c>
      <c r="AO58" s="408"/>
      <c r="AP58" s="237"/>
      <c r="AQ58" s="307">
        <f t="shared" si="136"/>
        <v>0</v>
      </c>
      <c r="AR58" s="237"/>
      <c r="AS58" s="188"/>
      <c r="AT58" s="188"/>
      <c r="AU58" s="239">
        <v>38504</v>
      </c>
      <c r="AV58" s="188"/>
      <c r="AW58" s="315">
        <f t="shared" si="111"/>
        <v>0</v>
      </c>
      <c r="AX58" s="316">
        <f t="shared" si="18"/>
        <v>0</v>
      </c>
      <c r="AY58" s="316">
        <f t="shared" si="19"/>
        <v>0</v>
      </c>
      <c r="AZ58" s="316">
        <f t="shared" si="20"/>
        <v>0</v>
      </c>
      <c r="BA58" s="316">
        <f t="shared" si="21"/>
        <v>0</v>
      </c>
      <c r="BB58" s="316">
        <f t="shared" si="22"/>
        <v>0</v>
      </c>
      <c r="BC58" s="316">
        <f t="shared" si="23"/>
        <v>0</v>
      </c>
      <c r="BD58" s="316"/>
      <c r="BE58" s="316">
        <f t="shared" si="112"/>
        <v>0</v>
      </c>
      <c r="BF58" s="248"/>
      <c r="BG58" s="248"/>
      <c r="BH58" s="317">
        <f t="shared" si="113"/>
        <v>0</v>
      </c>
      <c r="BI58" s="317">
        <f t="shared" si="24"/>
        <v>0</v>
      </c>
      <c r="BJ58" s="317">
        <f t="shared" si="25"/>
        <v>0</v>
      </c>
      <c r="BK58" s="317">
        <f t="shared" si="26"/>
        <v>0</v>
      </c>
      <c r="BL58" s="317">
        <f t="shared" si="27"/>
        <v>0</v>
      </c>
      <c r="BM58" s="317">
        <f t="shared" si="28"/>
        <v>0</v>
      </c>
      <c r="BN58" s="317">
        <f t="shared" si="29"/>
        <v>0</v>
      </c>
      <c r="BO58" s="317">
        <f t="shared" si="30"/>
        <v>0</v>
      </c>
      <c r="BP58" s="248"/>
      <c r="BQ58" s="249">
        <f t="shared" si="130"/>
        <v>0</v>
      </c>
      <c r="BR58" s="249"/>
      <c r="BS58" s="249"/>
      <c r="BT58" s="188"/>
      <c r="BU58" s="188"/>
      <c r="BV58" s="318">
        <f t="shared" si="114"/>
        <v>0</v>
      </c>
      <c r="BW58" s="318">
        <f t="shared" si="31"/>
        <v>0</v>
      </c>
      <c r="BX58" s="318">
        <f t="shared" si="32"/>
        <v>0</v>
      </c>
      <c r="BY58" s="318">
        <f t="shared" si="33"/>
        <v>0</v>
      </c>
      <c r="BZ58" s="318">
        <f t="shared" si="34"/>
        <v>0</v>
      </c>
      <c r="CA58" s="316">
        <f t="shared" si="35"/>
        <v>0</v>
      </c>
      <c r="CB58" s="316">
        <f t="shared" si="36"/>
        <v>0</v>
      </c>
      <c r="CC58" s="316">
        <f t="shared" si="37"/>
        <v>0</v>
      </c>
      <c r="CD58" s="316">
        <f t="shared" si="38"/>
        <v>0</v>
      </c>
      <c r="CE58" s="316">
        <f t="shared" si="39"/>
        <v>0</v>
      </c>
      <c r="CF58" s="316">
        <f t="shared" si="40"/>
        <v>0</v>
      </c>
      <c r="CG58" s="316">
        <f t="shared" si="41"/>
        <v>0</v>
      </c>
      <c r="CH58" s="316">
        <f t="shared" si="42"/>
        <v>0</v>
      </c>
      <c r="CI58" s="188"/>
      <c r="CJ58" s="307">
        <f t="shared" si="115"/>
        <v>0</v>
      </c>
      <c r="CK58" s="307"/>
      <c r="CL58" s="307"/>
      <c r="CM58" s="318">
        <f t="shared" si="116"/>
        <v>0</v>
      </c>
      <c r="CN58" s="318">
        <f t="shared" si="43"/>
        <v>0</v>
      </c>
      <c r="CO58" s="318">
        <f t="shared" si="44"/>
        <v>0</v>
      </c>
      <c r="CP58" s="318">
        <f t="shared" si="45"/>
        <v>0</v>
      </c>
      <c r="CQ58" s="307"/>
      <c r="CR58" s="307">
        <f t="shared" si="117"/>
        <v>0</v>
      </c>
      <c r="CS58" s="307"/>
      <c r="CT58" s="188"/>
      <c r="CU58" s="188"/>
      <c r="CV58" s="188"/>
      <c r="CW58" s="316">
        <f t="shared" si="118"/>
        <v>0</v>
      </c>
      <c r="CX58" s="316">
        <f t="shared" si="46"/>
        <v>0</v>
      </c>
      <c r="CY58" s="316">
        <f t="shared" si="47"/>
        <v>0</v>
      </c>
      <c r="CZ58" s="316">
        <f t="shared" si="48"/>
        <v>0</v>
      </c>
      <c r="DA58" s="316">
        <f t="shared" si="49"/>
        <v>0</v>
      </c>
      <c r="DB58" s="316">
        <f t="shared" si="50"/>
        <v>0</v>
      </c>
      <c r="DC58" s="316">
        <f t="shared" si="51"/>
        <v>0</v>
      </c>
      <c r="DD58" s="188"/>
      <c r="DE58" s="307">
        <f t="shared" si="119"/>
        <v>0</v>
      </c>
      <c r="DF58" s="188"/>
      <c r="DG58" s="188"/>
      <c r="DH58" s="188"/>
      <c r="DI58" s="188"/>
      <c r="DJ58" s="188"/>
      <c r="DK58" s="316">
        <f t="shared" si="120"/>
        <v>0</v>
      </c>
      <c r="DL58" s="316">
        <f t="shared" si="52"/>
        <v>0</v>
      </c>
      <c r="DM58" s="316">
        <f t="shared" si="53"/>
        <v>0</v>
      </c>
      <c r="DN58" s="316">
        <f t="shared" si="54"/>
        <v>0</v>
      </c>
      <c r="DO58" s="316"/>
      <c r="DP58" s="316">
        <f t="shared" si="121"/>
        <v>0</v>
      </c>
      <c r="DQ58" s="316"/>
      <c r="DR58" s="316">
        <f t="shared" si="122"/>
        <v>0</v>
      </c>
      <c r="DS58" s="316">
        <f t="shared" si="55"/>
        <v>0</v>
      </c>
      <c r="DT58" s="316">
        <f t="shared" si="56"/>
        <v>0</v>
      </c>
      <c r="DU58" s="316">
        <f t="shared" si="57"/>
        <v>0</v>
      </c>
      <c r="DV58" s="316">
        <f t="shared" si="58"/>
        <v>0</v>
      </c>
      <c r="DW58" s="316">
        <f t="shared" si="59"/>
        <v>0</v>
      </c>
      <c r="DX58" s="316">
        <f t="shared" si="60"/>
        <v>0</v>
      </c>
      <c r="DY58" s="316">
        <f t="shared" si="61"/>
        <v>0</v>
      </c>
      <c r="DZ58" s="188"/>
      <c r="EA58" s="307">
        <f t="shared" si="137"/>
        <v>0</v>
      </c>
      <c r="EB58" s="307">
        <f t="shared" si="63"/>
        <v>0</v>
      </c>
      <c r="EC58" s="188"/>
      <c r="ED58" s="188"/>
      <c r="EE58" s="188"/>
      <c r="EF58" s="188"/>
      <c r="EG58" s="188"/>
      <c r="EH58" s="316">
        <f t="shared" si="123"/>
        <v>0</v>
      </c>
      <c r="EI58" s="316">
        <f t="shared" si="64"/>
        <v>0</v>
      </c>
      <c r="EJ58" s="316">
        <f t="shared" si="65"/>
        <v>0</v>
      </c>
      <c r="EK58" s="316">
        <f t="shared" si="66"/>
        <v>0</v>
      </c>
      <c r="EL58" s="316">
        <f t="shared" si="67"/>
        <v>0</v>
      </c>
      <c r="EM58" s="316">
        <f t="shared" si="68"/>
        <v>0</v>
      </c>
      <c r="EN58" s="188"/>
      <c r="EO58" s="307">
        <f t="shared" si="131"/>
        <v>0</v>
      </c>
      <c r="EP58" s="307">
        <f t="shared" si="69"/>
        <v>0</v>
      </c>
      <c r="EQ58" s="188"/>
      <c r="ER58" s="188"/>
      <c r="ES58" s="188"/>
      <c r="ET58" s="188"/>
      <c r="EU58" s="188"/>
      <c r="EV58" s="316">
        <f t="shared" si="124"/>
        <v>0</v>
      </c>
      <c r="EW58" s="316">
        <f t="shared" si="70"/>
        <v>0</v>
      </c>
      <c r="EX58" s="316">
        <f t="shared" si="71"/>
        <v>0</v>
      </c>
      <c r="EY58" s="316">
        <f t="shared" si="72"/>
        <v>0</v>
      </c>
      <c r="EZ58" s="316">
        <f t="shared" si="73"/>
        <v>0</v>
      </c>
      <c r="FA58" s="316">
        <f t="shared" si="74"/>
        <v>0</v>
      </c>
      <c r="FB58" s="188"/>
      <c r="FC58" s="307">
        <f t="shared" si="132"/>
        <v>0</v>
      </c>
      <c r="FD58" s="307">
        <f t="shared" si="75"/>
        <v>0</v>
      </c>
      <c r="FE58" s="188"/>
      <c r="FF58" s="188"/>
      <c r="FG58" s="188"/>
      <c r="FH58" s="188"/>
      <c r="FI58" s="188"/>
      <c r="FJ58" s="188"/>
      <c r="FK58" s="316">
        <f t="shared" si="125"/>
        <v>0</v>
      </c>
      <c r="FL58" s="316">
        <f t="shared" si="76"/>
        <v>0</v>
      </c>
      <c r="FM58" s="316">
        <f t="shared" si="77"/>
        <v>0</v>
      </c>
      <c r="FN58" s="316">
        <f t="shared" si="78"/>
        <v>0</v>
      </c>
      <c r="FO58" s="316">
        <f t="shared" si="79"/>
        <v>0</v>
      </c>
      <c r="FP58" s="316">
        <f t="shared" si="80"/>
        <v>0</v>
      </c>
      <c r="FQ58" s="188"/>
      <c r="FR58" s="307">
        <f t="shared" si="81"/>
        <v>0</v>
      </c>
      <c r="FS58" s="307">
        <f t="shared" si="82"/>
        <v>0</v>
      </c>
      <c r="FT58" s="188"/>
      <c r="FU58" s="188"/>
      <c r="FV58" s="188"/>
      <c r="FW58" s="188"/>
      <c r="FX58" s="188"/>
      <c r="FY58" s="188"/>
      <c r="FZ58" s="316">
        <f t="shared" si="126"/>
        <v>0</v>
      </c>
      <c r="GA58" s="316">
        <f t="shared" si="83"/>
        <v>0</v>
      </c>
      <c r="GB58" s="316">
        <f t="shared" si="84"/>
        <v>0</v>
      </c>
      <c r="GC58" s="316">
        <f t="shared" si="85"/>
        <v>0</v>
      </c>
      <c r="GD58" s="316">
        <f t="shared" si="86"/>
        <v>0</v>
      </c>
      <c r="GE58" s="316">
        <f t="shared" si="87"/>
        <v>0</v>
      </c>
      <c r="GF58" s="188"/>
      <c r="GG58" s="307">
        <f t="shared" si="88"/>
        <v>0</v>
      </c>
      <c r="GH58" s="307">
        <f t="shared" si="89"/>
        <v>0</v>
      </c>
      <c r="GK58" s="188"/>
      <c r="GL58" s="188"/>
      <c r="GM58" s="188"/>
      <c r="GN58" s="188"/>
      <c r="GO58" s="316">
        <f t="shared" si="138"/>
        <v>0</v>
      </c>
      <c r="GP58" s="316">
        <f t="shared" si="140"/>
        <v>0</v>
      </c>
      <c r="GQ58" s="316">
        <f t="shared" si="141"/>
        <v>0</v>
      </c>
      <c r="GR58" s="316">
        <f t="shared" si="142"/>
        <v>0</v>
      </c>
      <c r="GS58" s="316">
        <f t="shared" si="143"/>
        <v>0</v>
      </c>
      <c r="GT58" s="316">
        <f t="shared" si="144"/>
        <v>0</v>
      </c>
      <c r="GU58" s="188"/>
      <c r="GV58" s="307">
        <f t="shared" si="92"/>
        <v>0</v>
      </c>
      <c r="GW58" s="307">
        <f t="shared" si="127"/>
        <v>0</v>
      </c>
      <c r="GZ58" s="188"/>
      <c r="HA58" s="188"/>
      <c r="HB58" s="188"/>
      <c r="HC58" s="188"/>
      <c r="HD58" s="316">
        <f t="shared" si="139"/>
        <v>0</v>
      </c>
      <c r="HE58" s="316">
        <f t="shared" si="145"/>
        <v>0</v>
      </c>
      <c r="HF58" s="316">
        <f t="shared" si="146"/>
        <v>0</v>
      </c>
      <c r="HG58" s="316">
        <f t="shared" si="147"/>
        <v>0</v>
      </c>
      <c r="HH58" s="316">
        <f t="shared" si="148"/>
        <v>0</v>
      </c>
      <c r="HI58" s="316">
        <f t="shared" si="149"/>
        <v>0</v>
      </c>
      <c r="HJ58" s="188"/>
      <c r="HK58" s="307">
        <f t="shared" si="95"/>
        <v>0</v>
      </c>
      <c r="HL58" s="307">
        <f t="shared" si="128"/>
        <v>0</v>
      </c>
    </row>
    <row r="59" spans="1:220" ht="16.5" x14ac:dyDescent="0.25">
      <c r="A59" s="404">
        <v>38534</v>
      </c>
      <c r="B59" s="410">
        <f t="shared" si="96"/>
        <v>0</v>
      </c>
      <c r="C59" s="208">
        <f t="shared" si="97"/>
        <v>0.12</v>
      </c>
      <c r="D59" s="411">
        <f>AVERAGE(C56:C62)</f>
        <v>0.12</v>
      </c>
      <c r="E59" s="410">
        <f t="shared" si="98"/>
        <v>0</v>
      </c>
      <c r="F59" s="208">
        <f t="shared" si="99"/>
        <v>0.17</v>
      </c>
      <c r="G59" s="411">
        <f>AVERAGE(F56:F62)</f>
        <v>0.16999999999999998</v>
      </c>
      <c r="H59" s="410">
        <f t="shared" si="100"/>
        <v>0</v>
      </c>
      <c r="I59" s="208">
        <f t="shared" si="133"/>
        <v>-0.09</v>
      </c>
      <c r="J59" s="411">
        <f>AVERAGE(I56:I62)</f>
        <v>-8.9999999999999983E-2</v>
      </c>
      <c r="K59" s="410">
        <f t="shared" si="101"/>
        <v>12.19</v>
      </c>
      <c r="L59" s="208">
        <f t="shared" si="134"/>
        <v>7.0000000000000007E-2</v>
      </c>
      <c r="M59" s="411">
        <f>AVERAGE(L56:L62)</f>
        <v>7.0000000000000007E-2</v>
      </c>
      <c r="N59" s="410">
        <f t="shared" si="102"/>
        <v>-19.37</v>
      </c>
      <c r="O59" s="208">
        <f t="shared" si="135"/>
        <v>0.14000000000000001</v>
      </c>
      <c r="P59" s="411">
        <f>AVERAGE(O56:O62)</f>
        <v>0.14000000000000001</v>
      </c>
      <c r="Q59" s="410">
        <f t="shared" si="103"/>
        <v>-107.57</v>
      </c>
      <c r="R59" s="208">
        <f t="shared" si="104"/>
        <v>-0.44</v>
      </c>
      <c r="S59" s="411">
        <f>AVERAGE(R56:R62)</f>
        <v>-0.44</v>
      </c>
      <c r="T59" s="208">
        <f t="shared" si="105"/>
        <v>4.8716288790439952</v>
      </c>
      <c r="U59" s="411">
        <f>AVERAGE(T56:T62)</f>
        <v>4.8774336659744746</v>
      </c>
      <c r="V59" s="410">
        <f t="shared" si="106"/>
        <v>-0.04</v>
      </c>
      <c r="W59" s="208">
        <f t="shared" si="107"/>
        <v>3.8960000000000004</v>
      </c>
      <c r="X59" s="411">
        <f>AVERAGE(W56:W62)</f>
        <v>3.9001428571428574</v>
      </c>
      <c r="Z59" s="415">
        <f t="shared" si="108"/>
        <v>-95.38</v>
      </c>
      <c r="AA59" s="122"/>
      <c r="AB59" s="122"/>
      <c r="AH59" s="407">
        <v>38534</v>
      </c>
      <c r="AI59" s="293">
        <f t="shared" si="109"/>
        <v>0</v>
      </c>
      <c r="AJ59" s="294">
        <f t="shared" si="129"/>
        <v>0</v>
      </c>
      <c r="AK59" s="294">
        <f t="shared" si="14"/>
        <v>0</v>
      </c>
      <c r="AL59" s="313">
        <f t="shared" si="110"/>
        <v>0.78640059595649636</v>
      </c>
      <c r="AM59" s="314">
        <f t="shared" si="15"/>
        <v>0</v>
      </c>
      <c r="AN59" s="294">
        <f t="shared" si="16"/>
        <v>0</v>
      </c>
      <c r="AO59" s="408"/>
      <c r="AP59" s="237"/>
      <c r="AQ59" s="307">
        <f t="shared" si="136"/>
        <v>0</v>
      </c>
      <c r="AR59" s="237"/>
      <c r="AS59" s="188"/>
      <c r="AT59" s="188"/>
      <c r="AU59" s="239">
        <v>38534</v>
      </c>
      <c r="AV59" s="188"/>
      <c r="AW59" s="315">
        <f t="shared" si="111"/>
        <v>0</v>
      </c>
      <c r="AX59" s="316">
        <f t="shared" si="18"/>
        <v>0</v>
      </c>
      <c r="AY59" s="316">
        <f t="shared" si="19"/>
        <v>0</v>
      </c>
      <c r="AZ59" s="316">
        <f t="shared" si="20"/>
        <v>0</v>
      </c>
      <c r="BA59" s="316">
        <f t="shared" si="21"/>
        <v>0</v>
      </c>
      <c r="BB59" s="316">
        <f t="shared" si="22"/>
        <v>0</v>
      </c>
      <c r="BC59" s="316">
        <f t="shared" si="23"/>
        <v>0</v>
      </c>
      <c r="BD59" s="316"/>
      <c r="BE59" s="316">
        <f t="shared" si="112"/>
        <v>0</v>
      </c>
      <c r="BF59" s="248"/>
      <c r="BG59" s="248"/>
      <c r="BH59" s="317">
        <f t="shared" si="113"/>
        <v>0</v>
      </c>
      <c r="BI59" s="317">
        <f t="shared" si="24"/>
        <v>0</v>
      </c>
      <c r="BJ59" s="317">
        <f t="shared" si="25"/>
        <v>0</v>
      </c>
      <c r="BK59" s="317">
        <f t="shared" si="26"/>
        <v>0</v>
      </c>
      <c r="BL59" s="317">
        <f t="shared" si="27"/>
        <v>0</v>
      </c>
      <c r="BM59" s="317">
        <f t="shared" si="28"/>
        <v>0</v>
      </c>
      <c r="BN59" s="317">
        <f t="shared" si="29"/>
        <v>0</v>
      </c>
      <c r="BO59" s="317">
        <f t="shared" si="30"/>
        <v>0</v>
      </c>
      <c r="BP59" s="248"/>
      <c r="BQ59" s="249">
        <f t="shared" si="130"/>
        <v>0</v>
      </c>
      <c r="BR59" s="249"/>
      <c r="BS59" s="249"/>
      <c r="BT59" s="188"/>
      <c r="BU59" s="188"/>
      <c r="BV59" s="318">
        <f t="shared" si="114"/>
        <v>0</v>
      </c>
      <c r="BW59" s="318">
        <f t="shared" si="31"/>
        <v>0</v>
      </c>
      <c r="BX59" s="318">
        <f t="shared" si="32"/>
        <v>0</v>
      </c>
      <c r="BY59" s="318">
        <f t="shared" si="33"/>
        <v>0</v>
      </c>
      <c r="BZ59" s="318">
        <f t="shared" si="34"/>
        <v>0</v>
      </c>
      <c r="CA59" s="316">
        <f t="shared" si="35"/>
        <v>0</v>
      </c>
      <c r="CB59" s="316">
        <f t="shared" si="36"/>
        <v>0</v>
      </c>
      <c r="CC59" s="316">
        <f t="shared" si="37"/>
        <v>0</v>
      </c>
      <c r="CD59" s="316">
        <f t="shared" si="38"/>
        <v>0</v>
      </c>
      <c r="CE59" s="316">
        <f t="shared" si="39"/>
        <v>0</v>
      </c>
      <c r="CF59" s="316">
        <f t="shared" si="40"/>
        <v>0</v>
      </c>
      <c r="CG59" s="316">
        <f t="shared" si="41"/>
        <v>0</v>
      </c>
      <c r="CH59" s="316">
        <f t="shared" si="42"/>
        <v>0</v>
      </c>
      <c r="CI59" s="188"/>
      <c r="CJ59" s="307">
        <f t="shared" si="115"/>
        <v>0</v>
      </c>
      <c r="CK59" s="307"/>
      <c r="CL59" s="307"/>
      <c r="CM59" s="318">
        <f t="shared" si="116"/>
        <v>0</v>
      </c>
      <c r="CN59" s="318">
        <f t="shared" si="43"/>
        <v>0</v>
      </c>
      <c r="CO59" s="318">
        <f t="shared" si="44"/>
        <v>0</v>
      </c>
      <c r="CP59" s="318">
        <f t="shared" si="45"/>
        <v>0</v>
      </c>
      <c r="CQ59" s="307"/>
      <c r="CR59" s="307">
        <f t="shared" si="117"/>
        <v>0</v>
      </c>
      <c r="CS59" s="307"/>
      <c r="CT59" s="188"/>
      <c r="CU59" s="188"/>
      <c r="CV59" s="188"/>
      <c r="CW59" s="316">
        <f t="shared" si="118"/>
        <v>0</v>
      </c>
      <c r="CX59" s="316">
        <f t="shared" si="46"/>
        <v>0</v>
      </c>
      <c r="CY59" s="316">
        <f t="shared" si="47"/>
        <v>0</v>
      </c>
      <c r="CZ59" s="316">
        <f t="shared" si="48"/>
        <v>0</v>
      </c>
      <c r="DA59" s="316">
        <f t="shared" si="49"/>
        <v>0</v>
      </c>
      <c r="DB59" s="316">
        <f t="shared" si="50"/>
        <v>0</v>
      </c>
      <c r="DC59" s="316">
        <f t="shared" si="51"/>
        <v>0</v>
      </c>
      <c r="DD59" s="188"/>
      <c r="DE59" s="307">
        <f t="shared" si="119"/>
        <v>0</v>
      </c>
      <c r="DF59" s="188"/>
      <c r="DG59" s="188"/>
      <c r="DH59" s="188"/>
      <c r="DI59" s="188"/>
      <c r="DJ59" s="188"/>
      <c r="DK59" s="316">
        <f t="shared" si="120"/>
        <v>0</v>
      </c>
      <c r="DL59" s="316">
        <f t="shared" si="52"/>
        <v>0</v>
      </c>
      <c r="DM59" s="316">
        <f t="shared" si="53"/>
        <v>0</v>
      </c>
      <c r="DN59" s="316">
        <f t="shared" si="54"/>
        <v>0</v>
      </c>
      <c r="DO59" s="316"/>
      <c r="DP59" s="316">
        <f t="shared" si="121"/>
        <v>0</v>
      </c>
      <c r="DQ59" s="316"/>
      <c r="DR59" s="316">
        <f t="shared" si="122"/>
        <v>0</v>
      </c>
      <c r="DS59" s="316">
        <f t="shared" si="55"/>
        <v>0</v>
      </c>
      <c r="DT59" s="316">
        <f t="shared" si="56"/>
        <v>0</v>
      </c>
      <c r="DU59" s="316">
        <f t="shared" si="57"/>
        <v>0</v>
      </c>
      <c r="DV59" s="316">
        <f t="shared" si="58"/>
        <v>0</v>
      </c>
      <c r="DW59" s="316">
        <f t="shared" si="59"/>
        <v>0</v>
      </c>
      <c r="DX59" s="316">
        <f t="shared" si="60"/>
        <v>0</v>
      </c>
      <c r="DY59" s="316">
        <f t="shared" si="61"/>
        <v>0</v>
      </c>
      <c r="DZ59" s="188"/>
      <c r="EA59" s="307">
        <f t="shared" si="137"/>
        <v>0</v>
      </c>
      <c r="EB59" s="307">
        <f t="shared" si="63"/>
        <v>0</v>
      </c>
      <c r="EC59" s="188"/>
      <c r="ED59" s="188"/>
      <c r="EE59" s="188"/>
      <c r="EF59" s="188"/>
      <c r="EG59" s="188"/>
      <c r="EH59" s="316">
        <f t="shared" si="123"/>
        <v>0</v>
      </c>
      <c r="EI59" s="316">
        <f t="shared" si="64"/>
        <v>0</v>
      </c>
      <c r="EJ59" s="316">
        <f t="shared" si="65"/>
        <v>0</v>
      </c>
      <c r="EK59" s="316">
        <f t="shared" si="66"/>
        <v>0</v>
      </c>
      <c r="EL59" s="316">
        <f t="shared" si="67"/>
        <v>0</v>
      </c>
      <c r="EM59" s="316">
        <f t="shared" si="68"/>
        <v>0</v>
      </c>
      <c r="EN59" s="188"/>
      <c r="EO59" s="307">
        <f t="shared" si="131"/>
        <v>0</v>
      </c>
      <c r="EP59" s="307">
        <f t="shared" si="69"/>
        <v>0</v>
      </c>
      <c r="EQ59" s="188"/>
      <c r="ER59" s="188"/>
      <c r="ES59" s="188"/>
      <c r="ET59" s="188"/>
      <c r="EU59" s="188"/>
      <c r="EV59" s="316">
        <f t="shared" si="124"/>
        <v>0</v>
      </c>
      <c r="EW59" s="316">
        <f t="shared" si="70"/>
        <v>0</v>
      </c>
      <c r="EX59" s="316">
        <f t="shared" si="71"/>
        <v>0</v>
      </c>
      <c r="EY59" s="316">
        <f t="shared" si="72"/>
        <v>0</v>
      </c>
      <c r="EZ59" s="316">
        <f t="shared" si="73"/>
        <v>0</v>
      </c>
      <c r="FA59" s="316">
        <f t="shared" si="74"/>
        <v>0</v>
      </c>
      <c r="FB59" s="188"/>
      <c r="FC59" s="307">
        <f t="shared" si="132"/>
        <v>0</v>
      </c>
      <c r="FD59" s="307">
        <f t="shared" si="75"/>
        <v>0</v>
      </c>
      <c r="FE59" s="188"/>
      <c r="FF59" s="188"/>
      <c r="FG59" s="188"/>
      <c r="FH59" s="188"/>
      <c r="FI59" s="188"/>
      <c r="FJ59" s="188"/>
      <c r="FK59" s="316">
        <f t="shared" si="125"/>
        <v>0</v>
      </c>
      <c r="FL59" s="316">
        <f t="shared" si="76"/>
        <v>0</v>
      </c>
      <c r="FM59" s="316">
        <f t="shared" si="77"/>
        <v>0</v>
      </c>
      <c r="FN59" s="316">
        <f t="shared" si="78"/>
        <v>0</v>
      </c>
      <c r="FO59" s="316">
        <f t="shared" si="79"/>
        <v>0</v>
      </c>
      <c r="FP59" s="316">
        <f t="shared" si="80"/>
        <v>0</v>
      </c>
      <c r="FQ59" s="188"/>
      <c r="FR59" s="307">
        <f t="shared" si="81"/>
        <v>0</v>
      </c>
      <c r="FS59" s="307">
        <f t="shared" si="82"/>
        <v>0</v>
      </c>
      <c r="FT59" s="188"/>
      <c r="FU59" s="188"/>
      <c r="FV59" s="188"/>
      <c r="FW59" s="188"/>
      <c r="FX59" s="188"/>
      <c r="FY59" s="188"/>
      <c r="FZ59" s="316">
        <f t="shared" si="126"/>
        <v>0</v>
      </c>
      <c r="GA59" s="316">
        <f t="shared" si="83"/>
        <v>0</v>
      </c>
      <c r="GB59" s="316">
        <f t="shared" si="84"/>
        <v>0</v>
      </c>
      <c r="GC59" s="316">
        <f t="shared" si="85"/>
        <v>0</v>
      </c>
      <c r="GD59" s="316">
        <f t="shared" si="86"/>
        <v>0</v>
      </c>
      <c r="GE59" s="316">
        <f t="shared" si="87"/>
        <v>0</v>
      </c>
      <c r="GF59" s="188"/>
      <c r="GG59" s="307">
        <f t="shared" si="88"/>
        <v>0</v>
      </c>
      <c r="GH59" s="307">
        <f t="shared" si="89"/>
        <v>0</v>
      </c>
      <c r="GK59" s="188"/>
      <c r="GL59" s="188"/>
      <c r="GM59" s="188"/>
      <c r="GN59" s="188"/>
      <c r="GO59" s="316">
        <f t="shared" si="138"/>
        <v>0</v>
      </c>
      <c r="GP59" s="316">
        <f t="shared" si="140"/>
        <v>0</v>
      </c>
      <c r="GQ59" s="316">
        <f t="shared" si="141"/>
        <v>0</v>
      </c>
      <c r="GR59" s="316">
        <f t="shared" si="142"/>
        <v>0</v>
      </c>
      <c r="GS59" s="316">
        <f t="shared" si="143"/>
        <v>0</v>
      </c>
      <c r="GT59" s="316">
        <f t="shared" si="144"/>
        <v>0</v>
      </c>
      <c r="GU59" s="188"/>
      <c r="GV59" s="307">
        <f t="shared" si="92"/>
        <v>0</v>
      </c>
      <c r="GW59" s="307">
        <f t="shared" si="127"/>
        <v>0</v>
      </c>
      <c r="GZ59" s="188"/>
      <c r="HA59" s="188"/>
      <c r="HB59" s="188"/>
      <c r="HC59" s="188"/>
      <c r="HD59" s="316">
        <f t="shared" si="139"/>
        <v>0</v>
      </c>
      <c r="HE59" s="316">
        <f t="shared" si="145"/>
        <v>0</v>
      </c>
      <c r="HF59" s="316">
        <f t="shared" si="146"/>
        <v>0</v>
      </c>
      <c r="HG59" s="316">
        <f t="shared" si="147"/>
        <v>0</v>
      </c>
      <c r="HH59" s="316">
        <f t="shared" si="148"/>
        <v>0</v>
      </c>
      <c r="HI59" s="316">
        <f t="shared" si="149"/>
        <v>0</v>
      </c>
      <c r="HJ59" s="188"/>
      <c r="HK59" s="307">
        <f t="shared" si="95"/>
        <v>0</v>
      </c>
      <c r="HL59" s="307">
        <f t="shared" si="128"/>
        <v>0</v>
      </c>
    </row>
    <row r="60" spans="1:220" ht="16.5" x14ac:dyDescent="0.25">
      <c r="A60" s="404">
        <v>38565</v>
      </c>
      <c r="B60" s="410">
        <f t="shared" si="96"/>
        <v>0</v>
      </c>
      <c r="C60" s="208">
        <f t="shared" si="97"/>
        <v>0.12</v>
      </c>
      <c r="D60" s="417"/>
      <c r="E60" s="410">
        <f t="shared" si="98"/>
        <v>0</v>
      </c>
      <c r="F60" s="208">
        <f t="shared" si="99"/>
        <v>0.17</v>
      </c>
      <c r="G60" s="417"/>
      <c r="H60" s="410">
        <f t="shared" si="100"/>
        <v>0</v>
      </c>
      <c r="I60" s="208">
        <f t="shared" si="133"/>
        <v>-0.09</v>
      </c>
      <c r="J60" s="417"/>
      <c r="K60" s="410">
        <f t="shared" si="101"/>
        <v>12.13</v>
      </c>
      <c r="L60" s="208">
        <f t="shared" si="134"/>
        <v>7.0000000000000007E-2</v>
      </c>
      <c r="M60" s="417"/>
      <c r="N60" s="410">
        <f t="shared" si="102"/>
        <v>-19.27</v>
      </c>
      <c r="O60" s="208">
        <f t="shared" si="135"/>
        <v>0.14000000000000001</v>
      </c>
      <c r="P60" s="417"/>
      <c r="Q60" s="410">
        <f t="shared" si="103"/>
        <v>-102.43</v>
      </c>
      <c r="R60" s="208">
        <f t="shared" si="104"/>
        <v>-0.44</v>
      </c>
      <c r="S60" s="417"/>
      <c r="T60" s="208">
        <f t="shared" si="105"/>
        <v>4.8985889046898263</v>
      </c>
      <c r="U60" s="417"/>
      <c r="V60" s="410">
        <f t="shared" si="106"/>
        <v>-0.01</v>
      </c>
      <c r="W60" s="208">
        <f t="shared" si="107"/>
        <v>3.9160000000000004</v>
      </c>
      <c r="X60" s="417"/>
      <c r="Z60" s="415">
        <f t="shared" si="108"/>
        <v>-90.300000000000011</v>
      </c>
      <c r="AA60" s="122"/>
      <c r="AB60" s="122"/>
      <c r="AH60" s="407">
        <v>38565</v>
      </c>
      <c r="AI60" s="293">
        <f t="shared" si="109"/>
        <v>0</v>
      </c>
      <c r="AJ60" s="294">
        <f t="shared" si="129"/>
        <v>0</v>
      </c>
      <c r="AK60" s="294">
        <f t="shared" si="14"/>
        <v>0</v>
      </c>
      <c r="AL60" s="313">
        <f t="shared" si="110"/>
        <v>0.78246603891982736</v>
      </c>
      <c r="AM60" s="314">
        <f t="shared" si="15"/>
        <v>0</v>
      </c>
      <c r="AN60" s="294">
        <f t="shared" si="16"/>
        <v>0</v>
      </c>
      <c r="AO60" s="408"/>
      <c r="AP60" s="237"/>
      <c r="AQ60" s="307">
        <f t="shared" si="136"/>
        <v>0</v>
      </c>
      <c r="AR60" s="237"/>
      <c r="AS60" s="188"/>
      <c r="AT60" s="188"/>
      <c r="AU60" s="239">
        <v>38565</v>
      </c>
      <c r="AV60" s="188"/>
      <c r="AW60" s="315">
        <f t="shared" si="111"/>
        <v>0</v>
      </c>
      <c r="AX60" s="316">
        <f t="shared" si="18"/>
        <v>0</v>
      </c>
      <c r="AY60" s="316">
        <f t="shared" si="19"/>
        <v>0</v>
      </c>
      <c r="AZ60" s="316">
        <f t="shared" si="20"/>
        <v>0</v>
      </c>
      <c r="BA60" s="316">
        <f t="shared" si="21"/>
        <v>0</v>
      </c>
      <c r="BB60" s="316">
        <f t="shared" si="22"/>
        <v>0</v>
      </c>
      <c r="BC60" s="316">
        <f t="shared" si="23"/>
        <v>0</v>
      </c>
      <c r="BD60" s="316"/>
      <c r="BE60" s="316">
        <f t="shared" si="112"/>
        <v>0</v>
      </c>
      <c r="BF60" s="248"/>
      <c r="BG60" s="248"/>
      <c r="BH60" s="317">
        <f t="shared" si="113"/>
        <v>0</v>
      </c>
      <c r="BI60" s="317">
        <f t="shared" si="24"/>
        <v>0</v>
      </c>
      <c r="BJ60" s="317">
        <f t="shared" si="25"/>
        <v>0</v>
      </c>
      <c r="BK60" s="317">
        <f t="shared" si="26"/>
        <v>0</v>
      </c>
      <c r="BL60" s="317">
        <f t="shared" si="27"/>
        <v>0</v>
      </c>
      <c r="BM60" s="317">
        <f t="shared" si="28"/>
        <v>0</v>
      </c>
      <c r="BN60" s="317">
        <f t="shared" si="29"/>
        <v>0</v>
      </c>
      <c r="BO60" s="317">
        <f t="shared" si="30"/>
        <v>0</v>
      </c>
      <c r="BP60" s="248"/>
      <c r="BQ60" s="249">
        <f t="shared" si="130"/>
        <v>0</v>
      </c>
      <c r="BR60" s="249"/>
      <c r="BS60" s="249"/>
      <c r="BT60" s="188"/>
      <c r="BU60" s="188"/>
      <c r="BV60" s="318">
        <f t="shared" si="114"/>
        <v>0</v>
      </c>
      <c r="BW60" s="318">
        <f t="shared" si="31"/>
        <v>0</v>
      </c>
      <c r="BX60" s="318">
        <f t="shared" si="32"/>
        <v>0</v>
      </c>
      <c r="BY60" s="318">
        <f t="shared" si="33"/>
        <v>0</v>
      </c>
      <c r="BZ60" s="318">
        <f t="shared" si="34"/>
        <v>0</v>
      </c>
      <c r="CA60" s="316">
        <f t="shared" si="35"/>
        <v>0</v>
      </c>
      <c r="CB60" s="316">
        <f t="shared" si="36"/>
        <v>0</v>
      </c>
      <c r="CC60" s="316">
        <f t="shared" si="37"/>
        <v>0</v>
      </c>
      <c r="CD60" s="316">
        <f t="shared" si="38"/>
        <v>0</v>
      </c>
      <c r="CE60" s="316">
        <f t="shared" si="39"/>
        <v>0</v>
      </c>
      <c r="CF60" s="316">
        <f t="shared" si="40"/>
        <v>0</v>
      </c>
      <c r="CG60" s="316">
        <f t="shared" si="41"/>
        <v>0</v>
      </c>
      <c r="CH60" s="316">
        <f t="shared" si="42"/>
        <v>0</v>
      </c>
      <c r="CI60" s="188"/>
      <c r="CJ60" s="307">
        <f t="shared" si="115"/>
        <v>0</v>
      </c>
      <c r="CK60" s="307"/>
      <c r="CL60" s="307"/>
      <c r="CM60" s="318">
        <f t="shared" si="116"/>
        <v>0</v>
      </c>
      <c r="CN60" s="318">
        <f t="shared" si="43"/>
        <v>0</v>
      </c>
      <c r="CO60" s="318">
        <f t="shared" si="44"/>
        <v>0</v>
      </c>
      <c r="CP60" s="318">
        <f t="shared" si="45"/>
        <v>0</v>
      </c>
      <c r="CQ60" s="307"/>
      <c r="CR60" s="307">
        <f t="shared" si="117"/>
        <v>0</v>
      </c>
      <c r="CS60" s="307"/>
      <c r="CT60" s="188"/>
      <c r="CU60" s="188"/>
      <c r="CV60" s="188"/>
      <c r="CW60" s="316">
        <f t="shared" si="118"/>
        <v>0</v>
      </c>
      <c r="CX60" s="316">
        <f t="shared" si="46"/>
        <v>0</v>
      </c>
      <c r="CY60" s="316">
        <f t="shared" si="47"/>
        <v>0</v>
      </c>
      <c r="CZ60" s="316">
        <f t="shared" si="48"/>
        <v>0</v>
      </c>
      <c r="DA60" s="316">
        <f t="shared" si="49"/>
        <v>0</v>
      </c>
      <c r="DB60" s="316">
        <f t="shared" si="50"/>
        <v>0</v>
      </c>
      <c r="DC60" s="316">
        <f t="shared" si="51"/>
        <v>0</v>
      </c>
      <c r="DD60" s="188"/>
      <c r="DE60" s="307">
        <f t="shared" si="119"/>
        <v>0</v>
      </c>
      <c r="DF60" s="188"/>
      <c r="DG60" s="188"/>
      <c r="DH60" s="188"/>
      <c r="DI60" s="188"/>
      <c r="DJ60" s="188"/>
      <c r="DK60" s="316">
        <f t="shared" si="120"/>
        <v>0</v>
      </c>
      <c r="DL60" s="316">
        <f t="shared" si="52"/>
        <v>0</v>
      </c>
      <c r="DM60" s="316">
        <f t="shared" si="53"/>
        <v>0</v>
      </c>
      <c r="DN60" s="316">
        <f t="shared" si="54"/>
        <v>0</v>
      </c>
      <c r="DO60" s="316"/>
      <c r="DP60" s="316">
        <f t="shared" si="121"/>
        <v>0</v>
      </c>
      <c r="DQ60" s="316"/>
      <c r="DR60" s="316">
        <f t="shared" si="122"/>
        <v>0</v>
      </c>
      <c r="DS60" s="316">
        <f t="shared" si="55"/>
        <v>0</v>
      </c>
      <c r="DT60" s="316">
        <f t="shared" si="56"/>
        <v>0</v>
      </c>
      <c r="DU60" s="316">
        <f t="shared" si="57"/>
        <v>0</v>
      </c>
      <c r="DV60" s="316">
        <f t="shared" si="58"/>
        <v>0</v>
      </c>
      <c r="DW60" s="316">
        <f t="shared" si="59"/>
        <v>0</v>
      </c>
      <c r="DX60" s="316">
        <f t="shared" si="60"/>
        <v>0</v>
      </c>
      <c r="DY60" s="316">
        <f t="shared" si="61"/>
        <v>0</v>
      </c>
      <c r="DZ60" s="188"/>
      <c r="EA60" s="307">
        <f t="shared" si="137"/>
        <v>0</v>
      </c>
      <c r="EB60" s="307">
        <f t="shared" si="63"/>
        <v>0</v>
      </c>
      <c r="EC60" s="188"/>
      <c r="ED60" s="188"/>
      <c r="EE60" s="188"/>
      <c r="EF60" s="188"/>
      <c r="EG60" s="188"/>
      <c r="EH60" s="316">
        <f t="shared" si="123"/>
        <v>0</v>
      </c>
      <c r="EI60" s="316">
        <f t="shared" si="64"/>
        <v>0</v>
      </c>
      <c r="EJ60" s="316">
        <f t="shared" si="65"/>
        <v>0</v>
      </c>
      <c r="EK60" s="316">
        <f t="shared" si="66"/>
        <v>0</v>
      </c>
      <c r="EL60" s="316">
        <f t="shared" si="67"/>
        <v>0</v>
      </c>
      <c r="EM60" s="316">
        <f t="shared" si="68"/>
        <v>0</v>
      </c>
      <c r="EN60" s="188"/>
      <c r="EO60" s="307">
        <f t="shared" si="131"/>
        <v>0</v>
      </c>
      <c r="EP60" s="307">
        <f t="shared" si="69"/>
        <v>0</v>
      </c>
      <c r="EQ60" s="188"/>
      <c r="ER60" s="188"/>
      <c r="ES60" s="188"/>
      <c r="ET60" s="188"/>
      <c r="EU60" s="188"/>
      <c r="EV60" s="316">
        <f t="shared" si="124"/>
        <v>0</v>
      </c>
      <c r="EW60" s="316">
        <f t="shared" si="70"/>
        <v>0</v>
      </c>
      <c r="EX60" s="316">
        <f t="shared" si="71"/>
        <v>0</v>
      </c>
      <c r="EY60" s="316">
        <f t="shared" si="72"/>
        <v>0</v>
      </c>
      <c r="EZ60" s="316">
        <f t="shared" si="73"/>
        <v>0</v>
      </c>
      <c r="FA60" s="316">
        <f t="shared" si="74"/>
        <v>0</v>
      </c>
      <c r="FB60" s="188"/>
      <c r="FC60" s="307">
        <f t="shared" si="132"/>
        <v>0</v>
      </c>
      <c r="FD60" s="307">
        <f t="shared" si="75"/>
        <v>0</v>
      </c>
      <c r="FE60" s="188"/>
      <c r="FF60" s="188"/>
      <c r="FG60" s="188"/>
      <c r="FH60" s="188"/>
      <c r="FI60" s="188"/>
      <c r="FJ60" s="188"/>
      <c r="FK60" s="316">
        <f t="shared" si="125"/>
        <v>0</v>
      </c>
      <c r="FL60" s="316">
        <f t="shared" si="76"/>
        <v>0</v>
      </c>
      <c r="FM60" s="316">
        <f t="shared" si="77"/>
        <v>0</v>
      </c>
      <c r="FN60" s="316">
        <f t="shared" si="78"/>
        <v>0</v>
      </c>
      <c r="FO60" s="316">
        <f t="shared" si="79"/>
        <v>0</v>
      </c>
      <c r="FP60" s="316">
        <f t="shared" si="80"/>
        <v>0</v>
      </c>
      <c r="FQ60" s="188"/>
      <c r="FR60" s="307">
        <f t="shared" si="81"/>
        <v>0</v>
      </c>
      <c r="FS60" s="307">
        <f t="shared" si="82"/>
        <v>0</v>
      </c>
      <c r="FT60" s="188"/>
      <c r="FU60" s="188"/>
      <c r="FV60" s="188"/>
      <c r="FW60" s="188"/>
      <c r="FX60" s="188"/>
      <c r="FY60" s="188"/>
      <c r="FZ60" s="316">
        <f t="shared" si="126"/>
        <v>0</v>
      </c>
      <c r="GA60" s="316">
        <f t="shared" si="83"/>
        <v>0</v>
      </c>
      <c r="GB60" s="316">
        <f t="shared" si="84"/>
        <v>0</v>
      </c>
      <c r="GC60" s="316">
        <f t="shared" si="85"/>
        <v>0</v>
      </c>
      <c r="GD60" s="316">
        <f t="shared" si="86"/>
        <v>0</v>
      </c>
      <c r="GE60" s="316">
        <f t="shared" si="87"/>
        <v>0</v>
      </c>
      <c r="GF60" s="188"/>
      <c r="GG60" s="307">
        <f t="shared" si="88"/>
        <v>0</v>
      </c>
      <c r="GH60" s="307">
        <f t="shared" si="89"/>
        <v>0</v>
      </c>
      <c r="GK60" s="188"/>
      <c r="GL60" s="188"/>
      <c r="GM60" s="188"/>
      <c r="GN60" s="188"/>
      <c r="GO60" s="316">
        <f t="shared" si="138"/>
        <v>0</v>
      </c>
      <c r="GP60" s="316">
        <f t="shared" si="140"/>
        <v>0</v>
      </c>
      <c r="GQ60" s="316">
        <f t="shared" si="141"/>
        <v>0</v>
      </c>
      <c r="GR60" s="316">
        <f t="shared" si="142"/>
        <v>0</v>
      </c>
      <c r="GS60" s="316">
        <f t="shared" si="143"/>
        <v>0</v>
      </c>
      <c r="GT60" s="316">
        <f t="shared" si="144"/>
        <v>0</v>
      </c>
      <c r="GU60" s="188"/>
      <c r="GV60" s="307">
        <f t="shared" si="92"/>
        <v>0</v>
      </c>
      <c r="GW60" s="307">
        <f t="shared" si="127"/>
        <v>0</v>
      </c>
      <c r="GZ60" s="188"/>
      <c r="HA60" s="188"/>
      <c r="HB60" s="188"/>
      <c r="HC60" s="188"/>
      <c r="HD60" s="316">
        <f t="shared" si="139"/>
        <v>0</v>
      </c>
      <c r="HE60" s="316">
        <f t="shared" si="145"/>
        <v>0</v>
      </c>
      <c r="HF60" s="316">
        <f t="shared" si="146"/>
        <v>0</v>
      </c>
      <c r="HG60" s="316">
        <f t="shared" si="147"/>
        <v>0</v>
      </c>
      <c r="HH60" s="316">
        <f t="shared" si="148"/>
        <v>0</v>
      </c>
      <c r="HI60" s="316">
        <f t="shared" si="149"/>
        <v>0</v>
      </c>
      <c r="HJ60" s="188"/>
      <c r="HK60" s="307">
        <f t="shared" si="95"/>
        <v>0</v>
      </c>
      <c r="HL60" s="307">
        <f t="shared" si="128"/>
        <v>0</v>
      </c>
    </row>
    <row r="61" spans="1:220" ht="16.5" x14ac:dyDescent="0.25">
      <c r="A61" s="404">
        <v>38596</v>
      </c>
      <c r="B61" s="410">
        <f t="shared" si="96"/>
        <v>0</v>
      </c>
      <c r="C61" s="208">
        <f t="shared" si="97"/>
        <v>0.12</v>
      </c>
      <c r="D61" s="417"/>
      <c r="E61" s="410">
        <f t="shared" si="98"/>
        <v>0</v>
      </c>
      <c r="F61" s="208">
        <f t="shared" si="99"/>
        <v>0.17</v>
      </c>
      <c r="G61" s="417"/>
      <c r="H61" s="410">
        <f t="shared" si="100"/>
        <v>0</v>
      </c>
      <c r="I61" s="208">
        <f t="shared" si="133"/>
        <v>-0.09</v>
      </c>
      <c r="J61" s="417"/>
      <c r="K61" s="410">
        <f t="shared" si="101"/>
        <v>11.68</v>
      </c>
      <c r="L61" s="208">
        <f t="shared" si="134"/>
        <v>7.0000000000000007E-2</v>
      </c>
      <c r="M61" s="417"/>
      <c r="N61" s="410">
        <f t="shared" si="102"/>
        <v>-18.55</v>
      </c>
      <c r="O61" s="208">
        <f t="shared" si="135"/>
        <v>0.14000000000000001</v>
      </c>
      <c r="P61" s="417"/>
      <c r="Q61" s="410">
        <f t="shared" si="103"/>
        <v>-98.63</v>
      </c>
      <c r="R61" s="208">
        <f t="shared" si="104"/>
        <v>-0.44</v>
      </c>
      <c r="S61" s="417"/>
      <c r="T61" s="208">
        <f t="shared" si="105"/>
        <v>4.9339945948062214</v>
      </c>
      <c r="U61" s="417"/>
      <c r="V61" s="410">
        <f t="shared" si="106"/>
        <v>0.15</v>
      </c>
      <c r="W61" s="208">
        <f t="shared" si="107"/>
        <v>3.9420000000000002</v>
      </c>
      <c r="X61" s="417"/>
      <c r="Z61" s="415">
        <f t="shared" si="108"/>
        <v>-86.949999999999989</v>
      </c>
      <c r="AA61" s="122"/>
      <c r="AB61" s="122"/>
      <c r="AH61" s="407">
        <v>38596</v>
      </c>
      <c r="AI61" s="293">
        <f t="shared" si="109"/>
        <v>0</v>
      </c>
      <c r="AJ61" s="294">
        <f t="shared" si="129"/>
        <v>0</v>
      </c>
      <c r="AK61" s="294">
        <f t="shared" si="14"/>
        <v>0</v>
      </c>
      <c r="AL61" s="313">
        <f t="shared" si="110"/>
        <v>0.77853897103953262</v>
      </c>
      <c r="AM61" s="314">
        <f t="shared" si="15"/>
        <v>0</v>
      </c>
      <c r="AN61" s="294">
        <f t="shared" si="16"/>
        <v>0</v>
      </c>
      <c r="AO61" s="408"/>
      <c r="AP61" s="237"/>
      <c r="AQ61" s="307">
        <f t="shared" si="136"/>
        <v>0</v>
      </c>
      <c r="AR61" s="237"/>
      <c r="AS61" s="188"/>
      <c r="AT61" s="188"/>
      <c r="AU61" s="239">
        <v>38596</v>
      </c>
      <c r="AV61" s="188"/>
      <c r="AW61" s="315">
        <f t="shared" si="111"/>
        <v>0</v>
      </c>
      <c r="AX61" s="316">
        <f t="shared" si="18"/>
        <v>0</v>
      </c>
      <c r="AY61" s="316">
        <f t="shared" si="19"/>
        <v>0</v>
      </c>
      <c r="AZ61" s="316">
        <f t="shared" si="20"/>
        <v>0</v>
      </c>
      <c r="BA61" s="316">
        <f t="shared" si="21"/>
        <v>0</v>
      </c>
      <c r="BB61" s="316">
        <f t="shared" si="22"/>
        <v>0</v>
      </c>
      <c r="BC61" s="316">
        <f t="shared" si="23"/>
        <v>0</v>
      </c>
      <c r="BD61" s="316"/>
      <c r="BE61" s="316">
        <f t="shared" si="112"/>
        <v>0</v>
      </c>
      <c r="BF61" s="248"/>
      <c r="BG61" s="248"/>
      <c r="BH61" s="317">
        <f t="shared" si="113"/>
        <v>0</v>
      </c>
      <c r="BI61" s="317">
        <f t="shared" si="24"/>
        <v>0</v>
      </c>
      <c r="BJ61" s="317">
        <f t="shared" si="25"/>
        <v>0</v>
      </c>
      <c r="BK61" s="317">
        <f t="shared" si="26"/>
        <v>0</v>
      </c>
      <c r="BL61" s="317">
        <f t="shared" si="27"/>
        <v>0</v>
      </c>
      <c r="BM61" s="317">
        <f t="shared" si="28"/>
        <v>0</v>
      </c>
      <c r="BN61" s="317">
        <f t="shared" si="29"/>
        <v>0</v>
      </c>
      <c r="BO61" s="317">
        <f t="shared" si="30"/>
        <v>0</v>
      </c>
      <c r="BP61" s="248"/>
      <c r="BQ61" s="249">
        <f t="shared" si="130"/>
        <v>0</v>
      </c>
      <c r="BR61" s="249"/>
      <c r="BS61" s="249"/>
      <c r="BT61" s="188"/>
      <c r="BU61" s="188"/>
      <c r="BV61" s="318">
        <f t="shared" si="114"/>
        <v>0</v>
      </c>
      <c r="BW61" s="318">
        <f t="shared" si="31"/>
        <v>0</v>
      </c>
      <c r="BX61" s="318">
        <f t="shared" si="32"/>
        <v>0</v>
      </c>
      <c r="BY61" s="318">
        <f t="shared" si="33"/>
        <v>0</v>
      </c>
      <c r="BZ61" s="318">
        <f t="shared" si="34"/>
        <v>0</v>
      </c>
      <c r="CA61" s="316">
        <f t="shared" si="35"/>
        <v>0</v>
      </c>
      <c r="CB61" s="316">
        <f t="shared" si="36"/>
        <v>0</v>
      </c>
      <c r="CC61" s="316">
        <f t="shared" si="37"/>
        <v>0</v>
      </c>
      <c r="CD61" s="316">
        <f t="shared" si="38"/>
        <v>0</v>
      </c>
      <c r="CE61" s="316">
        <f t="shared" si="39"/>
        <v>0</v>
      </c>
      <c r="CF61" s="316">
        <f t="shared" si="40"/>
        <v>0</v>
      </c>
      <c r="CG61" s="316">
        <f t="shared" si="41"/>
        <v>0</v>
      </c>
      <c r="CH61" s="316">
        <f t="shared" si="42"/>
        <v>0</v>
      </c>
      <c r="CI61" s="188"/>
      <c r="CJ61" s="307">
        <f t="shared" si="115"/>
        <v>0</v>
      </c>
      <c r="CK61" s="307"/>
      <c r="CL61" s="307"/>
      <c r="CM61" s="318">
        <f t="shared" si="116"/>
        <v>0</v>
      </c>
      <c r="CN61" s="318">
        <f t="shared" si="43"/>
        <v>0</v>
      </c>
      <c r="CO61" s="318">
        <f t="shared" si="44"/>
        <v>0</v>
      </c>
      <c r="CP61" s="318">
        <f t="shared" si="45"/>
        <v>0</v>
      </c>
      <c r="CQ61" s="307"/>
      <c r="CR61" s="307">
        <f t="shared" si="117"/>
        <v>0</v>
      </c>
      <c r="CS61" s="307"/>
      <c r="CT61" s="188"/>
      <c r="CU61" s="188"/>
      <c r="CV61" s="188"/>
      <c r="CW61" s="316">
        <f t="shared" si="118"/>
        <v>0</v>
      </c>
      <c r="CX61" s="316">
        <f t="shared" si="46"/>
        <v>0</v>
      </c>
      <c r="CY61" s="316">
        <f t="shared" si="47"/>
        <v>0</v>
      </c>
      <c r="CZ61" s="316">
        <f t="shared" si="48"/>
        <v>0</v>
      </c>
      <c r="DA61" s="316">
        <f t="shared" si="49"/>
        <v>0</v>
      </c>
      <c r="DB61" s="316">
        <f t="shared" si="50"/>
        <v>0</v>
      </c>
      <c r="DC61" s="316">
        <f t="shared" si="51"/>
        <v>0</v>
      </c>
      <c r="DD61" s="188"/>
      <c r="DE61" s="307">
        <f t="shared" si="119"/>
        <v>0</v>
      </c>
      <c r="DF61" s="188"/>
      <c r="DG61" s="188"/>
      <c r="DH61" s="188"/>
      <c r="DI61" s="188"/>
      <c r="DJ61" s="188"/>
      <c r="DK61" s="316">
        <f t="shared" si="120"/>
        <v>0</v>
      </c>
      <c r="DL61" s="316">
        <f t="shared" si="52"/>
        <v>0</v>
      </c>
      <c r="DM61" s="316">
        <f t="shared" si="53"/>
        <v>0</v>
      </c>
      <c r="DN61" s="316">
        <f t="shared" si="54"/>
        <v>0</v>
      </c>
      <c r="DO61" s="316"/>
      <c r="DP61" s="316">
        <f t="shared" si="121"/>
        <v>0</v>
      </c>
      <c r="DQ61" s="316"/>
      <c r="DR61" s="316">
        <f t="shared" si="122"/>
        <v>0</v>
      </c>
      <c r="DS61" s="316">
        <f t="shared" si="55"/>
        <v>0</v>
      </c>
      <c r="DT61" s="316">
        <f t="shared" si="56"/>
        <v>0</v>
      </c>
      <c r="DU61" s="316">
        <f t="shared" si="57"/>
        <v>0</v>
      </c>
      <c r="DV61" s="316">
        <f t="shared" si="58"/>
        <v>0</v>
      </c>
      <c r="DW61" s="316">
        <f t="shared" si="59"/>
        <v>0</v>
      </c>
      <c r="DX61" s="316">
        <f t="shared" si="60"/>
        <v>0</v>
      </c>
      <c r="DY61" s="316">
        <f t="shared" si="61"/>
        <v>0</v>
      </c>
      <c r="DZ61" s="188"/>
      <c r="EA61" s="307">
        <f t="shared" si="137"/>
        <v>0</v>
      </c>
      <c r="EB61" s="307">
        <f t="shared" si="63"/>
        <v>0</v>
      </c>
      <c r="EC61" s="188"/>
      <c r="ED61" s="188"/>
      <c r="EE61" s="188"/>
      <c r="EF61" s="188"/>
      <c r="EG61" s="188"/>
      <c r="EH61" s="316">
        <f t="shared" si="123"/>
        <v>0</v>
      </c>
      <c r="EI61" s="316">
        <f t="shared" si="64"/>
        <v>0</v>
      </c>
      <c r="EJ61" s="316">
        <f t="shared" si="65"/>
        <v>0</v>
      </c>
      <c r="EK61" s="316">
        <f t="shared" si="66"/>
        <v>0</v>
      </c>
      <c r="EL61" s="316">
        <f t="shared" si="67"/>
        <v>0</v>
      </c>
      <c r="EM61" s="316">
        <f t="shared" si="68"/>
        <v>0</v>
      </c>
      <c r="EN61" s="188"/>
      <c r="EO61" s="307">
        <f t="shared" si="131"/>
        <v>0</v>
      </c>
      <c r="EP61" s="307">
        <f t="shared" si="69"/>
        <v>0</v>
      </c>
      <c r="EQ61" s="188"/>
      <c r="ER61" s="188"/>
      <c r="ES61" s="188"/>
      <c r="ET61" s="188"/>
      <c r="EU61" s="188"/>
      <c r="EV61" s="316">
        <f t="shared" si="124"/>
        <v>0</v>
      </c>
      <c r="EW61" s="316">
        <f t="shared" si="70"/>
        <v>0</v>
      </c>
      <c r="EX61" s="316">
        <f t="shared" si="71"/>
        <v>0</v>
      </c>
      <c r="EY61" s="316">
        <f t="shared" si="72"/>
        <v>0</v>
      </c>
      <c r="EZ61" s="316">
        <f t="shared" si="73"/>
        <v>0</v>
      </c>
      <c r="FA61" s="316">
        <f t="shared" si="74"/>
        <v>0</v>
      </c>
      <c r="FB61" s="188"/>
      <c r="FC61" s="307">
        <f t="shared" si="132"/>
        <v>0</v>
      </c>
      <c r="FD61" s="307">
        <f t="shared" si="75"/>
        <v>0</v>
      </c>
      <c r="FE61" s="188"/>
      <c r="FF61" s="188"/>
      <c r="FG61" s="188"/>
      <c r="FH61" s="188"/>
      <c r="FI61" s="188"/>
      <c r="FJ61" s="188"/>
      <c r="FK61" s="316">
        <f t="shared" si="125"/>
        <v>0</v>
      </c>
      <c r="FL61" s="316">
        <f t="shared" si="76"/>
        <v>0</v>
      </c>
      <c r="FM61" s="316">
        <f t="shared" si="77"/>
        <v>0</v>
      </c>
      <c r="FN61" s="316">
        <f t="shared" si="78"/>
        <v>0</v>
      </c>
      <c r="FO61" s="316">
        <f t="shared" si="79"/>
        <v>0</v>
      </c>
      <c r="FP61" s="316">
        <f t="shared" si="80"/>
        <v>0</v>
      </c>
      <c r="FQ61" s="188"/>
      <c r="FR61" s="307">
        <f t="shared" si="81"/>
        <v>0</v>
      </c>
      <c r="FS61" s="307">
        <f t="shared" si="82"/>
        <v>0</v>
      </c>
      <c r="FT61" s="188"/>
      <c r="FU61" s="188"/>
      <c r="FV61" s="188"/>
      <c r="FW61" s="188"/>
      <c r="FX61" s="188"/>
      <c r="FY61" s="188"/>
      <c r="FZ61" s="316">
        <f t="shared" si="126"/>
        <v>0</v>
      </c>
      <c r="GA61" s="316">
        <f t="shared" si="83"/>
        <v>0</v>
      </c>
      <c r="GB61" s="316">
        <f t="shared" si="84"/>
        <v>0</v>
      </c>
      <c r="GC61" s="316">
        <f t="shared" si="85"/>
        <v>0</v>
      </c>
      <c r="GD61" s="316">
        <f t="shared" si="86"/>
        <v>0</v>
      </c>
      <c r="GE61" s="316">
        <f t="shared" si="87"/>
        <v>0</v>
      </c>
      <c r="GF61" s="188"/>
      <c r="GG61" s="307">
        <f t="shared" si="88"/>
        <v>0</v>
      </c>
      <c r="GH61" s="307">
        <f t="shared" si="89"/>
        <v>0</v>
      </c>
      <c r="GK61" s="188"/>
      <c r="GL61" s="188"/>
      <c r="GM61" s="188"/>
      <c r="GN61" s="188"/>
      <c r="GO61" s="316">
        <f t="shared" si="138"/>
        <v>0</v>
      </c>
      <c r="GP61" s="316">
        <f t="shared" si="140"/>
        <v>0</v>
      </c>
      <c r="GQ61" s="316">
        <f t="shared" si="141"/>
        <v>0</v>
      </c>
      <c r="GR61" s="316">
        <f t="shared" si="142"/>
        <v>0</v>
      </c>
      <c r="GS61" s="316">
        <f t="shared" si="143"/>
        <v>0</v>
      </c>
      <c r="GT61" s="316">
        <f t="shared" si="144"/>
        <v>0</v>
      </c>
      <c r="GU61" s="188"/>
      <c r="GV61" s="307">
        <f t="shared" si="92"/>
        <v>0</v>
      </c>
      <c r="GW61" s="307">
        <f t="shared" si="127"/>
        <v>0</v>
      </c>
      <c r="GZ61" s="188"/>
      <c r="HA61" s="188"/>
      <c r="HB61" s="188"/>
      <c r="HC61" s="188"/>
      <c r="HD61" s="316">
        <f t="shared" si="139"/>
        <v>0</v>
      </c>
      <c r="HE61" s="316">
        <f t="shared" si="145"/>
        <v>0</v>
      </c>
      <c r="HF61" s="316">
        <f t="shared" si="146"/>
        <v>0</v>
      </c>
      <c r="HG61" s="316">
        <f t="shared" si="147"/>
        <v>0</v>
      </c>
      <c r="HH61" s="316">
        <f t="shared" si="148"/>
        <v>0</v>
      </c>
      <c r="HI61" s="316">
        <f t="shared" si="149"/>
        <v>0</v>
      </c>
      <c r="HJ61" s="188"/>
      <c r="HK61" s="307">
        <f t="shared" si="95"/>
        <v>0</v>
      </c>
      <c r="HL61" s="307">
        <f t="shared" si="128"/>
        <v>0</v>
      </c>
    </row>
    <row r="62" spans="1:220" ht="16.5" x14ac:dyDescent="0.25">
      <c r="A62" s="409">
        <v>38626</v>
      </c>
      <c r="B62" s="418">
        <f t="shared" si="96"/>
        <v>0</v>
      </c>
      <c r="C62" s="209">
        <f t="shared" si="97"/>
        <v>0.12</v>
      </c>
      <c r="D62" s="419"/>
      <c r="E62" s="418">
        <f t="shared" si="98"/>
        <v>0</v>
      </c>
      <c r="F62" s="209">
        <f t="shared" si="99"/>
        <v>0.17</v>
      </c>
      <c r="G62" s="419"/>
      <c r="H62" s="418">
        <f t="shared" si="100"/>
        <v>0</v>
      </c>
      <c r="I62" s="209">
        <f t="shared" si="133"/>
        <v>-0.09</v>
      </c>
      <c r="J62" s="419"/>
      <c r="K62" s="418">
        <f t="shared" si="101"/>
        <v>12.01</v>
      </c>
      <c r="L62" s="209">
        <f t="shared" si="134"/>
        <v>7.0000000000000007E-2</v>
      </c>
      <c r="M62" s="419"/>
      <c r="N62" s="418">
        <f t="shared" si="102"/>
        <v>-19.079999999999998</v>
      </c>
      <c r="O62" s="209">
        <f t="shared" si="135"/>
        <v>0.14000000000000001</v>
      </c>
      <c r="P62" s="419"/>
      <c r="Q62" s="418">
        <f t="shared" si="103"/>
        <v>-101.42</v>
      </c>
      <c r="R62" s="209">
        <f t="shared" si="104"/>
        <v>-0.44</v>
      </c>
      <c r="S62" s="419"/>
      <c r="T62" s="209">
        <f t="shared" si="105"/>
        <v>4.9863310429684313</v>
      </c>
      <c r="U62" s="419"/>
      <c r="V62" s="418">
        <f t="shared" si="106"/>
        <v>0.05</v>
      </c>
      <c r="W62" s="209">
        <f t="shared" si="107"/>
        <v>3.98</v>
      </c>
      <c r="X62" s="419"/>
      <c r="Z62" s="412">
        <f t="shared" si="108"/>
        <v>-89.41</v>
      </c>
      <c r="AA62" s="122"/>
      <c r="AB62" s="122"/>
      <c r="AH62" s="407">
        <v>38626</v>
      </c>
      <c r="AI62" s="293">
        <f t="shared" si="109"/>
        <v>0</v>
      </c>
      <c r="AJ62" s="294">
        <f t="shared" si="129"/>
        <v>0</v>
      </c>
      <c r="AK62" s="294">
        <f t="shared" si="14"/>
        <v>0</v>
      </c>
      <c r="AL62" s="313">
        <f t="shared" si="110"/>
        <v>0.77474579443618685</v>
      </c>
      <c r="AM62" s="314">
        <f t="shared" si="15"/>
        <v>0</v>
      </c>
      <c r="AN62" s="294">
        <f t="shared" si="16"/>
        <v>0</v>
      </c>
      <c r="AO62" s="408"/>
      <c r="AP62" s="237"/>
      <c r="AQ62" s="307">
        <f t="shared" si="136"/>
        <v>0</v>
      </c>
      <c r="AR62" s="237"/>
      <c r="AS62" s="188"/>
      <c r="AT62" s="188"/>
      <c r="AU62" s="239">
        <v>38626</v>
      </c>
      <c r="AV62" s="188"/>
      <c r="AW62" s="315">
        <f t="shared" si="111"/>
        <v>0</v>
      </c>
      <c r="AX62" s="316">
        <f t="shared" si="18"/>
        <v>0</v>
      </c>
      <c r="AY62" s="316">
        <f t="shared" si="19"/>
        <v>0</v>
      </c>
      <c r="AZ62" s="316">
        <f t="shared" si="20"/>
        <v>0</v>
      </c>
      <c r="BA62" s="316">
        <f t="shared" si="21"/>
        <v>0</v>
      </c>
      <c r="BB62" s="316">
        <f t="shared" si="22"/>
        <v>0</v>
      </c>
      <c r="BC62" s="316">
        <f t="shared" si="23"/>
        <v>0</v>
      </c>
      <c r="BD62" s="316"/>
      <c r="BE62" s="316">
        <f t="shared" si="112"/>
        <v>0</v>
      </c>
      <c r="BF62" s="248"/>
      <c r="BG62" s="248"/>
      <c r="BH62" s="317">
        <f t="shared" si="113"/>
        <v>0</v>
      </c>
      <c r="BI62" s="317">
        <f t="shared" si="24"/>
        <v>0</v>
      </c>
      <c r="BJ62" s="317">
        <f t="shared" si="25"/>
        <v>0</v>
      </c>
      <c r="BK62" s="317">
        <f t="shared" si="26"/>
        <v>0</v>
      </c>
      <c r="BL62" s="317">
        <f t="shared" si="27"/>
        <v>0</v>
      </c>
      <c r="BM62" s="317">
        <f t="shared" si="28"/>
        <v>0</v>
      </c>
      <c r="BN62" s="317">
        <f t="shared" si="29"/>
        <v>0</v>
      </c>
      <c r="BO62" s="317">
        <f t="shared" si="30"/>
        <v>0</v>
      </c>
      <c r="BP62" s="248"/>
      <c r="BQ62" s="249">
        <f t="shared" si="130"/>
        <v>0</v>
      </c>
      <c r="BR62" s="249"/>
      <c r="BS62" s="249"/>
      <c r="BT62" s="188"/>
      <c r="BU62" s="188"/>
      <c r="BV62" s="318">
        <f t="shared" si="114"/>
        <v>0</v>
      </c>
      <c r="BW62" s="318">
        <f t="shared" si="31"/>
        <v>0</v>
      </c>
      <c r="BX62" s="318">
        <f t="shared" si="32"/>
        <v>0</v>
      </c>
      <c r="BY62" s="318">
        <f t="shared" si="33"/>
        <v>0</v>
      </c>
      <c r="BZ62" s="318">
        <f t="shared" si="34"/>
        <v>0</v>
      </c>
      <c r="CA62" s="316">
        <f t="shared" si="35"/>
        <v>0</v>
      </c>
      <c r="CB62" s="316">
        <f t="shared" si="36"/>
        <v>0</v>
      </c>
      <c r="CC62" s="316">
        <f t="shared" si="37"/>
        <v>0</v>
      </c>
      <c r="CD62" s="316">
        <f t="shared" si="38"/>
        <v>0</v>
      </c>
      <c r="CE62" s="316">
        <f t="shared" si="39"/>
        <v>0</v>
      </c>
      <c r="CF62" s="316">
        <f t="shared" si="40"/>
        <v>0</v>
      </c>
      <c r="CG62" s="316">
        <f t="shared" si="41"/>
        <v>0</v>
      </c>
      <c r="CH62" s="316">
        <f t="shared" si="42"/>
        <v>0</v>
      </c>
      <c r="CI62" s="188"/>
      <c r="CJ62" s="307">
        <f t="shared" si="115"/>
        <v>0</v>
      </c>
      <c r="CK62" s="307"/>
      <c r="CL62" s="307"/>
      <c r="CM62" s="318">
        <f t="shared" si="116"/>
        <v>0</v>
      </c>
      <c r="CN62" s="318">
        <f t="shared" si="43"/>
        <v>0</v>
      </c>
      <c r="CO62" s="318">
        <f t="shared" si="44"/>
        <v>0</v>
      </c>
      <c r="CP62" s="318">
        <f t="shared" si="45"/>
        <v>0</v>
      </c>
      <c r="CQ62" s="307"/>
      <c r="CR62" s="307">
        <f t="shared" si="117"/>
        <v>0</v>
      </c>
      <c r="CS62" s="307"/>
      <c r="CT62" s="188"/>
      <c r="CU62" s="188"/>
      <c r="CV62" s="188"/>
      <c r="CW62" s="316">
        <f t="shared" si="118"/>
        <v>0</v>
      </c>
      <c r="CX62" s="316">
        <f t="shared" si="46"/>
        <v>0</v>
      </c>
      <c r="CY62" s="316">
        <f t="shared" si="47"/>
        <v>0</v>
      </c>
      <c r="CZ62" s="316">
        <f t="shared" si="48"/>
        <v>0</v>
      </c>
      <c r="DA62" s="316">
        <f t="shared" si="49"/>
        <v>0</v>
      </c>
      <c r="DB62" s="316">
        <f t="shared" si="50"/>
        <v>0</v>
      </c>
      <c r="DC62" s="316">
        <f t="shared" si="51"/>
        <v>0</v>
      </c>
      <c r="DD62" s="188"/>
      <c r="DE62" s="307">
        <f t="shared" si="119"/>
        <v>0</v>
      </c>
      <c r="DF62" s="188"/>
      <c r="DG62" s="188"/>
      <c r="DH62" s="188"/>
      <c r="DI62" s="188"/>
      <c r="DJ62" s="188"/>
      <c r="DK62" s="316">
        <f t="shared" si="120"/>
        <v>0</v>
      </c>
      <c r="DL62" s="316">
        <f t="shared" si="52"/>
        <v>0</v>
      </c>
      <c r="DM62" s="316">
        <f t="shared" si="53"/>
        <v>0</v>
      </c>
      <c r="DN62" s="316">
        <f t="shared" si="54"/>
        <v>0</v>
      </c>
      <c r="DO62" s="316"/>
      <c r="DP62" s="316">
        <f t="shared" si="121"/>
        <v>0</v>
      </c>
      <c r="DQ62" s="316"/>
      <c r="DR62" s="316">
        <f t="shared" si="122"/>
        <v>0</v>
      </c>
      <c r="DS62" s="316">
        <f t="shared" si="55"/>
        <v>0</v>
      </c>
      <c r="DT62" s="316">
        <f t="shared" si="56"/>
        <v>0</v>
      </c>
      <c r="DU62" s="316">
        <f t="shared" si="57"/>
        <v>0</v>
      </c>
      <c r="DV62" s="316">
        <f t="shared" si="58"/>
        <v>0</v>
      </c>
      <c r="DW62" s="316">
        <f t="shared" si="59"/>
        <v>0</v>
      </c>
      <c r="DX62" s="316">
        <f t="shared" si="60"/>
        <v>0</v>
      </c>
      <c r="DY62" s="316">
        <f t="shared" si="61"/>
        <v>0</v>
      </c>
      <c r="DZ62" s="188"/>
      <c r="EA62" s="307">
        <f t="shared" si="137"/>
        <v>0</v>
      </c>
      <c r="EB62" s="307">
        <f t="shared" si="63"/>
        <v>0</v>
      </c>
      <c r="EC62" s="188"/>
      <c r="ED62" s="188"/>
      <c r="EE62" s="188"/>
      <c r="EF62" s="188"/>
      <c r="EG62" s="188"/>
      <c r="EH62" s="316">
        <f t="shared" si="123"/>
        <v>0</v>
      </c>
      <c r="EI62" s="316">
        <f t="shared" si="64"/>
        <v>0</v>
      </c>
      <c r="EJ62" s="316">
        <f t="shared" si="65"/>
        <v>0</v>
      </c>
      <c r="EK62" s="316">
        <f t="shared" si="66"/>
        <v>0</v>
      </c>
      <c r="EL62" s="316">
        <f t="shared" si="67"/>
        <v>0</v>
      </c>
      <c r="EM62" s="316">
        <f t="shared" si="68"/>
        <v>0</v>
      </c>
      <c r="EN62" s="188"/>
      <c r="EO62" s="307">
        <f t="shared" si="131"/>
        <v>0</v>
      </c>
      <c r="EP62" s="307">
        <f t="shared" si="69"/>
        <v>0</v>
      </c>
      <c r="EQ62" s="188"/>
      <c r="ER62" s="188"/>
      <c r="ES62" s="188"/>
      <c r="ET62" s="188"/>
      <c r="EU62" s="188"/>
      <c r="EV62" s="316">
        <f t="shared" si="124"/>
        <v>0</v>
      </c>
      <c r="EW62" s="316">
        <f t="shared" si="70"/>
        <v>0</v>
      </c>
      <c r="EX62" s="316">
        <f t="shared" si="71"/>
        <v>0</v>
      </c>
      <c r="EY62" s="316">
        <f t="shared" si="72"/>
        <v>0</v>
      </c>
      <c r="EZ62" s="316">
        <f t="shared" si="73"/>
        <v>0</v>
      </c>
      <c r="FA62" s="316">
        <f t="shared" si="74"/>
        <v>0</v>
      </c>
      <c r="FB62" s="188"/>
      <c r="FC62" s="307">
        <f t="shared" si="132"/>
        <v>0</v>
      </c>
      <c r="FD62" s="307">
        <f t="shared" si="75"/>
        <v>0</v>
      </c>
      <c r="FE62" s="188"/>
      <c r="FF62" s="188"/>
      <c r="FG62" s="188"/>
      <c r="FH62" s="188"/>
      <c r="FI62" s="188"/>
      <c r="FJ62" s="188"/>
      <c r="FK62" s="316">
        <f t="shared" si="125"/>
        <v>0</v>
      </c>
      <c r="FL62" s="316">
        <f t="shared" si="76"/>
        <v>0</v>
      </c>
      <c r="FM62" s="316">
        <f t="shared" si="77"/>
        <v>0</v>
      </c>
      <c r="FN62" s="316">
        <f t="shared" si="78"/>
        <v>0</v>
      </c>
      <c r="FO62" s="316">
        <f t="shared" si="79"/>
        <v>0</v>
      </c>
      <c r="FP62" s="316">
        <f t="shared" si="80"/>
        <v>0</v>
      </c>
      <c r="FQ62" s="188"/>
      <c r="FR62" s="307">
        <f t="shared" si="81"/>
        <v>0</v>
      </c>
      <c r="FS62" s="307">
        <f t="shared" si="82"/>
        <v>0</v>
      </c>
      <c r="FT62" s="188"/>
      <c r="FU62" s="188"/>
      <c r="FV62" s="188"/>
      <c r="FW62" s="188"/>
      <c r="FX62" s="188"/>
      <c r="FY62" s="188"/>
      <c r="FZ62" s="316">
        <f t="shared" si="126"/>
        <v>0</v>
      </c>
      <c r="GA62" s="316">
        <f t="shared" si="83"/>
        <v>0</v>
      </c>
      <c r="GB62" s="316">
        <f t="shared" si="84"/>
        <v>0</v>
      </c>
      <c r="GC62" s="316">
        <f t="shared" si="85"/>
        <v>0</v>
      </c>
      <c r="GD62" s="316">
        <f t="shared" si="86"/>
        <v>0</v>
      </c>
      <c r="GE62" s="316">
        <f t="shared" si="87"/>
        <v>0</v>
      </c>
      <c r="GF62" s="188"/>
      <c r="GG62" s="307">
        <f t="shared" si="88"/>
        <v>0</v>
      </c>
      <c r="GH62" s="307">
        <f t="shared" si="89"/>
        <v>0</v>
      </c>
      <c r="GK62" s="188"/>
      <c r="GL62" s="188"/>
      <c r="GM62" s="188"/>
      <c r="GN62" s="188"/>
      <c r="GO62" s="316">
        <f t="shared" si="138"/>
        <v>0</v>
      </c>
      <c r="GP62" s="316">
        <f t="shared" si="140"/>
        <v>0</v>
      </c>
      <c r="GQ62" s="316">
        <f t="shared" si="141"/>
        <v>0</v>
      </c>
      <c r="GR62" s="316">
        <f t="shared" si="142"/>
        <v>0</v>
      </c>
      <c r="GS62" s="316">
        <f t="shared" si="143"/>
        <v>0</v>
      </c>
      <c r="GT62" s="316">
        <f t="shared" si="144"/>
        <v>0</v>
      </c>
      <c r="GU62" s="188"/>
      <c r="GV62" s="307">
        <f t="shared" si="92"/>
        <v>0</v>
      </c>
      <c r="GW62" s="307">
        <f t="shared" si="127"/>
        <v>0</v>
      </c>
      <c r="GZ62" s="188"/>
      <c r="HA62" s="188"/>
      <c r="HB62" s="188"/>
      <c r="HC62" s="188"/>
      <c r="HD62" s="316">
        <f t="shared" si="139"/>
        <v>0</v>
      </c>
      <c r="HE62" s="316">
        <f t="shared" si="145"/>
        <v>0</v>
      </c>
      <c r="HF62" s="316">
        <f t="shared" si="146"/>
        <v>0</v>
      </c>
      <c r="HG62" s="316">
        <f t="shared" si="147"/>
        <v>0</v>
      </c>
      <c r="HH62" s="316">
        <f t="shared" si="148"/>
        <v>0</v>
      </c>
      <c r="HI62" s="316">
        <f t="shared" si="149"/>
        <v>0</v>
      </c>
      <c r="HJ62" s="188"/>
      <c r="HK62" s="307">
        <f t="shared" si="95"/>
        <v>0</v>
      </c>
      <c r="HL62" s="307">
        <f t="shared" si="128"/>
        <v>0</v>
      </c>
    </row>
    <row r="63" spans="1:220" ht="17.25" thickBot="1" x14ac:dyDescent="0.3">
      <c r="A63" s="404">
        <v>38657</v>
      </c>
      <c r="B63" s="410">
        <f t="shared" si="96"/>
        <v>0</v>
      </c>
      <c r="C63" s="208">
        <f t="shared" si="97"/>
        <v>0.52</v>
      </c>
      <c r="D63" s="210">
        <f>AVERAGE(C63:C74)</f>
        <v>0.28666666666666674</v>
      </c>
      <c r="E63" s="410">
        <f t="shared" si="98"/>
        <v>0</v>
      </c>
      <c r="F63" s="208">
        <f t="shared" si="99"/>
        <v>0.24</v>
      </c>
      <c r="G63" s="210">
        <f>AVERAGE(F63:F74)</f>
        <v>0.20624999999999996</v>
      </c>
      <c r="H63" s="410">
        <f t="shared" si="100"/>
        <v>0</v>
      </c>
      <c r="I63" s="208">
        <f t="shared" si="133"/>
        <v>5.0000000000000001E-3</v>
      </c>
      <c r="J63" s="210">
        <f>AVERAGE(I63:I74)</f>
        <v>-3.9999999999999987E-2</v>
      </c>
      <c r="K63" s="410">
        <f t="shared" si="101"/>
        <v>11.56</v>
      </c>
      <c r="L63" s="208">
        <f t="shared" si="134"/>
        <v>0.12</v>
      </c>
      <c r="M63" s="210">
        <f>AVERAGE(L63:L74)</f>
        <v>9.7916666666666707E-2</v>
      </c>
      <c r="N63" s="410">
        <f t="shared" si="102"/>
        <v>-18.37</v>
      </c>
      <c r="O63" s="208">
        <f t="shared" si="135"/>
        <v>0.14000000000000001</v>
      </c>
      <c r="P63" s="210">
        <f>AVERAGE(O63:O74)</f>
        <v>0.14000000000000004</v>
      </c>
      <c r="Q63" s="410">
        <f t="shared" si="103"/>
        <v>-58.93</v>
      </c>
      <c r="R63" s="208">
        <f t="shared" si="104"/>
        <v>-0.39</v>
      </c>
      <c r="S63" s="210">
        <f>AVERAGE(R63:R74)</f>
        <v>-0.48333333333333323</v>
      </c>
      <c r="T63" s="208">
        <f t="shared" si="105"/>
        <v>5.2526569084470118</v>
      </c>
      <c r="U63" s="210">
        <f>AVERAGE(T63:T74)</f>
        <v>4.9897338539724965</v>
      </c>
      <c r="V63" s="410">
        <f t="shared" si="106"/>
        <v>0.37</v>
      </c>
      <c r="W63" s="208">
        <f t="shared" si="107"/>
        <v>4.12</v>
      </c>
      <c r="X63" s="210">
        <f>AVERAGE(W63:W74)</f>
        <v>4.0309999999999997</v>
      </c>
      <c r="Z63" s="415">
        <f t="shared" si="108"/>
        <v>-47.37</v>
      </c>
      <c r="AA63" s="122"/>
      <c r="AB63" s="122"/>
      <c r="AH63" s="407">
        <v>38657</v>
      </c>
      <c r="AI63" s="293">
        <f t="shared" si="109"/>
        <v>0</v>
      </c>
      <c r="AJ63" s="294">
        <f t="shared" si="129"/>
        <v>0</v>
      </c>
      <c r="AK63" s="294">
        <f t="shared" si="14"/>
        <v>0</v>
      </c>
      <c r="AL63" s="313">
        <f t="shared" si="110"/>
        <v>0.77083371359042352</v>
      </c>
      <c r="AM63" s="314">
        <f t="shared" si="15"/>
        <v>0</v>
      </c>
      <c r="AN63" s="294">
        <f t="shared" si="16"/>
        <v>0</v>
      </c>
      <c r="AO63" s="408"/>
      <c r="AP63" s="237"/>
      <c r="AQ63" s="307">
        <f t="shared" si="136"/>
        <v>0</v>
      </c>
      <c r="AR63" s="237"/>
      <c r="AS63" s="188"/>
      <c r="AT63" s="188"/>
      <c r="AU63" s="239">
        <v>38657</v>
      </c>
      <c r="AV63" s="188"/>
      <c r="AW63" s="315">
        <f t="shared" si="111"/>
        <v>0</v>
      </c>
      <c r="AX63" s="316">
        <f t="shared" si="18"/>
        <v>0</v>
      </c>
      <c r="AY63" s="316">
        <f t="shared" si="19"/>
        <v>0</v>
      </c>
      <c r="AZ63" s="316">
        <f t="shared" si="20"/>
        <v>0</v>
      </c>
      <c r="BA63" s="316">
        <f t="shared" si="21"/>
        <v>0</v>
      </c>
      <c r="BB63" s="316">
        <f t="shared" si="22"/>
        <v>0</v>
      </c>
      <c r="BC63" s="316">
        <f t="shared" si="23"/>
        <v>0</v>
      </c>
      <c r="BD63" s="316"/>
      <c r="BE63" s="316">
        <f t="shared" si="112"/>
        <v>0</v>
      </c>
      <c r="BF63" s="248"/>
      <c r="BG63" s="248"/>
      <c r="BH63" s="317">
        <f t="shared" si="113"/>
        <v>0</v>
      </c>
      <c r="BI63" s="317">
        <f t="shared" si="24"/>
        <v>0</v>
      </c>
      <c r="BJ63" s="317">
        <f t="shared" si="25"/>
        <v>0</v>
      </c>
      <c r="BK63" s="317">
        <f t="shared" si="26"/>
        <v>0</v>
      </c>
      <c r="BL63" s="317">
        <f t="shared" si="27"/>
        <v>0</v>
      </c>
      <c r="BM63" s="317">
        <f t="shared" si="28"/>
        <v>0</v>
      </c>
      <c r="BN63" s="317">
        <f t="shared" si="29"/>
        <v>0</v>
      </c>
      <c r="BO63" s="317">
        <f t="shared" si="30"/>
        <v>0</v>
      </c>
      <c r="BP63" s="248"/>
      <c r="BQ63" s="249">
        <f t="shared" si="130"/>
        <v>0</v>
      </c>
      <c r="BR63" s="249"/>
      <c r="BS63" s="249"/>
      <c r="BT63" s="188"/>
      <c r="BU63" s="188"/>
      <c r="BV63" s="318">
        <f t="shared" si="114"/>
        <v>0</v>
      </c>
      <c r="BW63" s="318">
        <f t="shared" si="31"/>
        <v>0</v>
      </c>
      <c r="BX63" s="318">
        <f t="shared" si="32"/>
        <v>0</v>
      </c>
      <c r="BY63" s="318">
        <f t="shared" si="33"/>
        <v>0</v>
      </c>
      <c r="BZ63" s="318">
        <f t="shared" si="34"/>
        <v>0</v>
      </c>
      <c r="CA63" s="316">
        <f t="shared" si="35"/>
        <v>0</v>
      </c>
      <c r="CB63" s="316">
        <f t="shared" si="36"/>
        <v>0</v>
      </c>
      <c r="CC63" s="316">
        <f t="shared" si="37"/>
        <v>0</v>
      </c>
      <c r="CD63" s="316">
        <f t="shared" si="38"/>
        <v>0</v>
      </c>
      <c r="CE63" s="316">
        <f t="shared" si="39"/>
        <v>0</v>
      </c>
      <c r="CF63" s="316">
        <f t="shared" si="40"/>
        <v>0</v>
      </c>
      <c r="CG63" s="316">
        <f t="shared" si="41"/>
        <v>0</v>
      </c>
      <c r="CH63" s="316">
        <f t="shared" si="42"/>
        <v>0</v>
      </c>
      <c r="CI63" s="188"/>
      <c r="CJ63" s="307">
        <f t="shared" si="115"/>
        <v>0</v>
      </c>
      <c r="CK63" s="307"/>
      <c r="CL63" s="307"/>
      <c r="CM63" s="318">
        <f t="shared" si="116"/>
        <v>0</v>
      </c>
      <c r="CN63" s="318">
        <f t="shared" si="43"/>
        <v>0</v>
      </c>
      <c r="CO63" s="318">
        <f t="shared" si="44"/>
        <v>0</v>
      </c>
      <c r="CP63" s="318">
        <f t="shared" si="45"/>
        <v>0</v>
      </c>
      <c r="CQ63" s="307"/>
      <c r="CR63" s="307">
        <f t="shared" si="117"/>
        <v>0</v>
      </c>
      <c r="CS63" s="307"/>
      <c r="CT63" s="188"/>
      <c r="CU63" s="188"/>
      <c r="CV63" s="188"/>
      <c r="CW63" s="316">
        <f t="shared" si="118"/>
        <v>0</v>
      </c>
      <c r="CX63" s="316">
        <f t="shared" si="46"/>
        <v>0</v>
      </c>
      <c r="CY63" s="316">
        <f t="shared" si="47"/>
        <v>0</v>
      </c>
      <c r="CZ63" s="316">
        <f t="shared" si="48"/>
        <v>0</v>
      </c>
      <c r="DA63" s="316">
        <f t="shared" si="49"/>
        <v>0</v>
      </c>
      <c r="DB63" s="316">
        <f t="shared" si="50"/>
        <v>0</v>
      </c>
      <c r="DC63" s="316">
        <f t="shared" si="51"/>
        <v>0</v>
      </c>
      <c r="DD63" s="188"/>
      <c r="DE63" s="307">
        <f t="shared" si="119"/>
        <v>0</v>
      </c>
      <c r="DF63" s="188"/>
      <c r="DG63" s="188"/>
      <c r="DH63" s="188"/>
      <c r="DI63" s="188"/>
      <c r="DJ63" s="188"/>
      <c r="DK63" s="316">
        <f t="shared" si="120"/>
        <v>0</v>
      </c>
      <c r="DL63" s="316">
        <f t="shared" si="52"/>
        <v>0</v>
      </c>
      <c r="DM63" s="316">
        <f t="shared" si="53"/>
        <v>0</v>
      </c>
      <c r="DN63" s="316">
        <f t="shared" si="54"/>
        <v>0</v>
      </c>
      <c r="DO63" s="316"/>
      <c r="DP63" s="316">
        <f t="shared" si="121"/>
        <v>0</v>
      </c>
      <c r="DQ63" s="316"/>
      <c r="DR63" s="316">
        <f t="shared" si="122"/>
        <v>0</v>
      </c>
      <c r="DS63" s="316">
        <f t="shared" si="55"/>
        <v>0</v>
      </c>
      <c r="DT63" s="316">
        <f t="shared" si="56"/>
        <v>0</v>
      </c>
      <c r="DU63" s="316">
        <f t="shared" si="57"/>
        <v>0</v>
      </c>
      <c r="DV63" s="316">
        <f t="shared" si="58"/>
        <v>0</v>
      </c>
      <c r="DW63" s="316">
        <f t="shared" si="59"/>
        <v>0</v>
      </c>
      <c r="DX63" s="316">
        <f t="shared" si="60"/>
        <v>0</v>
      </c>
      <c r="DY63" s="316">
        <f t="shared" si="61"/>
        <v>0</v>
      </c>
      <c r="DZ63" s="188"/>
      <c r="EA63" s="307">
        <f t="shared" si="137"/>
        <v>0</v>
      </c>
      <c r="EB63" s="307">
        <f t="shared" si="63"/>
        <v>0</v>
      </c>
      <c r="EC63" s="188"/>
      <c r="ED63" s="188"/>
      <c r="EE63" s="188"/>
      <c r="EF63" s="188"/>
      <c r="EG63" s="188"/>
      <c r="EH63" s="316">
        <f t="shared" si="123"/>
        <v>0</v>
      </c>
      <c r="EI63" s="316">
        <f t="shared" si="64"/>
        <v>0</v>
      </c>
      <c r="EJ63" s="316">
        <f t="shared" si="65"/>
        <v>0</v>
      </c>
      <c r="EK63" s="316">
        <f t="shared" si="66"/>
        <v>0</v>
      </c>
      <c r="EL63" s="316">
        <f t="shared" si="67"/>
        <v>0</v>
      </c>
      <c r="EM63" s="316">
        <f t="shared" si="68"/>
        <v>0</v>
      </c>
      <c r="EN63" s="188"/>
      <c r="EO63" s="307">
        <f t="shared" si="131"/>
        <v>0</v>
      </c>
      <c r="EP63" s="307">
        <f t="shared" si="69"/>
        <v>0</v>
      </c>
      <c r="EQ63" s="188"/>
      <c r="ER63" s="188"/>
      <c r="ES63" s="188"/>
      <c r="ET63" s="188"/>
      <c r="EU63" s="188"/>
      <c r="EV63" s="316">
        <f t="shared" si="124"/>
        <v>0</v>
      </c>
      <c r="EW63" s="316">
        <f t="shared" si="70"/>
        <v>0</v>
      </c>
      <c r="EX63" s="316">
        <f t="shared" si="71"/>
        <v>0</v>
      </c>
      <c r="EY63" s="316">
        <f t="shared" si="72"/>
        <v>0</v>
      </c>
      <c r="EZ63" s="316">
        <f t="shared" si="73"/>
        <v>0</v>
      </c>
      <c r="FA63" s="316">
        <f t="shared" si="74"/>
        <v>0</v>
      </c>
      <c r="FB63" s="188"/>
      <c r="FC63" s="307">
        <f t="shared" si="132"/>
        <v>0</v>
      </c>
      <c r="FD63" s="307">
        <f t="shared" si="75"/>
        <v>0</v>
      </c>
      <c r="FE63" s="188"/>
      <c r="FF63" s="188"/>
      <c r="FG63" s="188"/>
      <c r="FH63" s="188"/>
      <c r="FI63" s="188"/>
      <c r="FJ63" s="188"/>
      <c r="FK63" s="316">
        <f t="shared" si="125"/>
        <v>0</v>
      </c>
      <c r="FL63" s="316">
        <f t="shared" si="76"/>
        <v>0</v>
      </c>
      <c r="FM63" s="316">
        <f t="shared" si="77"/>
        <v>0</v>
      </c>
      <c r="FN63" s="316">
        <f t="shared" si="78"/>
        <v>0</v>
      </c>
      <c r="FO63" s="316">
        <f t="shared" si="79"/>
        <v>0</v>
      </c>
      <c r="FP63" s="316">
        <f t="shared" si="80"/>
        <v>0</v>
      </c>
      <c r="FQ63" s="188"/>
      <c r="FR63" s="307">
        <f t="shared" si="81"/>
        <v>0</v>
      </c>
      <c r="FS63" s="307">
        <f t="shared" si="82"/>
        <v>0</v>
      </c>
      <c r="FT63" s="188"/>
      <c r="FU63" s="188"/>
      <c r="FV63" s="188"/>
      <c r="FW63" s="188"/>
      <c r="FX63" s="188"/>
      <c r="FY63" s="188"/>
      <c r="FZ63" s="316">
        <f t="shared" si="126"/>
        <v>0</v>
      </c>
      <c r="GA63" s="316">
        <f t="shared" si="83"/>
        <v>0</v>
      </c>
      <c r="GB63" s="316">
        <f t="shared" si="84"/>
        <v>0</v>
      </c>
      <c r="GC63" s="316">
        <f t="shared" si="85"/>
        <v>0</v>
      </c>
      <c r="GD63" s="316">
        <f t="shared" si="86"/>
        <v>0</v>
      </c>
      <c r="GE63" s="316">
        <f t="shared" si="87"/>
        <v>0</v>
      </c>
      <c r="GF63" s="188"/>
      <c r="GG63" s="307">
        <f t="shared" si="88"/>
        <v>0</v>
      </c>
      <c r="GH63" s="307">
        <f t="shared" si="89"/>
        <v>0</v>
      </c>
      <c r="GK63" s="188"/>
      <c r="GL63" s="188"/>
      <c r="GM63" s="188"/>
      <c r="GN63" s="188"/>
      <c r="GO63" s="316">
        <f t="shared" si="138"/>
        <v>0</v>
      </c>
      <c r="GP63" s="316">
        <f t="shared" si="140"/>
        <v>0</v>
      </c>
      <c r="GQ63" s="316">
        <f t="shared" si="141"/>
        <v>0</v>
      </c>
      <c r="GR63" s="316">
        <f t="shared" si="142"/>
        <v>0</v>
      </c>
      <c r="GS63" s="316">
        <f t="shared" si="143"/>
        <v>0</v>
      </c>
      <c r="GT63" s="316">
        <f t="shared" si="144"/>
        <v>0</v>
      </c>
      <c r="GU63" s="188"/>
      <c r="GV63" s="307">
        <f t="shared" si="92"/>
        <v>0</v>
      </c>
      <c r="GW63" s="307">
        <f t="shared" si="127"/>
        <v>0</v>
      </c>
      <c r="GZ63" s="188"/>
      <c r="HA63" s="188"/>
      <c r="HB63" s="188"/>
      <c r="HC63" s="188"/>
      <c r="HD63" s="316">
        <f t="shared" si="139"/>
        <v>0</v>
      </c>
      <c r="HE63" s="316">
        <f t="shared" si="145"/>
        <v>0</v>
      </c>
      <c r="HF63" s="316">
        <f t="shared" si="146"/>
        <v>0</v>
      </c>
      <c r="HG63" s="316">
        <f t="shared" si="147"/>
        <v>0</v>
      </c>
      <c r="HH63" s="316">
        <f t="shared" si="148"/>
        <v>0</v>
      </c>
      <c r="HI63" s="316">
        <f t="shared" si="149"/>
        <v>0</v>
      </c>
      <c r="HJ63" s="188"/>
      <c r="HK63" s="307">
        <f t="shared" si="95"/>
        <v>0</v>
      </c>
      <c r="HL63" s="307">
        <f t="shared" si="128"/>
        <v>0</v>
      </c>
    </row>
    <row r="64" spans="1:220" ht="16.5" x14ac:dyDescent="0.25">
      <c r="A64" s="404">
        <v>38687</v>
      </c>
      <c r="B64" s="410">
        <f t="shared" si="96"/>
        <v>0</v>
      </c>
      <c r="C64" s="208">
        <f t="shared" si="97"/>
        <v>0.52</v>
      </c>
      <c r="D64" s="417"/>
      <c r="E64" s="410">
        <f t="shared" si="98"/>
        <v>0</v>
      </c>
      <c r="F64" s="208">
        <f t="shared" si="99"/>
        <v>0.26</v>
      </c>
      <c r="G64" s="417"/>
      <c r="H64" s="410">
        <f t="shared" si="100"/>
        <v>0</v>
      </c>
      <c r="I64" s="208">
        <f t="shared" si="133"/>
        <v>2.5000000000000001E-2</v>
      </c>
      <c r="J64" s="417"/>
      <c r="K64" s="410">
        <f t="shared" si="101"/>
        <v>11.89</v>
      </c>
      <c r="L64" s="208">
        <f t="shared" si="134"/>
        <v>0.14000000000000001</v>
      </c>
      <c r="M64" s="417"/>
      <c r="N64" s="410">
        <f t="shared" si="102"/>
        <v>-18.89</v>
      </c>
      <c r="O64" s="208">
        <f t="shared" si="135"/>
        <v>0.14000000000000001</v>
      </c>
      <c r="P64" s="417"/>
      <c r="Q64" s="410">
        <f t="shared" si="103"/>
        <v>-60.6</v>
      </c>
      <c r="R64" s="208">
        <f t="shared" si="104"/>
        <v>-0.39</v>
      </c>
      <c r="S64" s="417"/>
      <c r="T64" s="208">
        <f t="shared" si="105"/>
        <v>5.4273886890368441</v>
      </c>
      <c r="U64" s="417"/>
      <c r="V64" s="410">
        <f t="shared" si="106"/>
        <v>-0.08</v>
      </c>
      <c r="W64" s="208">
        <f t="shared" si="107"/>
        <v>4.2450000000000001</v>
      </c>
      <c r="X64" s="417"/>
      <c r="Z64" s="415">
        <f t="shared" si="108"/>
        <v>-48.71</v>
      </c>
      <c r="AA64" s="122"/>
      <c r="AB64" s="122"/>
      <c r="AH64" s="407">
        <v>38687</v>
      </c>
      <c r="AI64" s="293">
        <f t="shared" si="109"/>
        <v>0</v>
      </c>
      <c r="AJ64" s="294">
        <f t="shared" si="129"/>
        <v>0</v>
      </c>
      <c r="AK64" s="294">
        <f t="shared" si="14"/>
        <v>0</v>
      </c>
      <c r="AL64" s="313">
        <f t="shared" si="110"/>
        <v>0.76705519945408585</v>
      </c>
      <c r="AM64" s="314">
        <f t="shared" si="15"/>
        <v>0</v>
      </c>
      <c r="AN64" s="294">
        <f t="shared" si="16"/>
        <v>0</v>
      </c>
      <c r="AO64" s="408"/>
      <c r="AP64" s="237"/>
      <c r="AQ64" s="307">
        <f t="shared" si="136"/>
        <v>0</v>
      </c>
      <c r="AR64" s="237"/>
      <c r="AS64" s="188"/>
      <c r="AT64" s="188"/>
      <c r="AU64" s="239">
        <v>38687</v>
      </c>
      <c r="AV64" s="188"/>
      <c r="AW64" s="315">
        <f t="shared" si="111"/>
        <v>0</v>
      </c>
      <c r="AX64" s="316">
        <f t="shared" si="18"/>
        <v>0</v>
      </c>
      <c r="AY64" s="316">
        <f t="shared" si="19"/>
        <v>0</v>
      </c>
      <c r="AZ64" s="316">
        <f t="shared" si="20"/>
        <v>0</v>
      </c>
      <c r="BA64" s="316">
        <f t="shared" si="21"/>
        <v>0</v>
      </c>
      <c r="BB64" s="316">
        <f t="shared" si="22"/>
        <v>0</v>
      </c>
      <c r="BC64" s="316">
        <f t="shared" si="23"/>
        <v>0</v>
      </c>
      <c r="BD64" s="316"/>
      <c r="BE64" s="316">
        <f t="shared" si="112"/>
        <v>0</v>
      </c>
      <c r="BF64" s="248"/>
      <c r="BG64" s="248"/>
      <c r="BH64" s="317">
        <f t="shared" si="113"/>
        <v>0</v>
      </c>
      <c r="BI64" s="317">
        <f t="shared" si="24"/>
        <v>0</v>
      </c>
      <c r="BJ64" s="317">
        <f t="shared" si="25"/>
        <v>0</v>
      </c>
      <c r="BK64" s="317">
        <f t="shared" si="26"/>
        <v>0</v>
      </c>
      <c r="BL64" s="317">
        <f t="shared" si="27"/>
        <v>0</v>
      </c>
      <c r="BM64" s="317">
        <f t="shared" si="28"/>
        <v>0</v>
      </c>
      <c r="BN64" s="317">
        <f t="shared" si="29"/>
        <v>0</v>
      </c>
      <c r="BO64" s="317">
        <f t="shared" si="30"/>
        <v>0</v>
      </c>
      <c r="BP64" s="248"/>
      <c r="BQ64" s="249">
        <f t="shared" si="130"/>
        <v>0</v>
      </c>
      <c r="BR64" s="249"/>
      <c r="BS64" s="249"/>
      <c r="BT64" s="188"/>
      <c r="BU64" s="188"/>
      <c r="BV64" s="318">
        <f t="shared" si="114"/>
        <v>0</v>
      </c>
      <c r="BW64" s="318">
        <f t="shared" si="31"/>
        <v>0</v>
      </c>
      <c r="BX64" s="318">
        <f t="shared" si="32"/>
        <v>0</v>
      </c>
      <c r="BY64" s="318">
        <f t="shared" si="33"/>
        <v>0</v>
      </c>
      <c r="BZ64" s="318">
        <f t="shared" si="34"/>
        <v>0</v>
      </c>
      <c r="CA64" s="316">
        <f t="shared" si="35"/>
        <v>0</v>
      </c>
      <c r="CB64" s="316">
        <f t="shared" si="36"/>
        <v>0</v>
      </c>
      <c r="CC64" s="316">
        <f t="shared" si="37"/>
        <v>0</v>
      </c>
      <c r="CD64" s="316">
        <f t="shared" si="38"/>
        <v>0</v>
      </c>
      <c r="CE64" s="316">
        <f t="shared" si="39"/>
        <v>0</v>
      </c>
      <c r="CF64" s="316">
        <f t="shared" si="40"/>
        <v>0</v>
      </c>
      <c r="CG64" s="316">
        <f t="shared" si="41"/>
        <v>0</v>
      </c>
      <c r="CH64" s="316">
        <f t="shared" si="42"/>
        <v>0</v>
      </c>
      <c r="CI64" s="188"/>
      <c r="CJ64" s="307">
        <f t="shared" si="115"/>
        <v>0</v>
      </c>
      <c r="CK64" s="307"/>
      <c r="CL64" s="307"/>
      <c r="CM64" s="318">
        <f t="shared" si="116"/>
        <v>0</v>
      </c>
      <c r="CN64" s="318">
        <f t="shared" si="43"/>
        <v>0</v>
      </c>
      <c r="CO64" s="318">
        <f t="shared" si="44"/>
        <v>0</v>
      </c>
      <c r="CP64" s="318">
        <f t="shared" si="45"/>
        <v>0</v>
      </c>
      <c r="CQ64" s="307"/>
      <c r="CR64" s="307">
        <f t="shared" si="117"/>
        <v>0</v>
      </c>
      <c r="CS64" s="307"/>
      <c r="CT64" s="188"/>
      <c r="CU64" s="188"/>
      <c r="CV64" s="188"/>
      <c r="CW64" s="316">
        <f t="shared" si="118"/>
        <v>0</v>
      </c>
      <c r="CX64" s="316">
        <f t="shared" si="46"/>
        <v>0</v>
      </c>
      <c r="CY64" s="316">
        <f t="shared" si="47"/>
        <v>0</v>
      </c>
      <c r="CZ64" s="316">
        <f t="shared" si="48"/>
        <v>0</v>
      </c>
      <c r="DA64" s="316">
        <f t="shared" si="49"/>
        <v>0</v>
      </c>
      <c r="DB64" s="316">
        <f t="shared" si="50"/>
        <v>0</v>
      </c>
      <c r="DC64" s="316">
        <f t="shared" si="51"/>
        <v>0</v>
      </c>
      <c r="DD64" s="188"/>
      <c r="DE64" s="307">
        <f t="shared" si="119"/>
        <v>0</v>
      </c>
      <c r="DF64" s="188"/>
      <c r="DG64" s="188"/>
      <c r="DH64" s="188"/>
      <c r="DI64" s="188"/>
      <c r="DJ64" s="188"/>
      <c r="DK64" s="316">
        <f t="shared" si="120"/>
        <v>0</v>
      </c>
      <c r="DL64" s="316">
        <f t="shared" si="52"/>
        <v>0</v>
      </c>
      <c r="DM64" s="316">
        <f t="shared" si="53"/>
        <v>0</v>
      </c>
      <c r="DN64" s="316">
        <f t="shared" si="54"/>
        <v>0</v>
      </c>
      <c r="DO64" s="316"/>
      <c r="DP64" s="316">
        <f t="shared" si="121"/>
        <v>0</v>
      </c>
      <c r="DQ64" s="316"/>
      <c r="DR64" s="316">
        <f t="shared" si="122"/>
        <v>0</v>
      </c>
      <c r="DS64" s="316">
        <f t="shared" si="55"/>
        <v>0</v>
      </c>
      <c r="DT64" s="316">
        <f t="shared" si="56"/>
        <v>0</v>
      </c>
      <c r="DU64" s="316">
        <f t="shared" si="57"/>
        <v>0</v>
      </c>
      <c r="DV64" s="316">
        <f t="shared" si="58"/>
        <v>0</v>
      </c>
      <c r="DW64" s="316">
        <f t="shared" si="59"/>
        <v>0</v>
      </c>
      <c r="DX64" s="316">
        <f t="shared" si="60"/>
        <v>0</v>
      </c>
      <c r="DY64" s="316">
        <f t="shared" si="61"/>
        <v>0</v>
      </c>
      <c r="DZ64" s="188"/>
      <c r="EA64" s="307">
        <f t="shared" si="137"/>
        <v>0</v>
      </c>
      <c r="EB64" s="307">
        <f t="shared" si="63"/>
        <v>0</v>
      </c>
      <c r="EC64" s="188"/>
      <c r="ED64" s="188"/>
      <c r="EE64" s="188"/>
      <c r="EF64" s="188"/>
      <c r="EG64" s="188"/>
      <c r="EH64" s="316">
        <f t="shared" si="123"/>
        <v>0</v>
      </c>
      <c r="EI64" s="316">
        <f t="shared" si="64"/>
        <v>0</v>
      </c>
      <c r="EJ64" s="316">
        <f t="shared" si="65"/>
        <v>0</v>
      </c>
      <c r="EK64" s="316">
        <f t="shared" si="66"/>
        <v>0</v>
      </c>
      <c r="EL64" s="316">
        <f t="shared" si="67"/>
        <v>0</v>
      </c>
      <c r="EM64" s="316">
        <f t="shared" si="68"/>
        <v>0</v>
      </c>
      <c r="EN64" s="188"/>
      <c r="EO64" s="307">
        <f t="shared" si="131"/>
        <v>0</v>
      </c>
      <c r="EP64" s="307">
        <f t="shared" si="69"/>
        <v>0</v>
      </c>
      <c r="EQ64" s="188"/>
      <c r="ER64" s="188"/>
      <c r="ES64" s="188"/>
      <c r="ET64" s="188"/>
      <c r="EU64" s="188"/>
      <c r="EV64" s="316">
        <f t="shared" si="124"/>
        <v>0</v>
      </c>
      <c r="EW64" s="316">
        <f t="shared" si="70"/>
        <v>0</v>
      </c>
      <c r="EX64" s="316">
        <f t="shared" si="71"/>
        <v>0</v>
      </c>
      <c r="EY64" s="316">
        <f t="shared" si="72"/>
        <v>0</v>
      </c>
      <c r="EZ64" s="316">
        <f t="shared" si="73"/>
        <v>0</v>
      </c>
      <c r="FA64" s="316">
        <f t="shared" si="74"/>
        <v>0</v>
      </c>
      <c r="FB64" s="188"/>
      <c r="FC64" s="307">
        <f t="shared" si="132"/>
        <v>0</v>
      </c>
      <c r="FD64" s="307">
        <f t="shared" si="75"/>
        <v>0</v>
      </c>
      <c r="FE64" s="188"/>
      <c r="FF64" s="188"/>
      <c r="FG64" s="188"/>
      <c r="FH64" s="188"/>
      <c r="FI64" s="188"/>
      <c r="FJ64" s="188"/>
      <c r="FK64" s="316">
        <f t="shared" si="125"/>
        <v>0</v>
      </c>
      <c r="FL64" s="316">
        <f t="shared" si="76"/>
        <v>0</v>
      </c>
      <c r="FM64" s="316">
        <f t="shared" si="77"/>
        <v>0</v>
      </c>
      <c r="FN64" s="316">
        <f t="shared" si="78"/>
        <v>0</v>
      </c>
      <c r="FO64" s="316">
        <f t="shared" si="79"/>
        <v>0</v>
      </c>
      <c r="FP64" s="316">
        <f t="shared" si="80"/>
        <v>0</v>
      </c>
      <c r="FQ64" s="188"/>
      <c r="FR64" s="307">
        <f t="shared" si="81"/>
        <v>0</v>
      </c>
      <c r="FS64" s="307">
        <f t="shared" si="82"/>
        <v>0</v>
      </c>
      <c r="FT64" s="188"/>
      <c r="FU64" s="188"/>
      <c r="FV64" s="188"/>
      <c r="FW64" s="188"/>
      <c r="FX64" s="188"/>
      <c r="FY64" s="188"/>
      <c r="FZ64" s="316">
        <f t="shared" si="126"/>
        <v>0</v>
      </c>
      <c r="GA64" s="316">
        <f t="shared" si="83"/>
        <v>0</v>
      </c>
      <c r="GB64" s="316">
        <f t="shared" si="84"/>
        <v>0</v>
      </c>
      <c r="GC64" s="316">
        <f t="shared" si="85"/>
        <v>0</v>
      </c>
      <c r="GD64" s="316">
        <f t="shared" si="86"/>
        <v>0</v>
      </c>
      <c r="GE64" s="316">
        <f t="shared" si="87"/>
        <v>0</v>
      </c>
      <c r="GF64" s="188"/>
      <c r="GG64" s="307">
        <f t="shared" si="88"/>
        <v>0</v>
      </c>
      <c r="GH64" s="307">
        <f t="shared" si="89"/>
        <v>0</v>
      </c>
      <c r="GK64" s="188"/>
      <c r="GL64" s="188"/>
      <c r="GM64" s="188"/>
      <c r="GN64" s="188"/>
      <c r="GO64" s="316">
        <f t="shared" si="138"/>
        <v>0</v>
      </c>
      <c r="GP64" s="316">
        <f t="shared" si="140"/>
        <v>0</v>
      </c>
      <c r="GQ64" s="316">
        <f t="shared" si="141"/>
        <v>0</v>
      </c>
      <c r="GR64" s="316">
        <f t="shared" si="142"/>
        <v>0</v>
      </c>
      <c r="GS64" s="316">
        <f t="shared" si="143"/>
        <v>0</v>
      </c>
      <c r="GT64" s="316">
        <f t="shared" si="144"/>
        <v>0</v>
      </c>
      <c r="GU64" s="188"/>
      <c r="GV64" s="307">
        <f t="shared" si="92"/>
        <v>0</v>
      </c>
      <c r="GW64" s="307">
        <f t="shared" si="127"/>
        <v>0</v>
      </c>
      <c r="GZ64" s="188"/>
      <c r="HA64" s="188"/>
      <c r="HB64" s="188"/>
      <c r="HC64" s="188"/>
      <c r="HD64" s="316">
        <f t="shared" si="139"/>
        <v>0</v>
      </c>
      <c r="HE64" s="316">
        <f t="shared" si="145"/>
        <v>0</v>
      </c>
      <c r="HF64" s="316">
        <f t="shared" si="146"/>
        <v>0</v>
      </c>
      <c r="HG64" s="316">
        <f t="shared" si="147"/>
        <v>0</v>
      </c>
      <c r="HH64" s="316">
        <f t="shared" si="148"/>
        <v>0</v>
      </c>
      <c r="HI64" s="316">
        <f t="shared" si="149"/>
        <v>0</v>
      </c>
      <c r="HJ64" s="188"/>
      <c r="HK64" s="307">
        <f t="shared" si="95"/>
        <v>0</v>
      </c>
      <c r="HL64" s="307">
        <f t="shared" si="128"/>
        <v>0</v>
      </c>
    </row>
    <row r="65" spans="1:220" ht="16.5" x14ac:dyDescent="0.25">
      <c r="A65" s="404">
        <v>38718</v>
      </c>
      <c r="B65" s="410">
        <f t="shared" si="96"/>
        <v>0</v>
      </c>
      <c r="C65" s="208">
        <f t="shared" si="97"/>
        <v>0.52</v>
      </c>
      <c r="D65" s="411">
        <f>AVERAGE(C63:C67)</f>
        <v>0.52</v>
      </c>
      <c r="E65" s="410">
        <f t="shared" si="98"/>
        <v>0</v>
      </c>
      <c r="F65" s="208">
        <f t="shared" si="99"/>
        <v>0.27</v>
      </c>
      <c r="G65" s="411">
        <f>AVERAGE(F63:F67)</f>
        <v>0.25700000000000001</v>
      </c>
      <c r="H65" s="410">
        <f t="shared" si="100"/>
        <v>0</v>
      </c>
      <c r="I65" s="208">
        <f t="shared" si="133"/>
        <v>3.7499999999999999E-2</v>
      </c>
      <c r="J65" s="411">
        <f>AVERAGE(I63:I67)</f>
        <v>3.0000000000000006E-2</v>
      </c>
      <c r="K65" s="410">
        <f t="shared" si="101"/>
        <v>11.83</v>
      </c>
      <c r="L65" s="208">
        <f t="shared" si="134"/>
        <v>0.15</v>
      </c>
      <c r="M65" s="411">
        <f>AVERAGE(L63:L67)</f>
        <v>0.13700000000000001</v>
      </c>
      <c r="N65" s="410">
        <f t="shared" si="102"/>
        <v>-18.79</v>
      </c>
      <c r="O65" s="208">
        <f t="shared" si="135"/>
        <v>0.14000000000000001</v>
      </c>
      <c r="P65" s="411">
        <f>AVERAGE(O63:O67)</f>
        <v>0.14000000000000001</v>
      </c>
      <c r="Q65" s="410">
        <f t="shared" si="103"/>
        <v>-58.87</v>
      </c>
      <c r="R65" s="208">
        <f t="shared" si="104"/>
        <v>-0.39</v>
      </c>
      <c r="S65" s="411">
        <f>AVERAGE(R63:R67)</f>
        <v>-0.39</v>
      </c>
      <c r="T65" s="208">
        <f t="shared" si="105"/>
        <v>5.4950261602849224</v>
      </c>
      <c r="U65" s="411">
        <f>AVERAGE(T63:T67)</f>
        <v>5.3236357255581002</v>
      </c>
      <c r="V65" s="410">
        <f t="shared" si="106"/>
        <v>-0.13</v>
      </c>
      <c r="W65" s="208">
        <f t="shared" si="107"/>
        <v>4.2940000000000005</v>
      </c>
      <c r="X65" s="411">
        <f>AVERAGE(W63:W67)</f>
        <v>4.172200000000001</v>
      </c>
      <c r="Z65" s="415">
        <f t="shared" si="108"/>
        <v>-47.04</v>
      </c>
      <c r="AA65" s="122"/>
      <c r="AB65" s="122"/>
      <c r="AH65" s="407">
        <v>38718</v>
      </c>
      <c r="AI65" s="293">
        <f t="shared" si="109"/>
        <v>0</v>
      </c>
      <c r="AJ65" s="294">
        <f t="shared" si="129"/>
        <v>0</v>
      </c>
      <c r="AK65" s="294">
        <f t="shared" si="14"/>
        <v>0</v>
      </c>
      <c r="AL65" s="313">
        <f t="shared" si="110"/>
        <v>0.7631584324697771</v>
      </c>
      <c r="AM65" s="314">
        <f t="shared" si="15"/>
        <v>0</v>
      </c>
      <c r="AN65" s="294">
        <f t="shared" si="16"/>
        <v>0</v>
      </c>
      <c r="AO65" s="408"/>
      <c r="AP65" s="237"/>
      <c r="AQ65" s="307">
        <f t="shared" si="136"/>
        <v>0</v>
      </c>
      <c r="AR65" s="237"/>
      <c r="AS65" s="188"/>
      <c r="AT65" s="188"/>
      <c r="AU65" s="239">
        <v>38718</v>
      </c>
      <c r="AV65" s="188"/>
      <c r="AW65" s="315">
        <f t="shared" si="111"/>
        <v>0</v>
      </c>
      <c r="AX65" s="316">
        <f t="shared" si="18"/>
        <v>0</v>
      </c>
      <c r="AY65" s="316">
        <f t="shared" si="19"/>
        <v>0</v>
      </c>
      <c r="AZ65" s="316">
        <f t="shared" si="20"/>
        <v>0</v>
      </c>
      <c r="BA65" s="316">
        <f t="shared" si="21"/>
        <v>0</v>
      </c>
      <c r="BB65" s="316">
        <f t="shared" si="22"/>
        <v>0</v>
      </c>
      <c r="BC65" s="316">
        <f t="shared" si="23"/>
        <v>0</v>
      </c>
      <c r="BD65" s="316"/>
      <c r="BE65" s="316">
        <f t="shared" si="112"/>
        <v>0</v>
      </c>
      <c r="BF65" s="248"/>
      <c r="BG65" s="248"/>
      <c r="BH65" s="317">
        <f t="shared" si="113"/>
        <v>0</v>
      </c>
      <c r="BI65" s="317">
        <f t="shared" si="24"/>
        <v>0</v>
      </c>
      <c r="BJ65" s="317">
        <f t="shared" si="25"/>
        <v>0</v>
      </c>
      <c r="BK65" s="317">
        <f t="shared" si="26"/>
        <v>0</v>
      </c>
      <c r="BL65" s="317">
        <f t="shared" si="27"/>
        <v>0</v>
      </c>
      <c r="BM65" s="317">
        <f t="shared" si="28"/>
        <v>0</v>
      </c>
      <c r="BN65" s="317">
        <f t="shared" si="29"/>
        <v>0</v>
      </c>
      <c r="BO65" s="317">
        <f t="shared" si="30"/>
        <v>0</v>
      </c>
      <c r="BP65" s="248"/>
      <c r="BQ65" s="249">
        <f t="shared" si="130"/>
        <v>0</v>
      </c>
      <c r="BR65" s="249"/>
      <c r="BS65" s="249"/>
      <c r="BT65" s="188"/>
      <c r="BU65" s="188"/>
      <c r="BV65" s="318">
        <f t="shared" si="114"/>
        <v>0</v>
      </c>
      <c r="BW65" s="318">
        <f t="shared" si="31"/>
        <v>0</v>
      </c>
      <c r="BX65" s="318">
        <f t="shared" si="32"/>
        <v>0</v>
      </c>
      <c r="BY65" s="318">
        <f t="shared" si="33"/>
        <v>0</v>
      </c>
      <c r="BZ65" s="318">
        <f t="shared" si="34"/>
        <v>0</v>
      </c>
      <c r="CA65" s="316">
        <f t="shared" si="35"/>
        <v>0</v>
      </c>
      <c r="CB65" s="316">
        <f t="shared" si="36"/>
        <v>0</v>
      </c>
      <c r="CC65" s="316">
        <f t="shared" si="37"/>
        <v>0</v>
      </c>
      <c r="CD65" s="316">
        <f t="shared" si="38"/>
        <v>0</v>
      </c>
      <c r="CE65" s="316">
        <f t="shared" si="39"/>
        <v>0</v>
      </c>
      <c r="CF65" s="316">
        <f t="shared" si="40"/>
        <v>0</v>
      </c>
      <c r="CG65" s="316">
        <f t="shared" si="41"/>
        <v>0</v>
      </c>
      <c r="CH65" s="316">
        <f t="shared" si="42"/>
        <v>0</v>
      </c>
      <c r="CI65" s="188"/>
      <c r="CJ65" s="307">
        <f t="shared" si="115"/>
        <v>0</v>
      </c>
      <c r="CK65" s="307"/>
      <c r="CL65" s="307"/>
      <c r="CM65" s="318">
        <f t="shared" si="116"/>
        <v>0</v>
      </c>
      <c r="CN65" s="318">
        <f t="shared" si="43"/>
        <v>0</v>
      </c>
      <c r="CO65" s="318">
        <f t="shared" si="44"/>
        <v>0</v>
      </c>
      <c r="CP65" s="318">
        <f t="shared" si="45"/>
        <v>0</v>
      </c>
      <c r="CQ65" s="307"/>
      <c r="CR65" s="307">
        <f t="shared" si="117"/>
        <v>0</v>
      </c>
      <c r="CS65" s="307"/>
      <c r="CT65" s="188"/>
      <c r="CU65" s="188"/>
      <c r="CV65" s="188"/>
      <c r="CW65" s="316">
        <f t="shared" si="118"/>
        <v>0</v>
      </c>
      <c r="CX65" s="316">
        <f t="shared" si="46"/>
        <v>0</v>
      </c>
      <c r="CY65" s="316">
        <f t="shared" si="47"/>
        <v>0</v>
      </c>
      <c r="CZ65" s="316">
        <f t="shared" si="48"/>
        <v>0</v>
      </c>
      <c r="DA65" s="316">
        <f t="shared" si="49"/>
        <v>0</v>
      </c>
      <c r="DB65" s="316">
        <f t="shared" si="50"/>
        <v>0</v>
      </c>
      <c r="DC65" s="316">
        <f t="shared" si="51"/>
        <v>0</v>
      </c>
      <c r="DD65" s="188"/>
      <c r="DE65" s="307">
        <f t="shared" si="119"/>
        <v>0</v>
      </c>
      <c r="DF65" s="188"/>
      <c r="DG65" s="188"/>
      <c r="DH65" s="188"/>
      <c r="DI65" s="188"/>
      <c r="DJ65" s="188"/>
      <c r="DK65" s="316">
        <f t="shared" si="120"/>
        <v>0</v>
      </c>
      <c r="DL65" s="316">
        <f t="shared" si="52"/>
        <v>0</v>
      </c>
      <c r="DM65" s="316">
        <f t="shared" si="53"/>
        <v>0</v>
      </c>
      <c r="DN65" s="316">
        <f t="shared" si="54"/>
        <v>0</v>
      </c>
      <c r="DO65" s="316"/>
      <c r="DP65" s="316">
        <f t="shared" si="121"/>
        <v>0</v>
      </c>
      <c r="DQ65" s="316"/>
      <c r="DR65" s="316">
        <f t="shared" si="122"/>
        <v>0</v>
      </c>
      <c r="DS65" s="316">
        <f t="shared" si="55"/>
        <v>0</v>
      </c>
      <c r="DT65" s="316">
        <f t="shared" si="56"/>
        <v>0</v>
      </c>
      <c r="DU65" s="316">
        <f t="shared" si="57"/>
        <v>0</v>
      </c>
      <c r="DV65" s="316">
        <f t="shared" si="58"/>
        <v>0</v>
      </c>
      <c r="DW65" s="316">
        <f t="shared" si="59"/>
        <v>0</v>
      </c>
      <c r="DX65" s="316">
        <f t="shared" si="60"/>
        <v>0</v>
      </c>
      <c r="DY65" s="316">
        <f t="shared" si="61"/>
        <v>0</v>
      </c>
      <c r="DZ65" s="188"/>
      <c r="EA65" s="307">
        <f t="shared" si="137"/>
        <v>0</v>
      </c>
      <c r="EB65" s="307">
        <f t="shared" si="63"/>
        <v>0</v>
      </c>
      <c r="EC65" s="188"/>
      <c r="ED65" s="188"/>
      <c r="EE65" s="188"/>
      <c r="EF65" s="188"/>
      <c r="EG65" s="188"/>
      <c r="EH65" s="316">
        <f t="shared" si="123"/>
        <v>0</v>
      </c>
      <c r="EI65" s="316">
        <f t="shared" si="64"/>
        <v>0</v>
      </c>
      <c r="EJ65" s="316">
        <f t="shared" si="65"/>
        <v>0</v>
      </c>
      <c r="EK65" s="316">
        <f t="shared" si="66"/>
        <v>0</v>
      </c>
      <c r="EL65" s="316">
        <f t="shared" si="67"/>
        <v>0</v>
      </c>
      <c r="EM65" s="316">
        <f t="shared" si="68"/>
        <v>0</v>
      </c>
      <c r="EN65" s="188"/>
      <c r="EO65" s="307">
        <f t="shared" si="131"/>
        <v>0</v>
      </c>
      <c r="EP65" s="307">
        <f t="shared" si="69"/>
        <v>0</v>
      </c>
      <c r="EQ65" s="188"/>
      <c r="ER65" s="188"/>
      <c r="ES65" s="188"/>
      <c r="ET65" s="188"/>
      <c r="EU65" s="188"/>
      <c r="EV65" s="316">
        <f t="shared" si="124"/>
        <v>0</v>
      </c>
      <c r="EW65" s="316">
        <f t="shared" si="70"/>
        <v>0</v>
      </c>
      <c r="EX65" s="316">
        <f t="shared" si="71"/>
        <v>0</v>
      </c>
      <c r="EY65" s="316">
        <f t="shared" si="72"/>
        <v>0</v>
      </c>
      <c r="EZ65" s="316">
        <f t="shared" si="73"/>
        <v>0</v>
      </c>
      <c r="FA65" s="316">
        <f t="shared" si="74"/>
        <v>0</v>
      </c>
      <c r="FB65" s="188"/>
      <c r="FC65" s="307">
        <f t="shared" si="132"/>
        <v>0</v>
      </c>
      <c r="FD65" s="307">
        <f t="shared" si="75"/>
        <v>0</v>
      </c>
      <c r="FE65" s="188"/>
      <c r="FF65" s="188"/>
      <c r="FG65" s="188"/>
      <c r="FH65" s="188"/>
      <c r="FI65" s="188"/>
      <c r="FJ65" s="188"/>
      <c r="FK65" s="316">
        <f t="shared" si="125"/>
        <v>0</v>
      </c>
      <c r="FL65" s="316">
        <f t="shared" si="76"/>
        <v>0</v>
      </c>
      <c r="FM65" s="316">
        <f t="shared" si="77"/>
        <v>0</v>
      </c>
      <c r="FN65" s="316">
        <f t="shared" si="78"/>
        <v>0</v>
      </c>
      <c r="FO65" s="316">
        <f t="shared" si="79"/>
        <v>0</v>
      </c>
      <c r="FP65" s="316">
        <f t="shared" si="80"/>
        <v>0</v>
      </c>
      <c r="FQ65" s="188"/>
      <c r="FR65" s="307">
        <f t="shared" si="81"/>
        <v>0</v>
      </c>
      <c r="FS65" s="307">
        <f t="shared" si="82"/>
        <v>0</v>
      </c>
      <c r="FT65" s="188"/>
      <c r="FU65" s="188"/>
      <c r="FV65" s="188"/>
      <c r="FW65" s="188"/>
      <c r="FX65" s="188"/>
      <c r="FY65" s="188"/>
      <c r="FZ65" s="316">
        <f t="shared" si="126"/>
        <v>0</v>
      </c>
      <c r="GA65" s="316">
        <f t="shared" si="83"/>
        <v>0</v>
      </c>
      <c r="GB65" s="316">
        <f t="shared" si="84"/>
        <v>0</v>
      </c>
      <c r="GC65" s="316">
        <f t="shared" si="85"/>
        <v>0</v>
      </c>
      <c r="GD65" s="316">
        <f t="shared" si="86"/>
        <v>0</v>
      </c>
      <c r="GE65" s="316">
        <f t="shared" si="87"/>
        <v>0</v>
      </c>
      <c r="GF65" s="188"/>
      <c r="GG65" s="307">
        <f t="shared" si="88"/>
        <v>0</v>
      </c>
      <c r="GH65" s="307">
        <f t="shared" si="89"/>
        <v>0</v>
      </c>
      <c r="GK65" s="188"/>
      <c r="GL65" s="188"/>
      <c r="GM65" s="188"/>
      <c r="GN65" s="188"/>
      <c r="GO65" s="316">
        <f t="shared" si="138"/>
        <v>0</v>
      </c>
      <c r="GP65" s="316">
        <f t="shared" si="140"/>
        <v>0</v>
      </c>
      <c r="GQ65" s="316">
        <f t="shared" si="141"/>
        <v>0</v>
      </c>
      <c r="GR65" s="316">
        <f t="shared" si="142"/>
        <v>0</v>
      </c>
      <c r="GS65" s="316">
        <f t="shared" si="143"/>
        <v>0</v>
      </c>
      <c r="GT65" s="316">
        <f t="shared" si="144"/>
        <v>0</v>
      </c>
      <c r="GU65" s="188"/>
      <c r="GV65" s="307">
        <f t="shared" si="92"/>
        <v>0</v>
      </c>
      <c r="GW65" s="307">
        <f t="shared" si="127"/>
        <v>0</v>
      </c>
      <c r="GZ65" s="188"/>
      <c r="HA65" s="188"/>
      <c r="HB65" s="188"/>
      <c r="HC65" s="188"/>
      <c r="HD65" s="316">
        <f t="shared" si="139"/>
        <v>0</v>
      </c>
      <c r="HE65" s="316">
        <f t="shared" si="145"/>
        <v>0</v>
      </c>
      <c r="HF65" s="316">
        <f t="shared" si="146"/>
        <v>0</v>
      </c>
      <c r="HG65" s="316">
        <f t="shared" si="147"/>
        <v>0</v>
      </c>
      <c r="HH65" s="316">
        <f t="shared" si="148"/>
        <v>0</v>
      </c>
      <c r="HI65" s="316">
        <f t="shared" si="149"/>
        <v>0</v>
      </c>
      <c r="HJ65" s="188"/>
      <c r="HK65" s="307">
        <f t="shared" si="95"/>
        <v>0</v>
      </c>
      <c r="HL65" s="307">
        <f t="shared" si="128"/>
        <v>0</v>
      </c>
    </row>
    <row r="66" spans="1:220" ht="16.5" x14ac:dyDescent="0.25">
      <c r="A66" s="404">
        <v>38749</v>
      </c>
      <c r="B66" s="410">
        <f t="shared" si="96"/>
        <v>0</v>
      </c>
      <c r="C66" s="208">
        <f t="shared" si="97"/>
        <v>0.52</v>
      </c>
      <c r="D66" s="417"/>
      <c r="E66" s="410">
        <f t="shared" si="98"/>
        <v>0</v>
      </c>
      <c r="F66" s="208">
        <f t="shared" si="99"/>
        <v>0.26</v>
      </c>
      <c r="G66" s="417"/>
      <c r="H66" s="410">
        <f t="shared" si="100"/>
        <v>0</v>
      </c>
      <c r="I66" s="208">
        <f t="shared" si="133"/>
        <v>4.2500000000000003E-2</v>
      </c>
      <c r="J66" s="417"/>
      <c r="K66" s="410">
        <f t="shared" si="101"/>
        <v>10.63</v>
      </c>
      <c r="L66" s="208">
        <f t="shared" si="134"/>
        <v>0.14000000000000001</v>
      </c>
      <c r="M66" s="417"/>
      <c r="N66" s="410">
        <f t="shared" si="102"/>
        <v>-16.89</v>
      </c>
      <c r="O66" s="208">
        <f t="shared" si="135"/>
        <v>0.14000000000000001</v>
      </c>
      <c r="P66" s="417"/>
      <c r="Q66" s="410">
        <f t="shared" si="103"/>
        <v>-52.9</v>
      </c>
      <c r="R66" s="208">
        <f t="shared" si="104"/>
        <v>-0.39</v>
      </c>
      <c r="S66" s="417"/>
      <c r="T66" s="208">
        <f t="shared" si="105"/>
        <v>5.3135572175816579</v>
      </c>
      <c r="U66" s="417"/>
      <c r="V66" s="410">
        <f t="shared" si="106"/>
        <v>0.27</v>
      </c>
      <c r="W66" s="208">
        <f t="shared" si="107"/>
        <v>4.1660000000000004</v>
      </c>
      <c r="X66" s="417"/>
      <c r="Z66" s="415">
        <f t="shared" si="108"/>
        <v>-42.269999999999996</v>
      </c>
      <c r="AA66" s="122"/>
      <c r="AB66" s="122"/>
      <c r="AH66" s="407">
        <v>38749</v>
      </c>
      <c r="AI66" s="293">
        <f t="shared" si="109"/>
        <v>0</v>
      </c>
      <c r="AJ66" s="294">
        <f t="shared" si="129"/>
        <v>0</v>
      </c>
      <c r="AK66" s="294">
        <f t="shared" si="14"/>
        <v>0</v>
      </c>
      <c r="AL66" s="313">
        <f t="shared" si="110"/>
        <v>0.75928250920956053</v>
      </c>
      <c r="AM66" s="314">
        <f t="shared" si="15"/>
        <v>0</v>
      </c>
      <c r="AN66" s="294">
        <f t="shared" si="16"/>
        <v>0</v>
      </c>
      <c r="AO66" s="408"/>
      <c r="AP66" s="237"/>
      <c r="AQ66" s="307">
        <f t="shared" si="136"/>
        <v>0</v>
      </c>
      <c r="AR66" s="237"/>
      <c r="AS66" s="188"/>
      <c r="AT66" s="188"/>
      <c r="AU66" s="239">
        <v>38749</v>
      </c>
      <c r="AV66" s="188"/>
      <c r="AW66" s="315">
        <f t="shared" si="111"/>
        <v>0</v>
      </c>
      <c r="AX66" s="316">
        <f t="shared" si="18"/>
        <v>0</v>
      </c>
      <c r="AY66" s="316">
        <f t="shared" si="19"/>
        <v>0</v>
      </c>
      <c r="AZ66" s="316">
        <f t="shared" si="20"/>
        <v>0</v>
      </c>
      <c r="BA66" s="316">
        <f t="shared" si="21"/>
        <v>0</v>
      </c>
      <c r="BB66" s="316">
        <f t="shared" si="22"/>
        <v>0</v>
      </c>
      <c r="BC66" s="316">
        <f t="shared" si="23"/>
        <v>0</v>
      </c>
      <c r="BD66" s="316"/>
      <c r="BE66" s="316">
        <f t="shared" si="112"/>
        <v>0</v>
      </c>
      <c r="BF66" s="248"/>
      <c r="BG66" s="248"/>
      <c r="BH66" s="317">
        <f t="shared" si="113"/>
        <v>0</v>
      </c>
      <c r="BI66" s="317">
        <f t="shared" si="24"/>
        <v>0</v>
      </c>
      <c r="BJ66" s="317">
        <f t="shared" si="25"/>
        <v>0</v>
      </c>
      <c r="BK66" s="317">
        <f t="shared" si="26"/>
        <v>0</v>
      </c>
      <c r="BL66" s="317">
        <f t="shared" si="27"/>
        <v>0</v>
      </c>
      <c r="BM66" s="317">
        <f t="shared" si="28"/>
        <v>0</v>
      </c>
      <c r="BN66" s="317">
        <f t="shared" si="29"/>
        <v>0</v>
      </c>
      <c r="BO66" s="317">
        <f t="shared" si="30"/>
        <v>0</v>
      </c>
      <c r="BP66" s="248"/>
      <c r="BQ66" s="249">
        <f t="shared" si="130"/>
        <v>0</v>
      </c>
      <c r="BR66" s="249"/>
      <c r="BS66" s="249"/>
      <c r="BT66" s="188"/>
      <c r="BU66" s="188"/>
      <c r="BV66" s="318">
        <f t="shared" si="114"/>
        <v>0</v>
      </c>
      <c r="BW66" s="318">
        <f t="shared" si="31"/>
        <v>0</v>
      </c>
      <c r="BX66" s="318">
        <f t="shared" si="32"/>
        <v>0</v>
      </c>
      <c r="BY66" s="318">
        <f t="shared" si="33"/>
        <v>0</v>
      </c>
      <c r="BZ66" s="318">
        <f t="shared" si="34"/>
        <v>0</v>
      </c>
      <c r="CA66" s="316">
        <f t="shared" si="35"/>
        <v>0</v>
      </c>
      <c r="CB66" s="316">
        <f t="shared" si="36"/>
        <v>0</v>
      </c>
      <c r="CC66" s="316">
        <f t="shared" si="37"/>
        <v>0</v>
      </c>
      <c r="CD66" s="316">
        <f t="shared" si="38"/>
        <v>0</v>
      </c>
      <c r="CE66" s="316">
        <f t="shared" si="39"/>
        <v>0</v>
      </c>
      <c r="CF66" s="316">
        <f t="shared" si="40"/>
        <v>0</v>
      </c>
      <c r="CG66" s="316">
        <f t="shared" si="41"/>
        <v>0</v>
      </c>
      <c r="CH66" s="316">
        <f t="shared" si="42"/>
        <v>0</v>
      </c>
      <c r="CI66" s="188"/>
      <c r="CJ66" s="307">
        <f t="shared" si="115"/>
        <v>0</v>
      </c>
      <c r="CK66" s="307"/>
      <c r="CL66" s="307"/>
      <c r="CM66" s="318">
        <f t="shared" si="116"/>
        <v>0</v>
      </c>
      <c r="CN66" s="318">
        <f t="shared" si="43"/>
        <v>0</v>
      </c>
      <c r="CO66" s="318">
        <f t="shared" si="44"/>
        <v>0</v>
      </c>
      <c r="CP66" s="318">
        <f t="shared" si="45"/>
        <v>0</v>
      </c>
      <c r="CQ66" s="307"/>
      <c r="CR66" s="307">
        <f t="shared" si="117"/>
        <v>0</v>
      </c>
      <c r="CS66" s="307"/>
      <c r="CT66" s="188"/>
      <c r="CU66" s="188"/>
      <c r="CV66" s="188"/>
      <c r="CW66" s="316">
        <f t="shared" si="118"/>
        <v>0</v>
      </c>
      <c r="CX66" s="316">
        <f t="shared" si="46"/>
        <v>0</v>
      </c>
      <c r="CY66" s="316">
        <f t="shared" si="47"/>
        <v>0</v>
      </c>
      <c r="CZ66" s="316">
        <f t="shared" si="48"/>
        <v>0</v>
      </c>
      <c r="DA66" s="316">
        <f t="shared" si="49"/>
        <v>0</v>
      </c>
      <c r="DB66" s="316">
        <f t="shared" si="50"/>
        <v>0</v>
      </c>
      <c r="DC66" s="316">
        <f t="shared" si="51"/>
        <v>0</v>
      </c>
      <c r="DD66" s="188"/>
      <c r="DE66" s="307">
        <f t="shared" si="119"/>
        <v>0</v>
      </c>
      <c r="DF66" s="188"/>
      <c r="DG66" s="188"/>
      <c r="DH66" s="188"/>
      <c r="DI66" s="188"/>
      <c r="DJ66" s="188"/>
      <c r="DK66" s="316">
        <f t="shared" si="120"/>
        <v>0</v>
      </c>
      <c r="DL66" s="316">
        <f t="shared" si="52"/>
        <v>0</v>
      </c>
      <c r="DM66" s="316">
        <f t="shared" si="53"/>
        <v>0</v>
      </c>
      <c r="DN66" s="316">
        <f t="shared" si="54"/>
        <v>0</v>
      </c>
      <c r="DO66" s="316"/>
      <c r="DP66" s="316">
        <f t="shared" si="121"/>
        <v>0</v>
      </c>
      <c r="DQ66" s="316"/>
      <c r="DR66" s="316">
        <f t="shared" si="122"/>
        <v>0</v>
      </c>
      <c r="DS66" s="316">
        <f t="shared" si="55"/>
        <v>0</v>
      </c>
      <c r="DT66" s="316">
        <f t="shared" si="56"/>
        <v>0</v>
      </c>
      <c r="DU66" s="316">
        <f t="shared" si="57"/>
        <v>0</v>
      </c>
      <c r="DV66" s="316">
        <f t="shared" si="58"/>
        <v>0</v>
      </c>
      <c r="DW66" s="316">
        <f t="shared" si="59"/>
        <v>0</v>
      </c>
      <c r="DX66" s="316">
        <f t="shared" si="60"/>
        <v>0</v>
      </c>
      <c r="DY66" s="316">
        <f t="shared" si="61"/>
        <v>0</v>
      </c>
      <c r="DZ66" s="188"/>
      <c r="EA66" s="307">
        <f t="shared" si="137"/>
        <v>0</v>
      </c>
      <c r="EB66" s="307">
        <f t="shared" si="63"/>
        <v>0</v>
      </c>
      <c r="EC66" s="188"/>
      <c r="ED66" s="188"/>
      <c r="EE66" s="188"/>
      <c r="EF66" s="188"/>
      <c r="EG66" s="188"/>
      <c r="EH66" s="316">
        <f t="shared" si="123"/>
        <v>0</v>
      </c>
      <c r="EI66" s="316">
        <f t="shared" si="64"/>
        <v>0</v>
      </c>
      <c r="EJ66" s="316">
        <f t="shared" si="65"/>
        <v>0</v>
      </c>
      <c r="EK66" s="316">
        <f t="shared" si="66"/>
        <v>0</v>
      </c>
      <c r="EL66" s="316">
        <f t="shared" si="67"/>
        <v>0</v>
      </c>
      <c r="EM66" s="316">
        <f t="shared" si="68"/>
        <v>0</v>
      </c>
      <c r="EN66" s="188"/>
      <c r="EO66" s="307">
        <f t="shared" si="131"/>
        <v>0</v>
      </c>
      <c r="EP66" s="307">
        <f t="shared" si="69"/>
        <v>0</v>
      </c>
      <c r="EQ66" s="188"/>
      <c r="ER66" s="188"/>
      <c r="ES66" s="188"/>
      <c r="ET66" s="188"/>
      <c r="EU66" s="188"/>
      <c r="EV66" s="316">
        <f t="shared" si="124"/>
        <v>0</v>
      </c>
      <c r="EW66" s="316">
        <f t="shared" si="70"/>
        <v>0</v>
      </c>
      <c r="EX66" s="316">
        <f t="shared" si="71"/>
        <v>0</v>
      </c>
      <c r="EY66" s="316">
        <f t="shared" si="72"/>
        <v>0</v>
      </c>
      <c r="EZ66" s="316">
        <f t="shared" si="73"/>
        <v>0</v>
      </c>
      <c r="FA66" s="316">
        <f t="shared" si="74"/>
        <v>0</v>
      </c>
      <c r="FB66" s="188"/>
      <c r="FC66" s="307">
        <f t="shared" si="132"/>
        <v>0</v>
      </c>
      <c r="FD66" s="307">
        <f t="shared" si="75"/>
        <v>0</v>
      </c>
      <c r="FE66" s="188"/>
      <c r="FF66" s="188"/>
      <c r="FG66" s="188"/>
      <c r="FH66" s="188"/>
      <c r="FI66" s="188"/>
      <c r="FJ66" s="188"/>
      <c r="FK66" s="316">
        <f t="shared" si="125"/>
        <v>0</v>
      </c>
      <c r="FL66" s="316">
        <f t="shared" si="76"/>
        <v>0</v>
      </c>
      <c r="FM66" s="316">
        <f t="shared" si="77"/>
        <v>0</v>
      </c>
      <c r="FN66" s="316">
        <f t="shared" si="78"/>
        <v>0</v>
      </c>
      <c r="FO66" s="316">
        <f t="shared" si="79"/>
        <v>0</v>
      </c>
      <c r="FP66" s="316">
        <f t="shared" si="80"/>
        <v>0</v>
      </c>
      <c r="FQ66" s="188"/>
      <c r="FR66" s="307">
        <f t="shared" si="81"/>
        <v>0</v>
      </c>
      <c r="FS66" s="307">
        <f t="shared" si="82"/>
        <v>0</v>
      </c>
      <c r="FT66" s="188"/>
      <c r="FU66" s="188"/>
      <c r="FV66" s="188"/>
      <c r="FW66" s="188"/>
      <c r="FX66" s="188"/>
      <c r="FY66" s="188"/>
      <c r="FZ66" s="316">
        <f t="shared" si="126"/>
        <v>0</v>
      </c>
      <c r="GA66" s="316">
        <f t="shared" si="83"/>
        <v>0</v>
      </c>
      <c r="GB66" s="316">
        <f t="shared" si="84"/>
        <v>0</v>
      </c>
      <c r="GC66" s="316">
        <f t="shared" si="85"/>
        <v>0</v>
      </c>
      <c r="GD66" s="316">
        <f t="shared" si="86"/>
        <v>0</v>
      </c>
      <c r="GE66" s="316">
        <f t="shared" si="87"/>
        <v>0</v>
      </c>
      <c r="GF66" s="188"/>
      <c r="GG66" s="307">
        <f t="shared" si="88"/>
        <v>0</v>
      </c>
      <c r="GH66" s="307">
        <f t="shared" si="89"/>
        <v>0</v>
      </c>
      <c r="GK66" s="188"/>
      <c r="GL66" s="188"/>
      <c r="GM66" s="188"/>
      <c r="GN66" s="188"/>
      <c r="GO66" s="316">
        <f t="shared" si="138"/>
        <v>0</v>
      </c>
      <c r="GP66" s="316">
        <f t="shared" si="140"/>
        <v>0</v>
      </c>
      <c r="GQ66" s="316">
        <f t="shared" si="141"/>
        <v>0</v>
      </c>
      <c r="GR66" s="316">
        <f t="shared" si="142"/>
        <v>0</v>
      </c>
      <c r="GS66" s="316">
        <f t="shared" si="143"/>
        <v>0</v>
      </c>
      <c r="GT66" s="316">
        <f t="shared" si="144"/>
        <v>0</v>
      </c>
      <c r="GU66" s="188"/>
      <c r="GV66" s="307">
        <f t="shared" si="92"/>
        <v>0</v>
      </c>
      <c r="GW66" s="307">
        <f t="shared" si="127"/>
        <v>0</v>
      </c>
      <c r="GZ66" s="188"/>
      <c r="HA66" s="188"/>
      <c r="HB66" s="188"/>
      <c r="HC66" s="188"/>
      <c r="HD66" s="316">
        <f t="shared" si="139"/>
        <v>0</v>
      </c>
      <c r="HE66" s="316">
        <f t="shared" si="145"/>
        <v>0</v>
      </c>
      <c r="HF66" s="316">
        <f t="shared" si="146"/>
        <v>0</v>
      </c>
      <c r="HG66" s="316">
        <f t="shared" si="147"/>
        <v>0</v>
      </c>
      <c r="HH66" s="316">
        <f t="shared" si="148"/>
        <v>0</v>
      </c>
      <c r="HI66" s="316">
        <f t="shared" si="149"/>
        <v>0</v>
      </c>
      <c r="HJ66" s="188"/>
      <c r="HK66" s="307">
        <f t="shared" si="95"/>
        <v>0</v>
      </c>
      <c r="HL66" s="307">
        <f t="shared" si="128"/>
        <v>0</v>
      </c>
    </row>
    <row r="67" spans="1:220" ht="16.5" x14ac:dyDescent="0.25">
      <c r="A67" s="409">
        <v>38777</v>
      </c>
      <c r="B67" s="410">
        <f t="shared" si="96"/>
        <v>0</v>
      </c>
      <c r="C67" s="208">
        <f t="shared" si="97"/>
        <v>0.52</v>
      </c>
      <c r="D67" s="417"/>
      <c r="E67" s="410">
        <f t="shared" si="98"/>
        <v>0</v>
      </c>
      <c r="F67" s="208">
        <f t="shared" si="99"/>
        <v>0.255</v>
      </c>
      <c r="G67" s="417"/>
      <c r="H67" s="410">
        <f t="shared" si="100"/>
        <v>0</v>
      </c>
      <c r="I67" s="208">
        <f t="shared" si="133"/>
        <v>0.04</v>
      </c>
      <c r="J67" s="417"/>
      <c r="K67" s="410">
        <f t="shared" si="101"/>
        <v>11.72</v>
      </c>
      <c r="L67" s="208">
        <f t="shared" si="134"/>
        <v>0.13500000000000001</v>
      </c>
      <c r="M67" s="417"/>
      <c r="N67" s="410">
        <f t="shared" si="102"/>
        <v>-18.61</v>
      </c>
      <c r="O67" s="208">
        <f t="shared" si="135"/>
        <v>0.14000000000000001</v>
      </c>
      <c r="P67" s="417"/>
      <c r="Q67" s="410">
        <f t="shared" si="103"/>
        <v>-58.3</v>
      </c>
      <c r="R67" s="208">
        <f t="shared" si="104"/>
        <v>-0.39</v>
      </c>
      <c r="S67" s="417"/>
      <c r="T67" s="208">
        <f t="shared" si="105"/>
        <v>5.1295496524400663</v>
      </c>
      <c r="U67" s="417"/>
      <c r="V67" s="410">
        <f t="shared" si="106"/>
        <v>-0.22</v>
      </c>
      <c r="W67" s="208">
        <f t="shared" si="107"/>
        <v>4.0360000000000005</v>
      </c>
      <c r="X67" s="417"/>
      <c r="Z67" s="412">
        <f t="shared" si="108"/>
        <v>-46.58</v>
      </c>
      <c r="AA67" s="122"/>
      <c r="AB67" s="122"/>
      <c r="AH67" s="407">
        <v>38777</v>
      </c>
      <c r="AI67" s="293">
        <f t="shared" si="109"/>
        <v>0</v>
      </c>
      <c r="AJ67" s="294">
        <f t="shared" si="129"/>
        <v>0</v>
      </c>
      <c r="AK67" s="294">
        <f t="shared" si="14"/>
        <v>0</v>
      </c>
      <c r="AL67" s="313">
        <f t="shared" si="110"/>
        <v>0.75581766590480548</v>
      </c>
      <c r="AM67" s="314">
        <f t="shared" si="15"/>
        <v>0</v>
      </c>
      <c r="AN67" s="294">
        <f t="shared" si="16"/>
        <v>0</v>
      </c>
      <c r="AO67" s="408"/>
      <c r="AP67" s="237"/>
      <c r="AQ67" s="307">
        <f t="shared" si="136"/>
        <v>0</v>
      </c>
      <c r="AR67" s="237"/>
      <c r="AS67" s="188"/>
      <c r="AT67" s="188"/>
      <c r="AU67" s="239">
        <v>38777</v>
      </c>
      <c r="AV67" s="188"/>
      <c r="AW67" s="315">
        <f t="shared" si="111"/>
        <v>0</v>
      </c>
      <c r="AX67" s="316">
        <f t="shared" si="18"/>
        <v>0</v>
      </c>
      <c r="AY67" s="316">
        <f t="shared" si="19"/>
        <v>0</v>
      </c>
      <c r="AZ67" s="316">
        <f t="shared" si="20"/>
        <v>0</v>
      </c>
      <c r="BA67" s="316">
        <f t="shared" si="21"/>
        <v>0</v>
      </c>
      <c r="BB67" s="316">
        <f t="shared" si="22"/>
        <v>0</v>
      </c>
      <c r="BC67" s="316">
        <f t="shared" si="23"/>
        <v>0</v>
      </c>
      <c r="BD67" s="316"/>
      <c r="BE67" s="316">
        <f t="shared" si="112"/>
        <v>0</v>
      </c>
      <c r="BF67" s="248"/>
      <c r="BG67" s="248"/>
      <c r="BH67" s="317">
        <f t="shared" si="113"/>
        <v>0</v>
      </c>
      <c r="BI67" s="317">
        <f t="shared" si="24"/>
        <v>0</v>
      </c>
      <c r="BJ67" s="317">
        <f t="shared" si="25"/>
        <v>0</v>
      </c>
      <c r="BK67" s="317">
        <f t="shared" si="26"/>
        <v>0</v>
      </c>
      <c r="BL67" s="317">
        <f t="shared" si="27"/>
        <v>0</v>
      </c>
      <c r="BM67" s="317">
        <f t="shared" si="28"/>
        <v>0</v>
      </c>
      <c r="BN67" s="317">
        <f t="shared" si="29"/>
        <v>0</v>
      </c>
      <c r="BO67" s="317">
        <f t="shared" si="30"/>
        <v>0</v>
      </c>
      <c r="BP67" s="248"/>
      <c r="BQ67" s="249">
        <f t="shared" si="130"/>
        <v>0</v>
      </c>
      <c r="BR67" s="249"/>
      <c r="BS67" s="249"/>
      <c r="BT67" s="188"/>
      <c r="BU67" s="188"/>
      <c r="BV67" s="318">
        <f t="shared" si="114"/>
        <v>0</v>
      </c>
      <c r="BW67" s="318">
        <f t="shared" si="31"/>
        <v>0</v>
      </c>
      <c r="BX67" s="318">
        <f t="shared" si="32"/>
        <v>0</v>
      </c>
      <c r="BY67" s="318">
        <f t="shared" si="33"/>
        <v>0</v>
      </c>
      <c r="BZ67" s="318">
        <f t="shared" si="34"/>
        <v>0</v>
      </c>
      <c r="CA67" s="316">
        <f t="shared" si="35"/>
        <v>0</v>
      </c>
      <c r="CB67" s="316">
        <f t="shared" si="36"/>
        <v>0</v>
      </c>
      <c r="CC67" s="316">
        <f t="shared" si="37"/>
        <v>0</v>
      </c>
      <c r="CD67" s="316">
        <f t="shared" si="38"/>
        <v>0</v>
      </c>
      <c r="CE67" s="316">
        <f t="shared" si="39"/>
        <v>0</v>
      </c>
      <c r="CF67" s="316">
        <f t="shared" si="40"/>
        <v>0</v>
      </c>
      <c r="CG67" s="316">
        <f t="shared" si="41"/>
        <v>0</v>
      </c>
      <c r="CH67" s="316">
        <f t="shared" si="42"/>
        <v>0</v>
      </c>
      <c r="CI67" s="188"/>
      <c r="CJ67" s="307">
        <f t="shared" si="115"/>
        <v>0</v>
      </c>
      <c r="CK67" s="307"/>
      <c r="CL67" s="307"/>
      <c r="CM67" s="318">
        <f t="shared" si="116"/>
        <v>0</v>
      </c>
      <c r="CN67" s="318">
        <f t="shared" si="43"/>
        <v>0</v>
      </c>
      <c r="CO67" s="318">
        <f t="shared" si="44"/>
        <v>0</v>
      </c>
      <c r="CP67" s="318">
        <f t="shared" si="45"/>
        <v>0</v>
      </c>
      <c r="CQ67" s="307"/>
      <c r="CR67" s="307">
        <f t="shared" si="117"/>
        <v>0</v>
      </c>
      <c r="CS67" s="307"/>
      <c r="CT67" s="188"/>
      <c r="CU67" s="188"/>
      <c r="CV67" s="188"/>
      <c r="CW67" s="316">
        <f t="shared" si="118"/>
        <v>0</v>
      </c>
      <c r="CX67" s="316">
        <f t="shared" si="46"/>
        <v>0</v>
      </c>
      <c r="CY67" s="316">
        <f t="shared" si="47"/>
        <v>0</v>
      </c>
      <c r="CZ67" s="316">
        <f t="shared" si="48"/>
        <v>0</v>
      </c>
      <c r="DA67" s="316">
        <f t="shared" si="49"/>
        <v>0</v>
      </c>
      <c r="DB67" s="316">
        <f t="shared" si="50"/>
        <v>0</v>
      </c>
      <c r="DC67" s="316">
        <f t="shared" si="51"/>
        <v>0</v>
      </c>
      <c r="DD67" s="188"/>
      <c r="DE67" s="307">
        <f t="shared" si="119"/>
        <v>0</v>
      </c>
      <c r="DF67" s="188"/>
      <c r="DG67" s="188"/>
      <c r="DH67" s="188"/>
      <c r="DI67" s="188"/>
      <c r="DJ67" s="188"/>
      <c r="DK67" s="316">
        <f t="shared" si="120"/>
        <v>0</v>
      </c>
      <c r="DL67" s="316">
        <f t="shared" si="52"/>
        <v>0</v>
      </c>
      <c r="DM67" s="316">
        <f t="shared" si="53"/>
        <v>0</v>
      </c>
      <c r="DN67" s="316">
        <f t="shared" si="54"/>
        <v>0</v>
      </c>
      <c r="DO67" s="316"/>
      <c r="DP67" s="316">
        <f t="shared" si="121"/>
        <v>0</v>
      </c>
      <c r="DQ67" s="316"/>
      <c r="DR67" s="316">
        <f t="shared" si="122"/>
        <v>0</v>
      </c>
      <c r="DS67" s="316">
        <f t="shared" si="55"/>
        <v>0</v>
      </c>
      <c r="DT67" s="316">
        <f t="shared" si="56"/>
        <v>0</v>
      </c>
      <c r="DU67" s="316">
        <f t="shared" si="57"/>
        <v>0</v>
      </c>
      <c r="DV67" s="316">
        <f t="shared" si="58"/>
        <v>0</v>
      </c>
      <c r="DW67" s="316">
        <f t="shared" si="59"/>
        <v>0</v>
      </c>
      <c r="DX67" s="316">
        <f t="shared" si="60"/>
        <v>0</v>
      </c>
      <c r="DY67" s="316">
        <f t="shared" si="61"/>
        <v>0</v>
      </c>
      <c r="DZ67" s="188"/>
      <c r="EA67" s="307">
        <f t="shared" si="137"/>
        <v>0</v>
      </c>
      <c r="EB67" s="307">
        <f t="shared" si="63"/>
        <v>0</v>
      </c>
      <c r="EC67" s="188"/>
      <c r="ED67" s="188"/>
      <c r="EE67" s="188"/>
      <c r="EF67" s="188"/>
      <c r="EG67" s="188"/>
      <c r="EH67" s="316">
        <f t="shared" si="123"/>
        <v>0</v>
      </c>
      <c r="EI67" s="316">
        <f t="shared" si="64"/>
        <v>0</v>
      </c>
      <c r="EJ67" s="316">
        <f t="shared" si="65"/>
        <v>0</v>
      </c>
      <c r="EK67" s="316">
        <f t="shared" si="66"/>
        <v>0</v>
      </c>
      <c r="EL67" s="316">
        <f t="shared" si="67"/>
        <v>0</v>
      </c>
      <c r="EM67" s="316">
        <f t="shared" si="68"/>
        <v>0</v>
      </c>
      <c r="EN67" s="188"/>
      <c r="EO67" s="307">
        <f t="shared" si="131"/>
        <v>0</v>
      </c>
      <c r="EP67" s="307">
        <f t="shared" si="69"/>
        <v>0</v>
      </c>
      <c r="EQ67" s="188"/>
      <c r="ER67" s="188"/>
      <c r="ES67" s="188"/>
      <c r="ET67" s="188"/>
      <c r="EU67" s="188"/>
      <c r="EV67" s="316">
        <f t="shared" si="124"/>
        <v>0</v>
      </c>
      <c r="EW67" s="316">
        <f t="shared" si="70"/>
        <v>0</v>
      </c>
      <c r="EX67" s="316">
        <f t="shared" si="71"/>
        <v>0</v>
      </c>
      <c r="EY67" s="316">
        <f t="shared" si="72"/>
        <v>0</v>
      </c>
      <c r="EZ67" s="316">
        <f t="shared" si="73"/>
        <v>0</v>
      </c>
      <c r="FA67" s="316">
        <f t="shared" si="74"/>
        <v>0</v>
      </c>
      <c r="FB67" s="188"/>
      <c r="FC67" s="307">
        <f t="shared" si="132"/>
        <v>0</v>
      </c>
      <c r="FD67" s="307">
        <f t="shared" si="75"/>
        <v>0</v>
      </c>
      <c r="FE67" s="188"/>
      <c r="FF67" s="188"/>
      <c r="FG67" s="188"/>
      <c r="FH67" s="188"/>
      <c r="FI67" s="188"/>
      <c r="FJ67" s="188"/>
      <c r="FK67" s="316">
        <f t="shared" si="125"/>
        <v>0</v>
      </c>
      <c r="FL67" s="316">
        <f t="shared" si="76"/>
        <v>0</v>
      </c>
      <c r="FM67" s="316">
        <f t="shared" si="77"/>
        <v>0</v>
      </c>
      <c r="FN67" s="316">
        <f t="shared" si="78"/>
        <v>0</v>
      </c>
      <c r="FO67" s="316">
        <f t="shared" si="79"/>
        <v>0</v>
      </c>
      <c r="FP67" s="316">
        <f t="shared" si="80"/>
        <v>0</v>
      </c>
      <c r="FQ67" s="188"/>
      <c r="FR67" s="307">
        <f t="shared" si="81"/>
        <v>0</v>
      </c>
      <c r="FS67" s="307">
        <f t="shared" si="82"/>
        <v>0</v>
      </c>
      <c r="FT67" s="188"/>
      <c r="FU67" s="188"/>
      <c r="FV67" s="188"/>
      <c r="FW67" s="188"/>
      <c r="FX67" s="188"/>
      <c r="FY67" s="188"/>
      <c r="FZ67" s="316">
        <f t="shared" si="126"/>
        <v>0</v>
      </c>
      <c r="GA67" s="316">
        <f t="shared" si="83"/>
        <v>0</v>
      </c>
      <c r="GB67" s="316">
        <f t="shared" si="84"/>
        <v>0</v>
      </c>
      <c r="GC67" s="316">
        <f t="shared" si="85"/>
        <v>0</v>
      </c>
      <c r="GD67" s="316">
        <f t="shared" si="86"/>
        <v>0</v>
      </c>
      <c r="GE67" s="316">
        <f t="shared" si="87"/>
        <v>0</v>
      </c>
      <c r="GF67" s="188"/>
      <c r="GG67" s="307">
        <f t="shared" si="88"/>
        <v>0</v>
      </c>
      <c r="GH67" s="307">
        <f t="shared" si="89"/>
        <v>0</v>
      </c>
      <c r="GK67" s="188"/>
      <c r="GL67" s="188"/>
      <c r="GM67" s="188"/>
      <c r="GN67" s="188"/>
      <c r="GO67" s="316">
        <f t="shared" si="138"/>
        <v>0</v>
      </c>
      <c r="GP67" s="316">
        <f t="shared" si="140"/>
        <v>0</v>
      </c>
      <c r="GQ67" s="316">
        <f t="shared" si="141"/>
        <v>0</v>
      </c>
      <c r="GR67" s="316">
        <f t="shared" si="142"/>
        <v>0</v>
      </c>
      <c r="GS67" s="316">
        <f t="shared" si="143"/>
        <v>0</v>
      </c>
      <c r="GT67" s="316">
        <f t="shared" si="144"/>
        <v>0</v>
      </c>
      <c r="GU67" s="188"/>
      <c r="GV67" s="307">
        <f t="shared" si="92"/>
        <v>0</v>
      </c>
      <c r="GW67" s="307">
        <f t="shared" si="127"/>
        <v>0</v>
      </c>
      <c r="GZ67" s="188"/>
      <c r="HA67" s="188"/>
      <c r="HB67" s="188"/>
      <c r="HC67" s="188"/>
      <c r="HD67" s="316">
        <f t="shared" si="139"/>
        <v>0</v>
      </c>
      <c r="HE67" s="316">
        <f t="shared" si="145"/>
        <v>0</v>
      </c>
      <c r="HF67" s="316">
        <f t="shared" si="146"/>
        <v>0</v>
      </c>
      <c r="HG67" s="316">
        <f t="shared" si="147"/>
        <v>0</v>
      </c>
      <c r="HH67" s="316">
        <f t="shared" si="148"/>
        <v>0</v>
      </c>
      <c r="HI67" s="316">
        <f t="shared" si="149"/>
        <v>0</v>
      </c>
      <c r="HJ67" s="188"/>
      <c r="HK67" s="307">
        <f t="shared" si="95"/>
        <v>0</v>
      </c>
      <c r="HL67" s="307">
        <f t="shared" si="128"/>
        <v>0</v>
      </c>
    </row>
    <row r="68" spans="1:220" ht="16.5" x14ac:dyDescent="0.25">
      <c r="A68" s="404">
        <v>38808</v>
      </c>
      <c r="B68" s="405">
        <f t="shared" si="96"/>
        <v>0</v>
      </c>
      <c r="C68" s="414">
        <f t="shared" si="97"/>
        <v>0.12</v>
      </c>
      <c r="D68" s="217"/>
      <c r="E68" s="405">
        <f t="shared" si="98"/>
        <v>0</v>
      </c>
      <c r="F68" s="414">
        <f t="shared" si="99"/>
        <v>0.17</v>
      </c>
      <c r="G68" s="217"/>
      <c r="H68" s="405">
        <f t="shared" si="100"/>
        <v>0</v>
      </c>
      <c r="I68" s="414">
        <f t="shared" si="133"/>
        <v>-0.09</v>
      </c>
      <c r="J68" s="217"/>
      <c r="K68" s="405">
        <f t="shared" si="101"/>
        <v>11.28</v>
      </c>
      <c r="L68" s="414">
        <f t="shared" si="134"/>
        <v>7.0000000000000007E-2</v>
      </c>
      <c r="M68" s="217"/>
      <c r="N68" s="405">
        <f t="shared" si="102"/>
        <v>-17.920000000000002</v>
      </c>
      <c r="O68" s="414">
        <f t="shared" si="135"/>
        <v>0.14000000000000001</v>
      </c>
      <c r="P68" s="217"/>
      <c r="Q68" s="405">
        <f t="shared" si="103"/>
        <v>-56.14</v>
      </c>
      <c r="R68" s="414">
        <f t="shared" si="104"/>
        <v>-0.55000000000000004</v>
      </c>
      <c r="S68" s="217"/>
      <c r="T68" s="414">
        <f t="shared" si="105"/>
        <v>4.7049913988281657</v>
      </c>
      <c r="U68" s="217"/>
      <c r="V68" s="405">
        <f t="shared" si="106"/>
        <v>0.14000000000000001</v>
      </c>
      <c r="W68" s="414">
        <f t="shared" si="107"/>
        <v>3.895</v>
      </c>
      <c r="X68" s="217"/>
      <c r="Z68" s="415">
        <f t="shared" si="108"/>
        <v>-44.86</v>
      </c>
      <c r="AA68" s="122"/>
      <c r="AB68" s="122"/>
      <c r="AH68" s="407">
        <v>38808</v>
      </c>
      <c r="AI68" s="293">
        <f t="shared" si="109"/>
        <v>0</v>
      </c>
      <c r="AJ68" s="294">
        <f t="shared" si="129"/>
        <v>0</v>
      </c>
      <c r="AK68" s="294">
        <f t="shared" si="14"/>
        <v>0</v>
      </c>
      <c r="AL68" s="313">
        <f t="shared" si="110"/>
        <v>0.75199023953405786</v>
      </c>
      <c r="AM68" s="314">
        <f t="shared" si="15"/>
        <v>0</v>
      </c>
      <c r="AN68" s="294">
        <f t="shared" si="16"/>
        <v>0</v>
      </c>
      <c r="AO68" s="408"/>
      <c r="AP68" s="237"/>
      <c r="AQ68" s="307">
        <f t="shared" si="136"/>
        <v>0</v>
      </c>
      <c r="AR68" s="237"/>
      <c r="AS68" s="188"/>
      <c r="AT68" s="188"/>
      <c r="AU68" s="239">
        <v>38808</v>
      </c>
      <c r="AV68" s="188"/>
      <c r="AW68" s="315">
        <f t="shared" si="111"/>
        <v>0</v>
      </c>
      <c r="AX68" s="316">
        <f t="shared" si="18"/>
        <v>0</v>
      </c>
      <c r="AY68" s="316">
        <f t="shared" si="19"/>
        <v>0</v>
      </c>
      <c r="AZ68" s="316">
        <f t="shared" si="20"/>
        <v>0</v>
      </c>
      <c r="BA68" s="316">
        <f t="shared" si="21"/>
        <v>0</v>
      </c>
      <c r="BB68" s="316">
        <f t="shared" si="22"/>
        <v>0</v>
      </c>
      <c r="BC68" s="316">
        <f t="shared" si="23"/>
        <v>0</v>
      </c>
      <c r="BD68" s="316"/>
      <c r="BE68" s="316">
        <f t="shared" si="112"/>
        <v>0</v>
      </c>
      <c r="BF68" s="248"/>
      <c r="BG68" s="248"/>
      <c r="BH68" s="317">
        <f t="shared" si="113"/>
        <v>0</v>
      </c>
      <c r="BI68" s="317">
        <f t="shared" si="24"/>
        <v>0</v>
      </c>
      <c r="BJ68" s="317">
        <f t="shared" si="25"/>
        <v>0</v>
      </c>
      <c r="BK68" s="317">
        <f t="shared" si="26"/>
        <v>0</v>
      </c>
      <c r="BL68" s="317">
        <f t="shared" si="27"/>
        <v>0</v>
      </c>
      <c r="BM68" s="317">
        <f t="shared" si="28"/>
        <v>0</v>
      </c>
      <c r="BN68" s="317">
        <f t="shared" si="29"/>
        <v>0</v>
      </c>
      <c r="BO68" s="317">
        <f t="shared" si="30"/>
        <v>0</v>
      </c>
      <c r="BP68" s="248"/>
      <c r="BQ68" s="249">
        <f t="shared" si="130"/>
        <v>0</v>
      </c>
      <c r="BR68" s="249"/>
      <c r="BS68" s="249"/>
      <c r="BT68" s="188"/>
      <c r="BU68" s="188"/>
      <c r="BV68" s="318">
        <f t="shared" si="114"/>
        <v>0</v>
      </c>
      <c r="BW68" s="318">
        <f t="shared" si="31"/>
        <v>0</v>
      </c>
      <c r="BX68" s="318">
        <f t="shared" si="32"/>
        <v>0</v>
      </c>
      <c r="BY68" s="318">
        <f t="shared" si="33"/>
        <v>0</v>
      </c>
      <c r="BZ68" s="318">
        <f t="shared" si="34"/>
        <v>0</v>
      </c>
      <c r="CA68" s="316">
        <f t="shared" si="35"/>
        <v>0</v>
      </c>
      <c r="CB68" s="316">
        <f t="shared" si="36"/>
        <v>0</v>
      </c>
      <c r="CC68" s="316">
        <f t="shared" si="37"/>
        <v>0</v>
      </c>
      <c r="CD68" s="316">
        <f t="shared" si="38"/>
        <v>0</v>
      </c>
      <c r="CE68" s="316">
        <f t="shared" si="39"/>
        <v>0</v>
      </c>
      <c r="CF68" s="316">
        <f t="shared" si="40"/>
        <v>0</v>
      </c>
      <c r="CG68" s="316">
        <f t="shared" si="41"/>
        <v>0</v>
      </c>
      <c r="CH68" s="316">
        <f t="shared" si="42"/>
        <v>0</v>
      </c>
      <c r="CI68" s="188"/>
      <c r="CJ68" s="307">
        <f t="shared" si="115"/>
        <v>0</v>
      </c>
      <c r="CK68" s="307"/>
      <c r="CL68" s="307"/>
      <c r="CM68" s="318">
        <f t="shared" si="116"/>
        <v>0</v>
      </c>
      <c r="CN68" s="318">
        <f t="shared" si="43"/>
        <v>0</v>
      </c>
      <c r="CO68" s="318">
        <f t="shared" si="44"/>
        <v>0</v>
      </c>
      <c r="CP68" s="318">
        <f t="shared" si="45"/>
        <v>0</v>
      </c>
      <c r="CQ68" s="307"/>
      <c r="CR68" s="307">
        <f t="shared" si="117"/>
        <v>0</v>
      </c>
      <c r="CS68" s="307"/>
      <c r="CT68" s="188"/>
      <c r="CU68" s="188"/>
      <c r="CV68" s="188"/>
      <c r="CW68" s="316">
        <f t="shared" si="118"/>
        <v>0</v>
      </c>
      <c r="CX68" s="316">
        <f t="shared" si="46"/>
        <v>0</v>
      </c>
      <c r="CY68" s="316">
        <f t="shared" si="47"/>
        <v>0</v>
      </c>
      <c r="CZ68" s="316">
        <f t="shared" si="48"/>
        <v>0</v>
      </c>
      <c r="DA68" s="316">
        <f t="shared" si="49"/>
        <v>0</v>
      </c>
      <c r="DB68" s="316">
        <f t="shared" si="50"/>
        <v>0</v>
      </c>
      <c r="DC68" s="316">
        <f t="shared" si="51"/>
        <v>0</v>
      </c>
      <c r="DD68" s="188"/>
      <c r="DE68" s="307">
        <f t="shared" si="119"/>
        <v>0</v>
      </c>
      <c r="DF68" s="188"/>
      <c r="DG68" s="188"/>
      <c r="DH68" s="188"/>
      <c r="DI68" s="188"/>
      <c r="DJ68" s="188"/>
      <c r="DK68" s="316">
        <f t="shared" si="120"/>
        <v>0</v>
      </c>
      <c r="DL68" s="316">
        <f t="shared" si="52"/>
        <v>0</v>
      </c>
      <c r="DM68" s="316">
        <f t="shared" si="53"/>
        <v>0</v>
      </c>
      <c r="DN68" s="316">
        <f t="shared" si="54"/>
        <v>0</v>
      </c>
      <c r="DO68" s="316"/>
      <c r="DP68" s="316">
        <f t="shared" si="121"/>
        <v>0</v>
      </c>
      <c r="DQ68" s="316"/>
      <c r="DR68" s="316">
        <f t="shared" si="122"/>
        <v>0</v>
      </c>
      <c r="DS68" s="316">
        <f t="shared" si="55"/>
        <v>0</v>
      </c>
      <c r="DT68" s="316">
        <f t="shared" si="56"/>
        <v>0</v>
      </c>
      <c r="DU68" s="316">
        <f t="shared" si="57"/>
        <v>0</v>
      </c>
      <c r="DV68" s="316">
        <f t="shared" si="58"/>
        <v>0</v>
      </c>
      <c r="DW68" s="316">
        <f t="shared" si="59"/>
        <v>0</v>
      </c>
      <c r="DX68" s="316">
        <f t="shared" si="60"/>
        <v>0</v>
      </c>
      <c r="DY68" s="316">
        <f t="shared" si="61"/>
        <v>0</v>
      </c>
      <c r="DZ68" s="188"/>
      <c r="EA68" s="307">
        <f t="shared" si="137"/>
        <v>0</v>
      </c>
      <c r="EB68" s="307">
        <f t="shared" si="63"/>
        <v>0</v>
      </c>
      <c r="EC68" s="188"/>
      <c r="ED68" s="188"/>
      <c r="EE68" s="188"/>
      <c r="EF68" s="188"/>
      <c r="EG68" s="188"/>
      <c r="EH68" s="316">
        <f t="shared" si="123"/>
        <v>0</v>
      </c>
      <c r="EI68" s="316">
        <f t="shared" si="64"/>
        <v>0</v>
      </c>
      <c r="EJ68" s="316">
        <f t="shared" si="65"/>
        <v>0</v>
      </c>
      <c r="EK68" s="316">
        <f t="shared" si="66"/>
        <v>0</v>
      </c>
      <c r="EL68" s="316">
        <f t="shared" si="67"/>
        <v>0</v>
      </c>
      <c r="EM68" s="316">
        <f t="shared" si="68"/>
        <v>0</v>
      </c>
      <c r="EN68" s="188"/>
      <c r="EO68" s="307">
        <f t="shared" si="131"/>
        <v>0</v>
      </c>
      <c r="EP68" s="307">
        <f t="shared" si="69"/>
        <v>0</v>
      </c>
      <c r="EQ68" s="188"/>
      <c r="ER68" s="188"/>
      <c r="ES68" s="188"/>
      <c r="ET68" s="188"/>
      <c r="EU68" s="188"/>
      <c r="EV68" s="316">
        <f t="shared" si="124"/>
        <v>0</v>
      </c>
      <c r="EW68" s="316">
        <f t="shared" si="70"/>
        <v>0</v>
      </c>
      <c r="EX68" s="316">
        <f t="shared" si="71"/>
        <v>0</v>
      </c>
      <c r="EY68" s="316">
        <f t="shared" si="72"/>
        <v>0</v>
      </c>
      <c r="EZ68" s="316">
        <f t="shared" si="73"/>
        <v>0</v>
      </c>
      <c r="FA68" s="316">
        <f t="shared" si="74"/>
        <v>0</v>
      </c>
      <c r="FB68" s="188"/>
      <c r="FC68" s="307">
        <f t="shared" si="132"/>
        <v>0</v>
      </c>
      <c r="FD68" s="307">
        <f t="shared" si="75"/>
        <v>0</v>
      </c>
      <c r="FE68" s="188"/>
      <c r="FF68" s="188"/>
      <c r="FG68" s="188"/>
      <c r="FH68" s="188"/>
      <c r="FI68" s="188"/>
      <c r="FJ68" s="188"/>
      <c r="FK68" s="316">
        <f t="shared" si="125"/>
        <v>0</v>
      </c>
      <c r="FL68" s="316">
        <f t="shared" si="76"/>
        <v>0</v>
      </c>
      <c r="FM68" s="316">
        <f t="shared" si="77"/>
        <v>0</v>
      </c>
      <c r="FN68" s="316">
        <f t="shared" si="78"/>
        <v>0</v>
      </c>
      <c r="FO68" s="316">
        <f t="shared" si="79"/>
        <v>0</v>
      </c>
      <c r="FP68" s="316">
        <f t="shared" si="80"/>
        <v>0</v>
      </c>
      <c r="FQ68" s="188"/>
      <c r="FR68" s="307">
        <f t="shared" si="81"/>
        <v>0</v>
      </c>
      <c r="FS68" s="307">
        <f t="shared" si="82"/>
        <v>0</v>
      </c>
      <c r="FT68" s="188"/>
      <c r="FU68" s="188"/>
      <c r="FV68" s="188"/>
      <c r="FW68" s="188"/>
      <c r="FX68" s="188"/>
      <c r="FY68" s="188"/>
      <c r="FZ68" s="316">
        <f t="shared" si="126"/>
        <v>0</v>
      </c>
      <c r="GA68" s="316">
        <f t="shared" si="83"/>
        <v>0</v>
      </c>
      <c r="GB68" s="316">
        <f t="shared" si="84"/>
        <v>0</v>
      </c>
      <c r="GC68" s="316">
        <f t="shared" si="85"/>
        <v>0</v>
      </c>
      <c r="GD68" s="316">
        <f t="shared" si="86"/>
        <v>0</v>
      </c>
      <c r="GE68" s="316">
        <f t="shared" si="87"/>
        <v>0</v>
      </c>
      <c r="GF68" s="188"/>
      <c r="GG68" s="307">
        <f t="shared" si="88"/>
        <v>0</v>
      </c>
      <c r="GH68" s="307">
        <f t="shared" si="89"/>
        <v>0</v>
      </c>
      <c r="GK68" s="188"/>
      <c r="GL68" s="188"/>
      <c r="GM68" s="188"/>
      <c r="GN68" s="188"/>
      <c r="GO68" s="316">
        <f t="shared" si="138"/>
        <v>0</v>
      </c>
      <c r="GP68" s="316">
        <f t="shared" si="140"/>
        <v>0</v>
      </c>
      <c r="GQ68" s="316">
        <f t="shared" si="141"/>
        <v>0</v>
      </c>
      <c r="GR68" s="316">
        <f t="shared" si="142"/>
        <v>0</v>
      </c>
      <c r="GS68" s="316">
        <f t="shared" si="143"/>
        <v>0</v>
      </c>
      <c r="GT68" s="316">
        <f t="shared" si="144"/>
        <v>0</v>
      </c>
      <c r="GU68" s="188"/>
      <c r="GV68" s="307">
        <f t="shared" si="92"/>
        <v>0</v>
      </c>
      <c r="GW68" s="307">
        <f t="shared" si="127"/>
        <v>0</v>
      </c>
      <c r="GZ68" s="188"/>
      <c r="HA68" s="188"/>
      <c r="HB68" s="188"/>
      <c r="HC68" s="188"/>
      <c r="HD68" s="316">
        <f t="shared" si="139"/>
        <v>0</v>
      </c>
      <c r="HE68" s="316">
        <f t="shared" si="145"/>
        <v>0</v>
      </c>
      <c r="HF68" s="316">
        <f t="shared" si="146"/>
        <v>0</v>
      </c>
      <c r="HG68" s="316">
        <f t="shared" si="147"/>
        <v>0</v>
      </c>
      <c r="HH68" s="316">
        <f t="shared" si="148"/>
        <v>0</v>
      </c>
      <c r="HI68" s="316">
        <f t="shared" si="149"/>
        <v>0</v>
      </c>
      <c r="HJ68" s="188"/>
      <c r="HK68" s="307">
        <f t="shared" si="95"/>
        <v>0</v>
      </c>
      <c r="HL68" s="307">
        <f t="shared" si="128"/>
        <v>0</v>
      </c>
    </row>
    <row r="69" spans="1:220" ht="16.5" x14ac:dyDescent="0.25">
      <c r="A69" s="404">
        <v>38838</v>
      </c>
      <c r="B69" s="410">
        <f t="shared" si="96"/>
        <v>0</v>
      </c>
      <c r="C69" s="208">
        <f t="shared" si="97"/>
        <v>0.12</v>
      </c>
      <c r="D69" s="417"/>
      <c r="E69" s="410">
        <f t="shared" si="98"/>
        <v>0</v>
      </c>
      <c r="F69" s="208">
        <f t="shared" si="99"/>
        <v>0.17</v>
      </c>
      <c r="G69" s="417"/>
      <c r="H69" s="410">
        <f t="shared" si="100"/>
        <v>0</v>
      </c>
      <c r="I69" s="208">
        <f t="shared" si="133"/>
        <v>-0.09</v>
      </c>
      <c r="J69" s="417"/>
      <c r="K69" s="410">
        <f t="shared" si="101"/>
        <v>11.6</v>
      </c>
      <c r="L69" s="208">
        <f t="shared" si="134"/>
        <v>7.0000000000000007E-2</v>
      </c>
      <c r="M69" s="417"/>
      <c r="N69" s="410">
        <f t="shared" si="102"/>
        <v>-18.43</v>
      </c>
      <c r="O69" s="208">
        <f t="shared" si="135"/>
        <v>0.14000000000000001</v>
      </c>
      <c r="P69" s="417"/>
      <c r="Q69" s="410">
        <f t="shared" si="103"/>
        <v>-57.72</v>
      </c>
      <c r="R69" s="208">
        <f t="shared" si="104"/>
        <v>-0.55000000000000004</v>
      </c>
      <c r="S69" s="417"/>
      <c r="T69" s="208">
        <f t="shared" si="105"/>
        <v>4.663170150478436</v>
      </c>
      <c r="U69" s="417"/>
      <c r="V69" s="410">
        <f t="shared" si="106"/>
        <v>-0.31</v>
      </c>
      <c r="W69" s="208">
        <f t="shared" si="107"/>
        <v>3.8660000000000001</v>
      </c>
      <c r="X69" s="417"/>
      <c r="Z69" s="415">
        <f t="shared" si="108"/>
        <v>-46.12</v>
      </c>
      <c r="AA69" s="122"/>
      <c r="AB69" s="122"/>
      <c r="AH69" s="407">
        <v>38838</v>
      </c>
      <c r="AI69" s="293">
        <f t="shared" si="109"/>
        <v>0</v>
      </c>
      <c r="AJ69" s="294">
        <f t="shared" si="129"/>
        <v>0</v>
      </c>
      <c r="AK69" s="294">
        <f t="shared" si="14"/>
        <v>0</v>
      </c>
      <c r="AL69" s="313">
        <f t="shared" si="110"/>
        <v>0.74829498720301413</v>
      </c>
      <c r="AM69" s="314">
        <f t="shared" si="15"/>
        <v>0</v>
      </c>
      <c r="AN69" s="294">
        <f t="shared" si="16"/>
        <v>0</v>
      </c>
      <c r="AO69" s="408"/>
      <c r="AP69" s="237"/>
      <c r="AQ69" s="307">
        <f t="shared" si="136"/>
        <v>0</v>
      </c>
      <c r="AR69" s="237"/>
      <c r="AS69" s="188"/>
      <c r="AT69" s="188"/>
      <c r="AU69" s="239">
        <v>38838</v>
      </c>
      <c r="AV69" s="188"/>
      <c r="AW69" s="315">
        <f t="shared" si="111"/>
        <v>0</v>
      </c>
      <c r="AX69" s="316">
        <f t="shared" si="18"/>
        <v>0</v>
      </c>
      <c r="AY69" s="316">
        <f t="shared" si="19"/>
        <v>0</v>
      </c>
      <c r="AZ69" s="316">
        <f t="shared" si="20"/>
        <v>0</v>
      </c>
      <c r="BA69" s="316">
        <f t="shared" si="21"/>
        <v>0</v>
      </c>
      <c r="BB69" s="316">
        <f t="shared" si="22"/>
        <v>0</v>
      </c>
      <c r="BC69" s="316">
        <f t="shared" si="23"/>
        <v>0</v>
      </c>
      <c r="BD69" s="316"/>
      <c r="BE69" s="316">
        <f t="shared" si="112"/>
        <v>0</v>
      </c>
      <c r="BF69" s="248"/>
      <c r="BG69" s="248"/>
      <c r="BH69" s="317">
        <f t="shared" si="113"/>
        <v>0</v>
      </c>
      <c r="BI69" s="317">
        <f t="shared" si="24"/>
        <v>0</v>
      </c>
      <c r="BJ69" s="317">
        <f t="shared" si="25"/>
        <v>0</v>
      </c>
      <c r="BK69" s="317">
        <f t="shared" si="26"/>
        <v>0</v>
      </c>
      <c r="BL69" s="317">
        <f t="shared" si="27"/>
        <v>0</v>
      </c>
      <c r="BM69" s="317">
        <f t="shared" si="28"/>
        <v>0</v>
      </c>
      <c r="BN69" s="317">
        <f t="shared" si="29"/>
        <v>0</v>
      </c>
      <c r="BO69" s="317">
        <f t="shared" si="30"/>
        <v>0</v>
      </c>
      <c r="BP69" s="248"/>
      <c r="BQ69" s="249">
        <f t="shared" si="130"/>
        <v>0</v>
      </c>
      <c r="BR69" s="249"/>
      <c r="BS69" s="249"/>
      <c r="BT69" s="188"/>
      <c r="BU69" s="188"/>
      <c r="BV69" s="318">
        <f t="shared" si="114"/>
        <v>0</v>
      </c>
      <c r="BW69" s="318">
        <f t="shared" si="31"/>
        <v>0</v>
      </c>
      <c r="BX69" s="318">
        <f t="shared" si="32"/>
        <v>0</v>
      </c>
      <c r="BY69" s="318">
        <f t="shared" si="33"/>
        <v>0</v>
      </c>
      <c r="BZ69" s="318">
        <f t="shared" si="34"/>
        <v>0</v>
      </c>
      <c r="CA69" s="316">
        <f t="shared" si="35"/>
        <v>0</v>
      </c>
      <c r="CB69" s="316">
        <f t="shared" si="36"/>
        <v>0</v>
      </c>
      <c r="CC69" s="316">
        <f t="shared" si="37"/>
        <v>0</v>
      </c>
      <c r="CD69" s="316">
        <f t="shared" si="38"/>
        <v>0</v>
      </c>
      <c r="CE69" s="316">
        <f t="shared" si="39"/>
        <v>0</v>
      </c>
      <c r="CF69" s="316">
        <f t="shared" si="40"/>
        <v>0</v>
      </c>
      <c r="CG69" s="316">
        <f t="shared" si="41"/>
        <v>0</v>
      </c>
      <c r="CH69" s="316">
        <f t="shared" si="42"/>
        <v>0</v>
      </c>
      <c r="CI69" s="188"/>
      <c r="CJ69" s="307">
        <f t="shared" si="115"/>
        <v>0</v>
      </c>
      <c r="CK69" s="307"/>
      <c r="CL69" s="307"/>
      <c r="CM69" s="318">
        <f t="shared" si="116"/>
        <v>0</v>
      </c>
      <c r="CN69" s="318">
        <f t="shared" si="43"/>
        <v>0</v>
      </c>
      <c r="CO69" s="318">
        <f t="shared" si="44"/>
        <v>0</v>
      </c>
      <c r="CP69" s="318">
        <f t="shared" si="45"/>
        <v>0</v>
      </c>
      <c r="CQ69" s="307"/>
      <c r="CR69" s="307">
        <f t="shared" si="117"/>
        <v>0</v>
      </c>
      <c r="CS69" s="307"/>
      <c r="CT69" s="188"/>
      <c r="CU69" s="188"/>
      <c r="CV69" s="188"/>
      <c r="CW69" s="316">
        <f t="shared" si="118"/>
        <v>0</v>
      </c>
      <c r="CX69" s="316">
        <f t="shared" si="46"/>
        <v>0</v>
      </c>
      <c r="CY69" s="316">
        <f t="shared" si="47"/>
        <v>0</v>
      </c>
      <c r="CZ69" s="316">
        <f t="shared" si="48"/>
        <v>0</v>
      </c>
      <c r="DA69" s="316">
        <f t="shared" si="49"/>
        <v>0</v>
      </c>
      <c r="DB69" s="316">
        <f t="shared" si="50"/>
        <v>0</v>
      </c>
      <c r="DC69" s="316">
        <f t="shared" si="51"/>
        <v>0</v>
      </c>
      <c r="DD69" s="188"/>
      <c r="DE69" s="307">
        <f t="shared" si="119"/>
        <v>0</v>
      </c>
      <c r="DF69" s="188"/>
      <c r="DG69" s="188"/>
      <c r="DH69" s="188"/>
      <c r="DI69" s="188"/>
      <c r="DJ69" s="188"/>
      <c r="DK69" s="316">
        <f t="shared" si="120"/>
        <v>0</v>
      </c>
      <c r="DL69" s="316">
        <f t="shared" si="52"/>
        <v>0</v>
      </c>
      <c r="DM69" s="316">
        <f t="shared" si="53"/>
        <v>0</v>
      </c>
      <c r="DN69" s="316">
        <f t="shared" si="54"/>
        <v>0</v>
      </c>
      <c r="DO69" s="316"/>
      <c r="DP69" s="316">
        <f t="shared" si="121"/>
        <v>0</v>
      </c>
      <c r="DQ69" s="316"/>
      <c r="DR69" s="316">
        <f t="shared" si="122"/>
        <v>0</v>
      </c>
      <c r="DS69" s="316">
        <f t="shared" si="55"/>
        <v>0</v>
      </c>
      <c r="DT69" s="316">
        <f t="shared" si="56"/>
        <v>0</v>
      </c>
      <c r="DU69" s="316">
        <f t="shared" si="57"/>
        <v>0</v>
      </c>
      <c r="DV69" s="316">
        <f t="shared" si="58"/>
        <v>0</v>
      </c>
      <c r="DW69" s="316">
        <f t="shared" si="59"/>
        <v>0</v>
      </c>
      <c r="DX69" s="316">
        <f t="shared" si="60"/>
        <v>0</v>
      </c>
      <c r="DY69" s="316">
        <f t="shared" si="61"/>
        <v>0</v>
      </c>
      <c r="DZ69" s="188"/>
      <c r="EA69" s="307">
        <f t="shared" si="137"/>
        <v>0</v>
      </c>
      <c r="EB69" s="307">
        <f t="shared" si="63"/>
        <v>0</v>
      </c>
      <c r="EC69" s="188"/>
      <c r="ED69" s="188"/>
      <c r="EE69" s="188"/>
      <c r="EF69" s="188"/>
      <c r="EG69" s="188"/>
      <c r="EH69" s="316">
        <f t="shared" si="123"/>
        <v>0</v>
      </c>
      <c r="EI69" s="316">
        <f t="shared" si="64"/>
        <v>0</v>
      </c>
      <c r="EJ69" s="316">
        <f t="shared" si="65"/>
        <v>0</v>
      </c>
      <c r="EK69" s="316">
        <f t="shared" si="66"/>
        <v>0</v>
      </c>
      <c r="EL69" s="316">
        <f t="shared" si="67"/>
        <v>0</v>
      </c>
      <c r="EM69" s="316">
        <f t="shared" si="68"/>
        <v>0</v>
      </c>
      <c r="EN69" s="188"/>
      <c r="EO69" s="307">
        <f t="shared" si="131"/>
        <v>0</v>
      </c>
      <c r="EP69" s="307">
        <f t="shared" si="69"/>
        <v>0</v>
      </c>
      <c r="EQ69" s="188"/>
      <c r="ER69" s="188"/>
      <c r="ES69" s="188"/>
      <c r="ET69" s="188"/>
      <c r="EU69" s="188"/>
      <c r="EV69" s="316">
        <f t="shared" si="124"/>
        <v>0</v>
      </c>
      <c r="EW69" s="316">
        <f t="shared" si="70"/>
        <v>0</v>
      </c>
      <c r="EX69" s="316">
        <f t="shared" si="71"/>
        <v>0</v>
      </c>
      <c r="EY69" s="316">
        <f t="shared" si="72"/>
        <v>0</v>
      </c>
      <c r="EZ69" s="316">
        <f t="shared" si="73"/>
        <v>0</v>
      </c>
      <c r="FA69" s="316">
        <f t="shared" si="74"/>
        <v>0</v>
      </c>
      <c r="FB69" s="188"/>
      <c r="FC69" s="307">
        <f t="shared" si="132"/>
        <v>0</v>
      </c>
      <c r="FD69" s="307">
        <f t="shared" si="75"/>
        <v>0</v>
      </c>
      <c r="FE69" s="188"/>
      <c r="FF69" s="188"/>
      <c r="FG69" s="188"/>
      <c r="FH69" s="188"/>
      <c r="FI69" s="188"/>
      <c r="FJ69" s="188"/>
      <c r="FK69" s="316">
        <f t="shared" si="125"/>
        <v>0</v>
      </c>
      <c r="FL69" s="316">
        <f t="shared" si="76"/>
        <v>0</v>
      </c>
      <c r="FM69" s="316">
        <f t="shared" si="77"/>
        <v>0</v>
      </c>
      <c r="FN69" s="316">
        <f t="shared" si="78"/>
        <v>0</v>
      </c>
      <c r="FO69" s="316">
        <f t="shared" si="79"/>
        <v>0</v>
      </c>
      <c r="FP69" s="316">
        <f t="shared" si="80"/>
        <v>0</v>
      </c>
      <c r="FQ69" s="188"/>
      <c r="FR69" s="307">
        <f t="shared" si="81"/>
        <v>0</v>
      </c>
      <c r="FS69" s="307">
        <f t="shared" si="82"/>
        <v>0</v>
      </c>
      <c r="FT69" s="188"/>
      <c r="FU69" s="188"/>
      <c r="FV69" s="188"/>
      <c r="FW69" s="188"/>
      <c r="FX69" s="188"/>
      <c r="FY69" s="188"/>
      <c r="FZ69" s="316">
        <f t="shared" si="126"/>
        <v>0</v>
      </c>
      <c r="GA69" s="316">
        <f t="shared" si="83"/>
        <v>0</v>
      </c>
      <c r="GB69" s="316">
        <f t="shared" si="84"/>
        <v>0</v>
      </c>
      <c r="GC69" s="316">
        <f t="shared" si="85"/>
        <v>0</v>
      </c>
      <c r="GD69" s="316">
        <f t="shared" si="86"/>
        <v>0</v>
      </c>
      <c r="GE69" s="316">
        <f t="shared" si="87"/>
        <v>0</v>
      </c>
      <c r="GF69" s="188"/>
      <c r="GG69" s="307">
        <f t="shared" si="88"/>
        <v>0</v>
      </c>
      <c r="GH69" s="307">
        <f t="shared" si="89"/>
        <v>0</v>
      </c>
      <c r="GK69" s="188"/>
      <c r="GL69" s="188"/>
      <c r="GM69" s="188"/>
      <c r="GN69" s="188"/>
      <c r="GO69" s="316">
        <f t="shared" si="138"/>
        <v>0</v>
      </c>
      <c r="GP69" s="316">
        <f t="shared" si="140"/>
        <v>0</v>
      </c>
      <c r="GQ69" s="316">
        <f t="shared" si="141"/>
        <v>0</v>
      </c>
      <c r="GR69" s="316">
        <f t="shared" si="142"/>
        <v>0</v>
      </c>
      <c r="GS69" s="316">
        <f t="shared" si="143"/>
        <v>0</v>
      </c>
      <c r="GT69" s="316">
        <f t="shared" si="144"/>
        <v>0</v>
      </c>
      <c r="GU69" s="188"/>
      <c r="GV69" s="307">
        <f t="shared" si="92"/>
        <v>0</v>
      </c>
      <c r="GW69" s="307">
        <f t="shared" si="127"/>
        <v>0</v>
      </c>
      <c r="GZ69" s="188"/>
      <c r="HA69" s="188"/>
      <c r="HB69" s="188"/>
      <c r="HC69" s="188"/>
      <c r="HD69" s="316">
        <f t="shared" si="139"/>
        <v>0</v>
      </c>
      <c r="HE69" s="316">
        <f t="shared" si="145"/>
        <v>0</v>
      </c>
      <c r="HF69" s="316">
        <f t="shared" si="146"/>
        <v>0</v>
      </c>
      <c r="HG69" s="316">
        <f t="shared" si="147"/>
        <v>0</v>
      </c>
      <c r="HH69" s="316">
        <f t="shared" si="148"/>
        <v>0</v>
      </c>
      <c r="HI69" s="316">
        <f t="shared" si="149"/>
        <v>0</v>
      </c>
      <c r="HJ69" s="188"/>
      <c r="HK69" s="307">
        <f t="shared" si="95"/>
        <v>0</v>
      </c>
      <c r="HL69" s="307">
        <f t="shared" si="128"/>
        <v>0</v>
      </c>
    </row>
    <row r="70" spans="1:220" ht="16.5" x14ac:dyDescent="0.25">
      <c r="A70" s="404">
        <v>38869</v>
      </c>
      <c r="B70" s="410">
        <f t="shared" si="96"/>
        <v>0</v>
      </c>
      <c r="C70" s="208">
        <f t="shared" si="97"/>
        <v>0.12</v>
      </c>
      <c r="D70" s="417"/>
      <c r="E70" s="410">
        <f t="shared" si="98"/>
        <v>0</v>
      </c>
      <c r="F70" s="208">
        <f t="shared" si="99"/>
        <v>0.17</v>
      </c>
      <c r="G70" s="417"/>
      <c r="H70" s="410">
        <f t="shared" si="100"/>
        <v>0</v>
      </c>
      <c r="I70" s="208">
        <f t="shared" ref="I70:I101" si="150">INDEX(M1SHEET,MATCH($A70,M1COLUMN,0),MATCH($AF$20,M1ROW,0))</f>
        <v>-0.09</v>
      </c>
      <c r="J70" s="417"/>
      <c r="K70" s="410">
        <f t="shared" si="101"/>
        <v>11.17</v>
      </c>
      <c r="L70" s="208">
        <f t="shared" ref="L70:L101" si="151">INDEX(M1SHEET,MATCH($A70,M1COLUMN,0),MATCH($AF$10,M1ROW,0))</f>
        <v>7.0000000000000007E-2</v>
      </c>
      <c r="M70" s="417"/>
      <c r="N70" s="410">
        <f t="shared" si="102"/>
        <v>-17.739999999999998</v>
      </c>
      <c r="O70" s="208">
        <f t="shared" ref="O70:O101" si="152">INDEX(M1SHEET,MATCH($A70,M1COLUMN,0),MATCH($AF$26,M1ROW,0))</f>
        <v>0.14000000000000001</v>
      </c>
      <c r="P70" s="417"/>
      <c r="Q70" s="410">
        <f t="shared" si="103"/>
        <v>-55.58</v>
      </c>
      <c r="R70" s="208">
        <f t="shared" si="104"/>
        <v>-0.55000000000000004</v>
      </c>
      <c r="S70" s="417"/>
      <c r="T70" s="208">
        <f t="shared" si="105"/>
        <v>4.7042912134825992</v>
      </c>
      <c r="U70" s="417"/>
      <c r="V70" s="410">
        <f t="shared" si="106"/>
        <v>0.05</v>
      </c>
      <c r="W70" s="208">
        <f t="shared" si="107"/>
        <v>3.8960000000000004</v>
      </c>
      <c r="X70" s="417"/>
      <c r="Z70" s="415">
        <f t="shared" si="108"/>
        <v>-44.41</v>
      </c>
      <c r="AA70" s="122"/>
      <c r="AB70" s="122"/>
      <c r="AH70" s="407">
        <v>38869</v>
      </c>
      <c r="AI70" s="293">
        <f t="shared" si="109"/>
        <v>0</v>
      </c>
      <c r="AJ70" s="294">
        <f t="shared" si="129"/>
        <v>0</v>
      </c>
      <c r="AK70" s="294">
        <f t="shared" ref="AK70:AK133" si="153">(AM70+AN70)*(AL70)</f>
        <v>0</v>
      </c>
      <c r="AL70" s="313">
        <f t="shared" si="110"/>
        <v>0.74448561557795845</v>
      </c>
      <c r="AM70" s="314">
        <f t="shared" ref="AM70:AM133" si="154">BR70</f>
        <v>0</v>
      </c>
      <c r="AN70" s="294">
        <f t="shared" ref="AN70:AN133" si="155">BQ70</f>
        <v>0</v>
      </c>
      <c r="AO70" s="408"/>
      <c r="AP70" s="237"/>
      <c r="AQ70" s="307">
        <f t="shared" ref="AQ70:AQ101" si="156">SUM(AW70:BD70)+SUM(BH70:BO70)+SUM(DT70:DY70)+SUM(BV70:CH70)</f>
        <v>0</v>
      </c>
      <c r="AR70" s="237"/>
      <c r="AS70" s="188"/>
      <c r="AT70" s="188"/>
      <c r="AU70" s="239">
        <v>38869</v>
      </c>
      <c r="AV70" s="188"/>
      <c r="AW70" s="315">
        <f t="shared" si="111"/>
        <v>0</v>
      </c>
      <c r="AX70" s="316">
        <f t="shared" ref="AX70:AX133" si="157">IF(AX$2&lt;=$A70,IF(AX$3&gt;=$A70,(AX$4/1.055056),0),0)*($AH71-$AH70)/10000</f>
        <v>0</v>
      </c>
      <c r="AY70" s="316">
        <f t="shared" ref="AY70:AY133" si="158">IF(AY$2&lt;=$A70,IF(AY$3&gt;=$A70,(AY$4/1.055056),0),0)*($AH71-$AH70)/10000</f>
        <v>0</v>
      </c>
      <c r="AZ70" s="316">
        <f t="shared" ref="AZ70:AZ133" si="159">IF(AZ$2&lt;=$A70,IF(AZ$3&gt;=$A70,(AZ$4/1.055056),0),0)*($AH71-$AH70)/10000</f>
        <v>0</v>
      </c>
      <c r="BA70" s="316">
        <f t="shared" ref="BA70:BA133" si="160">IF(BA$2&lt;=$A70,IF(BA$3&gt;=$A70,(BA$4/1.055056),0),0)*($AH71-$AH70)/10000</f>
        <v>0</v>
      </c>
      <c r="BB70" s="316">
        <f t="shared" ref="BB70:BB133" si="161">IF(BB$2&lt;=$A70,IF(BB$3&gt;=$A70,(BB$4/1.055056),0),0)*($AH71-$AH70)/10000</f>
        <v>0</v>
      </c>
      <c r="BC70" s="316">
        <f t="shared" ref="BC70:BC133" si="162">IF(BC$2&lt;=$A70,IF(BC$3&gt;=$A70,(BC$4/1.055056),0),0)*($AH71-$AH70)/10000</f>
        <v>0</v>
      </c>
      <c r="BD70" s="316"/>
      <c r="BE70" s="316">
        <f t="shared" si="112"/>
        <v>0</v>
      </c>
      <c r="BF70" s="248"/>
      <c r="BG70" s="248"/>
      <c r="BH70" s="317">
        <f t="shared" si="113"/>
        <v>0</v>
      </c>
      <c r="BI70" s="317">
        <f t="shared" ref="BI70:BI133" si="163">IF(BI$2&lt;=$A70,IF(BI$3&gt;=$A70,(BI$4/1.055056),0),0)*($AH71-$AH70)/10000</f>
        <v>0</v>
      </c>
      <c r="BJ70" s="317">
        <f t="shared" ref="BJ70:BJ133" si="164">IF(BJ$2&lt;=$A70,IF(BJ$3&gt;=$A70,(BJ$4/1.055056),0),0)*($AH71-$AH70)/10000</f>
        <v>0</v>
      </c>
      <c r="BK70" s="317">
        <f t="shared" ref="BK70:BK133" si="165">IF(BK$2&lt;=$A70,IF(BK$3&gt;=$A70,(BK$4/1.055056),0),0)*($AH71-$AH70)/10000</f>
        <v>0</v>
      </c>
      <c r="BL70" s="317">
        <f t="shared" ref="BL70:BL133" si="166">IF(BL$2&lt;=$A70,IF(BL$3&gt;=$A70,(BL$4/1.055056),0),0)*($AH71-$AH70)/10000</f>
        <v>0</v>
      </c>
      <c r="BM70" s="317">
        <f t="shared" ref="BM70:BM133" si="167">IF(BM$2&lt;=$A70,IF(BM$3&gt;=$A70,(BM$4/1.055056),0),0)*($AH71-$AH70)/10000</f>
        <v>0</v>
      </c>
      <c r="BN70" s="317">
        <f t="shared" ref="BN70:BN133" si="168">IF(BN$2&lt;=$A70,IF(BN$3&gt;=$A70,(BN$4/1.055056),0),0)*($AH71-$AH70)/10000</f>
        <v>0</v>
      </c>
      <c r="BO70" s="317">
        <f t="shared" ref="BO70:BO133" si="169">IF(BO$2&lt;=$A70,IF(BO$3&gt;=$A70,(BO$4/1.055056),0),0)*($AH71-$AH70)/10000</f>
        <v>0</v>
      </c>
      <c r="BP70" s="248"/>
      <c r="BQ70" s="249">
        <f t="shared" si="130"/>
        <v>0</v>
      </c>
      <c r="BR70" s="249"/>
      <c r="BS70" s="249"/>
      <c r="BT70" s="188"/>
      <c r="BU70" s="188"/>
      <c r="BV70" s="318">
        <f t="shared" si="114"/>
        <v>0</v>
      </c>
      <c r="BW70" s="318">
        <f t="shared" ref="BW70:BW133" si="170">IF(BW$2&lt;=$A70,IF(BW$3&gt;=$A70,(BW$4),0),0)*($AH71-$AH70)/10000</f>
        <v>0</v>
      </c>
      <c r="BX70" s="318">
        <f t="shared" ref="BX70:BX133" si="171">IF(BX$2&lt;=$A70,IF(BX$3&gt;=$A70,(BX$4),0),0)*($AH71-$AH70)/10000</f>
        <v>0</v>
      </c>
      <c r="BY70" s="318">
        <f t="shared" ref="BY70:BY133" si="172">IF(BY$2&lt;=$A70,IF(BY$3&gt;=$A70,(BY$4),0),0)*($AH71-$AH70)/10000</f>
        <v>0</v>
      </c>
      <c r="BZ70" s="318">
        <f t="shared" ref="BZ70:BZ133" si="173">IF(BZ$2&lt;=$A70,IF(BZ$3&gt;=$A70,(BZ$4),0),0)*($AH71-$AH70)/10000</f>
        <v>0</v>
      </c>
      <c r="CA70" s="316">
        <f t="shared" ref="CA70:CA133" si="174">IF(CA$2&lt;=$A70,IF(CA$3&gt;=$A70,(CA$4),0),0)*($AH71-$AH70)/10000</f>
        <v>0</v>
      </c>
      <c r="CB70" s="316">
        <f t="shared" ref="CB70:CB133" si="175">IF(CB$2&lt;=$A70,IF(CB$3&gt;=$A70,(CB$4),0),0)*($AH71-$AH70)/10000</f>
        <v>0</v>
      </c>
      <c r="CC70" s="316">
        <f t="shared" ref="CC70:CC133" si="176">IF(CC$2&lt;=$A70,IF(CC$3&gt;=$A70,(CC$4),0),0)*($AH71-$AH70)/10000</f>
        <v>0</v>
      </c>
      <c r="CD70" s="316">
        <f t="shared" ref="CD70:CD133" si="177">IF(CD$2&lt;=$A70,IF(CD$3&gt;=$A70,(CD$4),0),0)*($AH71-$AH70)/10000</f>
        <v>0</v>
      </c>
      <c r="CE70" s="316">
        <f t="shared" ref="CE70:CE133" si="178">IF(CE$2&lt;=$A70,IF(CE$3&gt;=$A70,(CE$4),0),0)*($AH71-$AH70)/10000</f>
        <v>0</v>
      </c>
      <c r="CF70" s="316">
        <f t="shared" ref="CF70:CF133" si="179">IF(CF$2&lt;=$A70,IF(CF$3&gt;=$A70,(CF$4),0),0)*($AH71-$AH70)/10000</f>
        <v>0</v>
      </c>
      <c r="CG70" s="316">
        <f t="shared" ref="CG70:CG133" si="180">IF(CG$2&lt;=$A70,IF(CG$3&gt;=$A70,(CG$4),0),0)*($AH71-$AH70)/10000</f>
        <v>0</v>
      </c>
      <c r="CH70" s="316">
        <f t="shared" ref="CH70:CH133" si="181">IF(CH$2&lt;=$A70,IF(CH$3&gt;=$A70,(CH$4),0),0)*($AH71-$AH70)/10000</f>
        <v>0</v>
      </c>
      <c r="CI70" s="188"/>
      <c r="CJ70" s="307">
        <f t="shared" si="115"/>
        <v>0</v>
      </c>
      <c r="CK70" s="307"/>
      <c r="CL70" s="307"/>
      <c r="CM70" s="318">
        <f t="shared" si="116"/>
        <v>0</v>
      </c>
      <c r="CN70" s="318">
        <f t="shared" ref="CN70:CN133" si="182">IF(CN$2&lt;=$A70,IF(CN$3&gt;=$A70,(CN$4),0),0)*($AH71-$AH70)/10000</f>
        <v>0</v>
      </c>
      <c r="CO70" s="318">
        <f t="shared" ref="CO70:CO133" si="183">IF(CO$2&lt;=$A70,IF(CO$3&gt;=$A70,(CO$4),0),0)*($AH71-$AH70)/10000</f>
        <v>0</v>
      </c>
      <c r="CP70" s="318">
        <f t="shared" ref="CP70:CP133" si="184">IF(CP$2&lt;=$A70,IF(CP$3&gt;=$A70,(CP$4),0),0)*($AH71-$AH70)/10000</f>
        <v>0</v>
      </c>
      <c r="CQ70" s="307"/>
      <c r="CR70" s="307">
        <f t="shared" si="117"/>
        <v>0</v>
      </c>
      <c r="CS70" s="307"/>
      <c r="CT70" s="188"/>
      <c r="CU70" s="188"/>
      <c r="CV70" s="188"/>
      <c r="CW70" s="316">
        <f t="shared" si="118"/>
        <v>0</v>
      </c>
      <c r="CX70" s="316">
        <f t="shared" ref="CX70:CX133" si="185">IF(CX$2&lt;=$A70,IF(CX$3&gt;=$A70,(CX$4),0),0)*($AH71-$AH70)/10000</f>
        <v>0</v>
      </c>
      <c r="CY70" s="316">
        <f t="shared" ref="CY70:CY133" si="186">IF(CY$2&lt;=$A70,IF(CY$3&gt;=$A70,(CY$4),0),0)*($AH71-$AH70)/10000</f>
        <v>0</v>
      </c>
      <c r="CZ70" s="316">
        <f t="shared" ref="CZ70:CZ133" si="187">IF(CZ$2&lt;=$A70,IF(CZ$3&gt;=$A70,(CZ$4),0),0)*($AH71-$AH70)/10000</f>
        <v>0</v>
      </c>
      <c r="DA70" s="316">
        <f t="shared" ref="DA70:DA133" si="188">IF(DA$2&lt;=$A70,IF(DA$3&gt;=$A70,(DA$4),0),0)*($AH71-$AH70)/10000</f>
        <v>0</v>
      </c>
      <c r="DB70" s="316">
        <f t="shared" ref="DB70:DB133" si="189">IF(DB$2&lt;=$A70,IF(DB$3&gt;=$A70,(DB$4),0),0)*($AH71-$AH70)/10000</f>
        <v>0</v>
      </c>
      <c r="DC70" s="316">
        <f t="shared" ref="DC70:DC133" si="190">IF(DC$2&lt;=$A70,IF(DC$3&gt;=$A70,(DC$4),0),0)*($AH71-$AH70)/10000</f>
        <v>0</v>
      </c>
      <c r="DD70" s="188"/>
      <c r="DE70" s="307">
        <f t="shared" si="119"/>
        <v>0</v>
      </c>
      <c r="DF70" s="188"/>
      <c r="DG70" s="188"/>
      <c r="DH70" s="188"/>
      <c r="DI70" s="188"/>
      <c r="DJ70" s="188"/>
      <c r="DK70" s="316">
        <f t="shared" si="120"/>
        <v>0</v>
      </c>
      <c r="DL70" s="316">
        <f t="shared" ref="DL70:DL133" si="191">IF(DL$2&lt;=$A70,IF(DL$3&gt;=$A70,(DL$4),0),0)*($AH71-$AH70)/10000</f>
        <v>0</v>
      </c>
      <c r="DM70" s="316">
        <f t="shared" ref="DM70:DM133" si="192">IF(DM$2&lt;=$A70,IF(DM$3&gt;=$A70,(DM$4),0),0)*($AH71-$AH70)/10000</f>
        <v>0</v>
      </c>
      <c r="DN70" s="316">
        <f t="shared" ref="DN70:DN133" si="193">IF(DN$2&lt;=$A70,IF(DN$3&gt;=$A70,(DN$4),0),0)*($AH71-$AH70)/10000</f>
        <v>0</v>
      </c>
      <c r="DO70" s="316"/>
      <c r="DP70" s="316">
        <f t="shared" si="121"/>
        <v>0</v>
      </c>
      <c r="DQ70" s="316"/>
      <c r="DR70" s="316">
        <f t="shared" si="122"/>
        <v>0</v>
      </c>
      <c r="DS70" s="316">
        <f t="shared" ref="DS70:DS133" si="194">IF(DS$2&lt;=$A70,IF(DS$3&gt;=$A70,(DS$4),0),0)*($AH71-$AH70)/10000</f>
        <v>0</v>
      </c>
      <c r="DT70" s="316">
        <f t="shared" ref="DT70:DT133" si="195">IF(DT$2&lt;=$A70,IF(DT$3&gt;=$A70,(DT$4),0),0)*($AH71-$AH70)/10000</f>
        <v>0</v>
      </c>
      <c r="DU70" s="316">
        <f t="shared" ref="DU70:DU133" si="196">IF(DU$2&lt;=$A70,IF(DU$3&gt;=$A70,(DU$4),0),0)*($AH71-$AH70)/10000</f>
        <v>0</v>
      </c>
      <c r="DV70" s="316">
        <f t="shared" ref="DV70:DV133" si="197">IF(DV$2&lt;=$A70,IF(DV$3&gt;=$A70,(DV$4),0),0)*($AH71-$AH70)/10000</f>
        <v>0</v>
      </c>
      <c r="DW70" s="316">
        <f t="shared" ref="DW70:DW133" si="198">IF(DW$2&lt;=$A70,IF(DW$3&gt;=$A70,(DW$4),0),0)*($AH71-$AH70)/10000</f>
        <v>0</v>
      </c>
      <c r="DX70" s="316">
        <f t="shared" ref="DX70:DX133" si="199">IF(DX$2&lt;=$A70,IF(DX$3&gt;=$A70,(DX$4),0),0)*($AH71-$AH70)/10000</f>
        <v>0</v>
      </c>
      <c r="DY70" s="316">
        <f t="shared" ref="DY70:DY133" si="200">IF(DY$2&lt;=$A70,IF(DY$3&gt;=$A70,(DY$4),0),0)*($AH71-$AH70)/10000</f>
        <v>0</v>
      </c>
      <c r="DZ70" s="188"/>
      <c r="EA70" s="307">
        <f t="shared" ref="EA70:EA101" si="201">DP70+((SUM(DR70:DY70)))</f>
        <v>0</v>
      </c>
      <c r="EB70" s="307">
        <f t="shared" ref="EB70:EB133" si="202">EA70*AL70</f>
        <v>0</v>
      </c>
      <c r="EC70" s="188"/>
      <c r="ED70" s="188"/>
      <c r="EE70" s="188"/>
      <c r="EF70" s="188"/>
      <c r="EG70" s="188"/>
      <c r="EH70" s="316">
        <f t="shared" si="123"/>
        <v>0</v>
      </c>
      <c r="EI70" s="316">
        <f t="shared" ref="EI70:EI133" si="203">IF(EI$2&lt;=$A70,IF(EI$3&gt;=$A70,(EI$4),0),0)*($AH71-$AH70)/10000</f>
        <v>0</v>
      </c>
      <c r="EJ70" s="316">
        <f t="shared" ref="EJ70:EJ133" si="204">IF(EJ$2&lt;=$A70,IF(EJ$3&gt;=$A70,(EJ$4),0),0)*($AH71-$AH70)/10000</f>
        <v>0</v>
      </c>
      <c r="EK70" s="316">
        <f t="shared" ref="EK70:EK133" si="205">IF(EK$2&lt;=$A70,IF(EK$3&gt;=$A70,(EK$4),0),0)*($AH71-$AH70)/10000</f>
        <v>0</v>
      </c>
      <c r="EL70" s="316">
        <f t="shared" ref="EL70:EL133" si="206">IF(EL$2&lt;=$A70,IF(EL$3&gt;=$A70,(EL$4),0),0)*($AH71-$AH70)/10000</f>
        <v>0</v>
      </c>
      <c r="EM70" s="316">
        <f t="shared" ref="EM70:EM133" si="207">IF(EM$2&lt;=$A70,IF(EM$3&gt;=$A70,(EM$4),0),0)*($AH71-$AH70)/10000</f>
        <v>0</v>
      </c>
      <c r="EN70" s="188"/>
      <c r="EO70" s="307">
        <f t="shared" si="131"/>
        <v>0</v>
      </c>
      <c r="EP70" s="307">
        <f t="shared" ref="EP70:EP133" si="208">EO70*AL70</f>
        <v>0</v>
      </c>
      <c r="EQ70" s="188"/>
      <c r="ER70" s="188"/>
      <c r="ES70" s="188"/>
      <c r="ET70" s="188"/>
      <c r="EU70" s="188"/>
      <c r="EV70" s="316">
        <f t="shared" si="124"/>
        <v>0</v>
      </c>
      <c r="EW70" s="316">
        <f t="shared" ref="EW70:EW133" si="209">IF(EW$2&lt;=$A70,IF(EW$3&gt;=$A70,(EW$4),0),0)*($AH71-$AH70)/10000</f>
        <v>0</v>
      </c>
      <c r="EX70" s="316">
        <f t="shared" ref="EX70:EX133" si="210">IF(EX$2&lt;=$A70,IF(EX$3&gt;=$A70,(EX$4),0),0)*($AH71-$AH70)/10000</f>
        <v>0</v>
      </c>
      <c r="EY70" s="316">
        <f t="shared" ref="EY70:EY133" si="211">IF(EY$2&lt;=$A70,IF(EY$3&gt;=$A70,(EY$4),0),0)*($AH71-$AH70)/10000</f>
        <v>0</v>
      </c>
      <c r="EZ70" s="316">
        <f t="shared" ref="EZ70:EZ133" si="212">IF(EZ$2&lt;=$A70,IF(EZ$3&gt;=$A70,(EZ$4),0),0)*($AH71-$AH70)/10000</f>
        <v>0</v>
      </c>
      <c r="FA70" s="316">
        <f t="shared" ref="FA70:FA133" si="213">IF(FA$2&lt;=$A70,IF(FA$3&gt;=$A70,(FA$4),0),0)*($AH71-$AH70)/10000</f>
        <v>0</v>
      </c>
      <c r="FB70" s="188"/>
      <c r="FC70" s="307">
        <f t="shared" si="132"/>
        <v>0</v>
      </c>
      <c r="FD70" s="307">
        <f t="shared" ref="FD70:FD133" si="214">FC70*AL70</f>
        <v>0</v>
      </c>
      <c r="FE70" s="188"/>
      <c r="FF70" s="188"/>
      <c r="FG70" s="188"/>
      <c r="FH70" s="188"/>
      <c r="FI70" s="188"/>
      <c r="FJ70" s="188"/>
      <c r="FK70" s="316">
        <f t="shared" si="125"/>
        <v>0</v>
      </c>
      <c r="FL70" s="316">
        <f t="shared" ref="FL70:FL133" si="215">IF(FL$2&lt;=$A70,IF(FL$3&gt;=$A70,(FL$4),0),0)*($AH71-$AH70)/10000</f>
        <v>0</v>
      </c>
      <c r="FM70" s="316">
        <f t="shared" ref="FM70:FM133" si="216">IF(FM$2&lt;=$A70,IF(FM$3&gt;=$A70,(FM$4),0),0)*($AH71-$AH70)/10000</f>
        <v>0</v>
      </c>
      <c r="FN70" s="316">
        <f t="shared" ref="FN70:FN133" si="217">IF(FN$2&lt;=$A70,IF(FN$3&gt;=$A70,(FN$4),0),0)*($AH71-$AH70)/10000</f>
        <v>0</v>
      </c>
      <c r="FO70" s="316">
        <f t="shared" ref="FO70:FO133" si="218">IF(FO$2&lt;=$A70,IF(FO$3&gt;=$A70,(FO$4),0),0)*($AH71-$AH70)/10000</f>
        <v>0</v>
      </c>
      <c r="FP70" s="316">
        <f t="shared" ref="FP70:FP133" si="219">IF(FP$2&lt;=$A70,IF(FP$3&gt;=$A70,(FP$4),0),0)*($AH71-$AH70)/10000</f>
        <v>0</v>
      </c>
      <c r="FQ70" s="188"/>
      <c r="FR70" s="307">
        <f t="shared" ref="FR70:FR133" si="220">SUM(FK70:FP70)</f>
        <v>0</v>
      </c>
      <c r="FS70" s="307">
        <f t="shared" ref="FS70:FS133" si="221">FR70*AL70</f>
        <v>0</v>
      </c>
      <c r="FT70" s="188"/>
      <c r="FU70" s="188"/>
      <c r="FV70" s="188"/>
      <c r="FW70" s="188"/>
      <c r="FX70" s="188"/>
      <c r="FY70" s="188"/>
      <c r="FZ70" s="316">
        <f t="shared" si="126"/>
        <v>0</v>
      </c>
      <c r="GA70" s="316">
        <f t="shared" ref="GA70:GA133" si="222">IF(GA$2&lt;=$A70,IF(GA$3&gt;=$A70,(GA$4),0),0)*($AH71-$AH70)/10000</f>
        <v>0</v>
      </c>
      <c r="GB70" s="316">
        <f t="shared" ref="GB70:GB133" si="223">IF(GB$2&lt;=$A70,IF(GB$3&gt;=$A70,(GB$4),0),0)*($AH71-$AH70)/10000</f>
        <v>0</v>
      </c>
      <c r="GC70" s="316">
        <f t="shared" ref="GC70:GC133" si="224">IF(GC$2&lt;=$A70,IF(GC$3&gt;=$A70,(GC$4),0),0)*($AH71-$AH70)/10000</f>
        <v>0</v>
      </c>
      <c r="GD70" s="316">
        <f t="shared" ref="GD70:GD133" si="225">IF(GD$2&lt;=$A70,IF(GD$3&gt;=$A70,(GD$4),0),0)*($AH71-$AH70)/10000</f>
        <v>0</v>
      </c>
      <c r="GE70" s="316">
        <f t="shared" ref="GE70:GE133" si="226">IF(GE$2&lt;=$A70,IF(GE$3&gt;=$A70,(GE$4),0),0)*($AH71-$AH70)/10000</f>
        <v>0</v>
      </c>
      <c r="GF70" s="188"/>
      <c r="GG70" s="307">
        <f t="shared" ref="GG70:GG133" si="227">SUM(FZ70:GE70)</f>
        <v>0</v>
      </c>
      <c r="GH70" s="307">
        <f t="shared" ref="GH70:GH133" si="228">GG70*AL70</f>
        <v>0</v>
      </c>
      <c r="GK70" s="188"/>
      <c r="GL70" s="188"/>
      <c r="GM70" s="188"/>
      <c r="GN70" s="188"/>
      <c r="GO70" s="316">
        <f t="shared" si="138"/>
        <v>0</v>
      </c>
      <c r="GP70" s="316">
        <f t="shared" si="140"/>
        <v>0</v>
      </c>
      <c r="GQ70" s="316">
        <f t="shared" si="141"/>
        <v>0</v>
      </c>
      <c r="GR70" s="316">
        <f t="shared" si="142"/>
        <v>0</v>
      </c>
      <c r="GS70" s="316">
        <f t="shared" si="143"/>
        <v>0</v>
      </c>
      <c r="GT70" s="316">
        <f t="shared" si="144"/>
        <v>0</v>
      </c>
      <c r="GU70" s="188"/>
      <c r="GV70" s="307">
        <f t="shared" ref="GV70:GV133" si="229">SUM(GO70:GT70)</f>
        <v>0</v>
      </c>
      <c r="GW70" s="307">
        <f t="shared" si="127"/>
        <v>0</v>
      </c>
      <c r="GZ70" s="188"/>
      <c r="HA70" s="188"/>
      <c r="HB70" s="188"/>
      <c r="HC70" s="188"/>
      <c r="HD70" s="316">
        <f t="shared" si="139"/>
        <v>0</v>
      </c>
      <c r="HE70" s="316">
        <f t="shared" si="145"/>
        <v>0</v>
      </c>
      <c r="HF70" s="316">
        <f t="shared" si="146"/>
        <v>0</v>
      </c>
      <c r="HG70" s="316">
        <f t="shared" si="147"/>
        <v>0</v>
      </c>
      <c r="HH70" s="316">
        <f t="shared" si="148"/>
        <v>0</v>
      </c>
      <c r="HI70" s="316">
        <f t="shared" si="149"/>
        <v>0</v>
      </c>
      <c r="HJ70" s="188"/>
      <c r="HK70" s="307">
        <f t="shared" ref="HK70:HK133" si="230">SUM(HD70:HI70)</f>
        <v>0</v>
      </c>
      <c r="HL70" s="307">
        <f t="shared" si="128"/>
        <v>0</v>
      </c>
    </row>
    <row r="71" spans="1:220" ht="16.5" x14ac:dyDescent="0.25">
      <c r="A71" s="404">
        <v>38899</v>
      </c>
      <c r="B71" s="410">
        <f t="shared" ref="B71:B134" si="231">INDEX(PrnArray,MATCH($A71,PrnColumn,0),MATCH($AE$19,PrnRow,0))+EP71</f>
        <v>0</v>
      </c>
      <c r="C71" s="208">
        <f t="shared" ref="C71:C134" si="232">INDEX(M1SHEET,MATCH($A71,M1COLUMN,0),MATCH($AF$14,M1ROW,0))</f>
        <v>0.12</v>
      </c>
      <c r="D71" s="411">
        <f>AVERAGE(C68:C74)</f>
        <v>0.12</v>
      </c>
      <c r="E71" s="410">
        <f t="shared" ref="E71:E134" si="233">INDEX(PrnArray,MATCH($A71,PrnColumn,0),MATCH($AF$47,PrnRow,0))+HL71</f>
        <v>0</v>
      </c>
      <c r="F71" s="208">
        <f t="shared" ref="F71:F134" si="234">INDEX(M1SHEET,MATCH($A71,M1COLUMN,0),MATCH($AF$6,M1ROW,0))</f>
        <v>0.17</v>
      </c>
      <c r="G71" s="411">
        <f>AVERAGE(F68:F74)</f>
        <v>0.16999999999999998</v>
      </c>
      <c r="H71" s="410">
        <f t="shared" ref="H71:H134" si="235">INDEX(PrnArray,MATCH($A71,PrnColumn,0),MATCH($AE$11,PrnRow,0))</f>
        <v>0</v>
      </c>
      <c r="I71" s="208">
        <f t="shared" si="150"/>
        <v>-0.09</v>
      </c>
      <c r="J71" s="411">
        <f>AVERAGE(I68:I74)</f>
        <v>-8.9999999999999983E-2</v>
      </c>
      <c r="K71" s="410">
        <f t="shared" ref="K71:K134" si="236">INDEX(PrnArray,MATCH($A71,PrnColumn,0),MATCH($AE$21,PrnRow,0))+FS71</f>
        <v>11.48</v>
      </c>
      <c r="L71" s="208">
        <f t="shared" si="151"/>
        <v>7.0000000000000007E-2</v>
      </c>
      <c r="M71" s="411">
        <f>AVERAGE(L68:L74)</f>
        <v>7.0000000000000007E-2</v>
      </c>
      <c r="N71" s="410">
        <f t="shared" ref="N71:N134" si="237">INDEX(PrnArray,MATCH($A71,PrnColumn,0),MATCH($AE$40,PrnRow,0))+AJ71</f>
        <v>-18.239999999999998</v>
      </c>
      <c r="O71" s="208">
        <f t="shared" si="152"/>
        <v>0.14000000000000001</v>
      </c>
      <c r="P71" s="411">
        <f>AVERAGE(O68:O74)</f>
        <v>0.14000000000000001</v>
      </c>
      <c r="Q71" s="410">
        <f t="shared" ref="Q71:Q134" si="238">INDEX(PrnArray,MATCH($A71,PrnColumn,0),MATCH($AE$2,PrnRow,0))+$BE71+$DE71</f>
        <v>-57.15</v>
      </c>
      <c r="R71" s="208">
        <f t="shared" ref="R71:R134" si="239">INDEX(M1SHEET,MATCH($A71,M1COLUMN,0),MATCH($AF$3,M1ROW,0))</f>
        <v>-0.55000000000000004</v>
      </c>
      <c r="S71" s="411">
        <f>AVERAGE(R68:R74)</f>
        <v>-0.54999999999999993</v>
      </c>
      <c r="T71" s="208">
        <f t="shared" ref="T71:T134" si="240">INDEX(M1SHEET,MATCH($A71,M1COLUMN,0),MATCH($AF$28,M1ROW,0))</f>
        <v>4.7454354134262298</v>
      </c>
      <c r="U71" s="411">
        <f>AVERAGE(T68:T74)</f>
        <v>4.7512325171256364</v>
      </c>
      <c r="V71" s="410">
        <f t="shared" ref="V71:V134" si="241">INDEX(PrnArray,MATCH($A71,PrnColumn,0),MATCH($AE$18,PrnRow,0))+INDEX(optsArray,MATCH($A71,optsColumn,0),MATCH($AE$18,optsRow,0))+$BE71+$CJ71+$CR71+$DP71</f>
        <v>0.35</v>
      </c>
      <c r="W71" s="208">
        <f t="shared" ref="W71:W134" si="242">INDEX(M1SHEET,MATCH($A71,M1COLUMN,0),MATCH($AF$2,M1ROW,0))</f>
        <v>3.9260000000000002</v>
      </c>
      <c r="X71" s="411">
        <f>AVERAGE(W68:W74)</f>
        <v>3.9301428571428576</v>
      </c>
      <c r="Z71" s="415">
        <f t="shared" ref="Z71:Z134" si="243">H71+K71+Q71</f>
        <v>-45.67</v>
      </c>
      <c r="AA71" s="122"/>
      <c r="AB71" s="122"/>
      <c r="AH71" s="407">
        <v>38899</v>
      </c>
      <c r="AI71" s="293">
        <f t="shared" ref="AI71:AI134" si="244">(BE71+BQ71+CJ71+DP71)*AL71</f>
        <v>0</v>
      </c>
      <c r="AJ71" s="294">
        <f t="shared" si="129"/>
        <v>0</v>
      </c>
      <c r="AK71" s="294">
        <f t="shared" si="153"/>
        <v>0</v>
      </c>
      <c r="AL71" s="313">
        <f t="shared" ref="AL71:AL134" si="245">INDEX(M1SHEET,MATCH($AH71,M1COLUMN,0),MATCH($AF$38,M1ROW,0))</f>
        <v>0.74080794433508379</v>
      </c>
      <c r="AM71" s="314">
        <f t="shared" si="154"/>
        <v>0</v>
      </c>
      <c r="AN71" s="294">
        <f t="shared" si="155"/>
        <v>0</v>
      </c>
      <c r="AO71" s="408"/>
      <c r="AP71" s="237"/>
      <c r="AQ71" s="307">
        <f t="shared" si="156"/>
        <v>0</v>
      </c>
      <c r="AR71" s="237"/>
      <c r="AS71" s="188"/>
      <c r="AT71" s="188"/>
      <c r="AU71" s="239">
        <v>38899</v>
      </c>
      <c r="AV71" s="188"/>
      <c r="AW71" s="315">
        <f t="shared" ref="AW71:AW134" si="246">IF(AW$2&lt;=$A71,IF(AW$3&gt;=$A71,(AW$4/1.055056),0),0)*($AH72-$AH71)/10000</f>
        <v>0</v>
      </c>
      <c r="AX71" s="316">
        <f t="shared" si="157"/>
        <v>0</v>
      </c>
      <c r="AY71" s="316">
        <f t="shared" si="158"/>
        <v>0</v>
      </c>
      <c r="AZ71" s="316">
        <f t="shared" si="159"/>
        <v>0</v>
      </c>
      <c r="BA71" s="316">
        <f t="shared" si="160"/>
        <v>0</v>
      </c>
      <c r="BB71" s="316">
        <f t="shared" si="161"/>
        <v>0</v>
      </c>
      <c r="BC71" s="316">
        <f t="shared" si="162"/>
        <v>0</v>
      </c>
      <c r="BD71" s="316"/>
      <c r="BE71" s="316">
        <f t="shared" ref="BE71:BE134" si="247">SUM(AW71:BD71)*AL71</f>
        <v>0</v>
      </c>
      <c r="BF71" s="248"/>
      <c r="BG71" s="248"/>
      <c r="BH71" s="317">
        <f t="shared" ref="BH71:BH134" si="248">IF(BH$2&lt;=$A71,IF(BH$3&gt;=$A71,(BH$4/1.055056),0),0)*($AH72-$AH71)/10000</f>
        <v>0</v>
      </c>
      <c r="BI71" s="317">
        <f t="shared" si="163"/>
        <v>0</v>
      </c>
      <c r="BJ71" s="317">
        <f t="shared" si="164"/>
        <v>0</v>
      </c>
      <c r="BK71" s="317">
        <f t="shared" si="165"/>
        <v>0</v>
      </c>
      <c r="BL71" s="317">
        <f t="shared" si="166"/>
        <v>0</v>
      </c>
      <c r="BM71" s="317">
        <f t="shared" si="167"/>
        <v>0</v>
      </c>
      <c r="BN71" s="317">
        <f t="shared" si="168"/>
        <v>0</v>
      </c>
      <c r="BO71" s="317">
        <f t="shared" si="169"/>
        <v>0</v>
      </c>
      <c r="BP71" s="248"/>
      <c r="BQ71" s="249">
        <f t="shared" si="130"/>
        <v>0</v>
      </c>
      <c r="BR71" s="249"/>
      <c r="BS71" s="249"/>
      <c r="BT71" s="188"/>
      <c r="BU71" s="188"/>
      <c r="BV71" s="318">
        <f t="shared" ref="BV71:BV134" si="249">IF(BV$2&lt;=$A71,IF(BV$3&gt;=$A71,(BV$4),0),0)*($AH72-$AH71)/10000</f>
        <v>0</v>
      </c>
      <c r="BW71" s="318">
        <f t="shared" si="170"/>
        <v>0</v>
      </c>
      <c r="BX71" s="318">
        <f t="shared" si="171"/>
        <v>0</v>
      </c>
      <c r="BY71" s="318">
        <f t="shared" si="172"/>
        <v>0</v>
      </c>
      <c r="BZ71" s="318">
        <f t="shared" si="173"/>
        <v>0</v>
      </c>
      <c r="CA71" s="316">
        <f t="shared" si="174"/>
        <v>0</v>
      </c>
      <c r="CB71" s="316">
        <f t="shared" si="175"/>
        <v>0</v>
      </c>
      <c r="CC71" s="316">
        <f t="shared" si="176"/>
        <v>0</v>
      </c>
      <c r="CD71" s="316">
        <f t="shared" si="177"/>
        <v>0</v>
      </c>
      <c r="CE71" s="316">
        <f t="shared" si="178"/>
        <v>0</v>
      </c>
      <c r="CF71" s="316">
        <f t="shared" si="179"/>
        <v>0</v>
      </c>
      <c r="CG71" s="316">
        <f t="shared" si="180"/>
        <v>0</v>
      </c>
      <c r="CH71" s="316">
        <f t="shared" si="181"/>
        <v>0</v>
      </c>
      <c r="CI71" s="188"/>
      <c r="CJ71" s="307">
        <f t="shared" ref="CJ71:CJ134" si="250">SUM(BV71:CH71)*$AL71</f>
        <v>0</v>
      </c>
      <c r="CK71" s="307"/>
      <c r="CL71" s="307"/>
      <c r="CM71" s="318">
        <f t="shared" ref="CM71:CM134" si="251">IF(CM$2&lt;=$A71,IF(CM$3&gt;=$A71,(CM$4),0),0)*($AH72-$AH71)/10000</f>
        <v>0</v>
      </c>
      <c r="CN71" s="318">
        <f t="shared" si="182"/>
        <v>0</v>
      </c>
      <c r="CO71" s="318">
        <f t="shared" si="183"/>
        <v>0</v>
      </c>
      <c r="CP71" s="318">
        <f t="shared" si="184"/>
        <v>0</v>
      </c>
      <c r="CQ71" s="307"/>
      <c r="CR71" s="307">
        <f t="shared" ref="CR71:CR134" si="252">SUM(CM71:CP71)*AL71</f>
        <v>0</v>
      </c>
      <c r="CS71" s="307"/>
      <c r="CT71" s="188"/>
      <c r="CU71" s="188"/>
      <c r="CV71" s="188"/>
      <c r="CW71" s="316">
        <f t="shared" ref="CW71:CW134" si="253">IF(CW$2&lt;=$A71,IF(CW$3&gt;=$A71,(CW$4),0),0)*($AH72-$AH71)/10000</f>
        <v>0</v>
      </c>
      <c r="CX71" s="316">
        <f t="shared" si="185"/>
        <v>0</v>
      </c>
      <c r="CY71" s="316">
        <f t="shared" si="186"/>
        <v>0</v>
      </c>
      <c r="CZ71" s="316">
        <f t="shared" si="187"/>
        <v>0</v>
      </c>
      <c r="DA71" s="316">
        <f t="shared" si="188"/>
        <v>0</v>
      </c>
      <c r="DB71" s="316">
        <f t="shared" si="189"/>
        <v>0</v>
      </c>
      <c r="DC71" s="316">
        <f t="shared" si="190"/>
        <v>0</v>
      </c>
      <c r="DD71" s="188"/>
      <c r="DE71" s="307">
        <f t="shared" ref="DE71:DE134" si="254">SUM(CW71:DC71)*$AL71</f>
        <v>0</v>
      </c>
      <c r="DF71" s="188"/>
      <c r="DG71" s="188"/>
      <c r="DH71" s="188"/>
      <c r="DI71" s="188"/>
      <c r="DJ71" s="188"/>
      <c r="DK71" s="316">
        <f t="shared" ref="DK71:DK134" si="255">IF(DK$2&lt;=$A71,IF(DK$3&gt;=$A71,(DK$4),0),0)*($AH72-$AH71)/10000</f>
        <v>0</v>
      </c>
      <c r="DL71" s="316">
        <f t="shared" si="191"/>
        <v>0</v>
      </c>
      <c r="DM71" s="316">
        <f t="shared" si="192"/>
        <v>0</v>
      </c>
      <c r="DN71" s="316">
        <f t="shared" si="193"/>
        <v>0</v>
      </c>
      <c r="DO71" s="316"/>
      <c r="DP71" s="316">
        <f t="shared" ref="DP71:DP134" si="256">SUM(DK71:DN71)*AL71</f>
        <v>0</v>
      </c>
      <c r="DQ71" s="316"/>
      <c r="DR71" s="316">
        <f t="shared" ref="DR71:DR134" si="257">IF(DR$2&lt;=$A71,IF(DR$3&gt;=$A71,(DR$4),0),0)*($AH72-$AH71)/10000</f>
        <v>0</v>
      </c>
      <c r="DS71" s="316">
        <f t="shared" si="194"/>
        <v>0</v>
      </c>
      <c r="DT71" s="316">
        <f t="shared" si="195"/>
        <v>0</v>
      </c>
      <c r="DU71" s="316">
        <f t="shared" si="196"/>
        <v>0</v>
      </c>
      <c r="DV71" s="316">
        <f t="shared" si="197"/>
        <v>0</v>
      </c>
      <c r="DW71" s="316">
        <f t="shared" si="198"/>
        <v>0</v>
      </c>
      <c r="DX71" s="316">
        <f t="shared" si="199"/>
        <v>0</v>
      </c>
      <c r="DY71" s="316">
        <f t="shared" si="200"/>
        <v>0</v>
      </c>
      <c r="DZ71" s="188"/>
      <c r="EA71" s="307">
        <f t="shared" si="201"/>
        <v>0</v>
      </c>
      <c r="EB71" s="307">
        <f t="shared" si="202"/>
        <v>0</v>
      </c>
      <c r="EC71" s="188"/>
      <c r="ED71" s="188"/>
      <c r="EE71" s="188"/>
      <c r="EF71" s="188"/>
      <c r="EG71" s="188"/>
      <c r="EH71" s="316">
        <f t="shared" ref="EH71:EH134" si="258">IF(EH$2&lt;=$A71,IF(EH$3&gt;=$A71,(EH$4),0),0)*($AH72-$AH71)/10000</f>
        <v>0</v>
      </c>
      <c r="EI71" s="316">
        <f t="shared" si="203"/>
        <v>0</v>
      </c>
      <c r="EJ71" s="316">
        <f t="shared" si="204"/>
        <v>0</v>
      </c>
      <c r="EK71" s="316">
        <f t="shared" si="205"/>
        <v>0</v>
      </c>
      <c r="EL71" s="316">
        <f t="shared" si="206"/>
        <v>0</v>
      </c>
      <c r="EM71" s="316">
        <f t="shared" si="207"/>
        <v>0</v>
      </c>
      <c r="EN71" s="188"/>
      <c r="EO71" s="307">
        <f t="shared" si="131"/>
        <v>0</v>
      </c>
      <c r="EP71" s="307">
        <f t="shared" si="208"/>
        <v>0</v>
      </c>
      <c r="EQ71" s="188"/>
      <c r="ER71" s="188"/>
      <c r="ES71" s="188"/>
      <c r="ET71" s="188"/>
      <c r="EU71" s="188"/>
      <c r="EV71" s="316">
        <f t="shared" ref="EV71:EV134" si="259">IF(EV$2&lt;=$A71,IF(EV$3&gt;=$A71,(EV$4),0),0)*($AH72-$AH71)/10000</f>
        <v>0</v>
      </c>
      <c r="EW71" s="316">
        <f t="shared" si="209"/>
        <v>0</v>
      </c>
      <c r="EX71" s="316">
        <f t="shared" si="210"/>
        <v>0</v>
      </c>
      <c r="EY71" s="316">
        <f t="shared" si="211"/>
        <v>0</v>
      </c>
      <c r="EZ71" s="316">
        <f t="shared" si="212"/>
        <v>0</v>
      </c>
      <c r="FA71" s="316">
        <f t="shared" si="213"/>
        <v>0</v>
      </c>
      <c r="FB71" s="188"/>
      <c r="FC71" s="307">
        <f t="shared" si="132"/>
        <v>0</v>
      </c>
      <c r="FD71" s="307">
        <f t="shared" si="214"/>
        <v>0</v>
      </c>
      <c r="FE71" s="188"/>
      <c r="FF71" s="188"/>
      <c r="FG71" s="188"/>
      <c r="FH71" s="188"/>
      <c r="FI71" s="188"/>
      <c r="FJ71" s="188"/>
      <c r="FK71" s="316">
        <f t="shared" ref="FK71:FK134" si="260">IF(FK$2&lt;=$A71,IF(FK$3&gt;=$A71,(FK$4),0),0)*($AH72-$AH71)/10000</f>
        <v>0</v>
      </c>
      <c r="FL71" s="316">
        <f t="shared" si="215"/>
        <v>0</v>
      </c>
      <c r="FM71" s="316">
        <f t="shared" si="216"/>
        <v>0</v>
      </c>
      <c r="FN71" s="316">
        <f t="shared" si="217"/>
        <v>0</v>
      </c>
      <c r="FO71" s="316">
        <f t="shared" si="218"/>
        <v>0</v>
      </c>
      <c r="FP71" s="316">
        <f t="shared" si="219"/>
        <v>0</v>
      </c>
      <c r="FQ71" s="188"/>
      <c r="FR71" s="307">
        <f t="shared" si="220"/>
        <v>0</v>
      </c>
      <c r="FS71" s="307">
        <f t="shared" si="221"/>
        <v>0</v>
      </c>
      <c r="FT71" s="188"/>
      <c r="FU71" s="188"/>
      <c r="FV71" s="188"/>
      <c r="FW71" s="188"/>
      <c r="FX71" s="188"/>
      <c r="FY71" s="188"/>
      <c r="FZ71" s="316">
        <f t="shared" ref="FZ71:FZ134" si="261">IF(FZ$2&lt;=$A71,IF(FZ$3&gt;=$A71,(FZ$4),0),0)*($AH72-$AH71)/10000</f>
        <v>0</v>
      </c>
      <c r="GA71" s="316">
        <f t="shared" si="222"/>
        <v>0</v>
      </c>
      <c r="GB71" s="316">
        <f t="shared" si="223"/>
        <v>0</v>
      </c>
      <c r="GC71" s="316">
        <f t="shared" si="224"/>
        <v>0</v>
      </c>
      <c r="GD71" s="316">
        <f t="shared" si="225"/>
        <v>0</v>
      </c>
      <c r="GE71" s="316">
        <f t="shared" si="226"/>
        <v>0</v>
      </c>
      <c r="GF71" s="188"/>
      <c r="GG71" s="307">
        <f t="shared" si="227"/>
        <v>0</v>
      </c>
      <c r="GH71" s="307">
        <f t="shared" si="228"/>
        <v>0</v>
      </c>
      <c r="GK71" s="188"/>
      <c r="GL71" s="188"/>
      <c r="GM71" s="188"/>
      <c r="GN71" s="188"/>
      <c r="GO71" s="316">
        <f t="shared" ref="GO71:GT113" si="262">IF(GO$2&lt;=$A71,IF(GO$3&gt;=$A71,(GO$4),0),0)*($AH72-$AH71)/10000</f>
        <v>0</v>
      </c>
      <c r="GP71" s="316">
        <f t="shared" si="262"/>
        <v>0</v>
      </c>
      <c r="GQ71" s="316">
        <f t="shared" si="262"/>
        <v>0</v>
      </c>
      <c r="GR71" s="316">
        <f t="shared" si="262"/>
        <v>0</v>
      </c>
      <c r="GS71" s="316">
        <f t="shared" si="262"/>
        <v>0</v>
      </c>
      <c r="GT71" s="316">
        <f t="shared" si="262"/>
        <v>0</v>
      </c>
      <c r="GU71" s="188"/>
      <c r="GV71" s="307">
        <f t="shared" si="229"/>
        <v>0</v>
      </c>
      <c r="GW71" s="307">
        <f t="shared" ref="GW71:GW134" si="263">GV71*AL71</f>
        <v>0</v>
      </c>
      <c r="GZ71" s="188"/>
      <c r="HA71" s="188"/>
      <c r="HB71" s="188"/>
      <c r="HC71" s="188"/>
      <c r="HD71" s="316">
        <f t="shared" ref="HD71:HI113" si="264">IF(HD$2&lt;=$A71,IF(HD$3&gt;=$A71,(HD$4),0),0)*($AH72-$AH71)/10000</f>
        <v>0</v>
      </c>
      <c r="HE71" s="316">
        <f t="shared" si="264"/>
        <v>0</v>
      </c>
      <c r="HF71" s="316">
        <f t="shared" si="264"/>
        <v>0</v>
      </c>
      <c r="HG71" s="316">
        <f t="shared" si="264"/>
        <v>0</v>
      </c>
      <c r="HH71" s="316">
        <f t="shared" si="264"/>
        <v>0</v>
      </c>
      <c r="HI71" s="316">
        <f t="shared" si="264"/>
        <v>0</v>
      </c>
      <c r="HJ71" s="188"/>
      <c r="HK71" s="307">
        <f t="shared" si="230"/>
        <v>0</v>
      </c>
      <c r="HL71" s="307">
        <f t="shared" ref="HL71:HL134" si="265">HK71*AL71</f>
        <v>0</v>
      </c>
    </row>
    <row r="72" spans="1:220" ht="16.5" x14ac:dyDescent="0.25">
      <c r="A72" s="404">
        <v>38930</v>
      </c>
      <c r="B72" s="410">
        <f t="shared" si="231"/>
        <v>0</v>
      </c>
      <c r="C72" s="208">
        <f t="shared" si="232"/>
        <v>0.12</v>
      </c>
      <c r="D72" s="417"/>
      <c r="E72" s="410">
        <f t="shared" si="233"/>
        <v>0</v>
      </c>
      <c r="F72" s="208">
        <f t="shared" si="234"/>
        <v>0.17</v>
      </c>
      <c r="G72" s="417"/>
      <c r="H72" s="410">
        <f t="shared" si="235"/>
        <v>0</v>
      </c>
      <c r="I72" s="208">
        <f t="shared" si="150"/>
        <v>-0.09</v>
      </c>
      <c r="J72" s="417"/>
      <c r="K72" s="410">
        <f t="shared" si="236"/>
        <v>11.42</v>
      </c>
      <c r="L72" s="208">
        <f t="shared" si="151"/>
        <v>7.0000000000000007E-2</v>
      </c>
      <c r="M72" s="417"/>
      <c r="N72" s="410">
        <f t="shared" si="237"/>
        <v>-18.149999999999999</v>
      </c>
      <c r="O72" s="208">
        <f t="shared" si="152"/>
        <v>0.14000000000000001</v>
      </c>
      <c r="P72" s="417"/>
      <c r="Q72" s="410">
        <f t="shared" si="238"/>
        <v>-56.85</v>
      </c>
      <c r="R72" s="208">
        <f t="shared" si="239"/>
        <v>-0.55000000000000004</v>
      </c>
      <c r="S72" s="417"/>
      <c r="T72" s="208">
        <f t="shared" si="240"/>
        <v>4.7724810733125036</v>
      </c>
      <c r="U72" s="417"/>
      <c r="V72" s="410">
        <f t="shared" si="241"/>
        <v>0.3</v>
      </c>
      <c r="W72" s="208">
        <f t="shared" si="242"/>
        <v>3.9460000000000002</v>
      </c>
      <c r="X72" s="417"/>
      <c r="Z72" s="415">
        <f t="shared" si="243"/>
        <v>-45.43</v>
      </c>
      <c r="AA72" s="122"/>
      <c r="AB72" s="122"/>
      <c r="AH72" s="407">
        <v>38930</v>
      </c>
      <c r="AI72" s="293">
        <f t="shared" si="244"/>
        <v>0</v>
      </c>
      <c r="AJ72" s="294">
        <f t="shared" si="129"/>
        <v>0</v>
      </c>
      <c r="AK72" s="294">
        <f t="shared" si="153"/>
        <v>0</v>
      </c>
      <c r="AL72" s="313">
        <f t="shared" si="245"/>
        <v>0.73701685090533753</v>
      </c>
      <c r="AM72" s="314">
        <f t="shared" si="154"/>
        <v>0</v>
      </c>
      <c r="AN72" s="294">
        <f t="shared" si="155"/>
        <v>0</v>
      </c>
      <c r="AO72" s="408"/>
      <c r="AP72" s="237"/>
      <c r="AQ72" s="307">
        <f t="shared" si="156"/>
        <v>0</v>
      </c>
      <c r="AR72" s="237"/>
      <c r="AS72" s="188"/>
      <c r="AT72" s="188"/>
      <c r="AU72" s="239">
        <v>38930</v>
      </c>
      <c r="AV72" s="188"/>
      <c r="AW72" s="315">
        <f t="shared" si="246"/>
        <v>0</v>
      </c>
      <c r="AX72" s="316">
        <f t="shared" si="157"/>
        <v>0</v>
      </c>
      <c r="AY72" s="316">
        <f t="shared" si="158"/>
        <v>0</v>
      </c>
      <c r="AZ72" s="316">
        <f t="shared" si="159"/>
        <v>0</v>
      </c>
      <c r="BA72" s="316">
        <f t="shared" si="160"/>
        <v>0</v>
      </c>
      <c r="BB72" s="316">
        <f t="shared" si="161"/>
        <v>0</v>
      </c>
      <c r="BC72" s="316">
        <f t="shared" si="162"/>
        <v>0</v>
      </c>
      <c r="BD72" s="316"/>
      <c r="BE72" s="316">
        <f t="shared" si="247"/>
        <v>0</v>
      </c>
      <c r="BF72" s="248"/>
      <c r="BG72" s="248"/>
      <c r="BH72" s="317">
        <f t="shared" si="248"/>
        <v>0</v>
      </c>
      <c r="BI72" s="317">
        <f t="shared" si="163"/>
        <v>0</v>
      </c>
      <c r="BJ72" s="317">
        <f t="shared" si="164"/>
        <v>0</v>
      </c>
      <c r="BK72" s="317">
        <f t="shared" si="165"/>
        <v>0</v>
      </c>
      <c r="BL72" s="317">
        <f t="shared" si="166"/>
        <v>0</v>
      </c>
      <c r="BM72" s="317">
        <f t="shared" si="167"/>
        <v>0</v>
      </c>
      <c r="BN72" s="317">
        <f t="shared" si="168"/>
        <v>0</v>
      </c>
      <c r="BO72" s="317">
        <f t="shared" si="169"/>
        <v>0</v>
      </c>
      <c r="BP72" s="248"/>
      <c r="BQ72" s="249">
        <f t="shared" si="130"/>
        <v>0</v>
      </c>
      <c r="BR72" s="249"/>
      <c r="BS72" s="249"/>
      <c r="BT72" s="188"/>
      <c r="BU72" s="188"/>
      <c r="BV72" s="318">
        <f t="shared" si="249"/>
        <v>0</v>
      </c>
      <c r="BW72" s="318">
        <f t="shared" si="170"/>
        <v>0</v>
      </c>
      <c r="BX72" s="318">
        <f t="shared" si="171"/>
        <v>0</v>
      </c>
      <c r="BY72" s="318">
        <f t="shared" si="172"/>
        <v>0</v>
      </c>
      <c r="BZ72" s="318">
        <f t="shared" si="173"/>
        <v>0</v>
      </c>
      <c r="CA72" s="316">
        <f t="shared" si="174"/>
        <v>0</v>
      </c>
      <c r="CB72" s="316">
        <f t="shared" si="175"/>
        <v>0</v>
      </c>
      <c r="CC72" s="316">
        <f t="shared" si="176"/>
        <v>0</v>
      </c>
      <c r="CD72" s="316">
        <f t="shared" si="177"/>
        <v>0</v>
      </c>
      <c r="CE72" s="316">
        <f t="shared" si="178"/>
        <v>0</v>
      </c>
      <c r="CF72" s="316">
        <f t="shared" si="179"/>
        <v>0</v>
      </c>
      <c r="CG72" s="316">
        <f t="shared" si="180"/>
        <v>0</v>
      </c>
      <c r="CH72" s="316">
        <f t="shared" si="181"/>
        <v>0</v>
      </c>
      <c r="CI72" s="188"/>
      <c r="CJ72" s="307">
        <f t="shared" si="250"/>
        <v>0</v>
      </c>
      <c r="CK72" s="307"/>
      <c r="CL72" s="307"/>
      <c r="CM72" s="318">
        <f t="shared" si="251"/>
        <v>0</v>
      </c>
      <c r="CN72" s="318">
        <f t="shared" si="182"/>
        <v>0</v>
      </c>
      <c r="CO72" s="318">
        <f t="shared" si="183"/>
        <v>0</v>
      </c>
      <c r="CP72" s="318">
        <f t="shared" si="184"/>
        <v>0</v>
      </c>
      <c r="CQ72" s="307"/>
      <c r="CR72" s="307">
        <f t="shared" si="252"/>
        <v>0</v>
      </c>
      <c r="CS72" s="307"/>
      <c r="CT72" s="188"/>
      <c r="CU72" s="188"/>
      <c r="CV72" s="188"/>
      <c r="CW72" s="316">
        <f t="shared" si="253"/>
        <v>0</v>
      </c>
      <c r="CX72" s="316">
        <f t="shared" si="185"/>
        <v>0</v>
      </c>
      <c r="CY72" s="316">
        <f t="shared" si="186"/>
        <v>0</v>
      </c>
      <c r="CZ72" s="316">
        <f t="shared" si="187"/>
        <v>0</v>
      </c>
      <c r="DA72" s="316">
        <f t="shared" si="188"/>
        <v>0</v>
      </c>
      <c r="DB72" s="316">
        <f t="shared" si="189"/>
        <v>0</v>
      </c>
      <c r="DC72" s="316">
        <f t="shared" si="190"/>
        <v>0</v>
      </c>
      <c r="DD72" s="188"/>
      <c r="DE72" s="307">
        <f t="shared" si="254"/>
        <v>0</v>
      </c>
      <c r="DF72" s="188"/>
      <c r="DG72" s="188"/>
      <c r="DH72" s="188"/>
      <c r="DI72" s="188"/>
      <c r="DJ72" s="188"/>
      <c r="DK72" s="316">
        <f t="shared" si="255"/>
        <v>0</v>
      </c>
      <c r="DL72" s="316">
        <f t="shared" si="191"/>
        <v>0</v>
      </c>
      <c r="DM72" s="316">
        <f t="shared" si="192"/>
        <v>0</v>
      </c>
      <c r="DN72" s="316">
        <f t="shared" si="193"/>
        <v>0</v>
      </c>
      <c r="DO72" s="316"/>
      <c r="DP72" s="316">
        <f t="shared" si="256"/>
        <v>0</v>
      </c>
      <c r="DQ72" s="316"/>
      <c r="DR72" s="316">
        <f t="shared" si="257"/>
        <v>0</v>
      </c>
      <c r="DS72" s="316">
        <f t="shared" si="194"/>
        <v>0</v>
      </c>
      <c r="DT72" s="316">
        <f t="shared" si="195"/>
        <v>0</v>
      </c>
      <c r="DU72" s="316">
        <f t="shared" si="196"/>
        <v>0</v>
      </c>
      <c r="DV72" s="316">
        <f t="shared" si="197"/>
        <v>0</v>
      </c>
      <c r="DW72" s="316">
        <f t="shared" si="198"/>
        <v>0</v>
      </c>
      <c r="DX72" s="316">
        <f t="shared" si="199"/>
        <v>0</v>
      </c>
      <c r="DY72" s="316">
        <f t="shared" si="200"/>
        <v>0</v>
      </c>
      <c r="DZ72" s="188"/>
      <c r="EA72" s="307">
        <f t="shared" si="201"/>
        <v>0</v>
      </c>
      <c r="EB72" s="307">
        <f t="shared" si="202"/>
        <v>0</v>
      </c>
      <c r="EC72" s="188"/>
      <c r="ED72" s="188"/>
      <c r="EE72" s="188"/>
      <c r="EF72" s="188"/>
      <c r="EG72" s="188"/>
      <c r="EH72" s="316">
        <f t="shared" si="258"/>
        <v>0</v>
      </c>
      <c r="EI72" s="316">
        <f t="shared" si="203"/>
        <v>0</v>
      </c>
      <c r="EJ72" s="316">
        <f t="shared" si="204"/>
        <v>0</v>
      </c>
      <c r="EK72" s="316">
        <f t="shared" si="205"/>
        <v>0</v>
      </c>
      <c r="EL72" s="316">
        <f t="shared" si="206"/>
        <v>0</v>
      </c>
      <c r="EM72" s="316">
        <f t="shared" si="207"/>
        <v>0</v>
      </c>
      <c r="EN72" s="188"/>
      <c r="EO72" s="307">
        <f t="shared" si="131"/>
        <v>0</v>
      </c>
      <c r="EP72" s="307">
        <f t="shared" si="208"/>
        <v>0</v>
      </c>
      <c r="EQ72" s="188"/>
      <c r="ER72" s="188"/>
      <c r="ES72" s="188"/>
      <c r="ET72" s="188"/>
      <c r="EU72" s="188"/>
      <c r="EV72" s="316">
        <f t="shared" si="259"/>
        <v>0</v>
      </c>
      <c r="EW72" s="316">
        <f t="shared" si="209"/>
        <v>0</v>
      </c>
      <c r="EX72" s="316">
        <f t="shared" si="210"/>
        <v>0</v>
      </c>
      <c r="EY72" s="316">
        <f t="shared" si="211"/>
        <v>0</v>
      </c>
      <c r="EZ72" s="316">
        <f t="shared" si="212"/>
        <v>0</v>
      </c>
      <c r="FA72" s="316">
        <f t="shared" si="213"/>
        <v>0</v>
      </c>
      <c r="FB72" s="188"/>
      <c r="FC72" s="307">
        <f t="shared" si="132"/>
        <v>0</v>
      </c>
      <c r="FD72" s="307">
        <f t="shared" si="214"/>
        <v>0</v>
      </c>
      <c r="FE72" s="188"/>
      <c r="FF72" s="188"/>
      <c r="FG72" s="188"/>
      <c r="FH72" s="188"/>
      <c r="FI72" s="188"/>
      <c r="FJ72" s="188"/>
      <c r="FK72" s="316">
        <f t="shared" si="260"/>
        <v>0</v>
      </c>
      <c r="FL72" s="316">
        <f t="shared" si="215"/>
        <v>0</v>
      </c>
      <c r="FM72" s="316">
        <f t="shared" si="216"/>
        <v>0</v>
      </c>
      <c r="FN72" s="316">
        <f t="shared" si="217"/>
        <v>0</v>
      </c>
      <c r="FO72" s="316">
        <f t="shared" si="218"/>
        <v>0</v>
      </c>
      <c r="FP72" s="316">
        <f t="shared" si="219"/>
        <v>0</v>
      </c>
      <c r="FQ72" s="188"/>
      <c r="FR72" s="307">
        <f t="shared" si="220"/>
        <v>0</v>
      </c>
      <c r="FS72" s="307">
        <f t="shared" si="221"/>
        <v>0</v>
      </c>
      <c r="FT72" s="188"/>
      <c r="FU72" s="188"/>
      <c r="FV72" s="188"/>
      <c r="FW72" s="188"/>
      <c r="FX72" s="188"/>
      <c r="FY72" s="188"/>
      <c r="FZ72" s="316">
        <f t="shared" si="261"/>
        <v>0</v>
      </c>
      <c r="GA72" s="316">
        <f t="shared" si="222"/>
        <v>0</v>
      </c>
      <c r="GB72" s="316">
        <f t="shared" si="223"/>
        <v>0</v>
      </c>
      <c r="GC72" s="316">
        <f t="shared" si="224"/>
        <v>0</v>
      </c>
      <c r="GD72" s="316">
        <f t="shared" si="225"/>
        <v>0</v>
      </c>
      <c r="GE72" s="316">
        <f t="shared" si="226"/>
        <v>0</v>
      </c>
      <c r="GF72" s="188"/>
      <c r="GG72" s="307">
        <f t="shared" si="227"/>
        <v>0</v>
      </c>
      <c r="GH72" s="307">
        <f t="shared" si="228"/>
        <v>0</v>
      </c>
      <c r="GK72" s="188"/>
      <c r="GL72" s="188"/>
      <c r="GM72" s="188"/>
      <c r="GN72" s="188"/>
      <c r="GO72" s="316">
        <f t="shared" si="262"/>
        <v>0</v>
      </c>
      <c r="GP72" s="316">
        <f t="shared" si="262"/>
        <v>0</v>
      </c>
      <c r="GQ72" s="316">
        <f t="shared" si="262"/>
        <v>0</v>
      </c>
      <c r="GR72" s="316">
        <f t="shared" si="262"/>
        <v>0</v>
      </c>
      <c r="GS72" s="316">
        <f t="shared" si="262"/>
        <v>0</v>
      </c>
      <c r="GT72" s="316">
        <f t="shared" si="262"/>
        <v>0</v>
      </c>
      <c r="GU72" s="188"/>
      <c r="GV72" s="307">
        <f t="shared" si="229"/>
        <v>0</v>
      </c>
      <c r="GW72" s="307">
        <f t="shared" si="263"/>
        <v>0</v>
      </c>
      <c r="GZ72" s="188"/>
      <c r="HA72" s="188"/>
      <c r="HB72" s="188"/>
      <c r="HC72" s="188"/>
      <c r="HD72" s="316">
        <f t="shared" si="264"/>
        <v>0</v>
      </c>
      <c r="HE72" s="316">
        <f t="shared" si="264"/>
        <v>0</v>
      </c>
      <c r="HF72" s="316">
        <f t="shared" si="264"/>
        <v>0</v>
      </c>
      <c r="HG72" s="316">
        <f t="shared" si="264"/>
        <v>0</v>
      </c>
      <c r="HH72" s="316">
        <f t="shared" si="264"/>
        <v>0</v>
      </c>
      <c r="HI72" s="316">
        <f t="shared" si="264"/>
        <v>0</v>
      </c>
      <c r="HJ72" s="188"/>
      <c r="HK72" s="307">
        <f t="shared" si="230"/>
        <v>0</v>
      </c>
      <c r="HL72" s="307">
        <f t="shared" si="265"/>
        <v>0</v>
      </c>
    </row>
    <row r="73" spans="1:220" ht="16.5" x14ac:dyDescent="0.25">
      <c r="A73" s="404">
        <v>38961</v>
      </c>
      <c r="B73" s="410">
        <f t="shared" si="231"/>
        <v>0</v>
      </c>
      <c r="C73" s="208">
        <f t="shared" si="232"/>
        <v>0.12</v>
      </c>
      <c r="D73" s="417"/>
      <c r="E73" s="410">
        <f t="shared" si="233"/>
        <v>0</v>
      </c>
      <c r="F73" s="208">
        <f t="shared" si="234"/>
        <v>0.17</v>
      </c>
      <c r="G73" s="417"/>
      <c r="H73" s="410">
        <f t="shared" si="235"/>
        <v>0</v>
      </c>
      <c r="I73" s="208">
        <f t="shared" si="150"/>
        <v>-0.09</v>
      </c>
      <c r="J73" s="417"/>
      <c r="K73" s="410">
        <f t="shared" si="236"/>
        <v>11</v>
      </c>
      <c r="L73" s="208">
        <f t="shared" si="151"/>
        <v>7.0000000000000007E-2</v>
      </c>
      <c r="M73" s="417"/>
      <c r="N73" s="410">
        <f t="shared" si="237"/>
        <v>-17.47</v>
      </c>
      <c r="O73" s="208">
        <f t="shared" si="152"/>
        <v>0.14000000000000001</v>
      </c>
      <c r="P73" s="417"/>
      <c r="Q73" s="410">
        <f t="shared" si="238"/>
        <v>-54.74</v>
      </c>
      <c r="R73" s="208">
        <f t="shared" si="239"/>
        <v>-0.55000000000000004</v>
      </c>
      <c r="S73" s="417"/>
      <c r="T73" s="208">
        <f t="shared" si="240"/>
        <v>4.8079522437554001</v>
      </c>
      <c r="U73" s="417"/>
      <c r="V73" s="410">
        <f t="shared" si="241"/>
        <v>-0.08</v>
      </c>
      <c r="W73" s="208">
        <f t="shared" si="242"/>
        <v>3.972</v>
      </c>
      <c r="X73" s="417"/>
      <c r="Z73" s="415">
        <f t="shared" si="243"/>
        <v>-43.74</v>
      </c>
      <c r="AA73" s="122"/>
      <c r="AB73" s="122"/>
      <c r="AH73" s="407">
        <v>38961</v>
      </c>
      <c r="AI73" s="293">
        <f t="shared" si="244"/>
        <v>0</v>
      </c>
      <c r="AJ73" s="294">
        <f t="shared" si="129"/>
        <v>0</v>
      </c>
      <c r="AK73" s="294">
        <f t="shared" si="153"/>
        <v>0</v>
      </c>
      <c r="AL73" s="313">
        <f t="shared" si="245"/>
        <v>0.73323513036081689</v>
      </c>
      <c r="AM73" s="314">
        <f t="shared" si="154"/>
        <v>0</v>
      </c>
      <c r="AN73" s="294">
        <f t="shared" si="155"/>
        <v>0</v>
      </c>
      <c r="AO73" s="408"/>
      <c r="AP73" s="237"/>
      <c r="AQ73" s="307">
        <f t="shared" si="156"/>
        <v>0</v>
      </c>
      <c r="AR73" s="237"/>
      <c r="AS73" s="188"/>
      <c r="AT73" s="188"/>
      <c r="AU73" s="239">
        <v>38961</v>
      </c>
      <c r="AV73" s="188"/>
      <c r="AW73" s="315">
        <f t="shared" si="246"/>
        <v>0</v>
      </c>
      <c r="AX73" s="316">
        <f t="shared" si="157"/>
        <v>0</v>
      </c>
      <c r="AY73" s="316">
        <f t="shared" si="158"/>
        <v>0</v>
      </c>
      <c r="AZ73" s="316">
        <f t="shared" si="159"/>
        <v>0</v>
      </c>
      <c r="BA73" s="316">
        <f t="shared" si="160"/>
        <v>0</v>
      </c>
      <c r="BB73" s="316">
        <f t="shared" si="161"/>
        <v>0</v>
      </c>
      <c r="BC73" s="316">
        <f t="shared" si="162"/>
        <v>0</v>
      </c>
      <c r="BD73" s="316"/>
      <c r="BE73" s="316">
        <f t="shared" si="247"/>
        <v>0</v>
      </c>
      <c r="BF73" s="248"/>
      <c r="BG73" s="248"/>
      <c r="BH73" s="317">
        <f t="shared" si="248"/>
        <v>0</v>
      </c>
      <c r="BI73" s="317">
        <f t="shared" si="163"/>
        <v>0</v>
      </c>
      <c r="BJ73" s="317">
        <f t="shared" si="164"/>
        <v>0</v>
      </c>
      <c r="BK73" s="317">
        <f t="shared" si="165"/>
        <v>0</v>
      </c>
      <c r="BL73" s="317">
        <f t="shared" si="166"/>
        <v>0</v>
      </c>
      <c r="BM73" s="317">
        <f t="shared" si="167"/>
        <v>0</v>
      </c>
      <c r="BN73" s="317">
        <f t="shared" si="168"/>
        <v>0</v>
      </c>
      <c r="BO73" s="317">
        <f t="shared" si="169"/>
        <v>0</v>
      </c>
      <c r="BP73" s="248"/>
      <c r="BQ73" s="249">
        <f t="shared" si="130"/>
        <v>0</v>
      </c>
      <c r="BR73" s="249"/>
      <c r="BS73" s="249"/>
      <c r="BT73" s="188"/>
      <c r="BU73" s="188"/>
      <c r="BV73" s="318">
        <f t="shared" si="249"/>
        <v>0</v>
      </c>
      <c r="BW73" s="318">
        <f t="shared" si="170"/>
        <v>0</v>
      </c>
      <c r="BX73" s="318">
        <f t="shared" si="171"/>
        <v>0</v>
      </c>
      <c r="BY73" s="318">
        <f t="shared" si="172"/>
        <v>0</v>
      </c>
      <c r="BZ73" s="318">
        <f t="shared" si="173"/>
        <v>0</v>
      </c>
      <c r="CA73" s="316">
        <f t="shared" si="174"/>
        <v>0</v>
      </c>
      <c r="CB73" s="316">
        <f t="shared" si="175"/>
        <v>0</v>
      </c>
      <c r="CC73" s="316">
        <f t="shared" si="176"/>
        <v>0</v>
      </c>
      <c r="CD73" s="316">
        <f t="shared" si="177"/>
        <v>0</v>
      </c>
      <c r="CE73" s="316">
        <f t="shared" si="178"/>
        <v>0</v>
      </c>
      <c r="CF73" s="316">
        <f t="shared" si="179"/>
        <v>0</v>
      </c>
      <c r="CG73" s="316">
        <f t="shared" si="180"/>
        <v>0</v>
      </c>
      <c r="CH73" s="316">
        <f t="shared" si="181"/>
        <v>0</v>
      </c>
      <c r="CI73" s="188"/>
      <c r="CJ73" s="307">
        <f t="shared" si="250"/>
        <v>0</v>
      </c>
      <c r="CK73" s="307"/>
      <c r="CL73" s="307"/>
      <c r="CM73" s="318">
        <f t="shared" si="251"/>
        <v>0</v>
      </c>
      <c r="CN73" s="318">
        <f t="shared" si="182"/>
        <v>0</v>
      </c>
      <c r="CO73" s="318">
        <f t="shared" si="183"/>
        <v>0</v>
      </c>
      <c r="CP73" s="318">
        <f t="shared" si="184"/>
        <v>0</v>
      </c>
      <c r="CQ73" s="307"/>
      <c r="CR73" s="307">
        <f t="shared" si="252"/>
        <v>0</v>
      </c>
      <c r="CS73" s="307"/>
      <c r="CT73" s="188"/>
      <c r="CU73" s="188"/>
      <c r="CV73" s="188"/>
      <c r="CW73" s="316">
        <f t="shared" si="253"/>
        <v>0</v>
      </c>
      <c r="CX73" s="316">
        <f t="shared" si="185"/>
        <v>0</v>
      </c>
      <c r="CY73" s="316">
        <f t="shared" si="186"/>
        <v>0</v>
      </c>
      <c r="CZ73" s="316">
        <f t="shared" si="187"/>
        <v>0</v>
      </c>
      <c r="DA73" s="316">
        <f t="shared" si="188"/>
        <v>0</v>
      </c>
      <c r="DB73" s="316">
        <f t="shared" si="189"/>
        <v>0</v>
      </c>
      <c r="DC73" s="316">
        <f t="shared" si="190"/>
        <v>0</v>
      </c>
      <c r="DD73" s="188"/>
      <c r="DE73" s="307">
        <f t="shared" si="254"/>
        <v>0</v>
      </c>
      <c r="DF73" s="188"/>
      <c r="DG73" s="188"/>
      <c r="DH73" s="188"/>
      <c r="DI73" s="188"/>
      <c r="DJ73" s="188"/>
      <c r="DK73" s="316">
        <f t="shared" si="255"/>
        <v>0</v>
      </c>
      <c r="DL73" s="316">
        <f t="shared" si="191"/>
        <v>0</v>
      </c>
      <c r="DM73" s="316">
        <f t="shared" si="192"/>
        <v>0</v>
      </c>
      <c r="DN73" s="316">
        <f t="shared" si="193"/>
        <v>0</v>
      </c>
      <c r="DO73" s="316"/>
      <c r="DP73" s="316">
        <f t="shared" si="256"/>
        <v>0</v>
      </c>
      <c r="DQ73" s="316"/>
      <c r="DR73" s="316">
        <f t="shared" si="257"/>
        <v>0</v>
      </c>
      <c r="DS73" s="316">
        <f t="shared" si="194"/>
        <v>0</v>
      </c>
      <c r="DT73" s="316">
        <f t="shared" si="195"/>
        <v>0</v>
      </c>
      <c r="DU73" s="316">
        <f t="shared" si="196"/>
        <v>0</v>
      </c>
      <c r="DV73" s="316">
        <f t="shared" si="197"/>
        <v>0</v>
      </c>
      <c r="DW73" s="316">
        <f t="shared" si="198"/>
        <v>0</v>
      </c>
      <c r="DX73" s="316">
        <f t="shared" si="199"/>
        <v>0</v>
      </c>
      <c r="DY73" s="316">
        <f t="shared" si="200"/>
        <v>0</v>
      </c>
      <c r="DZ73" s="188"/>
      <c r="EA73" s="307">
        <f t="shared" si="201"/>
        <v>0</v>
      </c>
      <c r="EB73" s="307">
        <f t="shared" si="202"/>
        <v>0</v>
      </c>
      <c r="EC73" s="188"/>
      <c r="ED73" s="188"/>
      <c r="EE73" s="188"/>
      <c r="EF73" s="188"/>
      <c r="EG73" s="188"/>
      <c r="EH73" s="316">
        <f t="shared" si="258"/>
        <v>0</v>
      </c>
      <c r="EI73" s="316">
        <f t="shared" si="203"/>
        <v>0</v>
      </c>
      <c r="EJ73" s="316">
        <f t="shared" si="204"/>
        <v>0</v>
      </c>
      <c r="EK73" s="316">
        <f t="shared" si="205"/>
        <v>0</v>
      </c>
      <c r="EL73" s="316">
        <f t="shared" si="206"/>
        <v>0</v>
      </c>
      <c r="EM73" s="316">
        <f t="shared" si="207"/>
        <v>0</v>
      </c>
      <c r="EN73" s="188"/>
      <c r="EO73" s="307">
        <f t="shared" si="131"/>
        <v>0</v>
      </c>
      <c r="EP73" s="307">
        <f t="shared" si="208"/>
        <v>0</v>
      </c>
      <c r="EQ73" s="188"/>
      <c r="ER73" s="188"/>
      <c r="ES73" s="188"/>
      <c r="ET73" s="188"/>
      <c r="EU73" s="188"/>
      <c r="EV73" s="316">
        <f t="shared" si="259"/>
        <v>0</v>
      </c>
      <c r="EW73" s="316">
        <f t="shared" si="209"/>
        <v>0</v>
      </c>
      <c r="EX73" s="316">
        <f t="shared" si="210"/>
        <v>0</v>
      </c>
      <c r="EY73" s="316">
        <f t="shared" si="211"/>
        <v>0</v>
      </c>
      <c r="EZ73" s="316">
        <f t="shared" si="212"/>
        <v>0</v>
      </c>
      <c r="FA73" s="316">
        <f t="shared" si="213"/>
        <v>0</v>
      </c>
      <c r="FB73" s="188"/>
      <c r="FC73" s="307">
        <f t="shared" si="132"/>
        <v>0</v>
      </c>
      <c r="FD73" s="307">
        <f t="shared" si="214"/>
        <v>0</v>
      </c>
      <c r="FE73" s="188"/>
      <c r="FF73" s="188"/>
      <c r="FG73" s="188"/>
      <c r="FH73" s="188"/>
      <c r="FI73" s="188"/>
      <c r="FJ73" s="188"/>
      <c r="FK73" s="316">
        <f t="shared" si="260"/>
        <v>0</v>
      </c>
      <c r="FL73" s="316">
        <f t="shared" si="215"/>
        <v>0</v>
      </c>
      <c r="FM73" s="316">
        <f t="shared" si="216"/>
        <v>0</v>
      </c>
      <c r="FN73" s="316">
        <f t="shared" si="217"/>
        <v>0</v>
      </c>
      <c r="FO73" s="316">
        <f t="shared" si="218"/>
        <v>0</v>
      </c>
      <c r="FP73" s="316">
        <f t="shared" si="219"/>
        <v>0</v>
      </c>
      <c r="FQ73" s="188"/>
      <c r="FR73" s="307">
        <f t="shared" si="220"/>
        <v>0</v>
      </c>
      <c r="FS73" s="307">
        <f t="shared" si="221"/>
        <v>0</v>
      </c>
      <c r="FT73" s="188"/>
      <c r="FU73" s="188"/>
      <c r="FV73" s="188"/>
      <c r="FW73" s="188"/>
      <c r="FX73" s="188"/>
      <c r="FY73" s="188"/>
      <c r="FZ73" s="316">
        <f t="shared" si="261"/>
        <v>0</v>
      </c>
      <c r="GA73" s="316">
        <f t="shared" si="222"/>
        <v>0</v>
      </c>
      <c r="GB73" s="316">
        <f t="shared" si="223"/>
        <v>0</v>
      </c>
      <c r="GC73" s="316">
        <f t="shared" si="224"/>
        <v>0</v>
      </c>
      <c r="GD73" s="316">
        <f t="shared" si="225"/>
        <v>0</v>
      </c>
      <c r="GE73" s="316">
        <f t="shared" si="226"/>
        <v>0</v>
      </c>
      <c r="GF73" s="188"/>
      <c r="GG73" s="307">
        <f t="shared" si="227"/>
        <v>0</v>
      </c>
      <c r="GH73" s="307">
        <f t="shared" si="228"/>
        <v>0</v>
      </c>
      <c r="GK73" s="188"/>
      <c r="GL73" s="188"/>
      <c r="GM73" s="188"/>
      <c r="GN73" s="188"/>
      <c r="GO73" s="316">
        <f t="shared" si="262"/>
        <v>0</v>
      </c>
      <c r="GP73" s="316">
        <f t="shared" si="262"/>
        <v>0</v>
      </c>
      <c r="GQ73" s="316">
        <f t="shared" si="262"/>
        <v>0</v>
      </c>
      <c r="GR73" s="316">
        <f t="shared" si="262"/>
        <v>0</v>
      </c>
      <c r="GS73" s="316">
        <f t="shared" si="262"/>
        <v>0</v>
      </c>
      <c r="GT73" s="316">
        <f t="shared" si="262"/>
        <v>0</v>
      </c>
      <c r="GU73" s="188"/>
      <c r="GV73" s="307">
        <f t="shared" si="229"/>
        <v>0</v>
      </c>
      <c r="GW73" s="307">
        <f t="shared" si="263"/>
        <v>0</v>
      </c>
      <c r="GZ73" s="188"/>
      <c r="HA73" s="188"/>
      <c r="HB73" s="188"/>
      <c r="HC73" s="188"/>
      <c r="HD73" s="316">
        <f t="shared" si="264"/>
        <v>0</v>
      </c>
      <c r="HE73" s="316">
        <f t="shared" si="264"/>
        <v>0</v>
      </c>
      <c r="HF73" s="316">
        <f t="shared" si="264"/>
        <v>0</v>
      </c>
      <c r="HG73" s="316">
        <f t="shared" si="264"/>
        <v>0</v>
      </c>
      <c r="HH73" s="316">
        <f t="shared" si="264"/>
        <v>0</v>
      </c>
      <c r="HI73" s="316">
        <f t="shared" si="264"/>
        <v>0</v>
      </c>
      <c r="HJ73" s="188"/>
      <c r="HK73" s="307">
        <f t="shared" si="230"/>
        <v>0</v>
      </c>
      <c r="HL73" s="307">
        <f t="shared" si="265"/>
        <v>0</v>
      </c>
    </row>
    <row r="74" spans="1:220" ht="16.5" x14ac:dyDescent="0.25">
      <c r="A74" s="409">
        <v>38991</v>
      </c>
      <c r="B74" s="418">
        <f t="shared" si="231"/>
        <v>0</v>
      </c>
      <c r="C74" s="209">
        <f t="shared" si="232"/>
        <v>0.12</v>
      </c>
      <c r="D74" s="419"/>
      <c r="E74" s="418">
        <f t="shared" si="233"/>
        <v>0</v>
      </c>
      <c r="F74" s="209">
        <f t="shared" si="234"/>
        <v>0.17</v>
      </c>
      <c r="G74" s="419"/>
      <c r="H74" s="418">
        <f t="shared" si="235"/>
        <v>0</v>
      </c>
      <c r="I74" s="209">
        <f t="shared" si="150"/>
        <v>-0.09</v>
      </c>
      <c r="J74" s="419"/>
      <c r="K74" s="418">
        <f t="shared" si="236"/>
        <v>11.31</v>
      </c>
      <c r="L74" s="209">
        <f t="shared" si="151"/>
        <v>7.0000000000000007E-2</v>
      </c>
      <c r="M74" s="419"/>
      <c r="N74" s="418">
        <f t="shared" si="237"/>
        <v>-17.97</v>
      </c>
      <c r="O74" s="209">
        <f t="shared" si="152"/>
        <v>0.14000000000000001</v>
      </c>
      <c r="P74" s="419"/>
      <c r="Q74" s="418">
        <f t="shared" si="238"/>
        <v>-56.28</v>
      </c>
      <c r="R74" s="209">
        <f t="shared" si="239"/>
        <v>-0.55000000000000004</v>
      </c>
      <c r="S74" s="419"/>
      <c r="T74" s="209">
        <f t="shared" si="240"/>
        <v>4.8603061265961243</v>
      </c>
      <c r="U74" s="419"/>
      <c r="V74" s="418">
        <f t="shared" si="241"/>
        <v>0.21</v>
      </c>
      <c r="W74" s="209">
        <f t="shared" si="242"/>
        <v>4.01</v>
      </c>
      <c r="X74" s="419"/>
      <c r="Z74" s="412">
        <f t="shared" si="243"/>
        <v>-44.97</v>
      </c>
      <c r="AA74" s="122"/>
      <c r="AB74" s="122"/>
      <c r="AH74" s="407">
        <v>38991</v>
      </c>
      <c r="AI74" s="293">
        <f t="shared" si="244"/>
        <v>0</v>
      </c>
      <c r="AJ74" s="294">
        <f t="shared" si="129"/>
        <v>0</v>
      </c>
      <c r="AK74" s="294">
        <f t="shared" si="153"/>
        <v>0</v>
      </c>
      <c r="AL74" s="313">
        <f t="shared" si="245"/>
        <v>0.72958437749043481</v>
      </c>
      <c r="AM74" s="314">
        <f t="shared" si="154"/>
        <v>0</v>
      </c>
      <c r="AN74" s="294">
        <f t="shared" si="155"/>
        <v>0</v>
      </c>
      <c r="AO74" s="408"/>
      <c r="AP74" s="237"/>
      <c r="AQ74" s="307">
        <f t="shared" si="156"/>
        <v>0</v>
      </c>
      <c r="AR74" s="237"/>
      <c r="AS74" s="188"/>
      <c r="AT74" s="188"/>
      <c r="AU74" s="239">
        <v>38991</v>
      </c>
      <c r="AV74" s="188"/>
      <c r="AW74" s="315">
        <f t="shared" si="246"/>
        <v>0</v>
      </c>
      <c r="AX74" s="316">
        <f t="shared" si="157"/>
        <v>0</v>
      </c>
      <c r="AY74" s="316">
        <f t="shared" si="158"/>
        <v>0</v>
      </c>
      <c r="AZ74" s="316">
        <f t="shared" si="159"/>
        <v>0</v>
      </c>
      <c r="BA74" s="316">
        <f t="shared" si="160"/>
        <v>0</v>
      </c>
      <c r="BB74" s="316">
        <f t="shared" si="161"/>
        <v>0</v>
      </c>
      <c r="BC74" s="316">
        <f t="shared" si="162"/>
        <v>0</v>
      </c>
      <c r="BD74" s="316"/>
      <c r="BE74" s="316">
        <f t="shared" si="247"/>
        <v>0</v>
      </c>
      <c r="BF74" s="248"/>
      <c r="BG74" s="248"/>
      <c r="BH74" s="317">
        <f t="shared" si="248"/>
        <v>0</v>
      </c>
      <c r="BI74" s="317">
        <f t="shared" si="163"/>
        <v>0</v>
      </c>
      <c r="BJ74" s="317">
        <f t="shared" si="164"/>
        <v>0</v>
      </c>
      <c r="BK74" s="317">
        <f t="shared" si="165"/>
        <v>0</v>
      </c>
      <c r="BL74" s="317">
        <f t="shared" si="166"/>
        <v>0</v>
      </c>
      <c r="BM74" s="317">
        <f t="shared" si="167"/>
        <v>0</v>
      </c>
      <c r="BN74" s="317">
        <f t="shared" si="168"/>
        <v>0</v>
      </c>
      <c r="BO74" s="317">
        <f t="shared" si="169"/>
        <v>0</v>
      </c>
      <c r="BP74" s="248"/>
      <c r="BQ74" s="249">
        <f t="shared" si="130"/>
        <v>0</v>
      </c>
      <c r="BR74" s="249"/>
      <c r="BS74" s="249"/>
      <c r="BT74" s="188"/>
      <c r="BU74" s="188"/>
      <c r="BV74" s="318">
        <f t="shared" si="249"/>
        <v>0</v>
      </c>
      <c r="BW74" s="318">
        <f t="shared" si="170"/>
        <v>0</v>
      </c>
      <c r="BX74" s="318">
        <f t="shared" si="171"/>
        <v>0</v>
      </c>
      <c r="BY74" s="318">
        <f t="shared" si="172"/>
        <v>0</v>
      </c>
      <c r="BZ74" s="318">
        <f t="shared" si="173"/>
        <v>0</v>
      </c>
      <c r="CA74" s="316">
        <f t="shared" si="174"/>
        <v>0</v>
      </c>
      <c r="CB74" s="316">
        <f t="shared" si="175"/>
        <v>0</v>
      </c>
      <c r="CC74" s="316">
        <f t="shared" si="176"/>
        <v>0</v>
      </c>
      <c r="CD74" s="316">
        <f t="shared" si="177"/>
        <v>0</v>
      </c>
      <c r="CE74" s="316">
        <f t="shared" si="178"/>
        <v>0</v>
      </c>
      <c r="CF74" s="316">
        <f t="shared" si="179"/>
        <v>0</v>
      </c>
      <c r="CG74" s="316">
        <f t="shared" si="180"/>
        <v>0</v>
      </c>
      <c r="CH74" s="316">
        <f t="shared" si="181"/>
        <v>0</v>
      </c>
      <c r="CI74" s="188"/>
      <c r="CJ74" s="307">
        <f t="shared" si="250"/>
        <v>0</v>
      </c>
      <c r="CK74" s="307"/>
      <c r="CL74" s="307"/>
      <c r="CM74" s="318">
        <f t="shared" si="251"/>
        <v>0</v>
      </c>
      <c r="CN74" s="318">
        <f t="shared" si="182"/>
        <v>0</v>
      </c>
      <c r="CO74" s="318">
        <f t="shared" si="183"/>
        <v>0</v>
      </c>
      <c r="CP74" s="318">
        <f t="shared" si="184"/>
        <v>0</v>
      </c>
      <c r="CQ74" s="307"/>
      <c r="CR74" s="307">
        <f t="shared" si="252"/>
        <v>0</v>
      </c>
      <c r="CS74" s="307"/>
      <c r="CT74" s="188"/>
      <c r="CU74" s="188"/>
      <c r="CV74" s="188"/>
      <c r="CW74" s="316">
        <f t="shared" si="253"/>
        <v>0</v>
      </c>
      <c r="CX74" s="316">
        <f t="shared" si="185"/>
        <v>0</v>
      </c>
      <c r="CY74" s="316">
        <f t="shared" si="186"/>
        <v>0</v>
      </c>
      <c r="CZ74" s="316">
        <f t="shared" si="187"/>
        <v>0</v>
      </c>
      <c r="DA74" s="316">
        <f t="shared" si="188"/>
        <v>0</v>
      </c>
      <c r="DB74" s="316">
        <f t="shared" si="189"/>
        <v>0</v>
      </c>
      <c r="DC74" s="316">
        <f t="shared" si="190"/>
        <v>0</v>
      </c>
      <c r="DD74" s="188"/>
      <c r="DE74" s="307">
        <f t="shared" si="254"/>
        <v>0</v>
      </c>
      <c r="DF74" s="188"/>
      <c r="DG74" s="188"/>
      <c r="DH74" s="188"/>
      <c r="DI74" s="188"/>
      <c r="DJ74" s="188"/>
      <c r="DK74" s="316">
        <f t="shared" si="255"/>
        <v>0</v>
      </c>
      <c r="DL74" s="316">
        <f t="shared" si="191"/>
        <v>0</v>
      </c>
      <c r="DM74" s="316">
        <f t="shared" si="192"/>
        <v>0</v>
      </c>
      <c r="DN74" s="316">
        <f t="shared" si="193"/>
        <v>0</v>
      </c>
      <c r="DO74" s="316"/>
      <c r="DP74" s="316">
        <f t="shared" si="256"/>
        <v>0</v>
      </c>
      <c r="DQ74" s="316"/>
      <c r="DR74" s="316">
        <f t="shared" si="257"/>
        <v>0</v>
      </c>
      <c r="DS74" s="316">
        <f t="shared" si="194"/>
        <v>0</v>
      </c>
      <c r="DT74" s="316">
        <f t="shared" si="195"/>
        <v>0</v>
      </c>
      <c r="DU74" s="316">
        <f t="shared" si="196"/>
        <v>0</v>
      </c>
      <c r="DV74" s="316">
        <f t="shared" si="197"/>
        <v>0</v>
      </c>
      <c r="DW74" s="316">
        <f t="shared" si="198"/>
        <v>0</v>
      </c>
      <c r="DX74" s="316">
        <f t="shared" si="199"/>
        <v>0</v>
      </c>
      <c r="DY74" s="316">
        <f t="shared" si="200"/>
        <v>0</v>
      </c>
      <c r="DZ74" s="188"/>
      <c r="EA74" s="307">
        <f t="shared" si="201"/>
        <v>0</v>
      </c>
      <c r="EB74" s="307">
        <f t="shared" si="202"/>
        <v>0</v>
      </c>
      <c r="EC74" s="188"/>
      <c r="ED74" s="188"/>
      <c r="EE74" s="188"/>
      <c r="EF74" s="188"/>
      <c r="EG74" s="188"/>
      <c r="EH74" s="316">
        <f t="shared" si="258"/>
        <v>0</v>
      </c>
      <c r="EI74" s="316">
        <f t="shared" si="203"/>
        <v>0</v>
      </c>
      <c r="EJ74" s="316">
        <f t="shared" si="204"/>
        <v>0</v>
      </c>
      <c r="EK74" s="316">
        <f t="shared" si="205"/>
        <v>0</v>
      </c>
      <c r="EL74" s="316">
        <f t="shared" si="206"/>
        <v>0</v>
      </c>
      <c r="EM74" s="316">
        <f t="shared" si="207"/>
        <v>0</v>
      </c>
      <c r="EN74" s="188"/>
      <c r="EO74" s="307">
        <f t="shared" si="131"/>
        <v>0</v>
      </c>
      <c r="EP74" s="307">
        <f t="shared" si="208"/>
        <v>0</v>
      </c>
      <c r="EQ74" s="188"/>
      <c r="ER74" s="188"/>
      <c r="ES74" s="188"/>
      <c r="ET74" s="188"/>
      <c r="EU74" s="188"/>
      <c r="EV74" s="316">
        <f t="shared" si="259"/>
        <v>0</v>
      </c>
      <c r="EW74" s="316">
        <f t="shared" si="209"/>
        <v>0</v>
      </c>
      <c r="EX74" s="316">
        <f t="shared" si="210"/>
        <v>0</v>
      </c>
      <c r="EY74" s="316">
        <f t="shared" si="211"/>
        <v>0</v>
      </c>
      <c r="EZ74" s="316">
        <f t="shared" si="212"/>
        <v>0</v>
      </c>
      <c r="FA74" s="316">
        <f t="shared" si="213"/>
        <v>0</v>
      </c>
      <c r="FB74" s="188"/>
      <c r="FC74" s="307">
        <f t="shared" si="132"/>
        <v>0</v>
      </c>
      <c r="FD74" s="307">
        <f t="shared" si="214"/>
        <v>0</v>
      </c>
      <c r="FE74" s="188"/>
      <c r="FF74" s="188"/>
      <c r="FG74" s="188"/>
      <c r="FH74" s="188"/>
      <c r="FI74" s="188"/>
      <c r="FJ74" s="188"/>
      <c r="FK74" s="316">
        <f t="shared" si="260"/>
        <v>0</v>
      </c>
      <c r="FL74" s="316">
        <f t="shared" si="215"/>
        <v>0</v>
      </c>
      <c r="FM74" s="316">
        <f t="shared" si="216"/>
        <v>0</v>
      </c>
      <c r="FN74" s="316">
        <f t="shared" si="217"/>
        <v>0</v>
      </c>
      <c r="FO74" s="316">
        <f t="shared" si="218"/>
        <v>0</v>
      </c>
      <c r="FP74" s="316">
        <f t="shared" si="219"/>
        <v>0</v>
      </c>
      <c r="FQ74" s="188"/>
      <c r="FR74" s="307">
        <f t="shared" si="220"/>
        <v>0</v>
      </c>
      <c r="FS74" s="307">
        <f t="shared" si="221"/>
        <v>0</v>
      </c>
      <c r="FT74" s="188"/>
      <c r="FU74" s="188"/>
      <c r="FV74" s="188"/>
      <c r="FW74" s="188"/>
      <c r="FX74" s="188"/>
      <c r="FY74" s="188"/>
      <c r="FZ74" s="316">
        <f t="shared" si="261"/>
        <v>0</v>
      </c>
      <c r="GA74" s="316">
        <f t="shared" si="222"/>
        <v>0</v>
      </c>
      <c r="GB74" s="316">
        <f t="shared" si="223"/>
        <v>0</v>
      </c>
      <c r="GC74" s="316">
        <f t="shared" si="224"/>
        <v>0</v>
      </c>
      <c r="GD74" s="316">
        <f t="shared" si="225"/>
        <v>0</v>
      </c>
      <c r="GE74" s="316">
        <f t="shared" si="226"/>
        <v>0</v>
      </c>
      <c r="GF74" s="188"/>
      <c r="GG74" s="307">
        <f t="shared" si="227"/>
        <v>0</v>
      </c>
      <c r="GH74" s="307">
        <f t="shared" si="228"/>
        <v>0</v>
      </c>
      <c r="GK74" s="188"/>
      <c r="GL74" s="188"/>
      <c r="GM74" s="188"/>
      <c r="GN74" s="188"/>
      <c r="GO74" s="316">
        <f t="shared" si="262"/>
        <v>0</v>
      </c>
      <c r="GP74" s="316">
        <f t="shared" si="262"/>
        <v>0</v>
      </c>
      <c r="GQ74" s="316">
        <f t="shared" si="262"/>
        <v>0</v>
      </c>
      <c r="GR74" s="316">
        <f t="shared" si="262"/>
        <v>0</v>
      </c>
      <c r="GS74" s="316">
        <f t="shared" si="262"/>
        <v>0</v>
      </c>
      <c r="GT74" s="316">
        <f t="shared" si="262"/>
        <v>0</v>
      </c>
      <c r="GU74" s="188"/>
      <c r="GV74" s="307">
        <f t="shared" si="229"/>
        <v>0</v>
      </c>
      <c r="GW74" s="307">
        <f t="shared" si="263"/>
        <v>0</v>
      </c>
      <c r="GZ74" s="188"/>
      <c r="HA74" s="188"/>
      <c r="HB74" s="188"/>
      <c r="HC74" s="188"/>
      <c r="HD74" s="316">
        <f t="shared" si="264"/>
        <v>0</v>
      </c>
      <c r="HE74" s="316">
        <f t="shared" si="264"/>
        <v>0</v>
      </c>
      <c r="HF74" s="316">
        <f t="shared" si="264"/>
        <v>0</v>
      </c>
      <c r="HG74" s="316">
        <f t="shared" si="264"/>
        <v>0</v>
      </c>
      <c r="HH74" s="316">
        <f t="shared" si="264"/>
        <v>0</v>
      </c>
      <c r="HI74" s="316">
        <f t="shared" si="264"/>
        <v>0</v>
      </c>
      <c r="HJ74" s="188"/>
      <c r="HK74" s="307">
        <f t="shared" si="230"/>
        <v>0</v>
      </c>
      <c r="HL74" s="307">
        <f t="shared" si="265"/>
        <v>0</v>
      </c>
    </row>
    <row r="75" spans="1:220" ht="17.25" thickBot="1" x14ac:dyDescent="0.3">
      <c r="A75" s="404">
        <v>39022</v>
      </c>
      <c r="B75" s="410">
        <f t="shared" si="231"/>
        <v>0</v>
      </c>
      <c r="C75" s="208">
        <f t="shared" si="232"/>
        <v>0.52</v>
      </c>
      <c r="D75" s="210">
        <f>AVERAGE(C75:C86)</f>
        <v>0.28666666666666674</v>
      </c>
      <c r="E75" s="410">
        <f t="shared" si="233"/>
        <v>0</v>
      </c>
      <c r="F75" s="208">
        <f t="shared" si="234"/>
        <v>0.23</v>
      </c>
      <c r="G75" s="210">
        <f>AVERAGE(F75:F86)</f>
        <v>0.20291666666666663</v>
      </c>
      <c r="H75" s="410">
        <f t="shared" si="235"/>
        <v>0</v>
      </c>
      <c r="I75" s="208">
        <f t="shared" si="150"/>
        <v>5.0000000000000001E-3</v>
      </c>
      <c r="J75" s="210">
        <f>AVERAGE(I75:I86)</f>
        <v>-3.9999999999999987E-2</v>
      </c>
      <c r="K75" s="410">
        <f t="shared" si="236"/>
        <v>10.89</v>
      </c>
      <c r="L75" s="208">
        <f t="shared" si="151"/>
        <v>0.12</v>
      </c>
      <c r="M75" s="210">
        <f>AVERAGE(L75:L86)</f>
        <v>9.8750000000000018E-2</v>
      </c>
      <c r="N75" s="410">
        <f t="shared" si="237"/>
        <v>-46.6</v>
      </c>
      <c r="O75" s="208">
        <f t="shared" si="152"/>
        <v>0.14000000000000001</v>
      </c>
      <c r="P75" s="210">
        <f>AVERAGE(O75:O86)</f>
        <v>0.14000000000000004</v>
      </c>
      <c r="Q75" s="410">
        <f t="shared" si="238"/>
        <v>-72.64</v>
      </c>
      <c r="R75" s="208">
        <f t="shared" si="239"/>
        <v>-0.52</v>
      </c>
      <c r="S75" s="210">
        <f>AVERAGE(R75:R86)</f>
        <v>-0.55791666666666673</v>
      </c>
      <c r="T75" s="208">
        <f t="shared" si="240"/>
        <v>5.0979918845249363</v>
      </c>
      <c r="U75" s="210">
        <f>AVERAGE(T75:T86)</f>
        <v>4.931800911617862</v>
      </c>
      <c r="V75" s="410">
        <f t="shared" si="241"/>
        <v>0.02</v>
      </c>
      <c r="W75" s="208">
        <f t="shared" si="242"/>
        <v>4.1500000000000004</v>
      </c>
      <c r="X75" s="210">
        <f>AVERAGE(W75:W86)</f>
        <v>4.073500000000001</v>
      </c>
      <c r="Z75" s="415">
        <f t="shared" si="243"/>
        <v>-61.75</v>
      </c>
      <c r="AA75" s="122"/>
      <c r="AB75" s="122"/>
      <c r="AH75" s="407">
        <v>39022</v>
      </c>
      <c r="AI75" s="293">
        <f t="shared" si="244"/>
        <v>0</v>
      </c>
      <c r="AJ75" s="294">
        <f t="shared" ref="AJ75:AJ138" si="266">(AN75)*(AL75)</f>
        <v>0</v>
      </c>
      <c r="AK75" s="294">
        <f t="shared" si="153"/>
        <v>0</v>
      </c>
      <c r="AL75" s="313">
        <f t="shared" si="245"/>
        <v>0.72582126231399891</v>
      </c>
      <c r="AM75" s="314">
        <f t="shared" si="154"/>
        <v>0</v>
      </c>
      <c r="AN75" s="294">
        <f t="shared" si="155"/>
        <v>0</v>
      </c>
      <c r="AO75" s="408"/>
      <c r="AP75" s="237"/>
      <c r="AQ75" s="307">
        <f t="shared" si="156"/>
        <v>0</v>
      </c>
      <c r="AR75" s="237"/>
      <c r="AS75" s="188"/>
      <c r="AT75" s="188"/>
      <c r="AU75" s="239">
        <v>39022</v>
      </c>
      <c r="AV75" s="188"/>
      <c r="AW75" s="315">
        <f t="shared" si="246"/>
        <v>0</v>
      </c>
      <c r="AX75" s="316">
        <f t="shared" si="157"/>
        <v>0</v>
      </c>
      <c r="AY75" s="316">
        <f t="shared" si="158"/>
        <v>0</v>
      </c>
      <c r="AZ75" s="316">
        <f t="shared" si="159"/>
        <v>0</v>
      </c>
      <c r="BA75" s="316">
        <f t="shared" si="160"/>
        <v>0</v>
      </c>
      <c r="BB75" s="316">
        <f t="shared" si="161"/>
        <v>0</v>
      </c>
      <c r="BC75" s="316">
        <f t="shared" si="162"/>
        <v>0</v>
      </c>
      <c r="BD75" s="316"/>
      <c r="BE75" s="316">
        <f t="shared" si="247"/>
        <v>0</v>
      </c>
      <c r="BF75" s="248"/>
      <c r="BG75" s="248"/>
      <c r="BH75" s="317">
        <f t="shared" si="248"/>
        <v>0</v>
      </c>
      <c r="BI75" s="317">
        <f t="shared" si="163"/>
        <v>0</v>
      </c>
      <c r="BJ75" s="317">
        <f t="shared" si="164"/>
        <v>0</v>
      </c>
      <c r="BK75" s="317">
        <f t="shared" si="165"/>
        <v>0</v>
      </c>
      <c r="BL75" s="317">
        <f t="shared" si="166"/>
        <v>0</v>
      </c>
      <c r="BM75" s="317">
        <f t="shared" si="167"/>
        <v>0</v>
      </c>
      <c r="BN75" s="317">
        <f t="shared" si="168"/>
        <v>0</v>
      </c>
      <c r="BO75" s="317">
        <f t="shared" si="169"/>
        <v>0</v>
      </c>
      <c r="BP75" s="248"/>
      <c r="BQ75" s="249">
        <f t="shared" ref="BQ75:BQ138" si="267">SUM(BH75:BO75)</f>
        <v>0</v>
      </c>
      <c r="BR75" s="249"/>
      <c r="BS75" s="249"/>
      <c r="BT75" s="188"/>
      <c r="BU75" s="188"/>
      <c r="BV75" s="318">
        <f t="shared" si="249"/>
        <v>0</v>
      </c>
      <c r="BW75" s="318">
        <f t="shared" si="170"/>
        <v>0</v>
      </c>
      <c r="BX75" s="318">
        <f t="shared" si="171"/>
        <v>0</v>
      </c>
      <c r="BY75" s="318">
        <f t="shared" si="172"/>
        <v>0</v>
      </c>
      <c r="BZ75" s="318">
        <f t="shared" si="173"/>
        <v>0</v>
      </c>
      <c r="CA75" s="316">
        <f t="shared" si="174"/>
        <v>0</v>
      </c>
      <c r="CB75" s="316">
        <f t="shared" si="175"/>
        <v>0</v>
      </c>
      <c r="CC75" s="316">
        <f t="shared" si="176"/>
        <v>0</v>
      </c>
      <c r="CD75" s="316">
        <f t="shared" si="177"/>
        <v>0</v>
      </c>
      <c r="CE75" s="316">
        <f t="shared" si="178"/>
        <v>0</v>
      </c>
      <c r="CF75" s="316">
        <f t="shared" si="179"/>
        <v>0</v>
      </c>
      <c r="CG75" s="316">
        <f t="shared" si="180"/>
        <v>0</v>
      </c>
      <c r="CH75" s="316">
        <f t="shared" si="181"/>
        <v>0</v>
      </c>
      <c r="CI75" s="188"/>
      <c r="CJ75" s="307">
        <f t="shared" si="250"/>
        <v>0</v>
      </c>
      <c r="CK75" s="307"/>
      <c r="CL75" s="307"/>
      <c r="CM75" s="318">
        <f t="shared" si="251"/>
        <v>0</v>
      </c>
      <c r="CN75" s="318">
        <f t="shared" si="182"/>
        <v>0</v>
      </c>
      <c r="CO75" s="318">
        <f t="shared" si="183"/>
        <v>0</v>
      </c>
      <c r="CP75" s="318">
        <f t="shared" si="184"/>
        <v>0</v>
      </c>
      <c r="CQ75" s="307"/>
      <c r="CR75" s="307">
        <f t="shared" si="252"/>
        <v>0</v>
      </c>
      <c r="CS75" s="307"/>
      <c r="CT75" s="188"/>
      <c r="CU75" s="188"/>
      <c r="CV75" s="188"/>
      <c r="CW75" s="316">
        <f t="shared" si="253"/>
        <v>0</v>
      </c>
      <c r="CX75" s="316">
        <f t="shared" si="185"/>
        <v>0</v>
      </c>
      <c r="CY75" s="316">
        <f t="shared" si="186"/>
        <v>0</v>
      </c>
      <c r="CZ75" s="316">
        <f t="shared" si="187"/>
        <v>0</v>
      </c>
      <c r="DA75" s="316">
        <f t="shared" si="188"/>
        <v>0</v>
      </c>
      <c r="DB75" s="316">
        <f t="shared" si="189"/>
        <v>0</v>
      </c>
      <c r="DC75" s="316">
        <f t="shared" si="190"/>
        <v>0</v>
      </c>
      <c r="DD75" s="188"/>
      <c r="DE75" s="307">
        <f t="shared" si="254"/>
        <v>0</v>
      </c>
      <c r="DF75" s="188"/>
      <c r="DG75" s="188"/>
      <c r="DH75" s="188"/>
      <c r="DI75" s="188"/>
      <c r="DJ75" s="188"/>
      <c r="DK75" s="316">
        <f t="shared" si="255"/>
        <v>0</v>
      </c>
      <c r="DL75" s="316">
        <f t="shared" si="191"/>
        <v>0</v>
      </c>
      <c r="DM75" s="316">
        <f t="shared" si="192"/>
        <v>0</v>
      </c>
      <c r="DN75" s="316">
        <f t="shared" si="193"/>
        <v>0</v>
      </c>
      <c r="DO75" s="316"/>
      <c r="DP75" s="316">
        <f t="shared" si="256"/>
        <v>0</v>
      </c>
      <c r="DQ75" s="316"/>
      <c r="DR75" s="316">
        <f t="shared" si="257"/>
        <v>0</v>
      </c>
      <c r="DS75" s="316">
        <f t="shared" si="194"/>
        <v>0</v>
      </c>
      <c r="DT75" s="316">
        <f t="shared" si="195"/>
        <v>0</v>
      </c>
      <c r="DU75" s="316">
        <f t="shared" si="196"/>
        <v>0</v>
      </c>
      <c r="DV75" s="316">
        <f t="shared" si="197"/>
        <v>0</v>
      </c>
      <c r="DW75" s="316">
        <f t="shared" si="198"/>
        <v>0</v>
      </c>
      <c r="DX75" s="316">
        <f t="shared" si="199"/>
        <v>0</v>
      </c>
      <c r="DY75" s="316">
        <f t="shared" si="200"/>
        <v>0</v>
      </c>
      <c r="DZ75" s="188"/>
      <c r="EA75" s="307">
        <f t="shared" si="201"/>
        <v>0</v>
      </c>
      <c r="EB75" s="307">
        <f t="shared" si="202"/>
        <v>0</v>
      </c>
      <c r="EC75" s="188"/>
      <c r="ED75" s="188"/>
      <c r="EE75" s="188"/>
      <c r="EF75" s="188"/>
      <c r="EG75" s="188"/>
      <c r="EH75" s="316">
        <f t="shared" si="258"/>
        <v>0</v>
      </c>
      <c r="EI75" s="316">
        <f t="shared" si="203"/>
        <v>0</v>
      </c>
      <c r="EJ75" s="316">
        <f t="shared" si="204"/>
        <v>0</v>
      </c>
      <c r="EK75" s="316">
        <f t="shared" si="205"/>
        <v>0</v>
      </c>
      <c r="EL75" s="316">
        <f t="shared" si="206"/>
        <v>0</v>
      </c>
      <c r="EM75" s="316">
        <f t="shared" si="207"/>
        <v>0</v>
      </c>
      <c r="EN75" s="188"/>
      <c r="EO75" s="307">
        <f t="shared" ref="EO75:EO138" si="268">SUM(EH75:EM75)</f>
        <v>0</v>
      </c>
      <c r="EP75" s="307">
        <f t="shared" si="208"/>
        <v>0</v>
      </c>
      <c r="EQ75" s="188"/>
      <c r="ER75" s="188"/>
      <c r="ES75" s="188"/>
      <c r="ET75" s="188"/>
      <c r="EU75" s="188"/>
      <c r="EV75" s="316">
        <f t="shared" si="259"/>
        <v>0</v>
      </c>
      <c r="EW75" s="316">
        <f t="shared" si="209"/>
        <v>0</v>
      </c>
      <c r="EX75" s="316">
        <f t="shared" si="210"/>
        <v>0</v>
      </c>
      <c r="EY75" s="316">
        <f t="shared" si="211"/>
        <v>0</v>
      </c>
      <c r="EZ75" s="316">
        <f t="shared" si="212"/>
        <v>0</v>
      </c>
      <c r="FA75" s="316">
        <f t="shared" si="213"/>
        <v>0</v>
      </c>
      <c r="FB75" s="188"/>
      <c r="FC75" s="307">
        <f t="shared" ref="FC75:FC138" si="269">SUM(EV75:FA75)</f>
        <v>0</v>
      </c>
      <c r="FD75" s="307">
        <f t="shared" si="214"/>
        <v>0</v>
      </c>
      <c r="FE75" s="188"/>
      <c r="FF75" s="188"/>
      <c r="FG75" s="188"/>
      <c r="FH75" s="188"/>
      <c r="FI75" s="188"/>
      <c r="FJ75" s="188"/>
      <c r="FK75" s="316">
        <f t="shared" si="260"/>
        <v>0</v>
      </c>
      <c r="FL75" s="316">
        <f t="shared" si="215"/>
        <v>0</v>
      </c>
      <c r="FM75" s="316">
        <f t="shared" si="216"/>
        <v>0</v>
      </c>
      <c r="FN75" s="316">
        <f t="shared" si="217"/>
        <v>0</v>
      </c>
      <c r="FO75" s="316">
        <f t="shared" si="218"/>
        <v>0</v>
      </c>
      <c r="FP75" s="316">
        <f t="shared" si="219"/>
        <v>0</v>
      </c>
      <c r="FQ75" s="188"/>
      <c r="FR75" s="307">
        <f t="shared" si="220"/>
        <v>0</v>
      </c>
      <c r="FS75" s="307">
        <f t="shared" si="221"/>
        <v>0</v>
      </c>
      <c r="FT75" s="188"/>
      <c r="FU75" s="188"/>
      <c r="FV75" s="188"/>
      <c r="FW75" s="188"/>
      <c r="FX75" s="188"/>
      <c r="FY75" s="188"/>
      <c r="FZ75" s="316">
        <f t="shared" si="261"/>
        <v>0</v>
      </c>
      <c r="GA75" s="316">
        <f t="shared" si="222"/>
        <v>0</v>
      </c>
      <c r="GB75" s="316">
        <f t="shared" si="223"/>
        <v>0</v>
      </c>
      <c r="GC75" s="316">
        <f t="shared" si="224"/>
        <v>0</v>
      </c>
      <c r="GD75" s="316">
        <f t="shared" si="225"/>
        <v>0</v>
      </c>
      <c r="GE75" s="316">
        <f t="shared" si="226"/>
        <v>0</v>
      </c>
      <c r="GF75" s="188"/>
      <c r="GG75" s="307">
        <f t="shared" si="227"/>
        <v>0</v>
      </c>
      <c r="GH75" s="307">
        <f t="shared" si="228"/>
        <v>0</v>
      </c>
      <c r="GK75" s="188"/>
      <c r="GL75" s="188"/>
      <c r="GM75" s="188"/>
      <c r="GN75" s="188"/>
      <c r="GO75" s="316">
        <f t="shared" si="262"/>
        <v>0</v>
      </c>
      <c r="GP75" s="316">
        <f t="shared" si="262"/>
        <v>0</v>
      </c>
      <c r="GQ75" s="316">
        <f t="shared" si="262"/>
        <v>0</v>
      </c>
      <c r="GR75" s="316">
        <f t="shared" si="262"/>
        <v>0</v>
      </c>
      <c r="GS75" s="316">
        <f t="shared" si="262"/>
        <v>0</v>
      </c>
      <c r="GT75" s="316">
        <f t="shared" si="262"/>
        <v>0</v>
      </c>
      <c r="GU75" s="188"/>
      <c r="GV75" s="307">
        <f t="shared" si="229"/>
        <v>0</v>
      </c>
      <c r="GW75" s="307">
        <f t="shared" si="263"/>
        <v>0</v>
      </c>
      <c r="GZ75" s="188"/>
      <c r="HA75" s="188"/>
      <c r="HB75" s="188"/>
      <c r="HC75" s="188"/>
      <c r="HD75" s="316">
        <f t="shared" si="264"/>
        <v>0</v>
      </c>
      <c r="HE75" s="316">
        <f t="shared" si="264"/>
        <v>0</v>
      </c>
      <c r="HF75" s="316">
        <f t="shared" si="264"/>
        <v>0</v>
      </c>
      <c r="HG75" s="316">
        <f t="shared" si="264"/>
        <v>0</v>
      </c>
      <c r="HH75" s="316">
        <f t="shared" si="264"/>
        <v>0</v>
      </c>
      <c r="HI75" s="316">
        <f t="shared" si="264"/>
        <v>0</v>
      </c>
      <c r="HJ75" s="188"/>
      <c r="HK75" s="307">
        <f t="shared" si="230"/>
        <v>0</v>
      </c>
      <c r="HL75" s="307">
        <f t="shared" si="265"/>
        <v>0</v>
      </c>
    </row>
    <row r="76" spans="1:220" ht="16.5" x14ac:dyDescent="0.25">
      <c r="A76" s="404">
        <v>39052</v>
      </c>
      <c r="B76" s="410">
        <f t="shared" si="231"/>
        <v>0</v>
      </c>
      <c r="C76" s="208">
        <f t="shared" si="232"/>
        <v>0.52</v>
      </c>
      <c r="D76" s="417"/>
      <c r="E76" s="410">
        <f t="shared" si="233"/>
        <v>0</v>
      </c>
      <c r="F76" s="208">
        <f t="shared" si="234"/>
        <v>0.25</v>
      </c>
      <c r="G76" s="417"/>
      <c r="H76" s="410">
        <f t="shared" si="235"/>
        <v>0</v>
      </c>
      <c r="I76" s="208">
        <f t="shared" si="150"/>
        <v>2.5000000000000001E-2</v>
      </c>
      <c r="J76" s="417"/>
      <c r="K76" s="410">
        <f t="shared" si="236"/>
        <v>11.19</v>
      </c>
      <c r="L76" s="208">
        <f t="shared" si="151"/>
        <v>0.14000000000000001</v>
      </c>
      <c r="M76" s="417"/>
      <c r="N76" s="410">
        <f t="shared" si="237"/>
        <v>-47.91</v>
      </c>
      <c r="O76" s="208">
        <f t="shared" si="152"/>
        <v>0.14000000000000001</v>
      </c>
      <c r="P76" s="417"/>
      <c r="Q76" s="410">
        <f t="shared" si="238"/>
        <v>-74.680000000000007</v>
      </c>
      <c r="R76" s="208">
        <f t="shared" si="239"/>
        <v>-0.52</v>
      </c>
      <c r="S76" s="417"/>
      <c r="T76" s="208">
        <f t="shared" si="240"/>
        <v>5.2724343296218406</v>
      </c>
      <c r="U76" s="417"/>
      <c r="V76" s="410">
        <f t="shared" si="241"/>
        <v>0.24</v>
      </c>
      <c r="W76" s="208">
        <f t="shared" si="242"/>
        <v>4.2750000000000004</v>
      </c>
      <c r="X76" s="417"/>
      <c r="Z76" s="415">
        <f t="shared" si="243"/>
        <v>-63.490000000000009</v>
      </c>
      <c r="AA76" s="122"/>
      <c r="AB76" s="122"/>
      <c r="AH76" s="407">
        <v>39052</v>
      </c>
      <c r="AI76" s="293">
        <f t="shared" si="244"/>
        <v>0</v>
      </c>
      <c r="AJ76" s="294">
        <f t="shared" si="266"/>
        <v>0</v>
      </c>
      <c r="AK76" s="294">
        <f t="shared" si="153"/>
        <v>0</v>
      </c>
      <c r="AL76" s="313">
        <f t="shared" si="245"/>
        <v>0.72218861708555837</v>
      </c>
      <c r="AM76" s="314">
        <f t="shared" si="154"/>
        <v>0</v>
      </c>
      <c r="AN76" s="294">
        <f t="shared" si="155"/>
        <v>0</v>
      </c>
      <c r="AO76" s="408"/>
      <c r="AP76" s="237"/>
      <c r="AQ76" s="307">
        <f t="shared" si="156"/>
        <v>0</v>
      </c>
      <c r="AR76" s="237"/>
      <c r="AS76" s="188"/>
      <c r="AT76" s="188"/>
      <c r="AU76" s="239">
        <v>39052</v>
      </c>
      <c r="AV76" s="188"/>
      <c r="AW76" s="315">
        <f t="shared" si="246"/>
        <v>0</v>
      </c>
      <c r="AX76" s="316">
        <f t="shared" si="157"/>
        <v>0</v>
      </c>
      <c r="AY76" s="316">
        <f t="shared" si="158"/>
        <v>0</v>
      </c>
      <c r="AZ76" s="316">
        <f t="shared" si="159"/>
        <v>0</v>
      </c>
      <c r="BA76" s="316">
        <f t="shared" si="160"/>
        <v>0</v>
      </c>
      <c r="BB76" s="316">
        <f t="shared" si="161"/>
        <v>0</v>
      </c>
      <c r="BC76" s="316">
        <f t="shared" si="162"/>
        <v>0</v>
      </c>
      <c r="BD76" s="316"/>
      <c r="BE76" s="316">
        <f t="shared" si="247"/>
        <v>0</v>
      </c>
      <c r="BF76" s="248"/>
      <c r="BG76" s="248"/>
      <c r="BH76" s="317">
        <f t="shared" si="248"/>
        <v>0</v>
      </c>
      <c r="BI76" s="317">
        <f t="shared" si="163"/>
        <v>0</v>
      </c>
      <c r="BJ76" s="317">
        <f t="shared" si="164"/>
        <v>0</v>
      </c>
      <c r="BK76" s="317">
        <f t="shared" si="165"/>
        <v>0</v>
      </c>
      <c r="BL76" s="317">
        <f t="shared" si="166"/>
        <v>0</v>
      </c>
      <c r="BM76" s="317">
        <f t="shared" si="167"/>
        <v>0</v>
      </c>
      <c r="BN76" s="317">
        <f t="shared" si="168"/>
        <v>0</v>
      </c>
      <c r="BO76" s="317">
        <f t="shared" si="169"/>
        <v>0</v>
      </c>
      <c r="BP76" s="248"/>
      <c r="BQ76" s="249">
        <f t="shared" si="267"/>
        <v>0</v>
      </c>
      <c r="BR76" s="249"/>
      <c r="BS76" s="249"/>
      <c r="BT76" s="188"/>
      <c r="BU76" s="188"/>
      <c r="BV76" s="318">
        <f t="shared" si="249"/>
        <v>0</v>
      </c>
      <c r="BW76" s="318">
        <f t="shared" si="170"/>
        <v>0</v>
      </c>
      <c r="BX76" s="318">
        <f t="shared" si="171"/>
        <v>0</v>
      </c>
      <c r="BY76" s="318">
        <f t="shared" si="172"/>
        <v>0</v>
      </c>
      <c r="BZ76" s="318">
        <f t="shared" si="173"/>
        <v>0</v>
      </c>
      <c r="CA76" s="316">
        <f t="shared" si="174"/>
        <v>0</v>
      </c>
      <c r="CB76" s="316">
        <f t="shared" si="175"/>
        <v>0</v>
      </c>
      <c r="CC76" s="316">
        <f t="shared" si="176"/>
        <v>0</v>
      </c>
      <c r="CD76" s="316">
        <f t="shared" si="177"/>
        <v>0</v>
      </c>
      <c r="CE76" s="316">
        <f t="shared" si="178"/>
        <v>0</v>
      </c>
      <c r="CF76" s="316">
        <f t="shared" si="179"/>
        <v>0</v>
      </c>
      <c r="CG76" s="316">
        <f t="shared" si="180"/>
        <v>0</v>
      </c>
      <c r="CH76" s="316">
        <f t="shared" si="181"/>
        <v>0</v>
      </c>
      <c r="CI76" s="188"/>
      <c r="CJ76" s="307">
        <f t="shared" si="250"/>
        <v>0</v>
      </c>
      <c r="CK76" s="307"/>
      <c r="CL76" s="307"/>
      <c r="CM76" s="318">
        <f t="shared" si="251"/>
        <v>0</v>
      </c>
      <c r="CN76" s="318">
        <f t="shared" si="182"/>
        <v>0</v>
      </c>
      <c r="CO76" s="318">
        <f t="shared" si="183"/>
        <v>0</v>
      </c>
      <c r="CP76" s="318">
        <f t="shared" si="184"/>
        <v>0</v>
      </c>
      <c r="CQ76" s="307"/>
      <c r="CR76" s="307">
        <f t="shared" si="252"/>
        <v>0</v>
      </c>
      <c r="CS76" s="307"/>
      <c r="CT76" s="188"/>
      <c r="CU76" s="188"/>
      <c r="CV76" s="188"/>
      <c r="CW76" s="316">
        <f t="shared" si="253"/>
        <v>0</v>
      </c>
      <c r="CX76" s="316">
        <f t="shared" si="185"/>
        <v>0</v>
      </c>
      <c r="CY76" s="316">
        <f t="shared" si="186"/>
        <v>0</v>
      </c>
      <c r="CZ76" s="316">
        <f t="shared" si="187"/>
        <v>0</v>
      </c>
      <c r="DA76" s="316">
        <f t="shared" si="188"/>
        <v>0</v>
      </c>
      <c r="DB76" s="316">
        <f t="shared" si="189"/>
        <v>0</v>
      </c>
      <c r="DC76" s="316">
        <f t="shared" si="190"/>
        <v>0</v>
      </c>
      <c r="DD76" s="188"/>
      <c r="DE76" s="307">
        <f t="shared" si="254"/>
        <v>0</v>
      </c>
      <c r="DF76" s="188"/>
      <c r="DG76" s="188"/>
      <c r="DH76" s="188"/>
      <c r="DI76" s="188"/>
      <c r="DJ76" s="188"/>
      <c r="DK76" s="316">
        <f t="shared" si="255"/>
        <v>0</v>
      </c>
      <c r="DL76" s="316">
        <f t="shared" si="191"/>
        <v>0</v>
      </c>
      <c r="DM76" s="316">
        <f t="shared" si="192"/>
        <v>0</v>
      </c>
      <c r="DN76" s="316">
        <f t="shared" si="193"/>
        <v>0</v>
      </c>
      <c r="DO76" s="316"/>
      <c r="DP76" s="316">
        <f t="shared" si="256"/>
        <v>0</v>
      </c>
      <c r="DQ76" s="316"/>
      <c r="DR76" s="316">
        <f t="shared" si="257"/>
        <v>0</v>
      </c>
      <c r="DS76" s="316">
        <f t="shared" si="194"/>
        <v>0</v>
      </c>
      <c r="DT76" s="316">
        <f t="shared" si="195"/>
        <v>0</v>
      </c>
      <c r="DU76" s="316">
        <f t="shared" si="196"/>
        <v>0</v>
      </c>
      <c r="DV76" s="316">
        <f t="shared" si="197"/>
        <v>0</v>
      </c>
      <c r="DW76" s="316">
        <f t="shared" si="198"/>
        <v>0</v>
      </c>
      <c r="DX76" s="316">
        <f t="shared" si="199"/>
        <v>0</v>
      </c>
      <c r="DY76" s="316">
        <f t="shared" si="200"/>
        <v>0</v>
      </c>
      <c r="DZ76" s="188"/>
      <c r="EA76" s="307">
        <f t="shared" si="201"/>
        <v>0</v>
      </c>
      <c r="EB76" s="307">
        <f t="shared" si="202"/>
        <v>0</v>
      </c>
      <c r="EC76" s="188"/>
      <c r="ED76" s="188"/>
      <c r="EE76" s="188"/>
      <c r="EF76" s="188"/>
      <c r="EG76" s="188"/>
      <c r="EH76" s="316">
        <f t="shared" si="258"/>
        <v>0</v>
      </c>
      <c r="EI76" s="316">
        <f t="shared" si="203"/>
        <v>0</v>
      </c>
      <c r="EJ76" s="316">
        <f t="shared" si="204"/>
        <v>0</v>
      </c>
      <c r="EK76" s="316">
        <f t="shared" si="205"/>
        <v>0</v>
      </c>
      <c r="EL76" s="316">
        <f t="shared" si="206"/>
        <v>0</v>
      </c>
      <c r="EM76" s="316">
        <f t="shared" si="207"/>
        <v>0</v>
      </c>
      <c r="EN76" s="188"/>
      <c r="EO76" s="307">
        <f t="shared" si="268"/>
        <v>0</v>
      </c>
      <c r="EP76" s="307">
        <f t="shared" si="208"/>
        <v>0</v>
      </c>
      <c r="EQ76" s="188"/>
      <c r="ER76" s="188"/>
      <c r="ES76" s="188"/>
      <c r="ET76" s="188"/>
      <c r="EU76" s="188"/>
      <c r="EV76" s="316">
        <f t="shared" si="259"/>
        <v>0</v>
      </c>
      <c r="EW76" s="316">
        <f t="shared" si="209"/>
        <v>0</v>
      </c>
      <c r="EX76" s="316">
        <f t="shared" si="210"/>
        <v>0</v>
      </c>
      <c r="EY76" s="316">
        <f t="shared" si="211"/>
        <v>0</v>
      </c>
      <c r="EZ76" s="316">
        <f t="shared" si="212"/>
        <v>0</v>
      </c>
      <c r="FA76" s="316">
        <f t="shared" si="213"/>
        <v>0</v>
      </c>
      <c r="FB76" s="188"/>
      <c r="FC76" s="307">
        <f t="shared" si="269"/>
        <v>0</v>
      </c>
      <c r="FD76" s="307">
        <f t="shared" si="214"/>
        <v>0</v>
      </c>
      <c r="FE76" s="188"/>
      <c r="FF76" s="188"/>
      <c r="FG76" s="188"/>
      <c r="FH76" s="188"/>
      <c r="FI76" s="188"/>
      <c r="FJ76" s="188"/>
      <c r="FK76" s="316">
        <f t="shared" si="260"/>
        <v>0</v>
      </c>
      <c r="FL76" s="316">
        <f t="shared" si="215"/>
        <v>0</v>
      </c>
      <c r="FM76" s="316">
        <f t="shared" si="216"/>
        <v>0</v>
      </c>
      <c r="FN76" s="316">
        <f t="shared" si="217"/>
        <v>0</v>
      </c>
      <c r="FO76" s="316">
        <f t="shared" si="218"/>
        <v>0</v>
      </c>
      <c r="FP76" s="316">
        <f t="shared" si="219"/>
        <v>0</v>
      </c>
      <c r="FQ76" s="188"/>
      <c r="FR76" s="307">
        <f t="shared" si="220"/>
        <v>0</v>
      </c>
      <c r="FS76" s="307">
        <f t="shared" si="221"/>
        <v>0</v>
      </c>
      <c r="FT76" s="188"/>
      <c r="FU76" s="188"/>
      <c r="FV76" s="188"/>
      <c r="FW76" s="188"/>
      <c r="FX76" s="188"/>
      <c r="FY76" s="188"/>
      <c r="FZ76" s="316">
        <f t="shared" si="261"/>
        <v>0</v>
      </c>
      <c r="GA76" s="316">
        <f t="shared" si="222"/>
        <v>0</v>
      </c>
      <c r="GB76" s="316">
        <f t="shared" si="223"/>
        <v>0</v>
      </c>
      <c r="GC76" s="316">
        <f t="shared" si="224"/>
        <v>0</v>
      </c>
      <c r="GD76" s="316">
        <f t="shared" si="225"/>
        <v>0</v>
      </c>
      <c r="GE76" s="316">
        <f t="shared" si="226"/>
        <v>0</v>
      </c>
      <c r="GF76" s="188"/>
      <c r="GG76" s="307">
        <f t="shared" si="227"/>
        <v>0</v>
      </c>
      <c r="GH76" s="307">
        <f t="shared" si="228"/>
        <v>0</v>
      </c>
      <c r="GK76" s="188"/>
      <c r="GL76" s="188"/>
      <c r="GM76" s="188"/>
      <c r="GN76" s="188"/>
      <c r="GO76" s="316">
        <f t="shared" si="262"/>
        <v>0</v>
      </c>
      <c r="GP76" s="316">
        <f t="shared" si="262"/>
        <v>0</v>
      </c>
      <c r="GQ76" s="316">
        <f t="shared" si="262"/>
        <v>0</v>
      </c>
      <c r="GR76" s="316">
        <f t="shared" si="262"/>
        <v>0</v>
      </c>
      <c r="GS76" s="316">
        <f t="shared" si="262"/>
        <v>0</v>
      </c>
      <c r="GT76" s="316">
        <f t="shared" si="262"/>
        <v>0</v>
      </c>
      <c r="GU76" s="188"/>
      <c r="GV76" s="307">
        <f t="shared" si="229"/>
        <v>0</v>
      </c>
      <c r="GW76" s="307">
        <f t="shared" si="263"/>
        <v>0</v>
      </c>
      <c r="GZ76" s="188"/>
      <c r="HA76" s="188"/>
      <c r="HB76" s="188"/>
      <c r="HC76" s="188"/>
      <c r="HD76" s="316">
        <f t="shared" si="264"/>
        <v>0</v>
      </c>
      <c r="HE76" s="316">
        <f t="shared" si="264"/>
        <v>0</v>
      </c>
      <c r="HF76" s="316">
        <f t="shared" si="264"/>
        <v>0</v>
      </c>
      <c r="HG76" s="316">
        <f t="shared" si="264"/>
        <v>0</v>
      </c>
      <c r="HH76" s="316">
        <f t="shared" si="264"/>
        <v>0</v>
      </c>
      <c r="HI76" s="316">
        <f t="shared" si="264"/>
        <v>0</v>
      </c>
      <c r="HJ76" s="188"/>
      <c r="HK76" s="307">
        <f t="shared" si="230"/>
        <v>0</v>
      </c>
      <c r="HL76" s="307">
        <f t="shared" si="265"/>
        <v>0</v>
      </c>
    </row>
    <row r="77" spans="1:220" ht="16.5" x14ac:dyDescent="0.25">
      <c r="A77" s="404">
        <v>39083</v>
      </c>
      <c r="B77" s="410">
        <f t="shared" si="231"/>
        <v>0</v>
      </c>
      <c r="C77" s="208">
        <f t="shared" si="232"/>
        <v>0.52</v>
      </c>
      <c r="D77" s="411">
        <f>AVERAGE(C75:C79)</f>
        <v>0.52</v>
      </c>
      <c r="E77" s="410">
        <f t="shared" si="233"/>
        <v>0</v>
      </c>
      <c r="F77" s="208">
        <f t="shared" si="234"/>
        <v>0.26</v>
      </c>
      <c r="G77" s="411">
        <f>AVERAGE(F75:F79)</f>
        <v>0.24699999999999997</v>
      </c>
      <c r="H77" s="410">
        <f t="shared" si="235"/>
        <v>0</v>
      </c>
      <c r="I77" s="208">
        <f t="shared" si="150"/>
        <v>3.7499999999999999E-2</v>
      </c>
      <c r="J77" s="411">
        <f>AVERAGE(I75:I79)</f>
        <v>3.0000000000000006E-2</v>
      </c>
      <c r="K77" s="410">
        <f t="shared" si="236"/>
        <v>11.14</v>
      </c>
      <c r="L77" s="208">
        <f t="shared" si="151"/>
        <v>0.15</v>
      </c>
      <c r="M77" s="411">
        <f>AVERAGE(L75:L79)</f>
        <v>0.13700000000000001</v>
      </c>
      <c r="N77" s="410">
        <f t="shared" si="237"/>
        <v>-47.66</v>
      </c>
      <c r="O77" s="208">
        <f t="shared" si="152"/>
        <v>0.14000000000000001</v>
      </c>
      <c r="P77" s="411">
        <f>AVERAGE(O75:O79)</f>
        <v>0.14000000000000001</v>
      </c>
      <c r="Q77" s="410">
        <f t="shared" si="238"/>
        <v>-74.3</v>
      </c>
      <c r="R77" s="208">
        <f t="shared" si="239"/>
        <v>-0.52</v>
      </c>
      <c r="S77" s="411">
        <f>AVERAGE(R75:R79)</f>
        <v>-0.52</v>
      </c>
      <c r="T77" s="208">
        <f t="shared" si="240"/>
        <v>5.3611414714251486</v>
      </c>
      <c r="U77" s="411">
        <f>AVERAGE(T75:T79)</f>
        <v>5.1817687844763487</v>
      </c>
      <c r="V77" s="410">
        <f t="shared" si="241"/>
        <v>0.2</v>
      </c>
      <c r="W77" s="208">
        <f t="shared" si="242"/>
        <v>4.3390000000000004</v>
      </c>
      <c r="X77" s="411">
        <f>AVERAGE(W75:W79)</f>
        <v>4.2111999999999998</v>
      </c>
      <c r="Z77" s="415">
        <f t="shared" si="243"/>
        <v>-63.16</v>
      </c>
      <c r="AA77" s="122"/>
      <c r="AB77" s="122"/>
      <c r="AH77" s="407">
        <v>39083</v>
      </c>
      <c r="AI77" s="293">
        <f t="shared" si="244"/>
        <v>0</v>
      </c>
      <c r="AJ77" s="294">
        <f t="shared" si="266"/>
        <v>0</v>
      </c>
      <c r="AK77" s="294">
        <f t="shared" si="153"/>
        <v>0</v>
      </c>
      <c r="AL77" s="313">
        <f t="shared" si="245"/>
        <v>0.7184443176976768</v>
      </c>
      <c r="AM77" s="314">
        <f t="shared" si="154"/>
        <v>0</v>
      </c>
      <c r="AN77" s="294">
        <f t="shared" si="155"/>
        <v>0</v>
      </c>
      <c r="AO77" s="408"/>
      <c r="AP77" s="237"/>
      <c r="AQ77" s="307">
        <f t="shared" si="156"/>
        <v>0</v>
      </c>
      <c r="AR77" s="237"/>
      <c r="AS77" s="188"/>
      <c r="AT77" s="188"/>
      <c r="AU77" s="239">
        <v>39083</v>
      </c>
      <c r="AV77" s="188"/>
      <c r="AW77" s="315">
        <f t="shared" si="246"/>
        <v>0</v>
      </c>
      <c r="AX77" s="316">
        <f t="shared" si="157"/>
        <v>0</v>
      </c>
      <c r="AY77" s="316">
        <f t="shared" si="158"/>
        <v>0</v>
      </c>
      <c r="AZ77" s="316">
        <f t="shared" si="159"/>
        <v>0</v>
      </c>
      <c r="BA77" s="316">
        <f t="shared" si="160"/>
        <v>0</v>
      </c>
      <c r="BB77" s="316">
        <f t="shared" si="161"/>
        <v>0</v>
      </c>
      <c r="BC77" s="316">
        <f t="shared" si="162"/>
        <v>0</v>
      </c>
      <c r="BD77" s="316"/>
      <c r="BE77" s="316">
        <f t="shared" si="247"/>
        <v>0</v>
      </c>
      <c r="BF77" s="248"/>
      <c r="BG77" s="248"/>
      <c r="BH77" s="317">
        <f t="shared" si="248"/>
        <v>0</v>
      </c>
      <c r="BI77" s="317">
        <f t="shared" si="163"/>
        <v>0</v>
      </c>
      <c r="BJ77" s="317">
        <f t="shared" si="164"/>
        <v>0</v>
      </c>
      <c r="BK77" s="317">
        <f t="shared" si="165"/>
        <v>0</v>
      </c>
      <c r="BL77" s="317">
        <f t="shared" si="166"/>
        <v>0</v>
      </c>
      <c r="BM77" s="317">
        <f t="shared" si="167"/>
        <v>0</v>
      </c>
      <c r="BN77" s="317">
        <f t="shared" si="168"/>
        <v>0</v>
      </c>
      <c r="BO77" s="317">
        <f t="shared" si="169"/>
        <v>0</v>
      </c>
      <c r="BP77" s="248"/>
      <c r="BQ77" s="249">
        <f t="shared" si="267"/>
        <v>0</v>
      </c>
      <c r="BR77" s="249"/>
      <c r="BS77" s="249"/>
      <c r="BT77" s="188"/>
      <c r="BU77" s="188"/>
      <c r="BV77" s="318">
        <f t="shared" si="249"/>
        <v>0</v>
      </c>
      <c r="BW77" s="318">
        <f t="shared" si="170"/>
        <v>0</v>
      </c>
      <c r="BX77" s="318">
        <f t="shared" si="171"/>
        <v>0</v>
      </c>
      <c r="BY77" s="318">
        <f t="shared" si="172"/>
        <v>0</v>
      </c>
      <c r="BZ77" s="318">
        <f t="shared" si="173"/>
        <v>0</v>
      </c>
      <c r="CA77" s="316">
        <f t="shared" si="174"/>
        <v>0</v>
      </c>
      <c r="CB77" s="316">
        <f t="shared" si="175"/>
        <v>0</v>
      </c>
      <c r="CC77" s="316">
        <f t="shared" si="176"/>
        <v>0</v>
      </c>
      <c r="CD77" s="316">
        <f t="shared" si="177"/>
        <v>0</v>
      </c>
      <c r="CE77" s="316">
        <f t="shared" si="178"/>
        <v>0</v>
      </c>
      <c r="CF77" s="316">
        <f t="shared" si="179"/>
        <v>0</v>
      </c>
      <c r="CG77" s="316">
        <f t="shared" si="180"/>
        <v>0</v>
      </c>
      <c r="CH77" s="316">
        <f t="shared" si="181"/>
        <v>0</v>
      </c>
      <c r="CI77" s="188"/>
      <c r="CJ77" s="307">
        <f t="shared" si="250"/>
        <v>0</v>
      </c>
      <c r="CK77" s="307"/>
      <c r="CL77" s="307"/>
      <c r="CM77" s="318">
        <f t="shared" si="251"/>
        <v>0</v>
      </c>
      <c r="CN77" s="318">
        <f t="shared" si="182"/>
        <v>0</v>
      </c>
      <c r="CO77" s="318">
        <f t="shared" si="183"/>
        <v>0</v>
      </c>
      <c r="CP77" s="318">
        <f t="shared" si="184"/>
        <v>0</v>
      </c>
      <c r="CQ77" s="307"/>
      <c r="CR77" s="307">
        <f t="shared" si="252"/>
        <v>0</v>
      </c>
      <c r="CS77" s="307"/>
      <c r="CT77" s="188"/>
      <c r="CU77" s="188"/>
      <c r="CV77" s="188"/>
      <c r="CW77" s="316">
        <f t="shared" si="253"/>
        <v>0</v>
      </c>
      <c r="CX77" s="316">
        <f t="shared" si="185"/>
        <v>0</v>
      </c>
      <c r="CY77" s="316">
        <f t="shared" si="186"/>
        <v>0</v>
      </c>
      <c r="CZ77" s="316">
        <f t="shared" si="187"/>
        <v>0</v>
      </c>
      <c r="DA77" s="316">
        <f t="shared" si="188"/>
        <v>0</v>
      </c>
      <c r="DB77" s="316">
        <f t="shared" si="189"/>
        <v>0</v>
      </c>
      <c r="DC77" s="316">
        <f t="shared" si="190"/>
        <v>0</v>
      </c>
      <c r="DD77" s="188"/>
      <c r="DE77" s="307">
        <f t="shared" si="254"/>
        <v>0</v>
      </c>
      <c r="DF77" s="188"/>
      <c r="DG77" s="188"/>
      <c r="DH77" s="188"/>
      <c r="DI77" s="188"/>
      <c r="DJ77" s="188"/>
      <c r="DK77" s="316">
        <f t="shared" si="255"/>
        <v>0</v>
      </c>
      <c r="DL77" s="316">
        <f t="shared" si="191"/>
        <v>0</v>
      </c>
      <c r="DM77" s="316">
        <f t="shared" si="192"/>
        <v>0</v>
      </c>
      <c r="DN77" s="316">
        <f t="shared" si="193"/>
        <v>0</v>
      </c>
      <c r="DO77" s="316"/>
      <c r="DP77" s="316">
        <f t="shared" si="256"/>
        <v>0</v>
      </c>
      <c r="DQ77" s="316"/>
      <c r="DR77" s="316">
        <f t="shared" si="257"/>
        <v>0</v>
      </c>
      <c r="DS77" s="316">
        <f t="shared" si="194"/>
        <v>0</v>
      </c>
      <c r="DT77" s="316">
        <f t="shared" si="195"/>
        <v>0</v>
      </c>
      <c r="DU77" s="316">
        <f t="shared" si="196"/>
        <v>0</v>
      </c>
      <c r="DV77" s="316">
        <f t="shared" si="197"/>
        <v>0</v>
      </c>
      <c r="DW77" s="316">
        <f t="shared" si="198"/>
        <v>0</v>
      </c>
      <c r="DX77" s="316">
        <f t="shared" si="199"/>
        <v>0</v>
      </c>
      <c r="DY77" s="316">
        <f t="shared" si="200"/>
        <v>0</v>
      </c>
      <c r="DZ77" s="188"/>
      <c r="EA77" s="307">
        <f t="shared" si="201"/>
        <v>0</v>
      </c>
      <c r="EB77" s="307">
        <f t="shared" si="202"/>
        <v>0</v>
      </c>
      <c r="EC77" s="188"/>
      <c r="ED77" s="188"/>
      <c r="EE77" s="188"/>
      <c r="EF77" s="188"/>
      <c r="EG77" s="188"/>
      <c r="EH77" s="316">
        <f t="shared" si="258"/>
        <v>0</v>
      </c>
      <c r="EI77" s="316">
        <f t="shared" si="203"/>
        <v>0</v>
      </c>
      <c r="EJ77" s="316">
        <f t="shared" si="204"/>
        <v>0</v>
      </c>
      <c r="EK77" s="316">
        <f t="shared" si="205"/>
        <v>0</v>
      </c>
      <c r="EL77" s="316">
        <f t="shared" si="206"/>
        <v>0</v>
      </c>
      <c r="EM77" s="316">
        <f t="shared" si="207"/>
        <v>0</v>
      </c>
      <c r="EN77" s="188"/>
      <c r="EO77" s="307">
        <f t="shared" si="268"/>
        <v>0</v>
      </c>
      <c r="EP77" s="307">
        <f t="shared" si="208"/>
        <v>0</v>
      </c>
      <c r="EQ77" s="188"/>
      <c r="ER77" s="188"/>
      <c r="ES77" s="188"/>
      <c r="ET77" s="188"/>
      <c r="EU77" s="188"/>
      <c r="EV77" s="316">
        <f t="shared" si="259"/>
        <v>0</v>
      </c>
      <c r="EW77" s="316">
        <f t="shared" si="209"/>
        <v>0</v>
      </c>
      <c r="EX77" s="316">
        <f t="shared" si="210"/>
        <v>0</v>
      </c>
      <c r="EY77" s="316">
        <f t="shared" si="211"/>
        <v>0</v>
      </c>
      <c r="EZ77" s="316">
        <f t="shared" si="212"/>
        <v>0</v>
      </c>
      <c r="FA77" s="316">
        <f t="shared" si="213"/>
        <v>0</v>
      </c>
      <c r="FB77" s="188"/>
      <c r="FC77" s="307">
        <f t="shared" si="269"/>
        <v>0</v>
      </c>
      <c r="FD77" s="307">
        <f t="shared" si="214"/>
        <v>0</v>
      </c>
      <c r="FE77" s="188"/>
      <c r="FF77" s="188"/>
      <c r="FG77" s="188"/>
      <c r="FH77" s="188"/>
      <c r="FI77" s="188"/>
      <c r="FJ77" s="188"/>
      <c r="FK77" s="316">
        <f t="shared" si="260"/>
        <v>0</v>
      </c>
      <c r="FL77" s="316">
        <f t="shared" si="215"/>
        <v>0</v>
      </c>
      <c r="FM77" s="316">
        <f t="shared" si="216"/>
        <v>0</v>
      </c>
      <c r="FN77" s="316">
        <f t="shared" si="217"/>
        <v>0</v>
      </c>
      <c r="FO77" s="316">
        <f t="shared" si="218"/>
        <v>0</v>
      </c>
      <c r="FP77" s="316">
        <f t="shared" si="219"/>
        <v>0</v>
      </c>
      <c r="FQ77" s="188"/>
      <c r="FR77" s="307">
        <f t="shared" si="220"/>
        <v>0</v>
      </c>
      <c r="FS77" s="307">
        <f t="shared" si="221"/>
        <v>0</v>
      </c>
      <c r="FT77" s="188"/>
      <c r="FU77" s="188"/>
      <c r="FV77" s="188"/>
      <c r="FW77" s="188"/>
      <c r="FX77" s="188"/>
      <c r="FY77" s="188"/>
      <c r="FZ77" s="316">
        <f t="shared" si="261"/>
        <v>0</v>
      </c>
      <c r="GA77" s="316">
        <f t="shared" si="222"/>
        <v>0</v>
      </c>
      <c r="GB77" s="316">
        <f t="shared" si="223"/>
        <v>0</v>
      </c>
      <c r="GC77" s="316">
        <f t="shared" si="224"/>
        <v>0</v>
      </c>
      <c r="GD77" s="316">
        <f t="shared" si="225"/>
        <v>0</v>
      </c>
      <c r="GE77" s="316">
        <f t="shared" si="226"/>
        <v>0</v>
      </c>
      <c r="GF77" s="188"/>
      <c r="GG77" s="307">
        <f t="shared" si="227"/>
        <v>0</v>
      </c>
      <c r="GH77" s="307">
        <f t="shared" si="228"/>
        <v>0</v>
      </c>
      <c r="GK77" s="188"/>
      <c r="GL77" s="188"/>
      <c r="GM77" s="188"/>
      <c r="GN77" s="188"/>
      <c r="GO77" s="316">
        <f t="shared" si="262"/>
        <v>0</v>
      </c>
      <c r="GP77" s="316">
        <f t="shared" si="262"/>
        <v>0</v>
      </c>
      <c r="GQ77" s="316">
        <f t="shared" si="262"/>
        <v>0</v>
      </c>
      <c r="GR77" s="316">
        <f t="shared" si="262"/>
        <v>0</v>
      </c>
      <c r="GS77" s="316">
        <f t="shared" si="262"/>
        <v>0</v>
      </c>
      <c r="GT77" s="316">
        <f t="shared" si="262"/>
        <v>0</v>
      </c>
      <c r="GU77" s="188"/>
      <c r="GV77" s="307">
        <f t="shared" si="229"/>
        <v>0</v>
      </c>
      <c r="GW77" s="307">
        <f t="shared" si="263"/>
        <v>0</v>
      </c>
      <c r="GZ77" s="188"/>
      <c r="HA77" s="188"/>
      <c r="HB77" s="188"/>
      <c r="HC77" s="188"/>
      <c r="HD77" s="316">
        <f t="shared" si="264"/>
        <v>0</v>
      </c>
      <c r="HE77" s="316">
        <f t="shared" si="264"/>
        <v>0</v>
      </c>
      <c r="HF77" s="316">
        <f t="shared" si="264"/>
        <v>0</v>
      </c>
      <c r="HG77" s="316">
        <f t="shared" si="264"/>
        <v>0</v>
      </c>
      <c r="HH77" s="316">
        <f t="shared" si="264"/>
        <v>0</v>
      </c>
      <c r="HI77" s="316">
        <f t="shared" si="264"/>
        <v>0</v>
      </c>
      <c r="HJ77" s="188"/>
      <c r="HK77" s="307">
        <f t="shared" si="230"/>
        <v>0</v>
      </c>
      <c r="HL77" s="307">
        <f t="shared" si="265"/>
        <v>0</v>
      </c>
    </row>
    <row r="78" spans="1:220" ht="16.5" x14ac:dyDescent="0.25">
      <c r="A78" s="404">
        <v>39114</v>
      </c>
      <c r="B78" s="410">
        <f t="shared" si="231"/>
        <v>0</v>
      </c>
      <c r="C78" s="208">
        <f t="shared" si="232"/>
        <v>0.52</v>
      </c>
      <c r="D78" s="417"/>
      <c r="E78" s="410">
        <f t="shared" si="233"/>
        <v>0</v>
      </c>
      <c r="F78" s="208">
        <f t="shared" si="234"/>
        <v>0.25</v>
      </c>
      <c r="G78" s="417"/>
      <c r="H78" s="410">
        <f t="shared" si="235"/>
        <v>0</v>
      </c>
      <c r="I78" s="208">
        <f t="shared" si="150"/>
        <v>4.2500000000000003E-2</v>
      </c>
      <c r="J78" s="417"/>
      <c r="K78" s="410">
        <f t="shared" si="236"/>
        <v>10.01</v>
      </c>
      <c r="L78" s="208">
        <f t="shared" si="151"/>
        <v>0.14000000000000001</v>
      </c>
      <c r="M78" s="417"/>
      <c r="N78" s="410">
        <f t="shared" si="237"/>
        <v>-42.83</v>
      </c>
      <c r="O78" s="208">
        <f t="shared" si="152"/>
        <v>0.14000000000000001</v>
      </c>
      <c r="P78" s="417"/>
      <c r="Q78" s="410">
        <f t="shared" si="238"/>
        <v>-66.760000000000005</v>
      </c>
      <c r="R78" s="208">
        <f t="shared" si="239"/>
        <v>-0.52</v>
      </c>
      <c r="S78" s="417"/>
      <c r="T78" s="208">
        <f t="shared" si="240"/>
        <v>5.1803455307179922</v>
      </c>
      <c r="U78" s="417"/>
      <c r="V78" s="410">
        <f t="shared" si="241"/>
        <v>0.1</v>
      </c>
      <c r="W78" s="208">
        <f t="shared" si="242"/>
        <v>4.2110000000000003</v>
      </c>
      <c r="X78" s="417"/>
      <c r="Z78" s="415">
        <f t="shared" si="243"/>
        <v>-56.750000000000007</v>
      </c>
      <c r="AA78" s="122"/>
      <c r="AB78" s="122"/>
      <c r="AH78" s="407">
        <v>39114</v>
      </c>
      <c r="AI78" s="293">
        <f t="shared" si="244"/>
        <v>0</v>
      </c>
      <c r="AJ78" s="294">
        <f t="shared" si="266"/>
        <v>0</v>
      </c>
      <c r="AK78" s="294">
        <f t="shared" si="153"/>
        <v>0</v>
      </c>
      <c r="AL78" s="313">
        <f t="shared" si="245"/>
        <v>0.71470965941129128</v>
      </c>
      <c r="AM78" s="314">
        <f t="shared" si="154"/>
        <v>0</v>
      </c>
      <c r="AN78" s="294">
        <f t="shared" si="155"/>
        <v>0</v>
      </c>
      <c r="AO78" s="408"/>
      <c r="AP78" s="237"/>
      <c r="AQ78" s="307">
        <f t="shared" si="156"/>
        <v>0</v>
      </c>
      <c r="AR78" s="237"/>
      <c r="AS78" s="188"/>
      <c r="AT78" s="188"/>
      <c r="AU78" s="239">
        <v>39114</v>
      </c>
      <c r="AV78" s="188"/>
      <c r="AW78" s="315">
        <f t="shared" si="246"/>
        <v>0</v>
      </c>
      <c r="AX78" s="316">
        <f t="shared" si="157"/>
        <v>0</v>
      </c>
      <c r="AY78" s="316">
        <f t="shared" si="158"/>
        <v>0</v>
      </c>
      <c r="AZ78" s="316">
        <f t="shared" si="159"/>
        <v>0</v>
      </c>
      <c r="BA78" s="316">
        <f t="shared" si="160"/>
        <v>0</v>
      </c>
      <c r="BB78" s="316">
        <f t="shared" si="161"/>
        <v>0</v>
      </c>
      <c r="BC78" s="316">
        <f t="shared" si="162"/>
        <v>0</v>
      </c>
      <c r="BD78" s="316"/>
      <c r="BE78" s="316">
        <f t="shared" si="247"/>
        <v>0</v>
      </c>
      <c r="BF78" s="248"/>
      <c r="BG78" s="248"/>
      <c r="BH78" s="317">
        <f t="shared" si="248"/>
        <v>0</v>
      </c>
      <c r="BI78" s="317">
        <f t="shared" si="163"/>
        <v>0</v>
      </c>
      <c r="BJ78" s="317">
        <f t="shared" si="164"/>
        <v>0</v>
      </c>
      <c r="BK78" s="317">
        <f t="shared" si="165"/>
        <v>0</v>
      </c>
      <c r="BL78" s="317">
        <f t="shared" si="166"/>
        <v>0</v>
      </c>
      <c r="BM78" s="317">
        <f t="shared" si="167"/>
        <v>0</v>
      </c>
      <c r="BN78" s="317">
        <f t="shared" si="168"/>
        <v>0</v>
      </c>
      <c r="BO78" s="317">
        <f t="shared" si="169"/>
        <v>0</v>
      </c>
      <c r="BP78" s="248"/>
      <c r="BQ78" s="249">
        <f t="shared" si="267"/>
        <v>0</v>
      </c>
      <c r="BR78" s="249"/>
      <c r="BS78" s="249"/>
      <c r="BT78" s="188"/>
      <c r="BU78" s="188"/>
      <c r="BV78" s="318">
        <f t="shared" si="249"/>
        <v>0</v>
      </c>
      <c r="BW78" s="318">
        <f t="shared" si="170"/>
        <v>0</v>
      </c>
      <c r="BX78" s="318">
        <f t="shared" si="171"/>
        <v>0</v>
      </c>
      <c r="BY78" s="318">
        <f t="shared" si="172"/>
        <v>0</v>
      </c>
      <c r="BZ78" s="318">
        <f t="shared" si="173"/>
        <v>0</v>
      </c>
      <c r="CA78" s="316">
        <f t="shared" si="174"/>
        <v>0</v>
      </c>
      <c r="CB78" s="316">
        <f t="shared" si="175"/>
        <v>0</v>
      </c>
      <c r="CC78" s="316">
        <f t="shared" si="176"/>
        <v>0</v>
      </c>
      <c r="CD78" s="316">
        <f t="shared" si="177"/>
        <v>0</v>
      </c>
      <c r="CE78" s="316">
        <f t="shared" si="178"/>
        <v>0</v>
      </c>
      <c r="CF78" s="316">
        <f t="shared" si="179"/>
        <v>0</v>
      </c>
      <c r="CG78" s="316">
        <f t="shared" si="180"/>
        <v>0</v>
      </c>
      <c r="CH78" s="316">
        <f t="shared" si="181"/>
        <v>0</v>
      </c>
      <c r="CI78" s="188"/>
      <c r="CJ78" s="307">
        <f t="shared" si="250"/>
        <v>0</v>
      </c>
      <c r="CK78" s="307"/>
      <c r="CL78" s="307"/>
      <c r="CM78" s="318">
        <f t="shared" si="251"/>
        <v>0</v>
      </c>
      <c r="CN78" s="318">
        <f t="shared" si="182"/>
        <v>0</v>
      </c>
      <c r="CO78" s="318">
        <f t="shared" si="183"/>
        <v>0</v>
      </c>
      <c r="CP78" s="318">
        <f t="shared" si="184"/>
        <v>0</v>
      </c>
      <c r="CQ78" s="307"/>
      <c r="CR78" s="307">
        <f t="shared" si="252"/>
        <v>0</v>
      </c>
      <c r="CS78" s="307"/>
      <c r="CT78" s="188"/>
      <c r="CU78" s="188"/>
      <c r="CV78" s="188"/>
      <c r="CW78" s="316">
        <f t="shared" si="253"/>
        <v>0</v>
      </c>
      <c r="CX78" s="316">
        <f t="shared" si="185"/>
        <v>0</v>
      </c>
      <c r="CY78" s="316">
        <f t="shared" si="186"/>
        <v>0</v>
      </c>
      <c r="CZ78" s="316">
        <f t="shared" si="187"/>
        <v>0</v>
      </c>
      <c r="DA78" s="316">
        <f t="shared" si="188"/>
        <v>0</v>
      </c>
      <c r="DB78" s="316">
        <f t="shared" si="189"/>
        <v>0</v>
      </c>
      <c r="DC78" s="316">
        <f t="shared" si="190"/>
        <v>0</v>
      </c>
      <c r="DD78" s="188"/>
      <c r="DE78" s="307">
        <f t="shared" si="254"/>
        <v>0</v>
      </c>
      <c r="DF78" s="188"/>
      <c r="DG78" s="188"/>
      <c r="DH78" s="188"/>
      <c r="DI78" s="188"/>
      <c r="DJ78" s="188"/>
      <c r="DK78" s="316">
        <f t="shared" si="255"/>
        <v>0</v>
      </c>
      <c r="DL78" s="316">
        <f t="shared" si="191"/>
        <v>0</v>
      </c>
      <c r="DM78" s="316">
        <f t="shared" si="192"/>
        <v>0</v>
      </c>
      <c r="DN78" s="316">
        <f t="shared" si="193"/>
        <v>0</v>
      </c>
      <c r="DO78" s="316"/>
      <c r="DP78" s="316">
        <f t="shared" si="256"/>
        <v>0</v>
      </c>
      <c r="DQ78" s="316"/>
      <c r="DR78" s="316">
        <f t="shared" si="257"/>
        <v>0</v>
      </c>
      <c r="DS78" s="316">
        <f t="shared" si="194"/>
        <v>0</v>
      </c>
      <c r="DT78" s="316">
        <f t="shared" si="195"/>
        <v>0</v>
      </c>
      <c r="DU78" s="316">
        <f t="shared" si="196"/>
        <v>0</v>
      </c>
      <c r="DV78" s="316">
        <f t="shared" si="197"/>
        <v>0</v>
      </c>
      <c r="DW78" s="316">
        <f t="shared" si="198"/>
        <v>0</v>
      </c>
      <c r="DX78" s="316">
        <f t="shared" si="199"/>
        <v>0</v>
      </c>
      <c r="DY78" s="316">
        <f t="shared" si="200"/>
        <v>0</v>
      </c>
      <c r="DZ78" s="188"/>
      <c r="EA78" s="307">
        <f t="shared" si="201"/>
        <v>0</v>
      </c>
      <c r="EB78" s="307">
        <f t="shared" si="202"/>
        <v>0</v>
      </c>
      <c r="EC78" s="188"/>
      <c r="ED78" s="188"/>
      <c r="EE78" s="188"/>
      <c r="EF78" s="188"/>
      <c r="EG78" s="188"/>
      <c r="EH78" s="316">
        <f t="shared" si="258"/>
        <v>0</v>
      </c>
      <c r="EI78" s="316">
        <f t="shared" si="203"/>
        <v>0</v>
      </c>
      <c r="EJ78" s="316">
        <f t="shared" si="204"/>
        <v>0</v>
      </c>
      <c r="EK78" s="316">
        <f t="shared" si="205"/>
        <v>0</v>
      </c>
      <c r="EL78" s="316">
        <f t="shared" si="206"/>
        <v>0</v>
      </c>
      <c r="EM78" s="316">
        <f t="shared" si="207"/>
        <v>0</v>
      </c>
      <c r="EN78" s="188"/>
      <c r="EO78" s="307">
        <f t="shared" si="268"/>
        <v>0</v>
      </c>
      <c r="EP78" s="307">
        <f t="shared" si="208"/>
        <v>0</v>
      </c>
      <c r="EQ78" s="188"/>
      <c r="ER78" s="188"/>
      <c r="ES78" s="188"/>
      <c r="ET78" s="188"/>
      <c r="EU78" s="188"/>
      <c r="EV78" s="316">
        <f t="shared" si="259"/>
        <v>0</v>
      </c>
      <c r="EW78" s="316">
        <f t="shared" si="209"/>
        <v>0</v>
      </c>
      <c r="EX78" s="316">
        <f t="shared" si="210"/>
        <v>0</v>
      </c>
      <c r="EY78" s="316">
        <f t="shared" si="211"/>
        <v>0</v>
      </c>
      <c r="EZ78" s="316">
        <f t="shared" si="212"/>
        <v>0</v>
      </c>
      <c r="FA78" s="316">
        <f t="shared" si="213"/>
        <v>0</v>
      </c>
      <c r="FB78" s="188"/>
      <c r="FC78" s="307">
        <f t="shared" si="269"/>
        <v>0</v>
      </c>
      <c r="FD78" s="307">
        <f t="shared" si="214"/>
        <v>0</v>
      </c>
      <c r="FE78" s="188"/>
      <c r="FF78" s="188"/>
      <c r="FG78" s="188"/>
      <c r="FH78" s="188"/>
      <c r="FI78" s="188"/>
      <c r="FJ78" s="188"/>
      <c r="FK78" s="316">
        <f t="shared" si="260"/>
        <v>0</v>
      </c>
      <c r="FL78" s="316">
        <f t="shared" si="215"/>
        <v>0</v>
      </c>
      <c r="FM78" s="316">
        <f t="shared" si="216"/>
        <v>0</v>
      </c>
      <c r="FN78" s="316">
        <f t="shared" si="217"/>
        <v>0</v>
      </c>
      <c r="FO78" s="316">
        <f t="shared" si="218"/>
        <v>0</v>
      </c>
      <c r="FP78" s="316">
        <f t="shared" si="219"/>
        <v>0</v>
      </c>
      <c r="FQ78" s="188"/>
      <c r="FR78" s="307">
        <f t="shared" si="220"/>
        <v>0</v>
      </c>
      <c r="FS78" s="307">
        <f t="shared" si="221"/>
        <v>0</v>
      </c>
      <c r="FT78" s="188"/>
      <c r="FU78" s="188"/>
      <c r="FV78" s="188"/>
      <c r="FW78" s="188"/>
      <c r="FX78" s="188"/>
      <c r="FY78" s="188"/>
      <c r="FZ78" s="316">
        <f t="shared" si="261"/>
        <v>0</v>
      </c>
      <c r="GA78" s="316">
        <f t="shared" si="222"/>
        <v>0</v>
      </c>
      <c r="GB78" s="316">
        <f t="shared" si="223"/>
        <v>0</v>
      </c>
      <c r="GC78" s="316">
        <f t="shared" si="224"/>
        <v>0</v>
      </c>
      <c r="GD78" s="316">
        <f t="shared" si="225"/>
        <v>0</v>
      </c>
      <c r="GE78" s="316">
        <f t="shared" si="226"/>
        <v>0</v>
      </c>
      <c r="GF78" s="188"/>
      <c r="GG78" s="307">
        <f t="shared" si="227"/>
        <v>0</v>
      </c>
      <c r="GH78" s="307">
        <f t="shared" si="228"/>
        <v>0</v>
      </c>
      <c r="GK78" s="188"/>
      <c r="GL78" s="188"/>
      <c r="GM78" s="188"/>
      <c r="GN78" s="188"/>
      <c r="GO78" s="316">
        <f t="shared" si="262"/>
        <v>0</v>
      </c>
      <c r="GP78" s="316">
        <f t="shared" si="262"/>
        <v>0</v>
      </c>
      <c r="GQ78" s="316">
        <f t="shared" si="262"/>
        <v>0</v>
      </c>
      <c r="GR78" s="316">
        <f t="shared" si="262"/>
        <v>0</v>
      </c>
      <c r="GS78" s="316">
        <f t="shared" si="262"/>
        <v>0</v>
      </c>
      <c r="GT78" s="316">
        <f t="shared" si="262"/>
        <v>0</v>
      </c>
      <c r="GU78" s="188"/>
      <c r="GV78" s="307">
        <f t="shared" si="229"/>
        <v>0</v>
      </c>
      <c r="GW78" s="307">
        <f t="shared" si="263"/>
        <v>0</v>
      </c>
      <c r="GZ78" s="188"/>
      <c r="HA78" s="188"/>
      <c r="HB78" s="188"/>
      <c r="HC78" s="188"/>
      <c r="HD78" s="316">
        <f t="shared" si="264"/>
        <v>0</v>
      </c>
      <c r="HE78" s="316">
        <f t="shared" si="264"/>
        <v>0</v>
      </c>
      <c r="HF78" s="316">
        <f t="shared" si="264"/>
        <v>0</v>
      </c>
      <c r="HG78" s="316">
        <f t="shared" si="264"/>
        <v>0</v>
      </c>
      <c r="HH78" s="316">
        <f t="shared" si="264"/>
        <v>0</v>
      </c>
      <c r="HI78" s="316">
        <f t="shared" si="264"/>
        <v>0</v>
      </c>
      <c r="HJ78" s="188"/>
      <c r="HK78" s="307">
        <f t="shared" si="230"/>
        <v>0</v>
      </c>
      <c r="HL78" s="307">
        <f t="shared" si="265"/>
        <v>0</v>
      </c>
    </row>
    <row r="79" spans="1:220" ht="16.5" x14ac:dyDescent="0.25">
      <c r="A79" s="409">
        <v>39142</v>
      </c>
      <c r="B79" s="410">
        <f t="shared" si="231"/>
        <v>0</v>
      </c>
      <c r="C79" s="208">
        <f t="shared" si="232"/>
        <v>0.52</v>
      </c>
      <c r="D79" s="417"/>
      <c r="E79" s="410">
        <f t="shared" si="233"/>
        <v>0</v>
      </c>
      <c r="F79" s="208">
        <f t="shared" si="234"/>
        <v>0.245</v>
      </c>
      <c r="G79" s="417"/>
      <c r="H79" s="410">
        <f t="shared" si="235"/>
        <v>0</v>
      </c>
      <c r="I79" s="208">
        <f t="shared" si="150"/>
        <v>0.04</v>
      </c>
      <c r="J79" s="417"/>
      <c r="K79" s="410">
        <f t="shared" si="236"/>
        <v>11.03</v>
      </c>
      <c r="L79" s="208">
        <f t="shared" si="151"/>
        <v>0.13500000000000001</v>
      </c>
      <c r="M79" s="417"/>
      <c r="N79" s="410">
        <f t="shared" si="237"/>
        <v>-47.19</v>
      </c>
      <c r="O79" s="208">
        <f t="shared" si="152"/>
        <v>0.14000000000000001</v>
      </c>
      <c r="P79" s="417"/>
      <c r="Q79" s="410">
        <f t="shared" si="238"/>
        <v>-73.56</v>
      </c>
      <c r="R79" s="208">
        <f t="shared" si="239"/>
        <v>-0.52</v>
      </c>
      <c r="S79" s="417"/>
      <c r="T79" s="208">
        <f t="shared" si="240"/>
        <v>4.9969307060918258</v>
      </c>
      <c r="U79" s="417"/>
      <c r="V79" s="410">
        <f t="shared" si="241"/>
        <v>0.12</v>
      </c>
      <c r="W79" s="208">
        <f t="shared" si="242"/>
        <v>4.0810000000000004</v>
      </c>
      <c r="X79" s="417"/>
      <c r="Z79" s="412">
        <f t="shared" si="243"/>
        <v>-62.53</v>
      </c>
      <c r="AA79" s="122"/>
      <c r="AB79" s="122"/>
      <c r="AH79" s="407">
        <v>39142</v>
      </c>
      <c r="AI79" s="293">
        <f t="shared" si="244"/>
        <v>0</v>
      </c>
      <c r="AJ79" s="294">
        <f t="shared" si="266"/>
        <v>0</v>
      </c>
      <c r="AK79" s="294">
        <f t="shared" si="153"/>
        <v>0</v>
      </c>
      <c r="AL79" s="313">
        <f t="shared" si="245"/>
        <v>0.71134474994023111</v>
      </c>
      <c r="AM79" s="314">
        <f t="shared" si="154"/>
        <v>0</v>
      </c>
      <c r="AN79" s="294">
        <f t="shared" si="155"/>
        <v>0</v>
      </c>
      <c r="AO79" s="408"/>
      <c r="AP79" s="237"/>
      <c r="AQ79" s="307">
        <f t="shared" si="156"/>
        <v>0</v>
      </c>
      <c r="AR79" s="237"/>
      <c r="AS79" s="188"/>
      <c r="AT79" s="188"/>
      <c r="AU79" s="239">
        <v>39142</v>
      </c>
      <c r="AV79" s="188"/>
      <c r="AW79" s="315">
        <f t="shared" si="246"/>
        <v>0</v>
      </c>
      <c r="AX79" s="316">
        <f t="shared" si="157"/>
        <v>0</v>
      </c>
      <c r="AY79" s="316">
        <f t="shared" si="158"/>
        <v>0</v>
      </c>
      <c r="AZ79" s="316">
        <f t="shared" si="159"/>
        <v>0</v>
      </c>
      <c r="BA79" s="316">
        <f t="shared" si="160"/>
        <v>0</v>
      </c>
      <c r="BB79" s="316">
        <f t="shared" si="161"/>
        <v>0</v>
      </c>
      <c r="BC79" s="316">
        <f t="shared" si="162"/>
        <v>0</v>
      </c>
      <c r="BD79" s="316"/>
      <c r="BE79" s="316">
        <f t="shared" si="247"/>
        <v>0</v>
      </c>
      <c r="BF79" s="248"/>
      <c r="BG79" s="248"/>
      <c r="BH79" s="317">
        <f t="shared" si="248"/>
        <v>0</v>
      </c>
      <c r="BI79" s="317">
        <f t="shared" si="163"/>
        <v>0</v>
      </c>
      <c r="BJ79" s="317">
        <f t="shared" si="164"/>
        <v>0</v>
      </c>
      <c r="BK79" s="317">
        <f t="shared" si="165"/>
        <v>0</v>
      </c>
      <c r="BL79" s="317">
        <f t="shared" si="166"/>
        <v>0</v>
      </c>
      <c r="BM79" s="317">
        <f t="shared" si="167"/>
        <v>0</v>
      </c>
      <c r="BN79" s="317">
        <f t="shared" si="168"/>
        <v>0</v>
      </c>
      <c r="BO79" s="317">
        <f t="shared" si="169"/>
        <v>0</v>
      </c>
      <c r="BP79" s="248"/>
      <c r="BQ79" s="249">
        <f t="shared" si="267"/>
        <v>0</v>
      </c>
      <c r="BR79" s="249"/>
      <c r="BS79" s="249"/>
      <c r="BT79" s="188"/>
      <c r="BU79" s="188"/>
      <c r="BV79" s="318">
        <f t="shared" si="249"/>
        <v>0</v>
      </c>
      <c r="BW79" s="318">
        <f t="shared" si="170"/>
        <v>0</v>
      </c>
      <c r="BX79" s="318">
        <f t="shared" si="171"/>
        <v>0</v>
      </c>
      <c r="BY79" s="318">
        <f t="shared" si="172"/>
        <v>0</v>
      </c>
      <c r="BZ79" s="318">
        <f t="shared" si="173"/>
        <v>0</v>
      </c>
      <c r="CA79" s="316">
        <f t="shared" si="174"/>
        <v>0</v>
      </c>
      <c r="CB79" s="316">
        <f t="shared" si="175"/>
        <v>0</v>
      </c>
      <c r="CC79" s="316">
        <f t="shared" si="176"/>
        <v>0</v>
      </c>
      <c r="CD79" s="316">
        <f t="shared" si="177"/>
        <v>0</v>
      </c>
      <c r="CE79" s="316">
        <f t="shared" si="178"/>
        <v>0</v>
      </c>
      <c r="CF79" s="316">
        <f t="shared" si="179"/>
        <v>0</v>
      </c>
      <c r="CG79" s="316">
        <f t="shared" si="180"/>
        <v>0</v>
      </c>
      <c r="CH79" s="316">
        <f t="shared" si="181"/>
        <v>0</v>
      </c>
      <c r="CI79" s="188"/>
      <c r="CJ79" s="307">
        <f t="shared" si="250"/>
        <v>0</v>
      </c>
      <c r="CK79" s="307"/>
      <c r="CL79" s="307"/>
      <c r="CM79" s="318">
        <f t="shared" si="251"/>
        <v>0</v>
      </c>
      <c r="CN79" s="318">
        <f t="shared" si="182"/>
        <v>0</v>
      </c>
      <c r="CO79" s="318">
        <f t="shared" si="183"/>
        <v>0</v>
      </c>
      <c r="CP79" s="318">
        <f t="shared" si="184"/>
        <v>0</v>
      </c>
      <c r="CQ79" s="307"/>
      <c r="CR79" s="307">
        <f t="shared" si="252"/>
        <v>0</v>
      </c>
      <c r="CS79" s="307"/>
      <c r="CT79" s="188"/>
      <c r="CU79" s="188"/>
      <c r="CV79" s="188"/>
      <c r="CW79" s="316">
        <f t="shared" si="253"/>
        <v>0</v>
      </c>
      <c r="CX79" s="316">
        <f t="shared" si="185"/>
        <v>0</v>
      </c>
      <c r="CY79" s="316">
        <f t="shared" si="186"/>
        <v>0</v>
      </c>
      <c r="CZ79" s="316">
        <f t="shared" si="187"/>
        <v>0</v>
      </c>
      <c r="DA79" s="316">
        <f t="shared" si="188"/>
        <v>0</v>
      </c>
      <c r="DB79" s="316">
        <f t="shared" si="189"/>
        <v>0</v>
      </c>
      <c r="DC79" s="316">
        <f t="shared" si="190"/>
        <v>0</v>
      </c>
      <c r="DD79" s="188"/>
      <c r="DE79" s="307">
        <f t="shared" si="254"/>
        <v>0</v>
      </c>
      <c r="DF79" s="188"/>
      <c r="DG79" s="188"/>
      <c r="DH79" s="188"/>
      <c r="DI79" s="188"/>
      <c r="DJ79" s="188"/>
      <c r="DK79" s="316">
        <f t="shared" si="255"/>
        <v>0</v>
      </c>
      <c r="DL79" s="316">
        <f t="shared" si="191"/>
        <v>0</v>
      </c>
      <c r="DM79" s="316">
        <f t="shared" si="192"/>
        <v>0</v>
      </c>
      <c r="DN79" s="316">
        <f t="shared" si="193"/>
        <v>0</v>
      </c>
      <c r="DO79" s="316"/>
      <c r="DP79" s="316">
        <f t="shared" si="256"/>
        <v>0</v>
      </c>
      <c r="DQ79" s="316"/>
      <c r="DR79" s="316">
        <f t="shared" si="257"/>
        <v>0</v>
      </c>
      <c r="DS79" s="316">
        <f t="shared" si="194"/>
        <v>0</v>
      </c>
      <c r="DT79" s="316">
        <f t="shared" si="195"/>
        <v>0</v>
      </c>
      <c r="DU79" s="316">
        <f t="shared" si="196"/>
        <v>0</v>
      </c>
      <c r="DV79" s="316">
        <f t="shared" si="197"/>
        <v>0</v>
      </c>
      <c r="DW79" s="316">
        <f t="shared" si="198"/>
        <v>0</v>
      </c>
      <c r="DX79" s="316">
        <f t="shared" si="199"/>
        <v>0</v>
      </c>
      <c r="DY79" s="316">
        <f t="shared" si="200"/>
        <v>0</v>
      </c>
      <c r="DZ79" s="188"/>
      <c r="EA79" s="307">
        <f t="shared" si="201"/>
        <v>0</v>
      </c>
      <c r="EB79" s="307">
        <f t="shared" si="202"/>
        <v>0</v>
      </c>
      <c r="EC79" s="188"/>
      <c r="ED79" s="188"/>
      <c r="EE79" s="188"/>
      <c r="EF79" s="188"/>
      <c r="EG79" s="188"/>
      <c r="EH79" s="316">
        <f t="shared" si="258"/>
        <v>0</v>
      </c>
      <c r="EI79" s="316">
        <f t="shared" si="203"/>
        <v>0</v>
      </c>
      <c r="EJ79" s="316">
        <f t="shared" si="204"/>
        <v>0</v>
      </c>
      <c r="EK79" s="316">
        <f t="shared" si="205"/>
        <v>0</v>
      </c>
      <c r="EL79" s="316">
        <f t="shared" si="206"/>
        <v>0</v>
      </c>
      <c r="EM79" s="316">
        <f t="shared" si="207"/>
        <v>0</v>
      </c>
      <c r="EN79" s="188"/>
      <c r="EO79" s="307">
        <f t="shared" si="268"/>
        <v>0</v>
      </c>
      <c r="EP79" s="307">
        <f t="shared" si="208"/>
        <v>0</v>
      </c>
      <c r="EQ79" s="188"/>
      <c r="ER79" s="188"/>
      <c r="ES79" s="188"/>
      <c r="ET79" s="188"/>
      <c r="EU79" s="188"/>
      <c r="EV79" s="316">
        <f t="shared" si="259"/>
        <v>0</v>
      </c>
      <c r="EW79" s="316">
        <f t="shared" si="209"/>
        <v>0</v>
      </c>
      <c r="EX79" s="316">
        <f t="shared" si="210"/>
        <v>0</v>
      </c>
      <c r="EY79" s="316">
        <f t="shared" si="211"/>
        <v>0</v>
      </c>
      <c r="EZ79" s="316">
        <f t="shared" si="212"/>
        <v>0</v>
      </c>
      <c r="FA79" s="316">
        <f t="shared" si="213"/>
        <v>0</v>
      </c>
      <c r="FB79" s="188"/>
      <c r="FC79" s="307">
        <f t="shared" si="269"/>
        <v>0</v>
      </c>
      <c r="FD79" s="307">
        <f t="shared" si="214"/>
        <v>0</v>
      </c>
      <c r="FE79" s="188"/>
      <c r="FF79" s="188"/>
      <c r="FG79" s="188"/>
      <c r="FH79" s="188"/>
      <c r="FI79" s="188"/>
      <c r="FJ79" s="188"/>
      <c r="FK79" s="316">
        <f t="shared" si="260"/>
        <v>0</v>
      </c>
      <c r="FL79" s="316">
        <f t="shared" si="215"/>
        <v>0</v>
      </c>
      <c r="FM79" s="316">
        <f t="shared" si="216"/>
        <v>0</v>
      </c>
      <c r="FN79" s="316">
        <f t="shared" si="217"/>
        <v>0</v>
      </c>
      <c r="FO79" s="316">
        <f t="shared" si="218"/>
        <v>0</v>
      </c>
      <c r="FP79" s="316">
        <f t="shared" si="219"/>
        <v>0</v>
      </c>
      <c r="FQ79" s="188"/>
      <c r="FR79" s="307">
        <f t="shared" si="220"/>
        <v>0</v>
      </c>
      <c r="FS79" s="307">
        <f t="shared" si="221"/>
        <v>0</v>
      </c>
      <c r="FT79" s="188"/>
      <c r="FU79" s="188"/>
      <c r="FV79" s="188"/>
      <c r="FW79" s="188"/>
      <c r="FX79" s="188"/>
      <c r="FY79" s="188"/>
      <c r="FZ79" s="316">
        <f t="shared" si="261"/>
        <v>0</v>
      </c>
      <c r="GA79" s="316">
        <f t="shared" si="222"/>
        <v>0</v>
      </c>
      <c r="GB79" s="316">
        <f t="shared" si="223"/>
        <v>0</v>
      </c>
      <c r="GC79" s="316">
        <f t="shared" si="224"/>
        <v>0</v>
      </c>
      <c r="GD79" s="316">
        <f t="shared" si="225"/>
        <v>0</v>
      </c>
      <c r="GE79" s="316">
        <f t="shared" si="226"/>
        <v>0</v>
      </c>
      <c r="GF79" s="188"/>
      <c r="GG79" s="307">
        <f t="shared" si="227"/>
        <v>0</v>
      </c>
      <c r="GH79" s="307">
        <f t="shared" si="228"/>
        <v>0</v>
      </c>
      <c r="GK79" s="188"/>
      <c r="GL79" s="188"/>
      <c r="GM79" s="188"/>
      <c r="GN79" s="188"/>
      <c r="GO79" s="316">
        <f t="shared" si="262"/>
        <v>0</v>
      </c>
      <c r="GP79" s="316">
        <f t="shared" si="262"/>
        <v>0</v>
      </c>
      <c r="GQ79" s="316">
        <f t="shared" si="262"/>
        <v>0</v>
      </c>
      <c r="GR79" s="316">
        <f t="shared" si="262"/>
        <v>0</v>
      </c>
      <c r="GS79" s="316">
        <f t="shared" si="262"/>
        <v>0</v>
      </c>
      <c r="GT79" s="316">
        <f t="shared" si="262"/>
        <v>0</v>
      </c>
      <c r="GU79" s="188"/>
      <c r="GV79" s="307">
        <f t="shared" si="229"/>
        <v>0</v>
      </c>
      <c r="GW79" s="307">
        <f t="shared" si="263"/>
        <v>0</v>
      </c>
      <c r="GZ79" s="188"/>
      <c r="HA79" s="188"/>
      <c r="HB79" s="188"/>
      <c r="HC79" s="188"/>
      <c r="HD79" s="316">
        <f t="shared" si="264"/>
        <v>0</v>
      </c>
      <c r="HE79" s="316">
        <f t="shared" si="264"/>
        <v>0</v>
      </c>
      <c r="HF79" s="316">
        <f t="shared" si="264"/>
        <v>0</v>
      </c>
      <c r="HG79" s="316">
        <f t="shared" si="264"/>
        <v>0</v>
      </c>
      <c r="HH79" s="316">
        <f t="shared" si="264"/>
        <v>0</v>
      </c>
      <c r="HI79" s="316">
        <f t="shared" si="264"/>
        <v>0</v>
      </c>
      <c r="HJ79" s="188"/>
      <c r="HK79" s="307">
        <f t="shared" si="230"/>
        <v>0</v>
      </c>
      <c r="HL79" s="307">
        <f t="shared" si="265"/>
        <v>0</v>
      </c>
    </row>
    <row r="80" spans="1:220" ht="16.5" x14ac:dyDescent="0.25">
      <c r="A80" s="404">
        <v>39173</v>
      </c>
      <c r="B80" s="405">
        <f t="shared" si="231"/>
        <v>0</v>
      </c>
      <c r="C80" s="414">
        <f t="shared" si="232"/>
        <v>0.12</v>
      </c>
      <c r="D80" s="217"/>
      <c r="E80" s="405">
        <f t="shared" si="233"/>
        <v>0</v>
      </c>
      <c r="F80" s="414">
        <f t="shared" si="234"/>
        <v>0.18</v>
      </c>
      <c r="G80" s="217"/>
      <c r="H80" s="405">
        <f t="shared" si="235"/>
        <v>0</v>
      </c>
      <c r="I80" s="414">
        <f t="shared" si="150"/>
        <v>-0.09</v>
      </c>
      <c r="J80" s="217"/>
      <c r="K80" s="405">
        <f t="shared" si="236"/>
        <v>10.61</v>
      </c>
      <c r="L80" s="414">
        <f t="shared" si="151"/>
        <v>0.08</v>
      </c>
      <c r="M80" s="217"/>
      <c r="N80" s="405">
        <f t="shared" si="237"/>
        <v>-45.43</v>
      </c>
      <c r="O80" s="414">
        <f t="shared" si="152"/>
        <v>0.14000000000000001</v>
      </c>
      <c r="P80" s="217"/>
      <c r="Q80" s="405">
        <f t="shared" si="238"/>
        <v>-70.819999999999993</v>
      </c>
      <c r="R80" s="414">
        <f t="shared" si="239"/>
        <v>-0.58499999999999996</v>
      </c>
      <c r="S80" s="217"/>
      <c r="T80" s="414">
        <f t="shared" si="240"/>
        <v>4.7068709148673102</v>
      </c>
      <c r="U80" s="217"/>
      <c r="V80" s="405">
        <f t="shared" si="241"/>
        <v>-0.18</v>
      </c>
      <c r="W80" s="414">
        <f t="shared" si="242"/>
        <v>3.94</v>
      </c>
      <c r="X80" s="217"/>
      <c r="Z80" s="415">
        <f t="shared" si="243"/>
        <v>-60.209999999999994</v>
      </c>
      <c r="AA80" s="122"/>
      <c r="AB80" s="122"/>
      <c r="AH80" s="407">
        <v>39173</v>
      </c>
      <c r="AI80" s="293">
        <f t="shared" si="244"/>
        <v>0</v>
      </c>
      <c r="AJ80" s="294">
        <f t="shared" si="266"/>
        <v>0</v>
      </c>
      <c r="AK80" s="294">
        <f t="shared" si="153"/>
        <v>0</v>
      </c>
      <c r="AL80" s="313">
        <f t="shared" si="245"/>
        <v>0.70762858484952906</v>
      </c>
      <c r="AM80" s="314">
        <f t="shared" si="154"/>
        <v>0</v>
      </c>
      <c r="AN80" s="294">
        <f t="shared" si="155"/>
        <v>0</v>
      </c>
      <c r="AO80" s="408"/>
      <c r="AP80" s="237"/>
      <c r="AQ80" s="307">
        <f t="shared" si="156"/>
        <v>0</v>
      </c>
      <c r="AR80" s="237"/>
      <c r="AS80" s="188"/>
      <c r="AT80" s="188"/>
      <c r="AU80" s="239">
        <v>39173</v>
      </c>
      <c r="AV80" s="188"/>
      <c r="AW80" s="315">
        <f t="shared" si="246"/>
        <v>0</v>
      </c>
      <c r="AX80" s="316">
        <f t="shared" si="157"/>
        <v>0</v>
      </c>
      <c r="AY80" s="316">
        <f t="shared" si="158"/>
        <v>0</v>
      </c>
      <c r="AZ80" s="316">
        <f t="shared" si="159"/>
        <v>0</v>
      </c>
      <c r="BA80" s="316">
        <f t="shared" si="160"/>
        <v>0</v>
      </c>
      <c r="BB80" s="316">
        <f t="shared" si="161"/>
        <v>0</v>
      </c>
      <c r="BC80" s="316">
        <f t="shared" si="162"/>
        <v>0</v>
      </c>
      <c r="BD80" s="316"/>
      <c r="BE80" s="316">
        <f t="shared" si="247"/>
        <v>0</v>
      </c>
      <c r="BF80" s="248"/>
      <c r="BG80" s="248"/>
      <c r="BH80" s="317">
        <f t="shared" si="248"/>
        <v>0</v>
      </c>
      <c r="BI80" s="317">
        <f t="shared" si="163"/>
        <v>0</v>
      </c>
      <c r="BJ80" s="317">
        <f t="shared" si="164"/>
        <v>0</v>
      </c>
      <c r="BK80" s="317">
        <f t="shared" si="165"/>
        <v>0</v>
      </c>
      <c r="BL80" s="317">
        <f t="shared" si="166"/>
        <v>0</v>
      </c>
      <c r="BM80" s="317">
        <f t="shared" si="167"/>
        <v>0</v>
      </c>
      <c r="BN80" s="317">
        <f t="shared" si="168"/>
        <v>0</v>
      </c>
      <c r="BO80" s="317">
        <f t="shared" si="169"/>
        <v>0</v>
      </c>
      <c r="BP80" s="248"/>
      <c r="BQ80" s="249">
        <f t="shared" si="267"/>
        <v>0</v>
      </c>
      <c r="BR80" s="249"/>
      <c r="BS80" s="249"/>
      <c r="BT80" s="188"/>
      <c r="BU80" s="188"/>
      <c r="BV80" s="318">
        <f t="shared" si="249"/>
        <v>0</v>
      </c>
      <c r="BW80" s="318">
        <f t="shared" si="170"/>
        <v>0</v>
      </c>
      <c r="BX80" s="318">
        <f t="shared" si="171"/>
        <v>0</v>
      </c>
      <c r="BY80" s="318">
        <f t="shared" si="172"/>
        <v>0</v>
      </c>
      <c r="BZ80" s="318">
        <f t="shared" si="173"/>
        <v>0</v>
      </c>
      <c r="CA80" s="316">
        <f t="shared" si="174"/>
        <v>0</v>
      </c>
      <c r="CB80" s="316">
        <f t="shared" si="175"/>
        <v>0</v>
      </c>
      <c r="CC80" s="316">
        <f t="shared" si="176"/>
        <v>0</v>
      </c>
      <c r="CD80" s="316">
        <f t="shared" si="177"/>
        <v>0</v>
      </c>
      <c r="CE80" s="316">
        <f t="shared" si="178"/>
        <v>0</v>
      </c>
      <c r="CF80" s="316">
        <f t="shared" si="179"/>
        <v>0</v>
      </c>
      <c r="CG80" s="316">
        <f t="shared" si="180"/>
        <v>0</v>
      </c>
      <c r="CH80" s="316">
        <f t="shared" si="181"/>
        <v>0</v>
      </c>
      <c r="CI80" s="188"/>
      <c r="CJ80" s="307">
        <f t="shared" si="250"/>
        <v>0</v>
      </c>
      <c r="CK80" s="307"/>
      <c r="CL80" s="307"/>
      <c r="CM80" s="318">
        <f t="shared" si="251"/>
        <v>0</v>
      </c>
      <c r="CN80" s="318">
        <f t="shared" si="182"/>
        <v>0</v>
      </c>
      <c r="CO80" s="318">
        <f t="shared" si="183"/>
        <v>0</v>
      </c>
      <c r="CP80" s="318">
        <f t="shared" si="184"/>
        <v>0</v>
      </c>
      <c r="CQ80" s="307"/>
      <c r="CR80" s="307">
        <f t="shared" si="252"/>
        <v>0</v>
      </c>
      <c r="CS80" s="307"/>
      <c r="CT80" s="188"/>
      <c r="CU80" s="188"/>
      <c r="CV80" s="188"/>
      <c r="CW80" s="316">
        <f t="shared" si="253"/>
        <v>0</v>
      </c>
      <c r="CX80" s="316">
        <f t="shared" si="185"/>
        <v>0</v>
      </c>
      <c r="CY80" s="316">
        <f t="shared" si="186"/>
        <v>0</v>
      </c>
      <c r="CZ80" s="316">
        <f t="shared" si="187"/>
        <v>0</v>
      </c>
      <c r="DA80" s="316">
        <f t="shared" si="188"/>
        <v>0</v>
      </c>
      <c r="DB80" s="316">
        <f t="shared" si="189"/>
        <v>0</v>
      </c>
      <c r="DC80" s="316">
        <f t="shared" si="190"/>
        <v>0</v>
      </c>
      <c r="DD80" s="188"/>
      <c r="DE80" s="307">
        <f t="shared" si="254"/>
        <v>0</v>
      </c>
      <c r="DF80" s="188"/>
      <c r="DG80" s="188"/>
      <c r="DH80" s="188"/>
      <c r="DI80" s="188"/>
      <c r="DJ80" s="188"/>
      <c r="DK80" s="316">
        <f t="shared" si="255"/>
        <v>0</v>
      </c>
      <c r="DL80" s="316">
        <f t="shared" si="191"/>
        <v>0</v>
      </c>
      <c r="DM80" s="316">
        <f t="shared" si="192"/>
        <v>0</v>
      </c>
      <c r="DN80" s="316">
        <f t="shared" si="193"/>
        <v>0</v>
      </c>
      <c r="DO80" s="316"/>
      <c r="DP80" s="316">
        <f t="shared" si="256"/>
        <v>0</v>
      </c>
      <c r="DQ80" s="316"/>
      <c r="DR80" s="316">
        <f t="shared" si="257"/>
        <v>0</v>
      </c>
      <c r="DS80" s="316">
        <f t="shared" si="194"/>
        <v>0</v>
      </c>
      <c r="DT80" s="316">
        <f t="shared" si="195"/>
        <v>0</v>
      </c>
      <c r="DU80" s="316">
        <f t="shared" si="196"/>
        <v>0</v>
      </c>
      <c r="DV80" s="316">
        <f t="shared" si="197"/>
        <v>0</v>
      </c>
      <c r="DW80" s="316">
        <f t="shared" si="198"/>
        <v>0</v>
      </c>
      <c r="DX80" s="316">
        <f t="shared" si="199"/>
        <v>0</v>
      </c>
      <c r="DY80" s="316">
        <f t="shared" si="200"/>
        <v>0</v>
      </c>
      <c r="DZ80" s="188"/>
      <c r="EA80" s="307">
        <f t="shared" si="201"/>
        <v>0</v>
      </c>
      <c r="EB80" s="307">
        <f t="shared" si="202"/>
        <v>0</v>
      </c>
      <c r="EC80" s="188"/>
      <c r="ED80" s="188"/>
      <c r="EE80" s="188"/>
      <c r="EF80" s="188"/>
      <c r="EG80" s="188"/>
      <c r="EH80" s="316">
        <f t="shared" si="258"/>
        <v>0</v>
      </c>
      <c r="EI80" s="316">
        <f t="shared" si="203"/>
        <v>0</v>
      </c>
      <c r="EJ80" s="316">
        <f t="shared" si="204"/>
        <v>0</v>
      </c>
      <c r="EK80" s="316">
        <f t="shared" si="205"/>
        <v>0</v>
      </c>
      <c r="EL80" s="316">
        <f t="shared" si="206"/>
        <v>0</v>
      </c>
      <c r="EM80" s="316">
        <f t="shared" si="207"/>
        <v>0</v>
      </c>
      <c r="EN80" s="188"/>
      <c r="EO80" s="307">
        <f t="shared" si="268"/>
        <v>0</v>
      </c>
      <c r="EP80" s="307">
        <f t="shared" si="208"/>
        <v>0</v>
      </c>
      <c r="EQ80" s="188"/>
      <c r="ER80" s="188"/>
      <c r="ES80" s="188"/>
      <c r="ET80" s="188"/>
      <c r="EU80" s="188"/>
      <c r="EV80" s="316">
        <f t="shared" si="259"/>
        <v>0</v>
      </c>
      <c r="EW80" s="316">
        <f t="shared" si="209"/>
        <v>0</v>
      </c>
      <c r="EX80" s="316">
        <f t="shared" si="210"/>
        <v>0</v>
      </c>
      <c r="EY80" s="316">
        <f t="shared" si="211"/>
        <v>0</v>
      </c>
      <c r="EZ80" s="316">
        <f t="shared" si="212"/>
        <v>0</v>
      </c>
      <c r="FA80" s="316">
        <f t="shared" si="213"/>
        <v>0</v>
      </c>
      <c r="FB80" s="188"/>
      <c r="FC80" s="307">
        <f t="shared" si="269"/>
        <v>0</v>
      </c>
      <c r="FD80" s="307">
        <f t="shared" si="214"/>
        <v>0</v>
      </c>
      <c r="FE80" s="188"/>
      <c r="FF80" s="188"/>
      <c r="FG80" s="188"/>
      <c r="FH80" s="188"/>
      <c r="FI80" s="188"/>
      <c r="FJ80" s="188"/>
      <c r="FK80" s="316">
        <f t="shared" si="260"/>
        <v>0</v>
      </c>
      <c r="FL80" s="316">
        <f t="shared" si="215"/>
        <v>0</v>
      </c>
      <c r="FM80" s="316">
        <f t="shared" si="216"/>
        <v>0</v>
      </c>
      <c r="FN80" s="316">
        <f t="shared" si="217"/>
        <v>0</v>
      </c>
      <c r="FO80" s="316">
        <f t="shared" si="218"/>
        <v>0</v>
      </c>
      <c r="FP80" s="316">
        <f t="shared" si="219"/>
        <v>0</v>
      </c>
      <c r="FQ80" s="188"/>
      <c r="FR80" s="307">
        <f t="shared" si="220"/>
        <v>0</v>
      </c>
      <c r="FS80" s="307">
        <f t="shared" si="221"/>
        <v>0</v>
      </c>
      <c r="FT80" s="188"/>
      <c r="FU80" s="188"/>
      <c r="FV80" s="188"/>
      <c r="FW80" s="188"/>
      <c r="FX80" s="188"/>
      <c r="FY80" s="188"/>
      <c r="FZ80" s="316">
        <f t="shared" si="261"/>
        <v>0</v>
      </c>
      <c r="GA80" s="316">
        <f t="shared" si="222"/>
        <v>0</v>
      </c>
      <c r="GB80" s="316">
        <f t="shared" si="223"/>
        <v>0</v>
      </c>
      <c r="GC80" s="316">
        <f t="shared" si="224"/>
        <v>0</v>
      </c>
      <c r="GD80" s="316">
        <f t="shared" si="225"/>
        <v>0</v>
      </c>
      <c r="GE80" s="316">
        <f t="shared" si="226"/>
        <v>0</v>
      </c>
      <c r="GF80" s="188"/>
      <c r="GG80" s="307">
        <f t="shared" si="227"/>
        <v>0</v>
      </c>
      <c r="GH80" s="307">
        <f t="shared" si="228"/>
        <v>0</v>
      </c>
      <c r="GK80" s="188"/>
      <c r="GL80" s="188"/>
      <c r="GM80" s="188"/>
      <c r="GN80" s="188"/>
      <c r="GO80" s="316">
        <f t="shared" si="262"/>
        <v>0</v>
      </c>
      <c r="GP80" s="316">
        <f t="shared" si="262"/>
        <v>0</v>
      </c>
      <c r="GQ80" s="316">
        <f t="shared" si="262"/>
        <v>0</v>
      </c>
      <c r="GR80" s="316">
        <f t="shared" si="262"/>
        <v>0</v>
      </c>
      <c r="GS80" s="316">
        <f t="shared" si="262"/>
        <v>0</v>
      </c>
      <c r="GT80" s="316">
        <f t="shared" si="262"/>
        <v>0</v>
      </c>
      <c r="GU80" s="188"/>
      <c r="GV80" s="307">
        <f t="shared" si="229"/>
        <v>0</v>
      </c>
      <c r="GW80" s="307">
        <f t="shared" si="263"/>
        <v>0</v>
      </c>
      <c r="GZ80" s="188"/>
      <c r="HA80" s="188"/>
      <c r="HB80" s="188"/>
      <c r="HC80" s="188"/>
      <c r="HD80" s="316">
        <f t="shared" si="264"/>
        <v>0</v>
      </c>
      <c r="HE80" s="316">
        <f t="shared" si="264"/>
        <v>0</v>
      </c>
      <c r="HF80" s="316">
        <f t="shared" si="264"/>
        <v>0</v>
      </c>
      <c r="HG80" s="316">
        <f t="shared" si="264"/>
        <v>0</v>
      </c>
      <c r="HH80" s="316">
        <f t="shared" si="264"/>
        <v>0</v>
      </c>
      <c r="HI80" s="316">
        <f t="shared" si="264"/>
        <v>0</v>
      </c>
      <c r="HJ80" s="188"/>
      <c r="HK80" s="307">
        <f t="shared" si="230"/>
        <v>0</v>
      </c>
      <c r="HL80" s="307">
        <f t="shared" si="265"/>
        <v>0</v>
      </c>
    </row>
    <row r="81" spans="1:220" ht="16.5" x14ac:dyDescent="0.25">
      <c r="A81" s="404">
        <v>39203</v>
      </c>
      <c r="B81" s="410">
        <f t="shared" si="231"/>
        <v>0</v>
      </c>
      <c r="C81" s="208">
        <f t="shared" si="232"/>
        <v>0.12</v>
      </c>
      <c r="D81" s="417"/>
      <c r="E81" s="410">
        <f t="shared" si="233"/>
        <v>0</v>
      </c>
      <c r="F81" s="208">
        <f t="shared" si="234"/>
        <v>0.17</v>
      </c>
      <c r="G81" s="417"/>
      <c r="H81" s="410">
        <f t="shared" si="235"/>
        <v>0</v>
      </c>
      <c r="I81" s="208">
        <f t="shared" si="150"/>
        <v>-0.09</v>
      </c>
      <c r="J81" s="417"/>
      <c r="K81" s="410">
        <f t="shared" si="236"/>
        <v>10.91</v>
      </c>
      <c r="L81" s="208">
        <f t="shared" si="151"/>
        <v>7.0000000000000007E-2</v>
      </c>
      <c r="M81" s="417"/>
      <c r="N81" s="410">
        <f t="shared" si="237"/>
        <v>-46.71</v>
      </c>
      <c r="O81" s="208">
        <f t="shared" si="152"/>
        <v>0.14000000000000001</v>
      </c>
      <c r="P81" s="417"/>
      <c r="Q81" s="410">
        <f t="shared" si="238"/>
        <v>-72.81</v>
      </c>
      <c r="R81" s="208">
        <f t="shared" si="239"/>
        <v>-0.58499999999999996</v>
      </c>
      <c r="S81" s="417"/>
      <c r="T81" s="208">
        <f t="shared" si="240"/>
        <v>4.6652405469578468</v>
      </c>
      <c r="U81" s="417"/>
      <c r="V81" s="410">
        <f t="shared" si="241"/>
        <v>0.03</v>
      </c>
      <c r="W81" s="208">
        <f t="shared" si="242"/>
        <v>3.9110000000000005</v>
      </c>
      <c r="X81" s="417"/>
      <c r="Z81" s="415">
        <f t="shared" si="243"/>
        <v>-61.900000000000006</v>
      </c>
      <c r="AA81" s="122"/>
      <c r="AB81" s="122"/>
      <c r="AH81" s="407">
        <v>39203</v>
      </c>
      <c r="AI81" s="293">
        <f t="shared" si="244"/>
        <v>0</v>
      </c>
      <c r="AJ81" s="294">
        <f t="shared" si="266"/>
        <v>0</v>
      </c>
      <c r="AK81" s="294">
        <f t="shared" si="153"/>
        <v>0</v>
      </c>
      <c r="AL81" s="313">
        <f t="shared" si="245"/>
        <v>0.70404161800980014</v>
      </c>
      <c r="AM81" s="314">
        <f t="shared" si="154"/>
        <v>0</v>
      </c>
      <c r="AN81" s="294">
        <f t="shared" si="155"/>
        <v>0</v>
      </c>
      <c r="AO81" s="408"/>
      <c r="AP81" s="237"/>
      <c r="AQ81" s="307">
        <f t="shared" si="156"/>
        <v>0</v>
      </c>
      <c r="AR81" s="237"/>
      <c r="AS81" s="188"/>
      <c r="AT81" s="188"/>
      <c r="AU81" s="239">
        <v>39203</v>
      </c>
      <c r="AV81" s="188"/>
      <c r="AW81" s="315">
        <f t="shared" si="246"/>
        <v>0</v>
      </c>
      <c r="AX81" s="316">
        <f t="shared" si="157"/>
        <v>0</v>
      </c>
      <c r="AY81" s="316">
        <f t="shared" si="158"/>
        <v>0</v>
      </c>
      <c r="AZ81" s="316">
        <f t="shared" si="159"/>
        <v>0</v>
      </c>
      <c r="BA81" s="316">
        <f t="shared" si="160"/>
        <v>0</v>
      </c>
      <c r="BB81" s="316">
        <f t="shared" si="161"/>
        <v>0</v>
      </c>
      <c r="BC81" s="316">
        <f t="shared" si="162"/>
        <v>0</v>
      </c>
      <c r="BD81" s="316"/>
      <c r="BE81" s="316">
        <f t="shared" si="247"/>
        <v>0</v>
      </c>
      <c r="BF81" s="248"/>
      <c r="BG81" s="248"/>
      <c r="BH81" s="317">
        <f t="shared" si="248"/>
        <v>0</v>
      </c>
      <c r="BI81" s="317">
        <f t="shared" si="163"/>
        <v>0</v>
      </c>
      <c r="BJ81" s="317">
        <f t="shared" si="164"/>
        <v>0</v>
      </c>
      <c r="BK81" s="317">
        <f t="shared" si="165"/>
        <v>0</v>
      </c>
      <c r="BL81" s="317">
        <f t="shared" si="166"/>
        <v>0</v>
      </c>
      <c r="BM81" s="317">
        <f t="shared" si="167"/>
        <v>0</v>
      </c>
      <c r="BN81" s="317">
        <f t="shared" si="168"/>
        <v>0</v>
      </c>
      <c r="BO81" s="317">
        <f t="shared" si="169"/>
        <v>0</v>
      </c>
      <c r="BP81" s="248"/>
      <c r="BQ81" s="249">
        <f t="shared" si="267"/>
        <v>0</v>
      </c>
      <c r="BR81" s="249"/>
      <c r="BS81" s="249"/>
      <c r="BT81" s="188"/>
      <c r="BU81" s="188"/>
      <c r="BV81" s="318">
        <f t="shared" si="249"/>
        <v>0</v>
      </c>
      <c r="BW81" s="318">
        <f t="shared" si="170"/>
        <v>0</v>
      </c>
      <c r="BX81" s="318">
        <f t="shared" si="171"/>
        <v>0</v>
      </c>
      <c r="BY81" s="318">
        <f t="shared" si="172"/>
        <v>0</v>
      </c>
      <c r="BZ81" s="318">
        <f t="shared" si="173"/>
        <v>0</v>
      </c>
      <c r="CA81" s="316">
        <f t="shared" si="174"/>
        <v>0</v>
      </c>
      <c r="CB81" s="316">
        <f t="shared" si="175"/>
        <v>0</v>
      </c>
      <c r="CC81" s="316">
        <f t="shared" si="176"/>
        <v>0</v>
      </c>
      <c r="CD81" s="316">
        <f t="shared" si="177"/>
        <v>0</v>
      </c>
      <c r="CE81" s="316">
        <f t="shared" si="178"/>
        <v>0</v>
      </c>
      <c r="CF81" s="316">
        <f t="shared" si="179"/>
        <v>0</v>
      </c>
      <c r="CG81" s="316">
        <f t="shared" si="180"/>
        <v>0</v>
      </c>
      <c r="CH81" s="316">
        <f t="shared" si="181"/>
        <v>0</v>
      </c>
      <c r="CI81" s="188"/>
      <c r="CJ81" s="307">
        <f t="shared" si="250"/>
        <v>0</v>
      </c>
      <c r="CK81" s="307"/>
      <c r="CL81" s="307"/>
      <c r="CM81" s="318">
        <f t="shared" si="251"/>
        <v>0</v>
      </c>
      <c r="CN81" s="318">
        <f t="shared" si="182"/>
        <v>0</v>
      </c>
      <c r="CO81" s="318">
        <f t="shared" si="183"/>
        <v>0</v>
      </c>
      <c r="CP81" s="318">
        <f t="shared" si="184"/>
        <v>0</v>
      </c>
      <c r="CQ81" s="307"/>
      <c r="CR81" s="307">
        <f t="shared" si="252"/>
        <v>0</v>
      </c>
      <c r="CS81" s="307"/>
      <c r="CT81" s="188"/>
      <c r="CU81" s="188"/>
      <c r="CV81" s="188"/>
      <c r="CW81" s="316">
        <f t="shared" si="253"/>
        <v>0</v>
      </c>
      <c r="CX81" s="316">
        <f t="shared" si="185"/>
        <v>0</v>
      </c>
      <c r="CY81" s="316">
        <f t="shared" si="186"/>
        <v>0</v>
      </c>
      <c r="CZ81" s="316">
        <f t="shared" si="187"/>
        <v>0</v>
      </c>
      <c r="DA81" s="316">
        <f t="shared" si="188"/>
        <v>0</v>
      </c>
      <c r="DB81" s="316">
        <f t="shared" si="189"/>
        <v>0</v>
      </c>
      <c r="DC81" s="316">
        <f t="shared" si="190"/>
        <v>0</v>
      </c>
      <c r="DD81" s="188"/>
      <c r="DE81" s="307">
        <f t="shared" si="254"/>
        <v>0</v>
      </c>
      <c r="DF81" s="188"/>
      <c r="DG81" s="188"/>
      <c r="DH81" s="188"/>
      <c r="DI81" s="188"/>
      <c r="DJ81" s="188"/>
      <c r="DK81" s="316">
        <f t="shared" si="255"/>
        <v>0</v>
      </c>
      <c r="DL81" s="316">
        <f t="shared" si="191"/>
        <v>0</v>
      </c>
      <c r="DM81" s="316">
        <f t="shared" si="192"/>
        <v>0</v>
      </c>
      <c r="DN81" s="316">
        <f t="shared" si="193"/>
        <v>0</v>
      </c>
      <c r="DO81" s="316"/>
      <c r="DP81" s="316">
        <f t="shared" si="256"/>
        <v>0</v>
      </c>
      <c r="DQ81" s="316"/>
      <c r="DR81" s="316">
        <f t="shared" si="257"/>
        <v>0</v>
      </c>
      <c r="DS81" s="316">
        <f t="shared" si="194"/>
        <v>0</v>
      </c>
      <c r="DT81" s="316">
        <f t="shared" si="195"/>
        <v>0</v>
      </c>
      <c r="DU81" s="316">
        <f t="shared" si="196"/>
        <v>0</v>
      </c>
      <c r="DV81" s="316">
        <f t="shared" si="197"/>
        <v>0</v>
      </c>
      <c r="DW81" s="316">
        <f t="shared" si="198"/>
        <v>0</v>
      </c>
      <c r="DX81" s="316">
        <f t="shared" si="199"/>
        <v>0</v>
      </c>
      <c r="DY81" s="316">
        <f t="shared" si="200"/>
        <v>0</v>
      </c>
      <c r="DZ81" s="188"/>
      <c r="EA81" s="307">
        <f t="shared" si="201"/>
        <v>0</v>
      </c>
      <c r="EB81" s="307">
        <f t="shared" si="202"/>
        <v>0</v>
      </c>
      <c r="EC81" s="188"/>
      <c r="ED81" s="188"/>
      <c r="EE81" s="188"/>
      <c r="EF81" s="188"/>
      <c r="EG81" s="188"/>
      <c r="EH81" s="316">
        <f t="shared" si="258"/>
        <v>0</v>
      </c>
      <c r="EI81" s="316">
        <f t="shared" si="203"/>
        <v>0</v>
      </c>
      <c r="EJ81" s="316">
        <f t="shared" si="204"/>
        <v>0</v>
      </c>
      <c r="EK81" s="316">
        <f t="shared" si="205"/>
        <v>0</v>
      </c>
      <c r="EL81" s="316">
        <f t="shared" si="206"/>
        <v>0</v>
      </c>
      <c r="EM81" s="316">
        <f t="shared" si="207"/>
        <v>0</v>
      </c>
      <c r="EN81" s="188"/>
      <c r="EO81" s="307">
        <f t="shared" si="268"/>
        <v>0</v>
      </c>
      <c r="EP81" s="307">
        <f t="shared" si="208"/>
        <v>0</v>
      </c>
      <c r="EQ81" s="188"/>
      <c r="ER81" s="188"/>
      <c r="ES81" s="188"/>
      <c r="ET81" s="188"/>
      <c r="EU81" s="188"/>
      <c r="EV81" s="316">
        <f t="shared" si="259"/>
        <v>0</v>
      </c>
      <c r="EW81" s="316">
        <f t="shared" si="209"/>
        <v>0</v>
      </c>
      <c r="EX81" s="316">
        <f t="shared" si="210"/>
        <v>0</v>
      </c>
      <c r="EY81" s="316">
        <f t="shared" si="211"/>
        <v>0</v>
      </c>
      <c r="EZ81" s="316">
        <f t="shared" si="212"/>
        <v>0</v>
      </c>
      <c r="FA81" s="316">
        <f t="shared" si="213"/>
        <v>0</v>
      </c>
      <c r="FB81" s="188"/>
      <c r="FC81" s="307">
        <f t="shared" si="269"/>
        <v>0</v>
      </c>
      <c r="FD81" s="307">
        <f t="shared" si="214"/>
        <v>0</v>
      </c>
      <c r="FE81" s="188"/>
      <c r="FF81" s="188"/>
      <c r="FG81" s="188"/>
      <c r="FH81" s="188"/>
      <c r="FI81" s="188"/>
      <c r="FJ81" s="188"/>
      <c r="FK81" s="316">
        <f t="shared" si="260"/>
        <v>0</v>
      </c>
      <c r="FL81" s="316">
        <f t="shared" si="215"/>
        <v>0</v>
      </c>
      <c r="FM81" s="316">
        <f t="shared" si="216"/>
        <v>0</v>
      </c>
      <c r="FN81" s="316">
        <f t="shared" si="217"/>
        <v>0</v>
      </c>
      <c r="FO81" s="316">
        <f t="shared" si="218"/>
        <v>0</v>
      </c>
      <c r="FP81" s="316">
        <f t="shared" si="219"/>
        <v>0</v>
      </c>
      <c r="FQ81" s="188"/>
      <c r="FR81" s="307">
        <f t="shared" si="220"/>
        <v>0</v>
      </c>
      <c r="FS81" s="307">
        <f t="shared" si="221"/>
        <v>0</v>
      </c>
      <c r="FT81" s="188"/>
      <c r="FU81" s="188"/>
      <c r="FV81" s="188"/>
      <c r="FW81" s="188"/>
      <c r="FX81" s="188"/>
      <c r="FY81" s="188"/>
      <c r="FZ81" s="316">
        <f t="shared" si="261"/>
        <v>0</v>
      </c>
      <c r="GA81" s="316">
        <f t="shared" si="222"/>
        <v>0</v>
      </c>
      <c r="GB81" s="316">
        <f t="shared" si="223"/>
        <v>0</v>
      </c>
      <c r="GC81" s="316">
        <f t="shared" si="224"/>
        <v>0</v>
      </c>
      <c r="GD81" s="316">
        <f t="shared" si="225"/>
        <v>0</v>
      </c>
      <c r="GE81" s="316">
        <f t="shared" si="226"/>
        <v>0</v>
      </c>
      <c r="GF81" s="188"/>
      <c r="GG81" s="307">
        <f t="shared" si="227"/>
        <v>0</v>
      </c>
      <c r="GH81" s="307">
        <f t="shared" si="228"/>
        <v>0</v>
      </c>
      <c r="GK81" s="188"/>
      <c r="GL81" s="188"/>
      <c r="GM81" s="188"/>
      <c r="GN81" s="188"/>
      <c r="GO81" s="316">
        <f t="shared" si="262"/>
        <v>0</v>
      </c>
      <c r="GP81" s="316">
        <f t="shared" si="262"/>
        <v>0</v>
      </c>
      <c r="GQ81" s="316">
        <f t="shared" si="262"/>
        <v>0</v>
      </c>
      <c r="GR81" s="316">
        <f t="shared" si="262"/>
        <v>0</v>
      </c>
      <c r="GS81" s="316">
        <f t="shared" si="262"/>
        <v>0</v>
      </c>
      <c r="GT81" s="316">
        <f t="shared" si="262"/>
        <v>0</v>
      </c>
      <c r="GU81" s="188"/>
      <c r="GV81" s="307">
        <f t="shared" si="229"/>
        <v>0</v>
      </c>
      <c r="GW81" s="307">
        <f t="shared" si="263"/>
        <v>0</v>
      </c>
      <c r="GZ81" s="188"/>
      <c r="HA81" s="188"/>
      <c r="HB81" s="188"/>
      <c r="HC81" s="188"/>
      <c r="HD81" s="316">
        <f t="shared" si="264"/>
        <v>0</v>
      </c>
      <c r="HE81" s="316">
        <f t="shared" si="264"/>
        <v>0</v>
      </c>
      <c r="HF81" s="316">
        <f t="shared" si="264"/>
        <v>0</v>
      </c>
      <c r="HG81" s="316">
        <f t="shared" si="264"/>
        <v>0</v>
      </c>
      <c r="HH81" s="316">
        <f t="shared" si="264"/>
        <v>0</v>
      </c>
      <c r="HI81" s="316">
        <f t="shared" si="264"/>
        <v>0</v>
      </c>
      <c r="HJ81" s="188"/>
      <c r="HK81" s="307">
        <f t="shared" si="230"/>
        <v>0</v>
      </c>
      <c r="HL81" s="307">
        <f t="shared" si="265"/>
        <v>0</v>
      </c>
    </row>
    <row r="82" spans="1:220" ht="16.5" x14ac:dyDescent="0.25">
      <c r="A82" s="404">
        <v>39234</v>
      </c>
      <c r="B82" s="410">
        <f t="shared" si="231"/>
        <v>0</v>
      </c>
      <c r="C82" s="208">
        <f t="shared" si="232"/>
        <v>0.12</v>
      </c>
      <c r="D82" s="417"/>
      <c r="E82" s="410">
        <f t="shared" si="233"/>
        <v>0</v>
      </c>
      <c r="F82" s="208">
        <f t="shared" si="234"/>
        <v>0.16</v>
      </c>
      <c r="G82" s="417"/>
      <c r="H82" s="410">
        <f t="shared" si="235"/>
        <v>0</v>
      </c>
      <c r="I82" s="208">
        <f t="shared" si="150"/>
        <v>-0.09</v>
      </c>
      <c r="J82" s="417"/>
      <c r="K82" s="410">
        <f t="shared" si="236"/>
        <v>10.51</v>
      </c>
      <c r="L82" s="208">
        <f t="shared" si="151"/>
        <v>0.06</v>
      </c>
      <c r="M82" s="417"/>
      <c r="N82" s="410">
        <f t="shared" si="237"/>
        <v>-44.96</v>
      </c>
      <c r="O82" s="208">
        <f t="shared" si="152"/>
        <v>0.14000000000000001</v>
      </c>
      <c r="P82" s="417"/>
      <c r="Q82" s="410">
        <f t="shared" si="238"/>
        <v>-70.09</v>
      </c>
      <c r="R82" s="208">
        <f t="shared" si="239"/>
        <v>-0.58499999999999996</v>
      </c>
      <c r="S82" s="417"/>
      <c r="T82" s="208">
        <f t="shared" si="240"/>
        <v>4.7063426192975095</v>
      </c>
      <c r="U82" s="417"/>
      <c r="V82" s="410">
        <f t="shared" si="241"/>
        <v>-0.25</v>
      </c>
      <c r="W82" s="208">
        <f t="shared" si="242"/>
        <v>3.9410000000000003</v>
      </c>
      <c r="X82" s="417"/>
      <c r="Z82" s="415">
        <f t="shared" si="243"/>
        <v>-59.580000000000005</v>
      </c>
      <c r="AA82" s="122"/>
      <c r="AB82" s="122"/>
      <c r="AH82" s="407">
        <v>39234</v>
      </c>
      <c r="AI82" s="293">
        <f t="shared" si="244"/>
        <v>0</v>
      </c>
      <c r="AJ82" s="294">
        <f t="shared" si="266"/>
        <v>0</v>
      </c>
      <c r="AK82" s="294">
        <f t="shared" si="153"/>
        <v>0</v>
      </c>
      <c r="AL82" s="313">
        <f t="shared" si="245"/>
        <v>0.70034476732435524</v>
      </c>
      <c r="AM82" s="314">
        <f t="shared" si="154"/>
        <v>0</v>
      </c>
      <c r="AN82" s="294">
        <f t="shared" si="155"/>
        <v>0</v>
      </c>
      <c r="AO82" s="408"/>
      <c r="AP82" s="237"/>
      <c r="AQ82" s="307">
        <f t="shared" si="156"/>
        <v>0</v>
      </c>
      <c r="AR82" s="237"/>
      <c r="AS82" s="188"/>
      <c r="AT82" s="188"/>
      <c r="AU82" s="239">
        <v>39234</v>
      </c>
      <c r="AV82" s="188"/>
      <c r="AW82" s="315">
        <f t="shared" si="246"/>
        <v>0</v>
      </c>
      <c r="AX82" s="316">
        <f t="shared" si="157"/>
        <v>0</v>
      </c>
      <c r="AY82" s="316">
        <f t="shared" si="158"/>
        <v>0</v>
      </c>
      <c r="AZ82" s="316">
        <f t="shared" si="159"/>
        <v>0</v>
      </c>
      <c r="BA82" s="316">
        <f t="shared" si="160"/>
        <v>0</v>
      </c>
      <c r="BB82" s="316">
        <f t="shared" si="161"/>
        <v>0</v>
      </c>
      <c r="BC82" s="316">
        <f t="shared" si="162"/>
        <v>0</v>
      </c>
      <c r="BD82" s="316"/>
      <c r="BE82" s="316">
        <f t="shared" si="247"/>
        <v>0</v>
      </c>
      <c r="BF82" s="248"/>
      <c r="BG82" s="248"/>
      <c r="BH82" s="317">
        <f t="shared" si="248"/>
        <v>0</v>
      </c>
      <c r="BI82" s="317">
        <f t="shared" si="163"/>
        <v>0</v>
      </c>
      <c r="BJ82" s="317">
        <f t="shared" si="164"/>
        <v>0</v>
      </c>
      <c r="BK82" s="317">
        <f t="shared" si="165"/>
        <v>0</v>
      </c>
      <c r="BL82" s="317">
        <f t="shared" si="166"/>
        <v>0</v>
      </c>
      <c r="BM82" s="317">
        <f t="shared" si="167"/>
        <v>0</v>
      </c>
      <c r="BN82" s="317">
        <f t="shared" si="168"/>
        <v>0</v>
      </c>
      <c r="BO82" s="317">
        <f t="shared" si="169"/>
        <v>0</v>
      </c>
      <c r="BP82" s="248"/>
      <c r="BQ82" s="249">
        <f t="shared" si="267"/>
        <v>0</v>
      </c>
      <c r="BR82" s="249"/>
      <c r="BS82" s="249"/>
      <c r="BT82" s="188"/>
      <c r="BU82" s="188"/>
      <c r="BV82" s="318">
        <f t="shared" si="249"/>
        <v>0</v>
      </c>
      <c r="BW82" s="318">
        <f t="shared" si="170"/>
        <v>0</v>
      </c>
      <c r="BX82" s="318">
        <f t="shared" si="171"/>
        <v>0</v>
      </c>
      <c r="BY82" s="318">
        <f t="shared" si="172"/>
        <v>0</v>
      </c>
      <c r="BZ82" s="318">
        <f t="shared" si="173"/>
        <v>0</v>
      </c>
      <c r="CA82" s="316">
        <f t="shared" si="174"/>
        <v>0</v>
      </c>
      <c r="CB82" s="316">
        <f t="shared" si="175"/>
        <v>0</v>
      </c>
      <c r="CC82" s="316">
        <f t="shared" si="176"/>
        <v>0</v>
      </c>
      <c r="CD82" s="316">
        <f t="shared" si="177"/>
        <v>0</v>
      </c>
      <c r="CE82" s="316">
        <f t="shared" si="178"/>
        <v>0</v>
      </c>
      <c r="CF82" s="316">
        <f t="shared" si="179"/>
        <v>0</v>
      </c>
      <c r="CG82" s="316">
        <f t="shared" si="180"/>
        <v>0</v>
      </c>
      <c r="CH82" s="316">
        <f t="shared" si="181"/>
        <v>0</v>
      </c>
      <c r="CI82" s="188"/>
      <c r="CJ82" s="307">
        <f t="shared" si="250"/>
        <v>0</v>
      </c>
      <c r="CK82" s="307"/>
      <c r="CL82" s="307"/>
      <c r="CM82" s="318">
        <f t="shared" si="251"/>
        <v>0</v>
      </c>
      <c r="CN82" s="318">
        <f t="shared" si="182"/>
        <v>0</v>
      </c>
      <c r="CO82" s="318">
        <f t="shared" si="183"/>
        <v>0</v>
      </c>
      <c r="CP82" s="318">
        <f t="shared" si="184"/>
        <v>0</v>
      </c>
      <c r="CQ82" s="307"/>
      <c r="CR82" s="307">
        <f t="shared" si="252"/>
        <v>0</v>
      </c>
      <c r="CS82" s="307"/>
      <c r="CT82" s="188"/>
      <c r="CU82" s="188"/>
      <c r="CV82" s="188"/>
      <c r="CW82" s="316">
        <f t="shared" si="253"/>
        <v>0</v>
      </c>
      <c r="CX82" s="316">
        <f t="shared" si="185"/>
        <v>0</v>
      </c>
      <c r="CY82" s="316">
        <f t="shared" si="186"/>
        <v>0</v>
      </c>
      <c r="CZ82" s="316">
        <f t="shared" si="187"/>
        <v>0</v>
      </c>
      <c r="DA82" s="316">
        <f t="shared" si="188"/>
        <v>0</v>
      </c>
      <c r="DB82" s="316">
        <f t="shared" si="189"/>
        <v>0</v>
      </c>
      <c r="DC82" s="316">
        <f t="shared" si="190"/>
        <v>0</v>
      </c>
      <c r="DD82" s="188"/>
      <c r="DE82" s="307">
        <f t="shared" si="254"/>
        <v>0</v>
      </c>
      <c r="DF82" s="188"/>
      <c r="DG82" s="188"/>
      <c r="DH82" s="188"/>
      <c r="DI82" s="188"/>
      <c r="DJ82" s="188"/>
      <c r="DK82" s="316">
        <f t="shared" si="255"/>
        <v>0</v>
      </c>
      <c r="DL82" s="316">
        <f t="shared" si="191"/>
        <v>0</v>
      </c>
      <c r="DM82" s="316">
        <f t="shared" si="192"/>
        <v>0</v>
      </c>
      <c r="DN82" s="316">
        <f t="shared" si="193"/>
        <v>0</v>
      </c>
      <c r="DO82" s="316"/>
      <c r="DP82" s="316">
        <f t="shared" si="256"/>
        <v>0</v>
      </c>
      <c r="DQ82" s="316"/>
      <c r="DR82" s="316">
        <f t="shared" si="257"/>
        <v>0</v>
      </c>
      <c r="DS82" s="316">
        <f t="shared" si="194"/>
        <v>0</v>
      </c>
      <c r="DT82" s="316">
        <f t="shared" si="195"/>
        <v>0</v>
      </c>
      <c r="DU82" s="316">
        <f t="shared" si="196"/>
        <v>0</v>
      </c>
      <c r="DV82" s="316">
        <f t="shared" si="197"/>
        <v>0</v>
      </c>
      <c r="DW82" s="316">
        <f t="shared" si="198"/>
        <v>0</v>
      </c>
      <c r="DX82" s="316">
        <f t="shared" si="199"/>
        <v>0</v>
      </c>
      <c r="DY82" s="316">
        <f t="shared" si="200"/>
        <v>0</v>
      </c>
      <c r="DZ82" s="188"/>
      <c r="EA82" s="307">
        <f t="shared" si="201"/>
        <v>0</v>
      </c>
      <c r="EB82" s="307">
        <f t="shared" si="202"/>
        <v>0</v>
      </c>
      <c r="EC82" s="188"/>
      <c r="ED82" s="188"/>
      <c r="EE82" s="188"/>
      <c r="EF82" s="188"/>
      <c r="EG82" s="188"/>
      <c r="EH82" s="316">
        <f t="shared" si="258"/>
        <v>0</v>
      </c>
      <c r="EI82" s="316">
        <f t="shared" si="203"/>
        <v>0</v>
      </c>
      <c r="EJ82" s="316">
        <f t="shared" si="204"/>
        <v>0</v>
      </c>
      <c r="EK82" s="316">
        <f t="shared" si="205"/>
        <v>0</v>
      </c>
      <c r="EL82" s="316">
        <f t="shared" si="206"/>
        <v>0</v>
      </c>
      <c r="EM82" s="316">
        <f t="shared" si="207"/>
        <v>0</v>
      </c>
      <c r="EN82" s="188"/>
      <c r="EO82" s="307">
        <f t="shared" si="268"/>
        <v>0</v>
      </c>
      <c r="EP82" s="307">
        <f t="shared" si="208"/>
        <v>0</v>
      </c>
      <c r="EQ82" s="188"/>
      <c r="ER82" s="188"/>
      <c r="ES82" s="188"/>
      <c r="ET82" s="188"/>
      <c r="EU82" s="188"/>
      <c r="EV82" s="316">
        <f t="shared" si="259"/>
        <v>0</v>
      </c>
      <c r="EW82" s="316">
        <f t="shared" si="209"/>
        <v>0</v>
      </c>
      <c r="EX82" s="316">
        <f t="shared" si="210"/>
        <v>0</v>
      </c>
      <c r="EY82" s="316">
        <f t="shared" si="211"/>
        <v>0</v>
      </c>
      <c r="EZ82" s="316">
        <f t="shared" si="212"/>
        <v>0</v>
      </c>
      <c r="FA82" s="316">
        <f t="shared" si="213"/>
        <v>0</v>
      </c>
      <c r="FB82" s="188"/>
      <c r="FC82" s="307">
        <f t="shared" si="269"/>
        <v>0</v>
      </c>
      <c r="FD82" s="307">
        <f t="shared" si="214"/>
        <v>0</v>
      </c>
      <c r="FE82" s="188"/>
      <c r="FF82" s="188"/>
      <c r="FG82" s="188"/>
      <c r="FH82" s="188"/>
      <c r="FI82" s="188"/>
      <c r="FJ82" s="188"/>
      <c r="FK82" s="316">
        <f t="shared" si="260"/>
        <v>0</v>
      </c>
      <c r="FL82" s="316">
        <f t="shared" si="215"/>
        <v>0</v>
      </c>
      <c r="FM82" s="316">
        <f t="shared" si="216"/>
        <v>0</v>
      </c>
      <c r="FN82" s="316">
        <f t="shared" si="217"/>
        <v>0</v>
      </c>
      <c r="FO82" s="316">
        <f t="shared" si="218"/>
        <v>0</v>
      </c>
      <c r="FP82" s="316">
        <f t="shared" si="219"/>
        <v>0</v>
      </c>
      <c r="FQ82" s="188"/>
      <c r="FR82" s="307">
        <f t="shared" si="220"/>
        <v>0</v>
      </c>
      <c r="FS82" s="307">
        <f t="shared" si="221"/>
        <v>0</v>
      </c>
      <c r="FT82" s="188"/>
      <c r="FU82" s="188"/>
      <c r="FV82" s="188"/>
      <c r="FW82" s="188"/>
      <c r="FX82" s="188"/>
      <c r="FY82" s="188"/>
      <c r="FZ82" s="316">
        <f t="shared" si="261"/>
        <v>0</v>
      </c>
      <c r="GA82" s="316">
        <f t="shared" si="222"/>
        <v>0</v>
      </c>
      <c r="GB82" s="316">
        <f t="shared" si="223"/>
        <v>0</v>
      </c>
      <c r="GC82" s="316">
        <f t="shared" si="224"/>
        <v>0</v>
      </c>
      <c r="GD82" s="316">
        <f t="shared" si="225"/>
        <v>0</v>
      </c>
      <c r="GE82" s="316">
        <f t="shared" si="226"/>
        <v>0</v>
      </c>
      <c r="GF82" s="188"/>
      <c r="GG82" s="307">
        <f t="shared" si="227"/>
        <v>0</v>
      </c>
      <c r="GH82" s="307">
        <f t="shared" si="228"/>
        <v>0</v>
      </c>
      <c r="GK82" s="188"/>
      <c r="GL82" s="188"/>
      <c r="GM82" s="188"/>
      <c r="GN82" s="188"/>
      <c r="GO82" s="316">
        <f t="shared" si="262"/>
        <v>0</v>
      </c>
      <c r="GP82" s="316">
        <f t="shared" si="262"/>
        <v>0</v>
      </c>
      <c r="GQ82" s="316">
        <f t="shared" si="262"/>
        <v>0</v>
      </c>
      <c r="GR82" s="316">
        <f t="shared" si="262"/>
        <v>0</v>
      </c>
      <c r="GS82" s="316">
        <f t="shared" si="262"/>
        <v>0</v>
      </c>
      <c r="GT82" s="316">
        <f t="shared" si="262"/>
        <v>0</v>
      </c>
      <c r="GU82" s="188"/>
      <c r="GV82" s="307">
        <f t="shared" si="229"/>
        <v>0</v>
      </c>
      <c r="GW82" s="307">
        <f t="shared" si="263"/>
        <v>0</v>
      </c>
      <c r="GZ82" s="188"/>
      <c r="HA82" s="188"/>
      <c r="HB82" s="188"/>
      <c r="HC82" s="188"/>
      <c r="HD82" s="316">
        <f t="shared" si="264"/>
        <v>0</v>
      </c>
      <c r="HE82" s="316">
        <f t="shared" si="264"/>
        <v>0</v>
      </c>
      <c r="HF82" s="316">
        <f t="shared" si="264"/>
        <v>0</v>
      </c>
      <c r="HG82" s="316">
        <f t="shared" si="264"/>
        <v>0</v>
      </c>
      <c r="HH82" s="316">
        <f t="shared" si="264"/>
        <v>0</v>
      </c>
      <c r="HI82" s="316">
        <f t="shared" si="264"/>
        <v>0</v>
      </c>
      <c r="HJ82" s="188"/>
      <c r="HK82" s="307">
        <f t="shared" si="230"/>
        <v>0</v>
      </c>
      <c r="HL82" s="307">
        <f t="shared" si="265"/>
        <v>0</v>
      </c>
    </row>
    <row r="83" spans="1:220" ht="16.5" x14ac:dyDescent="0.25">
      <c r="A83" s="404">
        <v>39264</v>
      </c>
      <c r="B83" s="410">
        <f t="shared" si="231"/>
        <v>0</v>
      </c>
      <c r="C83" s="208">
        <f t="shared" si="232"/>
        <v>0.12</v>
      </c>
      <c r="D83" s="411">
        <f>AVERAGE(C80:C86)</f>
        <v>0.12</v>
      </c>
      <c r="E83" s="410">
        <f t="shared" si="233"/>
        <v>0</v>
      </c>
      <c r="F83" s="208">
        <f t="shared" si="234"/>
        <v>0.16</v>
      </c>
      <c r="G83" s="411">
        <f>AVERAGE(F80:F86)</f>
        <v>0.17142857142857143</v>
      </c>
      <c r="H83" s="410">
        <f t="shared" si="235"/>
        <v>0</v>
      </c>
      <c r="I83" s="208">
        <f t="shared" si="150"/>
        <v>-0.09</v>
      </c>
      <c r="J83" s="411">
        <f>AVERAGE(I80:I86)</f>
        <v>-8.9999999999999983E-2</v>
      </c>
      <c r="K83" s="410">
        <f t="shared" si="236"/>
        <v>10.8</v>
      </c>
      <c r="L83" s="208">
        <f t="shared" si="151"/>
        <v>0.06</v>
      </c>
      <c r="M83" s="411">
        <f>AVERAGE(L80:L86)</f>
        <v>7.1428571428571425E-2</v>
      </c>
      <c r="N83" s="410">
        <f t="shared" si="237"/>
        <v>-46.22</v>
      </c>
      <c r="O83" s="208">
        <f t="shared" si="152"/>
        <v>0.14000000000000001</v>
      </c>
      <c r="P83" s="411">
        <f>AVERAGE(O80:O86)</f>
        <v>0.14000000000000001</v>
      </c>
      <c r="Q83" s="410">
        <f t="shared" si="238"/>
        <v>-72.05</v>
      </c>
      <c r="R83" s="208">
        <f t="shared" si="239"/>
        <v>-0.58499999999999996</v>
      </c>
      <c r="S83" s="411">
        <f>AVERAGE(R80:R86)</f>
        <v>-0.58499999999999996</v>
      </c>
      <c r="T83" s="208">
        <f t="shared" si="240"/>
        <v>4.7474665326344203</v>
      </c>
      <c r="U83" s="411">
        <f>AVERAGE(T80:T86)</f>
        <v>4.7532524310046584</v>
      </c>
      <c r="V83" s="410">
        <f t="shared" si="241"/>
        <v>-0.05</v>
      </c>
      <c r="W83" s="208">
        <f t="shared" si="242"/>
        <v>3.9710000000000005</v>
      </c>
      <c r="X83" s="411">
        <f>AVERAGE(W80:W86)</f>
        <v>3.9751428571428571</v>
      </c>
      <c r="Z83" s="415">
        <f t="shared" si="243"/>
        <v>-61.25</v>
      </c>
      <c r="AA83" s="122"/>
      <c r="AB83" s="122"/>
      <c r="AH83" s="407">
        <v>39264</v>
      </c>
      <c r="AI83" s="293">
        <f t="shared" si="244"/>
        <v>0</v>
      </c>
      <c r="AJ83" s="294">
        <f t="shared" si="266"/>
        <v>0</v>
      </c>
      <c r="AK83" s="294">
        <f t="shared" si="153"/>
        <v>0</v>
      </c>
      <c r="AL83" s="313">
        <f t="shared" si="245"/>
        <v>0.69677658559829903</v>
      </c>
      <c r="AM83" s="314">
        <f t="shared" si="154"/>
        <v>0</v>
      </c>
      <c r="AN83" s="294">
        <f t="shared" si="155"/>
        <v>0</v>
      </c>
      <c r="AO83" s="408"/>
      <c r="AP83" s="237"/>
      <c r="AQ83" s="307">
        <f t="shared" si="156"/>
        <v>0</v>
      </c>
      <c r="AR83" s="237"/>
      <c r="AS83" s="188"/>
      <c r="AT83" s="188"/>
      <c r="AU83" s="239">
        <v>39264</v>
      </c>
      <c r="AV83" s="188"/>
      <c r="AW83" s="315">
        <f t="shared" si="246"/>
        <v>0</v>
      </c>
      <c r="AX83" s="316">
        <f t="shared" si="157"/>
        <v>0</v>
      </c>
      <c r="AY83" s="316">
        <f t="shared" si="158"/>
        <v>0</v>
      </c>
      <c r="AZ83" s="316">
        <f t="shared" si="159"/>
        <v>0</v>
      </c>
      <c r="BA83" s="316">
        <f t="shared" si="160"/>
        <v>0</v>
      </c>
      <c r="BB83" s="316">
        <f t="shared" si="161"/>
        <v>0</v>
      </c>
      <c r="BC83" s="316">
        <f t="shared" si="162"/>
        <v>0</v>
      </c>
      <c r="BD83" s="316"/>
      <c r="BE83" s="316">
        <f t="shared" si="247"/>
        <v>0</v>
      </c>
      <c r="BF83" s="248"/>
      <c r="BG83" s="248"/>
      <c r="BH83" s="317">
        <f t="shared" si="248"/>
        <v>0</v>
      </c>
      <c r="BI83" s="317">
        <f t="shared" si="163"/>
        <v>0</v>
      </c>
      <c r="BJ83" s="317">
        <f t="shared" si="164"/>
        <v>0</v>
      </c>
      <c r="BK83" s="317">
        <f t="shared" si="165"/>
        <v>0</v>
      </c>
      <c r="BL83" s="317">
        <f t="shared" si="166"/>
        <v>0</v>
      </c>
      <c r="BM83" s="317">
        <f t="shared" si="167"/>
        <v>0</v>
      </c>
      <c r="BN83" s="317">
        <f t="shared" si="168"/>
        <v>0</v>
      </c>
      <c r="BO83" s="317">
        <f t="shared" si="169"/>
        <v>0</v>
      </c>
      <c r="BP83" s="248"/>
      <c r="BQ83" s="249">
        <f t="shared" si="267"/>
        <v>0</v>
      </c>
      <c r="BR83" s="249"/>
      <c r="BS83" s="249"/>
      <c r="BT83" s="188"/>
      <c r="BU83" s="188"/>
      <c r="BV83" s="318">
        <f t="shared" si="249"/>
        <v>0</v>
      </c>
      <c r="BW83" s="318">
        <f t="shared" si="170"/>
        <v>0</v>
      </c>
      <c r="BX83" s="318">
        <f t="shared" si="171"/>
        <v>0</v>
      </c>
      <c r="BY83" s="318">
        <f t="shared" si="172"/>
        <v>0</v>
      </c>
      <c r="BZ83" s="318">
        <f t="shared" si="173"/>
        <v>0</v>
      </c>
      <c r="CA83" s="316">
        <f t="shared" si="174"/>
        <v>0</v>
      </c>
      <c r="CB83" s="316">
        <f t="shared" si="175"/>
        <v>0</v>
      </c>
      <c r="CC83" s="316">
        <f t="shared" si="176"/>
        <v>0</v>
      </c>
      <c r="CD83" s="316">
        <f t="shared" si="177"/>
        <v>0</v>
      </c>
      <c r="CE83" s="316">
        <f t="shared" si="178"/>
        <v>0</v>
      </c>
      <c r="CF83" s="316">
        <f t="shared" si="179"/>
        <v>0</v>
      </c>
      <c r="CG83" s="316">
        <f t="shared" si="180"/>
        <v>0</v>
      </c>
      <c r="CH83" s="316">
        <f t="shared" si="181"/>
        <v>0</v>
      </c>
      <c r="CI83" s="188"/>
      <c r="CJ83" s="307">
        <f t="shared" si="250"/>
        <v>0</v>
      </c>
      <c r="CK83" s="307"/>
      <c r="CL83" s="307"/>
      <c r="CM83" s="318">
        <f t="shared" si="251"/>
        <v>0</v>
      </c>
      <c r="CN83" s="318">
        <f t="shared" si="182"/>
        <v>0</v>
      </c>
      <c r="CO83" s="318">
        <f t="shared" si="183"/>
        <v>0</v>
      </c>
      <c r="CP83" s="318">
        <f t="shared" si="184"/>
        <v>0</v>
      </c>
      <c r="CQ83" s="307"/>
      <c r="CR83" s="307">
        <f t="shared" si="252"/>
        <v>0</v>
      </c>
      <c r="CS83" s="307"/>
      <c r="CT83" s="188"/>
      <c r="CU83" s="188"/>
      <c r="CV83" s="188"/>
      <c r="CW83" s="316">
        <f t="shared" si="253"/>
        <v>0</v>
      </c>
      <c r="CX83" s="316">
        <f t="shared" si="185"/>
        <v>0</v>
      </c>
      <c r="CY83" s="316">
        <f t="shared" si="186"/>
        <v>0</v>
      </c>
      <c r="CZ83" s="316">
        <f t="shared" si="187"/>
        <v>0</v>
      </c>
      <c r="DA83" s="316">
        <f t="shared" si="188"/>
        <v>0</v>
      </c>
      <c r="DB83" s="316">
        <f t="shared" si="189"/>
        <v>0</v>
      </c>
      <c r="DC83" s="316">
        <f t="shared" si="190"/>
        <v>0</v>
      </c>
      <c r="DD83" s="188"/>
      <c r="DE83" s="307">
        <f t="shared" si="254"/>
        <v>0</v>
      </c>
      <c r="DF83" s="188"/>
      <c r="DG83" s="188"/>
      <c r="DH83" s="188"/>
      <c r="DI83" s="188"/>
      <c r="DJ83" s="188"/>
      <c r="DK83" s="316">
        <f t="shared" si="255"/>
        <v>0</v>
      </c>
      <c r="DL83" s="316">
        <f t="shared" si="191"/>
        <v>0</v>
      </c>
      <c r="DM83" s="316">
        <f t="shared" si="192"/>
        <v>0</v>
      </c>
      <c r="DN83" s="316">
        <f t="shared" si="193"/>
        <v>0</v>
      </c>
      <c r="DO83" s="316"/>
      <c r="DP83" s="316">
        <f t="shared" si="256"/>
        <v>0</v>
      </c>
      <c r="DQ83" s="316"/>
      <c r="DR83" s="316">
        <f t="shared" si="257"/>
        <v>0</v>
      </c>
      <c r="DS83" s="316">
        <f t="shared" si="194"/>
        <v>0</v>
      </c>
      <c r="DT83" s="316">
        <f t="shared" si="195"/>
        <v>0</v>
      </c>
      <c r="DU83" s="316">
        <f t="shared" si="196"/>
        <v>0</v>
      </c>
      <c r="DV83" s="316">
        <f t="shared" si="197"/>
        <v>0</v>
      </c>
      <c r="DW83" s="316">
        <f t="shared" si="198"/>
        <v>0</v>
      </c>
      <c r="DX83" s="316">
        <f t="shared" si="199"/>
        <v>0</v>
      </c>
      <c r="DY83" s="316">
        <f t="shared" si="200"/>
        <v>0</v>
      </c>
      <c r="DZ83" s="188"/>
      <c r="EA83" s="307">
        <f t="shared" si="201"/>
        <v>0</v>
      </c>
      <c r="EB83" s="307">
        <f t="shared" si="202"/>
        <v>0</v>
      </c>
      <c r="EC83" s="188"/>
      <c r="ED83" s="188"/>
      <c r="EE83" s="188"/>
      <c r="EF83" s="188"/>
      <c r="EG83" s="188"/>
      <c r="EH83" s="316">
        <f t="shared" si="258"/>
        <v>0</v>
      </c>
      <c r="EI83" s="316">
        <f t="shared" si="203"/>
        <v>0</v>
      </c>
      <c r="EJ83" s="316">
        <f t="shared" si="204"/>
        <v>0</v>
      </c>
      <c r="EK83" s="316">
        <f t="shared" si="205"/>
        <v>0</v>
      </c>
      <c r="EL83" s="316">
        <f t="shared" si="206"/>
        <v>0</v>
      </c>
      <c r="EM83" s="316">
        <f t="shared" si="207"/>
        <v>0</v>
      </c>
      <c r="EN83" s="188"/>
      <c r="EO83" s="307">
        <f t="shared" si="268"/>
        <v>0</v>
      </c>
      <c r="EP83" s="307">
        <f t="shared" si="208"/>
        <v>0</v>
      </c>
      <c r="EQ83" s="188"/>
      <c r="ER83" s="188"/>
      <c r="ES83" s="188"/>
      <c r="ET83" s="188"/>
      <c r="EU83" s="188"/>
      <c r="EV83" s="316">
        <f t="shared" si="259"/>
        <v>0</v>
      </c>
      <c r="EW83" s="316">
        <f t="shared" si="209"/>
        <v>0</v>
      </c>
      <c r="EX83" s="316">
        <f t="shared" si="210"/>
        <v>0</v>
      </c>
      <c r="EY83" s="316">
        <f t="shared" si="211"/>
        <v>0</v>
      </c>
      <c r="EZ83" s="316">
        <f t="shared" si="212"/>
        <v>0</v>
      </c>
      <c r="FA83" s="316">
        <f t="shared" si="213"/>
        <v>0</v>
      </c>
      <c r="FB83" s="188"/>
      <c r="FC83" s="307">
        <f t="shared" si="269"/>
        <v>0</v>
      </c>
      <c r="FD83" s="307">
        <f t="shared" si="214"/>
        <v>0</v>
      </c>
      <c r="FE83" s="188"/>
      <c r="FF83" s="188"/>
      <c r="FG83" s="188"/>
      <c r="FH83" s="188"/>
      <c r="FI83" s="188"/>
      <c r="FJ83" s="188"/>
      <c r="FK83" s="316">
        <f t="shared" si="260"/>
        <v>0</v>
      </c>
      <c r="FL83" s="316">
        <f t="shared" si="215"/>
        <v>0</v>
      </c>
      <c r="FM83" s="316">
        <f t="shared" si="216"/>
        <v>0</v>
      </c>
      <c r="FN83" s="316">
        <f t="shared" si="217"/>
        <v>0</v>
      </c>
      <c r="FO83" s="316">
        <f t="shared" si="218"/>
        <v>0</v>
      </c>
      <c r="FP83" s="316">
        <f t="shared" si="219"/>
        <v>0</v>
      </c>
      <c r="FQ83" s="188"/>
      <c r="FR83" s="307">
        <f t="shared" si="220"/>
        <v>0</v>
      </c>
      <c r="FS83" s="307">
        <f t="shared" si="221"/>
        <v>0</v>
      </c>
      <c r="FT83" s="188"/>
      <c r="FU83" s="188"/>
      <c r="FV83" s="188"/>
      <c r="FW83" s="188"/>
      <c r="FX83" s="188"/>
      <c r="FY83" s="188"/>
      <c r="FZ83" s="316">
        <f t="shared" si="261"/>
        <v>0</v>
      </c>
      <c r="GA83" s="316">
        <f t="shared" si="222"/>
        <v>0</v>
      </c>
      <c r="GB83" s="316">
        <f t="shared" si="223"/>
        <v>0</v>
      </c>
      <c r="GC83" s="316">
        <f t="shared" si="224"/>
        <v>0</v>
      </c>
      <c r="GD83" s="316">
        <f t="shared" si="225"/>
        <v>0</v>
      </c>
      <c r="GE83" s="316">
        <f t="shared" si="226"/>
        <v>0</v>
      </c>
      <c r="GF83" s="188"/>
      <c r="GG83" s="307">
        <f t="shared" si="227"/>
        <v>0</v>
      </c>
      <c r="GH83" s="307">
        <f t="shared" si="228"/>
        <v>0</v>
      </c>
      <c r="GK83" s="188"/>
      <c r="GL83" s="188"/>
      <c r="GM83" s="188"/>
      <c r="GN83" s="188"/>
      <c r="GO83" s="316">
        <f t="shared" si="262"/>
        <v>0</v>
      </c>
      <c r="GP83" s="316">
        <f t="shared" si="262"/>
        <v>0</v>
      </c>
      <c r="GQ83" s="316">
        <f t="shared" si="262"/>
        <v>0</v>
      </c>
      <c r="GR83" s="316">
        <f t="shared" si="262"/>
        <v>0</v>
      </c>
      <c r="GS83" s="316">
        <f t="shared" si="262"/>
        <v>0</v>
      </c>
      <c r="GT83" s="316">
        <f t="shared" si="262"/>
        <v>0</v>
      </c>
      <c r="GU83" s="188"/>
      <c r="GV83" s="307">
        <f t="shared" si="229"/>
        <v>0</v>
      </c>
      <c r="GW83" s="307">
        <f t="shared" si="263"/>
        <v>0</v>
      </c>
      <c r="GZ83" s="188"/>
      <c r="HA83" s="188"/>
      <c r="HB83" s="188"/>
      <c r="HC83" s="188"/>
      <c r="HD83" s="316">
        <f t="shared" si="264"/>
        <v>0</v>
      </c>
      <c r="HE83" s="316">
        <f t="shared" si="264"/>
        <v>0</v>
      </c>
      <c r="HF83" s="316">
        <f t="shared" si="264"/>
        <v>0</v>
      </c>
      <c r="HG83" s="316">
        <f t="shared" si="264"/>
        <v>0</v>
      </c>
      <c r="HH83" s="316">
        <f t="shared" si="264"/>
        <v>0</v>
      </c>
      <c r="HI83" s="316">
        <f t="shared" si="264"/>
        <v>0</v>
      </c>
      <c r="HJ83" s="188"/>
      <c r="HK83" s="307">
        <f t="shared" si="230"/>
        <v>0</v>
      </c>
      <c r="HL83" s="307">
        <f t="shared" si="265"/>
        <v>0</v>
      </c>
    </row>
    <row r="84" spans="1:220" ht="16.5" x14ac:dyDescent="0.25">
      <c r="A84" s="404">
        <v>39295</v>
      </c>
      <c r="B84" s="410">
        <f t="shared" si="231"/>
        <v>0</v>
      </c>
      <c r="C84" s="208">
        <f t="shared" si="232"/>
        <v>0.12</v>
      </c>
      <c r="D84" s="417"/>
      <c r="E84" s="410">
        <f t="shared" si="233"/>
        <v>0</v>
      </c>
      <c r="F84" s="208">
        <f t="shared" si="234"/>
        <v>0.16</v>
      </c>
      <c r="G84" s="417"/>
      <c r="H84" s="410">
        <f t="shared" si="235"/>
        <v>0</v>
      </c>
      <c r="I84" s="208">
        <f t="shared" si="150"/>
        <v>-0.09</v>
      </c>
      <c r="J84" s="417"/>
      <c r="K84" s="410">
        <f t="shared" si="236"/>
        <v>10.74</v>
      </c>
      <c r="L84" s="208">
        <f t="shared" si="151"/>
        <v>0.06</v>
      </c>
      <c r="M84" s="417"/>
      <c r="N84" s="410">
        <f t="shared" si="237"/>
        <v>-45.98</v>
      </c>
      <c r="O84" s="208">
        <f t="shared" si="152"/>
        <v>0.14000000000000001</v>
      </c>
      <c r="P84" s="417"/>
      <c r="Q84" s="410">
        <f t="shared" si="238"/>
        <v>-71.67</v>
      </c>
      <c r="R84" s="208">
        <f t="shared" si="239"/>
        <v>-0.58499999999999996</v>
      </c>
      <c r="S84" s="417"/>
      <c r="T84" s="208">
        <f t="shared" si="240"/>
        <v>4.774531625541524</v>
      </c>
      <c r="U84" s="417"/>
      <c r="V84" s="410">
        <f t="shared" si="241"/>
        <v>-0.09</v>
      </c>
      <c r="W84" s="208">
        <f t="shared" si="242"/>
        <v>3.9910000000000001</v>
      </c>
      <c r="X84" s="417"/>
      <c r="Z84" s="415">
        <f t="shared" si="243"/>
        <v>-60.93</v>
      </c>
      <c r="AA84" s="122"/>
      <c r="AB84" s="122"/>
      <c r="AH84" s="407">
        <v>39295</v>
      </c>
      <c r="AI84" s="293">
        <f t="shared" si="244"/>
        <v>0</v>
      </c>
      <c r="AJ84" s="294">
        <f t="shared" si="266"/>
        <v>0</v>
      </c>
      <c r="AK84" s="294">
        <f t="shared" si="153"/>
        <v>0</v>
      </c>
      <c r="AL84" s="313">
        <f t="shared" si="245"/>
        <v>0.6930992417822871</v>
      </c>
      <c r="AM84" s="314">
        <f t="shared" si="154"/>
        <v>0</v>
      </c>
      <c r="AN84" s="294">
        <f t="shared" si="155"/>
        <v>0</v>
      </c>
      <c r="AO84" s="408"/>
      <c r="AP84" s="237"/>
      <c r="AQ84" s="307">
        <f t="shared" si="156"/>
        <v>0</v>
      </c>
      <c r="AR84" s="237"/>
      <c r="AS84" s="188"/>
      <c r="AT84" s="188"/>
      <c r="AU84" s="239">
        <v>39295</v>
      </c>
      <c r="AV84" s="188"/>
      <c r="AW84" s="315">
        <f t="shared" si="246"/>
        <v>0</v>
      </c>
      <c r="AX84" s="316">
        <f t="shared" si="157"/>
        <v>0</v>
      </c>
      <c r="AY84" s="316">
        <f t="shared" si="158"/>
        <v>0</v>
      </c>
      <c r="AZ84" s="316">
        <f t="shared" si="159"/>
        <v>0</v>
      </c>
      <c r="BA84" s="316">
        <f t="shared" si="160"/>
        <v>0</v>
      </c>
      <c r="BB84" s="316">
        <f t="shared" si="161"/>
        <v>0</v>
      </c>
      <c r="BC84" s="316">
        <f t="shared" si="162"/>
        <v>0</v>
      </c>
      <c r="BD84" s="316"/>
      <c r="BE84" s="316">
        <f t="shared" si="247"/>
        <v>0</v>
      </c>
      <c r="BF84" s="248"/>
      <c r="BG84" s="248"/>
      <c r="BH84" s="317">
        <f t="shared" si="248"/>
        <v>0</v>
      </c>
      <c r="BI84" s="317">
        <f t="shared" si="163"/>
        <v>0</v>
      </c>
      <c r="BJ84" s="317">
        <f t="shared" si="164"/>
        <v>0</v>
      </c>
      <c r="BK84" s="317">
        <f t="shared" si="165"/>
        <v>0</v>
      </c>
      <c r="BL84" s="317">
        <f t="shared" si="166"/>
        <v>0</v>
      </c>
      <c r="BM84" s="317">
        <f t="shared" si="167"/>
        <v>0</v>
      </c>
      <c r="BN84" s="317">
        <f t="shared" si="168"/>
        <v>0</v>
      </c>
      <c r="BO84" s="317">
        <f t="shared" si="169"/>
        <v>0</v>
      </c>
      <c r="BP84" s="248"/>
      <c r="BQ84" s="249">
        <f t="shared" si="267"/>
        <v>0</v>
      </c>
      <c r="BR84" s="249"/>
      <c r="BS84" s="249"/>
      <c r="BT84" s="188"/>
      <c r="BU84" s="188"/>
      <c r="BV84" s="318">
        <f t="shared" si="249"/>
        <v>0</v>
      </c>
      <c r="BW84" s="318">
        <f t="shared" si="170"/>
        <v>0</v>
      </c>
      <c r="BX84" s="318">
        <f t="shared" si="171"/>
        <v>0</v>
      </c>
      <c r="BY84" s="318">
        <f t="shared" si="172"/>
        <v>0</v>
      </c>
      <c r="BZ84" s="318">
        <f t="shared" si="173"/>
        <v>0</v>
      </c>
      <c r="CA84" s="316">
        <f t="shared" si="174"/>
        <v>0</v>
      </c>
      <c r="CB84" s="316">
        <f t="shared" si="175"/>
        <v>0</v>
      </c>
      <c r="CC84" s="316">
        <f t="shared" si="176"/>
        <v>0</v>
      </c>
      <c r="CD84" s="316">
        <f t="shared" si="177"/>
        <v>0</v>
      </c>
      <c r="CE84" s="316">
        <f t="shared" si="178"/>
        <v>0</v>
      </c>
      <c r="CF84" s="316">
        <f t="shared" si="179"/>
        <v>0</v>
      </c>
      <c r="CG84" s="316">
        <f t="shared" si="180"/>
        <v>0</v>
      </c>
      <c r="CH84" s="316">
        <f t="shared" si="181"/>
        <v>0</v>
      </c>
      <c r="CI84" s="188"/>
      <c r="CJ84" s="307">
        <f t="shared" si="250"/>
        <v>0</v>
      </c>
      <c r="CK84" s="307"/>
      <c r="CL84" s="307"/>
      <c r="CM84" s="318">
        <f t="shared" si="251"/>
        <v>0</v>
      </c>
      <c r="CN84" s="318">
        <f t="shared" si="182"/>
        <v>0</v>
      </c>
      <c r="CO84" s="318">
        <f t="shared" si="183"/>
        <v>0</v>
      </c>
      <c r="CP84" s="318">
        <f t="shared" si="184"/>
        <v>0</v>
      </c>
      <c r="CQ84" s="307"/>
      <c r="CR84" s="307">
        <f t="shared" si="252"/>
        <v>0</v>
      </c>
      <c r="CS84" s="307"/>
      <c r="CT84" s="188"/>
      <c r="CU84" s="188"/>
      <c r="CV84" s="188"/>
      <c r="CW84" s="316">
        <f t="shared" si="253"/>
        <v>0</v>
      </c>
      <c r="CX84" s="316">
        <f t="shared" si="185"/>
        <v>0</v>
      </c>
      <c r="CY84" s="316">
        <f t="shared" si="186"/>
        <v>0</v>
      </c>
      <c r="CZ84" s="316">
        <f t="shared" si="187"/>
        <v>0</v>
      </c>
      <c r="DA84" s="316">
        <f t="shared" si="188"/>
        <v>0</v>
      </c>
      <c r="DB84" s="316">
        <f t="shared" si="189"/>
        <v>0</v>
      </c>
      <c r="DC84" s="316">
        <f t="shared" si="190"/>
        <v>0</v>
      </c>
      <c r="DD84" s="188"/>
      <c r="DE84" s="307">
        <f t="shared" si="254"/>
        <v>0</v>
      </c>
      <c r="DF84" s="188"/>
      <c r="DG84" s="188"/>
      <c r="DH84" s="188"/>
      <c r="DI84" s="188"/>
      <c r="DJ84" s="188"/>
      <c r="DK84" s="316">
        <f t="shared" si="255"/>
        <v>0</v>
      </c>
      <c r="DL84" s="316">
        <f t="shared" si="191"/>
        <v>0</v>
      </c>
      <c r="DM84" s="316">
        <f t="shared" si="192"/>
        <v>0</v>
      </c>
      <c r="DN84" s="316">
        <f t="shared" si="193"/>
        <v>0</v>
      </c>
      <c r="DO84" s="316"/>
      <c r="DP84" s="316">
        <f t="shared" si="256"/>
        <v>0</v>
      </c>
      <c r="DQ84" s="316"/>
      <c r="DR84" s="316">
        <f t="shared" si="257"/>
        <v>0</v>
      </c>
      <c r="DS84" s="316">
        <f t="shared" si="194"/>
        <v>0</v>
      </c>
      <c r="DT84" s="316">
        <f t="shared" si="195"/>
        <v>0</v>
      </c>
      <c r="DU84" s="316">
        <f t="shared" si="196"/>
        <v>0</v>
      </c>
      <c r="DV84" s="316">
        <f t="shared" si="197"/>
        <v>0</v>
      </c>
      <c r="DW84" s="316">
        <f t="shared" si="198"/>
        <v>0</v>
      </c>
      <c r="DX84" s="316">
        <f t="shared" si="199"/>
        <v>0</v>
      </c>
      <c r="DY84" s="316">
        <f t="shared" si="200"/>
        <v>0</v>
      </c>
      <c r="DZ84" s="188"/>
      <c r="EA84" s="307">
        <f t="shared" si="201"/>
        <v>0</v>
      </c>
      <c r="EB84" s="307">
        <f t="shared" si="202"/>
        <v>0</v>
      </c>
      <c r="EC84" s="188"/>
      <c r="ED84" s="188"/>
      <c r="EE84" s="188"/>
      <c r="EF84" s="188"/>
      <c r="EG84" s="188"/>
      <c r="EH84" s="316">
        <f t="shared" si="258"/>
        <v>0</v>
      </c>
      <c r="EI84" s="316">
        <f t="shared" si="203"/>
        <v>0</v>
      </c>
      <c r="EJ84" s="316">
        <f t="shared" si="204"/>
        <v>0</v>
      </c>
      <c r="EK84" s="316">
        <f t="shared" si="205"/>
        <v>0</v>
      </c>
      <c r="EL84" s="316">
        <f t="shared" si="206"/>
        <v>0</v>
      </c>
      <c r="EM84" s="316">
        <f t="shared" si="207"/>
        <v>0</v>
      </c>
      <c r="EN84" s="188"/>
      <c r="EO84" s="307">
        <f t="shared" si="268"/>
        <v>0</v>
      </c>
      <c r="EP84" s="307">
        <f t="shared" si="208"/>
        <v>0</v>
      </c>
      <c r="EQ84" s="188"/>
      <c r="ER84" s="188"/>
      <c r="ES84" s="188"/>
      <c r="ET84" s="188"/>
      <c r="EU84" s="188"/>
      <c r="EV84" s="316">
        <f t="shared" si="259"/>
        <v>0</v>
      </c>
      <c r="EW84" s="316">
        <f t="shared" si="209"/>
        <v>0</v>
      </c>
      <c r="EX84" s="316">
        <f t="shared" si="210"/>
        <v>0</v>
      </c>
      <c r="EY84" s="316">
        <f t="shared" si="211"/>
        <v>0</v>
      </c>
      <c r="EZ84" s="316">
        <f t="shared" si="212"/>
        <v>0</v>
      </c>
      <c r="FA84" s="316">
        <f t="shared" si="213"/>
        <v>0</v>
      </c>
      <c r="FB84" s="188"/>
      <c r="FC84" s="307">
        <f t="shared" si="269"/>
        <v>0</v>
      </c>
      <c r="FD84" s="307">
        <f t="shared" si="214"/>
        <v>0</v>
      </c>
      <c r="FE84" s="188"/>
      <c r="FF84" s="188"/>
      <c r="FG84" s="188"/>
      <c r="FH84" s="188"/>
      <c r="FI84" s="188"/>
      <c r="FJ84" s="188"/>
      <c r="FK84" s="316">
        <f t="shared" si="260"/>
        <v>0</v>
      </c>
      <c r="FL84" s="316">
        <f t="shared" si="215"/>
        <v>0</v>
      </c>
      <c r="FM84" s="316">
        <f t="shared" si="216"/>
        <v>0</v>
      </c>
      <c r="FN84" s="316">
        <f t="shared" si="217"/>
        <v>0</v>
      </c>
      <c r="FO84" s="316">
        <f t="shared" si="218"/>
        <v>0</v>
      </c>
      <c r="FP84" s="316">
        <f t="shared" si="219"/>
        <v>0</v>
      </c>
      <c r="FQ84" s="188"/>
      <c r="FR84" s="307">
        <f t="shared" si="220"/>
        <v>0</v>
      </c>
      <c r="FS84" s="307">
        <f t="shared" si="221"/>
        <v>0</v>
      </c>
      <c r="FT84" s="188"/>
      <c r="FU84" s="188"/>
      <c r="FV84" s="188"/>
      <c r="FW84" s="188"/>
      <c r="FX84" s="188"/>
      <c r="FY84" s="188"/>
      <c r="FZ84" s="316">
        <f t="shared" si="261"/>
        <v>0</v>
      </c>
      <c r="GA84" s="316">
        <f t="shared" si="222"/>
        <v>0</v>
      </c>
      <c r="GB84" s="316">
        <f t="shared" si="223"/>
        <v>0</v>
      </c>
      <c r="GC84" s="316">
        <f t="shared" si="224"/>
        <v>0</v>
      </c>
      <c r="GD84" s="316">
        <f t="shared" si="225"/>
        <v>0</v>
      </c>
      <c r="GE84" s="316">
        <f t="shared" si="226"/>
        <v>0</v>
      </c>
      <c r="GF84" s="188"/>
      <c r="GG84" s="307">
        <f t="shared" si="227"/>
        <v>0</v>
      </c>
      <c r="GH84" s="307">
        <f t="shared" si="228"/>
        <v>0</v>
      </c>
      <c r="GK84" s="188"/>
      <c r="GL84" s="188"/>
      <c r="GM84" s="188"/>
      <c r="GN84" s="188"/>
      <c r="GO84" s="316">
        <f t="shared" si="262"/>
        <v>0</v>
      </c>
      <c r="GP84" s="316">
        <f t="shared" si="262"/>
        <v>0</v>
      </c>
      <c r="GQ84" s="316">
        <f t="shared" si="262"/>
        <v>0</v>
      </c>
      <c r="GR84" s="316">
        <f t="shared" si="262"/>
        <v>0</v>
      </c>
      <c r="GS84" s="316">
        <f t="shared" si="262"/>
        <v>0</v>
      </c>
      <c r="GT84" s="316">
        <f t="shared" si="262"/>
        <v>0</v>
      </c>
      <c r="GU84" s="188"/>
      <c r="GV84" s="307">
        <f t="shared" si="229"/>
        <v>0</v>
      </c>
      <c r="GW84" s="307">
        <f t="shared" si="263"/>
        <v>0</v>
      </c>
      <c r="GZ84" s="188"/>
      <c r="HA84" s="188"/>
      <c r="HB84" s="188"/>
      <c r="HC84" s="188"/>
      <c r="HD84" s="316">
        <f t="shared" si="264"/>
        <v>0</v>
      </c>
      <c r="HE84" s="316">
        <f t="shared" si="264"/>
        <v>0</v>
      </c>
      <c r="HF84" s="316">
        <f t="shared" si="264"/>
        <v>0</v>
      </c>
      <c r="HG84" s="316">
        <f t="shared" si="264"/>
        <v>0</v>
      </c>
      <c r="HH84" s="316">
        <f t="shared" si="264"/>
        <v>0</v>
      </c>
      <c r="HI84" s="316">
        <f t="shared" si="264"/>
        <v>0</v>
      </c>
      <c r="HJ84" s="188"/>
      <c r="HK84" s="307">
        <f t="shared" si="230"/>
        <v>0</v>
      </c>
      <c r="HL84" s="307">
        <f t="shared" si="265"/>
        <v>0</v>
      </c>
    </row>
    <row r="85" spans="1:220" ht="16.5" x14ac:dyDescent="0.25">
      <c r="A85" s="404">
        <v>39326</v>
      </c>
      <c r="B85" s="410">
        <f t="shared" si="231"/>
        <v>0</v>
      </c>
      <c r="C85" s="208">
        <f t="shared" si="232"/>
        <v>0.12</v>
      </c>
      <c r="D85" s="417"/>
      <c r="E85" s="410">
        <f t="shared" si="233"/>
        <v>0</v>
      </c>
      <c r="F85" s="208">
        <f t="shared" si="234"/>
        <v>0.18</v>
      </c>
      <c r="G85" s="417"/>
      <c r="H85" s="410">
        <f t="shared" si="235"/>
        <v>0</v>
      </c>
      <c r="I85" s="208">
        <f t="shared" si="150"/>
        <v>-0.09</v>
      </c>
      <c r="J85" s="417"/>
      <c r="K85" s="410">
        <f t="shared" si="236"/>
        <v>10.34</v>
      </c>
      <c r="L85" s="208">
        <f t="shared" si="151"/>
        <v>0.08</v>
      </c>
      <c r="M85" s="417"/>
      <c r="N85" s="410">
        <f t="shared" si="237"/>
        <v>-44.26</v>
      </c>
      <c r="O85" s="208">
        <f t="shared" si="152"/>
        <v>0.14000000000000001</v>
      </c>
      <c r="P85" s="417"/>
      <c r="Q85" s="410">
        <f t="shared" si="238"/>
        <v>-69</v>
      </c>
      <c r="R85" s="208">
        <f t="shared" si="239"/>
        <v>-0.58499999999999996</v>
      </c>
      <c r="S85" s="417"/>
      <c r="T85" s="208">
        <f t="shared" si="240"/>
        <v>4.810002303078412</v>
      </c>
      <c r="U85" s="417"/>
      <c r="V85" s="410">
        <f t="shared" si="241"/>
        <v>0.32</v>
      </c>
      <c r="W85" s="208">
        <f t="shared" si="242"/>
        <v>4.0170000000000003</v>
      </c>
      <c r="X85" s="417"/>
      <c r="Z85" s="415">
        <f t="shared" si="243"/>
        <v>-58.66</v>
      </c>
      <c r="AA85" s="122"/>
      <c r="AB85" s="122"/>
      <c r="AH85" s="407">
        <v>39326</v>
      </c>
      <c r="AI85" s="293">
        <f t="shared" si="244"/>
        <v>0</v>
      </c>
      <c r="AJ85" s="294">
        <f t="shared" si="266"/>
        <v>0</v>
      </c>
      <c r="AK85" s="294">
        <f t="shared" si="153"/>
        <v>0</v>
      </c>
      <c r="AL85" s="313">
        <f t="shared" si="245"/>
        <v>0.68943188340428374</v>
      </c>
      <c r="AM85" s="314">
        <f t="shared" si="154"/>
        <v>0</v>
      </c>
      <c r="AN85" s="294">
        <f t="shared" si="155"/>
        <v>0</v>
      </c>
      <c r="AO85" s="408"/>
      <c r="AP85" s="237"/>
      <c r="AQ85" s="307">
        <f t="shared" si="156"/>
        <v>0</v>
      </c>
      <c r="AR85" s="237"/>
      <c r="AS85" s="188"/>
      <c r="AT85" s="188"/>
      <c r="AU85" s="239">
        <v>39326</v>
      </c>
      <c r="AV85" s="188"/>
      <c r="AW85" s="315">
        <f t="shared" si="246"/>
        <v>0</v>
      </c>
      <c r="AX85" s="316">
        <f t="shared" si="157"/>
        <v>0</v>
      </c>
      <c r="AY85" s="316">
        <f t="shared" si="158"/>
        <v>0</v>
      </c>
      <c r="AZ85" s="316">
        <f t="shared" si="159"/>
        <v>0</v>
      </c>
      <c r="BA85" s="316">
        <f t="shared" si="160"/>
        <v>0</v>
      </c>
      <c r="BB85" s="316">
        <f t="shared" si="161"/>
        <v>0</v>
      </c>
      <c r="BC85" s="316">
        <f t="shared" si="162"/>
        <v>0</v>
      </c>
      <c r="BD85" s="316"/>
      <c r="BE85" s="316">
        <f t="shared" si="247"/>
        <v>0</v>
      </c>
      <c r="BF85" s="248"/>
      <c r="BG85" s="248"/>
      <c r="BH85" s="317">
        <f t="shared" si="248"/>
        <v>0</v>
      </c>
      <c r="BI85" s="317">
        <f t="shared" si="163"/>
        <v>0</v>
      </c>
      <c r="BJ85" s="317">
        <f t="shared" si="164"/>
        <v>0</v>
      </c>
      <c r="BK85" s="317">
        <f t="shared" si="165"/>
        <v>0</v>
      </c>
      <c r="BL85" s="317">
        <f t="shared" si="166"/>
        <v>0</v>
      </c>
      <c r="BM85" s="317">
        <f t="shared" si="167"/>
        <v>0</v>
      </c>
      <c r="BN85" s="317">
        <f t="shared" si="168"/>
        <v>0</v>
      </c>
      <c r="BO85" s="317">
        <f t="shared" si="169"/>
        <v>0</v>
      </c>
      <c r="BP85" s="248"/>
      <c r="BQ85" s="249">
        <f t="shared" si="267"/>
        <v>0</v>
      </c>
      <c r="BR85" s="249"/>
      <c r="BS85" s="249"/>
      <c r="BT85" s="188"/>
      <c r="BU85" s="188"/>
      <c r="BV85" s="318">
        <f t="shared" si="249"/>
        <v>0</v>
      </c>
      <c r="BW85" s="318">
        <f t="shared" si="170"/>
        <v>0</v>
      </c>
      <c r="BX85" s="318">
        <f t="shared" si="171"/>
        <v>0</v>
      </c>
      <c r="BY85" s="318">
        <f t="shared" si="172"/>
        <v>0</v>
      </c>
      <c r="BZ85" s="318">
        <f t="shared" si="173"/>
        <v>0</v>
      </c>
      <c r="CA85" s="316">
        <f t="shared" si="174"/>
        <v>0</v>
      </c>
      <c r="CB85" s="316">
        <f t="shared" si="175"/>
        <v>0</v>
      </c>
      <c r="CC85" s="316">
        <f t="shared" si="176"/>
        <v>0</v>
      </c>
      <c r="CD85" s="316">
        <f t="shared" si="177"/>
        <v>0</v>
      </c>
      <c r="CE85" s="316">
        <f t="shared" si="178"/>
        <v>0</v>
      </c>
      <c r="CF85" s="316">
        <f t="shared" si="179"/>
        <v>0</v>
      </c>
      <c r="CG85" s="316">
        <f t="shared" si="180"/>
        <v>0</v>
      </c>
      <c r="CH85" s="316">
        <f t="shared" si="181"/>
        <v>0</v>
      </c>
      <c r="CI85" s="188"/>
      <c r="CJ85" s="307">
        <f t="shared" si="250"/>
        <v>0</v>
      </c>
      <c r="CK85" s="307"/>
      <c r="CL85" s="307"/>
      <c r="CM85" s="318">
        <f t="shared" si="251"/>
        <v>0</v>
      </c>
      <c r="CN85" s="318">
        <f t="shared" si="182"/>
        <v>0</v>
      </c>
      <c r="CO85" s="318">
        <f t="shared" si="183"/>
        <v>0</v>
      </c>
      <c r="CP85" s="318">
        <f t="shared" si="184"/>
        <v>0</v>
      </c>
      <c r="CQ85" s="307"/>
      <c r="CR85" s="307">
        <f t="shared" si="252"/>
        <v>0</v>
      </c>
      <c r="CS85" s="307"/>
      <c r="CT85" s="188"/>
      <c r="CU85" s="188"/>
      <c r="CV85" s="188"/>
      <c r="CW85" s="316">
        <f t="shared" si="253"/>
        <v>0</v>
      </c>
      <c r="CX85" s="316">
        <f t="shared" si="185"/>
        <v>0</v>
      </c>
      <c r="CY85" s="316">
        <f t="shared" si="186"/>
        <v>0</v>
      </c>
      <c r="CZ85" s="316">
        <f t="shared" si="187"/>
        <v>0</v>
      </c>
      <c r="DA85" s="316">
        <f t="shared" si="188"/>
        <v>0</v>
      </c>
      <c r="DB85" s="316">
        <f t="shared" si="189"/>
        <v>0</v>
      </c>
      <c r="DC85" s="316">
        <f t="shared" si="190"/>
        <v>0</v>
      </c>
      <c r="DD85" s="188"/>
      <c r="DE85" s="307">
        <f t="shared" si="254"/>
        <v>0</v>
      </c>
      <c r="DF85" s="188"/>
      <c r="DG85" s="188"/>
      <c r="DH85" s="188"/>
      <c r="DI85" s="188"/>
      <c r="DJ85" s="188"/>
      <c r="DK85" s="316">
        <f t="shared" si="255"/>
        <v>0</v>
      </c>
      <c r="DL85" s="316">
        <f t="shared" si="191"/>
        <v>0</v>
      </c>
      <c r="DM85" s="316">
        <f t="shared" si="192"/>
        <v>0</v>
      </c>
      <c r="DN85" s="316">
        <f t="shared" si="193"/>
        <v>0</v>
      </c>
      <c r="DO85" s="316"/>
      <c r="DP85" s="316">
        <f t="shared" si="256"/>
        <v>0</v>
      </c>
      <c r="DQ85" s="316"/>
      <c r="DR85" s="316">
        <f t="shared" si="257"/>
        <v>0</v>
      </c>
      <c r="DS85" s="316">
        <f t="shared" si="194"/>
        <v>0</v>
      </c>
      <c r="DT85" s="316">
        <f t="shared" si="195"/>
        <v>0</v>
      </c>
      <c r="DU85" s="316">
        <f t="shared" si="196"/>
        <v>0</v>
      </c>
      <c r="DV85" s="316">
        <f t="shared" si="197"/>
        <v>0</v>
      </c>
      <c r="DW85" s="316">
        <f t="shared" si="198"/>
        <v>0</v>
      </c>
      <c r="DX85" s="316">
        <f t="shared" si="199"/>
        <v>0</v>
      </c>
      <c r="DY85" s="316">
        <f t="shared" si="200"/>
        <v>0</v>
      </c>
      <c r="DZ85" s="188"/>
      <c r="EA85" s="307">
        <f t="shared" si="201"/>
        <v>0</v>
      </c>
      <c r="EB85" s="307">
        <f t="shared" si="202"/>
        <v>0</v>
      </c>
      <c r="EC85" s="188"/>
      <c r="ED85" s="188"/>
      <c r="EE85" s="188"/>
      <c r="EF85" s="188"/>
      <c r="EG85" s="188"/>
      <c r="EH85" s="316">
        <f t="shared" si="258"/>
        <v>0</v>
      </c>
      <c r="EI85" s="316">
        <f t="shared" si="203"/>
        <v>0</v>
      </c>
      <c r="EJ85" s="316">
        <f t="shared" si="204"/>
        <v>0</v>
      </c>
      <c r="EK85" s="316">
        <f t="shared" si="205"/>
        <v>0</v>
      </c>
      <c r="EL85" s="316">
        <f t="shared" si="206"/>
        <v>0</v>
      </c>
      <c r="EM85" s="316">
        <f t="shared" si="207"/>
        <v>0</v>
      </c>
      <c r="EN85" s="188"/>
      <c r="EO85" s="307">
        <f t="shared" si="268"/>
        <v>0</v>
      </c>
      <c r="EP85" s="307">
        <f t="shared" si="208"/>
        <v>0</v>
      </c>
      <c r="EQ85" s="188"/>
      <c r="ER85" s="188"/>
      <c r="ES85" s="188"/>
      <c r="ET85" s="188"/>
      <c r="EU85" s="188"/>
      <c r="EV85" s="316">
        <f t="shared" si="259"/>
        <v>0</v>
      </c>
      <c r="EW85" s="316">
        <f t="shared" si="209"/>
        <v>0</v>
      </c>
      <c r="EX85" s="316">
        <f t="shared" si="210"/>
        <v>0</v>
      </c>
      <c r="EY85" s="316">
        <f t="shared" si="211"/>
        <v>0</v>
      </c>
      <c r="EZ85" s="316">
        <f t="shared" si="212"/>
        <v>0</v>
      </c>
      <c r="FA85" s="316">
        <f t="shared" si="213"/>
        <v>0</v>
      </c>
      <c r="FB85" s="188"/>
      <c r="FC85" s="307">
        <f t="shared" si="269"/>
        <v>0</v>
      </c>
      <c r="FD85" s="307">
        <f t="shared" si="214"/>
        <v>0</v>
      </c>
      <c r="FE85" s="188"/>
      <c r="FF85" s="188"/>
      <c r="FG85" s="188"/>
      <c r="FH85" s="188"/>
      <c r="FI85" s="188"/>
      <c r="FJ85" s="188"/>
      <c r="FK85" s="316">
        <f t="shared" si="260"/>
        <v>0</v>
      </c>
      <c r="FL85" s="316">
        <f t="shared" si="215"/>
        <v>0</v>
      </c>
      <c r="FM85" s="316">
        <f t="shared" si="216"/>
        <v>0</v>
      </c>
      <c r="FN85" s="316">
        <f t="shared" si="217"/>
        <v>0</v>
      </c>
      <c r="FO85" s="316">
        <f t="shared" si="218"/>
        <v>0</v>
      </c>
      <c r="FP85" s="316">
        <f t="shared" si="219"/>
        <v>0</v>
      </c>
      <c r="FQ85" s="188"/>
      <c r="FR85" s="307">
        <f t="shared" si="220"/>
        <v>0</v>
      </c>
      <c r="FS85" s="307">
        <f t="shared" si="221"/>
        <v>0</v>
      </c>
      <c r="FT85" s="188"/>
      <c r="FU85" s="188"/>
      <c r="FV85" s="188"/>
      <c r="FW85" s="188"/>
      <c r="FX85" s="188"/>
      <c r="FY85" s="188"/>
      <c r="FZ85" s="316">
        <f t="shared" si="261"/>
        <v>0</v>
      </c>
      <c r="GA85" s="316">
        <f t="shared" si="222"/>
        <v>0</v>
      </c>
      <c r="GB85" s="316">
        <f t="shared" si="223"/>
        <v>0</v>
      </c>
      <c r="GC85" s="316">
        <f t="shared" si="224"/>
        <v>0</v>
      </c>
      <c r="GD85" s="316">
        <f t="shared" si="225"/>
        <v>0</v>
      </c>
      <c r="GE85" s="316">
        <f t="shared" si="226"/>
        <v>0</v>
      </c>
      <c r="GF85" s="188"/>
      <c r="GG85" s="307">
        <f t="shared" si="227"/>
        <v>0</v>
      </c>
      <c r="GH85" s="307">
        <f t="shared" si="228"/>
        <v>0</v>
      </c>
      <c r="GK85" s="188"/>
      <c r="GL85" s="188"/>
      <c r="GM85" s="188"/>
      <c r="GN85" s="188"/>
      <c r="GO85" s="316">
        <f t="shared" si="262"/>
        <v>0</v>
      </c>
      <c r="GP85" s="316">
        <f t="shared" si="262"/>
        <v>0</v>
      </c>
      <c r="GQ85" s="316">
        <f t="shared" si="262"/>
        <v>0</v>
      </c>
      <c r="GR85" s="316">
        <f t="shared" si="262"/>
        <v>0</v>
      </c>
      <c r="GS85" s="316">
        <f t="shared" si="262"/>
        <v>0</v>
      </c>
      <c r="GT85" s="316">
        <f t="shared" si="262"/>
        <v>0</v>
      </c>
      <c r="GU85" s="188"/>
      <c r="GV85" s="307">
        <f t="shared" si="229"/>
        <v>0</v>
      </c>
      <c r="GW85" s="307">
        <f t="shared" si="263"/>
        <v>0</v>
      </c>
      <c r="GZ85" s="188"/>
      <c r="HA85" s="188"/>
      <c r="HB85" s="188"/>
      <c r="HC85" s="188"/>
      <c r="HD85" s="316">
        <f t="shared" si="264"/>
        <v>0</v>
      </c>
      <c r="HE85" s="316">
        <f t="shared" si="264"/>
        <v>0</v>
      </c>
      <c r="HF85" s="316">
        <f t="shared" si="264"/>
        <v>0</v>
      </c>
      <c r="HG85" s="316">
        <f t="shared" si="264"/>
        <v>0</v>
      </c>
      <c r="HH85" s="316">
        <f t="shared" si="264"/>
        <v>0</v>
      </c>
      <c r="HI85" s="316">
        <f t="shared" si="264"/>
        <v>0</v>
      </c>
      <c r="HJ85" s="188"/>
      <c r="HK85" s="307">
        <f t="shared" si="230"/>
        <v>0</v>
      </c>
      <c r="HL85" s="307">
        <f t="shared" si="265"/>
        <v>0</v>
      </c>
    </row>
    <row r="86" spans="1:220" ht="16.5" x14ac:dyDescent="0.25">
      <c r="A86" s="409">
        <v>39356</v>
      </c>
      <c r="B86" s="418">
        <f t="shared" si="231"/>
        <v>0</v>
      </c>
      <c r="C86" s="209">
        <f t="shared" si="232"/>
        <v>0.12</v>
      </c>
      <c r="D86" s="419"/>
      <c r="E86" s="418">
        <f t="shared" si="233"/>
        <v>0</v>
      </c>
      <c r="F86" s="209">
        <f t="shared" si="234"/>
        <v>0.19</v>
      </c>
      <c r="G86" s="419"/>
      <c r="H86" s="418">
        <f t="shared" si="235"/>
        <v>0</v>
      </c>
      <c r="I86" s="209">
        <f t="shared" si="150"/>
        <v>-0.09</v>
      </c>
      <c r="J86" s="419"/>
      <c r="K86" s="418">
        <f t="shared" si="236"/>
        <v>10.63</v>
      </c>
      <c r="L86" s="209">
        <f t="shared" si="151"/>
        <v>0.09</v>
      </c>
      <c r="M86" s="419"/>
      <c r="N86" s="418">
        <f t="shared" si="237"/>
        <v>-45.5</v>
      </c>
      <c r="O86" s="209">
        <f t="shared" si="152"/>
        <v>0.14000000000000001</v>
      </c>
      <c r="P86" s="419"/>
      <c r="Q86" s="418">
        <f t="shared" si="238"/>
        <v>-70.930000000000007</v>
      </c>
      <c r="R86" s="209">
        <f t="shared" si="239"/>
        <v>-0.58499999999999996</v>
      </c>
      <c r="S86" s="419"/>
      <c r="T86" s="209">
        <f t="shared" si="240"/>
        <v>4.8623124746555817</v>
      </c>
      <c r="U86" s="419"/>
      <c r="V86" s="418">
        <f t="shared" si="241"/>
        <v>-0.17</v>
      </c>
      <c r="W86" s="209">
        <f t="shared" si="242"/>
        <v>4.0549999999999997</v>
      </c>
      <c r="X86" s="419"/>
      <c r="Z86" s="412">
        <f t="shared" si="243"/>
        <v>-60.300000000000004</v>
      </c>
      <c r="AA86" s="122"/>
      <c r="AB86" s="122"/>
      <c r="AH86" s="407">
        <v>39356</v>
      </c>
      <c r="AI86" s="293">
        <f t="shared" si="244"/>
        <v>0</v>
      </c>
      <c r="AJ86" s="294">
        <f t="shared" si="266"/>
        <v>0</v>
      </c>
      <c r="AK86" s="294">
        <f t="shared" si="153"/>
        <v>0</v>
      </c>
      <c r="AL86" s="313">
        <f t="shared" si="245"/>
        <v>0.68589237931553293</v>
      </c>
      <c r="AM86" s="314">
        <f t="shared" si="154"/>
        <v>0</v>
      </c>
      <c r="AN86" s="294">
        <f t="shared" si="155"/>
        <v>0</v>
      </c>
      <c r="AO86" s="408"/>
      <c r="AP86" s="237"/>
      <c r="AQ86" s="307">
        <f t="shared" si="156"/>
        <v>0</v>
      </c>
      <c r="AR86" s="237"/>
      <c r="AS86" s="188"/>
      <c r="AT86" s="188"/>
      <c r="AU86" s="239">
        <v>39356</v>
      </c>
      <c r="AV86" s="188"/>
      <c r="AW86" s="315">
        <f t="shared" si="246"/>
        <v>0</v>
      </c>
      <c r="AX86" s="316">
        <f t="shared" si="157"/>
        <v>0</v>
      </c>
      <c r="AY86" s="316">
        <f t="shared" si="158"/>
        <v>0</v>
      </c>
      <c r="AZ86" s="316">
        <f t="shared" si="159"/>
        <v>0</v>
      </c>
      <c r="BA86" s="316">
        <f t="shared" si="160"/>
        <v>0</v>
      </c>
      <c r="BB86" s="316">
        <f t="shared" si="161"/>
        <v>0</v>
      </c>
      <c r="BC86" s="316">
        <f t="shared" si="162"/>
        <v>0</v>
      </c>
      <c r="BD86" s="316"/>
      <c r="BE86" s="316">
        <f t="shared" si="247"/>
        <v>0</v>
      </c>
      <c r="BF86" s="248"/>
      <c r="BG86" s="248"/>
      <c r="BH86" s="317">
        <f t="shared" si="248"/>
        <v>0</v>
      </c>
      <c r="BI86" s="317">
        <f t="shared" si="163"/>
        <v>0</v>
      </c>
      <c r="BJ86" s="317">
        <f t="shared" si="164"/>
        <v>0</v>
      </c>
      <c r="BK86" s="317">
        <f t="shared" si="165"/>
        <v>0</v>
      </c>
      <c r="BL86" s="317">
        <f t="shared" si="166"/>
        <v>0</v>
      </c>
      <c r="BM86" s="317">
        <f t="shared" si="167"/>
        <v>0</v>
      </c>
      <c r="BN86" s="317">
        <f t="shared" si="168"/>
        <v>0</v>
      </c>
      <c r="BO86" s="317">
        <f t="shared" si="169"/>
        <v>0</v>
      </c>
      <c r="BP86" s="248"/>
      <c r="BQ86" s="249">
        <f t="shared" si="267"/>
        <v>0</v>
      </c>
      <c r="BR86" s="249"/>
      <c r="BS86" s="249"/>
      <c r="BT86" s="188"/>
      <c r="BU86" s="188"/>
      <c r="BV86" s="318">
        <f t="shared" si="249"/>
        <v>0</v>
      </c>
      <c r="BW86" s="318">
        <f t="shared" si="170"/>
        <v>0</v>
      </c>
      <c r="BX86" s="318">
        <f t="shared" si="171"/>
        <v>0</v>
      </c>
      <c r="BY86" s="318">
        <f t="shared" si="172"/>
        <v>0</v>
      </c>
      <c r="BZ86" s="318">
        <f t="shared" si="173"/>
        <v>0</v>
      </c>
      <c r="CA86" s="316">
        <f t="shared" si="174"/>
        <v>0</v>
      </c>
      <c r="CB86" s="316">
        <f t="shared" si="175"/>
        <v>0</v>
      </c>
      <c r="CC86" s="316">
        <f t="shared" si="176"/>
        <v>0</v>
      </c>
      <c r="CD86" s="316">
        <f t="shared" si="177"/>
        <v>0</v>
      </c>
      <c r="CE86" s="316">
        <f t="shared" si="178"/>
        <v>0</v>
      </c>
      <c r="CF86" s="316">
        <f t="shared" si="179"/>
        <v>0</v>
      </c>
      <c r="CG86" s="316">
        <f t="shared" si="180"/>
        <v>0</v>
      </c>
      <c r="CH86" s="316">
        <f t="shared" si="181"/>
        <v>0</v>
      </c>
      <c r="CI86" s="188"/>
      <c r="CJ86" s="307">
        <f t="shared" si="250"/>
        <v>0</v>
      </c>
      <c r="CK86" s="307"/>
      <c r="CL86" s="307"/>
      <c r="CM86" s="318">
        <f t="shared" si="251"/>
        <v>0</v>
      </c>
      <c r="CN86" s="318">
        <f t="shared" si="182"/>
        <v>0</v>
      </c>
      <c r="CO86" s="318">
        <f t="shared" si="183"/>
        <v>0</v>
      </c>
      <c r="CP86" s="318">
        <f t="shared" si="184"/>
        <v>0</v>
      </c>
      <c r="CQ86" s="307"/>
      <c r="CR86" s="307">
        <f t="shared" si="252"/>
        <v>0</v>
      </c>
      <c r="CS86" s="307"/>
      <c r="CT86" s="188"/>
      <c r="CU86" s="188"/>
      <c r="CV86" s="188"/>
      <c r="CW86" s="316">
        <f t="shared" si="253"/>
        <v>0</v>
      </c>
      <c r="CX86" s="316">
        <f t="shared" si="185"/>
        <v>0</v>
      </c>
      <c r="CY86" s="316">
        <f t="shared" si="186"/>
        <v>0</v>
      </c>
      <c r="CZ86" s="316">
        <f t="shared" si="187"/>
        <v>0</v>
      </c>
      <c r="DA86" s="316">
        <f t="shared" si="188"/>
        <v>0</v>
      </c>
      <c r="DB86" s="316">
        <f t="shared" si="189"/>
        <v>0</v>
      </c>
      <c r="DC86" s="316">
        <f t="shared" si="190"/>
        <v>0</v>
      </c>
      <c r="DD86" s="188"/>
      <c r="DE86" s="307">
        <f t="shared" si="254"/>
        <v>0</v>
      </c>
      <c r="DF86" s="188"/>
      <c r="DG86" s="188"/>
      <c r="DH86" s="188"/>
      <c r="DI86" s="188"/>
      <c r="DJ86" s="188"/>
      <c r="DK86" s="316">
        <f t="shared" si="255"/>
        <v>0</v>
      </c>
      <c r="DL86" s="316">
        <f t="shared" si="191"/>
        <v>0</v>
      </c>
      <c r="DM86" s="316">
        <f t="shared" si="192"/>
        <v>0</v>
      </c>
      <c r="DN86" s="316">
        <f t="shared" si="193"/>
        <v>0</v>
      </c>
      <c r="DO86" s="316"/>
      <c r="DP86" s="316">
        <f t="shared" si="256"/>
        <v>0</v>
      </c>
      <c r="DQ86" s="316"/>
      <c r="DR86" s="316">
        <f t="shared" si="257"/>
        <v>0</v>
      </c>
      <c r="DS86" s="316">
        <f t="shared" si="194"/>
        <v>0</v>
      </c>
      <c r="DT86" s="316">
        <f t="shared" si="195"/>
        <v>0</v>
      </c>
      <c r="DU86" s="316">
        <f t="shared" si="196"/>
        <v>0</v>
      </c>
      <c r="DV86" s="316">
        <f t="shared" si="197"/>
        <v>0</v>
      </c>
      <c r="DW86" s="316">
        <f t="shared" si="198"/>
        <v>0</v>
      </c>
      <c r="DX86" s="316">
        <f t="shared" si="199"/>
        <v>0</v>
      </c>
      <c r="DY86" s="316">
        <f t="shared" si="200"/>
        <v>0</v>
      </c>
      <c r="DZ86" s="188"/>
      <c r="EA86" s="307">
        <f t="shared" si="201"/>
        <v>0</v>
      </c>
      <c r="EB86" s="307">
        <f t="shared" si="202"/>
        <v>0</v>
      </c>
      <c r="EC86" s="188"/>
      <c r="ED86" s="188"/>
      <c r="EE86" s="188"/>
      <c r="EF86" s="188"/>
      <c r="EG86" s="188"/>
      <c r="EH86" s="316">
        <f t="shared" si="258"/>
        <v>0</v>
      </c>
      <c r="EI86" s="316">
        <f t="shared" si="203"/>
        <v>0</v>
      </c>
      <c r="EJ86" s="316">
        <f t="shared" si="204"/>
        <v>0</v>
      </c>
      <c r="EK86" s="316">
        <f t="shared" si="205"/>
        <v>0</v>
      </c>
      <c r="EL86" s="316">
        <f t="shared" si="206"/>
        <v>0</v>
      </c>
      <c r="EM86" s="316">
        <f t="shared" si="207"/>
        <v>0</v>
      </c>
      <c r="EN86" s="188"/>
      <c r="EO86" s="307">
        <f t="shared" si="268"/>
        <v>0</v>
      </c>
      <c r="EP86" s="307">
        <f t="shared" si="208"/>
        <v>0</v>
      </c>
      <c r="EQ86" s="188"/>
      <c r="ER86" s="188"/>
      <c r="ES86" s="188"/>
      <c r="ET86" s="188"/>
      <c r="EU86" s="188"/>
      <c r="EV86" s="316">
        <f t="shared" si="259"/>
        <v>0</v>
      </c>
      <c r="EW86" s="316">
        <f t="shared" si="209"/>
        <v>0</v>
      </c>
      <c r="EX86" s="316">
        <f t="shared" si="210"/>
        <v>0</v>
      </c>
      <c r="EY86" s="316">
        <f t="shared" si="211"/>
        <v>0</v>
      </c>
      <c r="EZ86" s="316">
        <f t="shared" si="212"/>
        <v>0</v>
      </c>
      <c r="FA86" s="316">
        <f t="shared" si="213"/>
        <v>0</v>
      </c>
      <c r="FB86" s="188"/>
      <c r="FC86" s="307">
        <f t="shared" si="269"/>
        <v>0</v>
      </c>
      <c r="FD86" s="307">
        <f t="shared" si="214"/>
        <v>0</v>
      </c>
      <c r="FE86" s="188"/>
      <c r="FF86" s="188"/>
      <c r="FG86" s="188"/>
      <c r="FH86" s="188"/>
      <c r="FI86" s="188"/>
      <c r="FJ86" s="188"/>
      <c r="FK86" s="316">
        <f t="shared" si="260"/>
        <v>0</v>
      </c>
      <c r="FL86" s="316">
        <f t="shared" si="215"/>
        <v>0</v>
      </c>
      <c r="FM86" s="316">
        <f t="shared" si="216"/>
        <v>0</v>
      </c>
      <c r="FN86" s="316">
        <f t="shared" si="217"/>
        <v>0</v>
      </c>
      <c r="FO86" s="316">
        <f t="shared" si="218"/>
        <v>0</v>
      </c>
      <c r="FP86" s="316">
        <f t="shared" si="219"/>
        <v>0</v>
      </c>
      <c r="FQ86" s="188"/>
      <c r="FR86" s="307">
        <f t="shared" si="220"/>
        <v>0</v>
      </c>
      <c r="FS86" s="307">
        <f t="shared" si="221"/>
        <v>0</v>
      </c>
      <c r="FT86" s="188"/>
      <c r="FU86" s="188"/>
      <c r="FV86" s="188"/>
      <c r="FW86" s="188"/>
      <c r="FX86" s="188"/>
      <c r="FY86" s="188"/>
      <c r="FZ86" s="316">
        <f t="shared" si="261"/>
        <v>0</v>
      </c>
      <c r="GA86" s="316">
        <f t="shared" si="222"/>
        <v>0</v>
      </c>
      <c r="GB86" s="316">
        <f t="shared" si="223"/>
        <v>0</v>
      </c>
      <c r="GC86" s="316">
        <f t="shared" si="224"/>
        <v>0</v>
      </c>
      <c r="GD86" s="316">
        <f t="shared" si="225"/>
        <v>0</v>
      </c>
      <c r="GE86" s="316">
        <f t="shared" si="226"/>
        <v>0</v>
      </c>
      <c r="GF86" s="188"/>
      <c r="GG86" s="307">
        <f t="shared" si="227"/>
        <v>0</v>
      </c>
      <c r="GH86" s="307">
        <f t="shared" si="228"/>
        <v>0</v>
      </c>
      <c r="GK86" s="188"/>
      <c r="GL86" s="188"/>
      <c r="GM86" s="188"/>
      <c r="GN86" s="188"/>
      <c r="GO86" s="316">
        <f t="shared" si="262"/>
        <v>0</v>
      </c>
      <c r="GP86" s="316">
        <f t="shared" si="262"/>
        <v>0</v>
      </c>
      <c r="GQ86" s="316">
        <f t="shared" si="262"/>
        <v>0</v>
      </c>
      <c r="GR86" s="316">
        <f t="shared" si="262"/>
        <v>0</v>
      </c>
      <c r="GS86" s="316">
        <f t="shared" si="262"/>
        <v>0</v>
      </c>
      <c r="GT86" s="316">
        <f t="shared" si="262"/>
        <v>0</v>
      </c>
      <c r="GU86" s="188"/>
      <c r="GV86" s="307">
        <f t="shared" si="229"/>
        <v>0</v>
      </c>
      <c r="GW86" s="307">
        <f t="shared" si="263"/>
        <v>0</v>
      </c>
      <c r="GZ86" s="188"/>
      <c r="HA86" s="188"/>
      <c r="HB86" s="188"/>
      <c r="HC86" s="188"/>
      <c r="HD86" s="316">
        <f t="shared" si="264"/>
        <v>0</v>
      </c>
      <c r="HE86" s="316">
        <f t="shared" si="264"/>
        <v>0</v>
      </c>
      <c r="HF86" s="316">
        <f t="shared" si="264"/>
        <v>0</v>
      </c>
      <c r="HG86" s="316">
        <f t="shared" si="264"/>
        <v>0</v>
      </c>
      <c r="HH86" s="316">
        <f t="shared" si="264"/>
        <v>0</v>
      </c>
      <c r="HI86" s="316">
        <f t="shared" si="264"/>
        <v>0</v>
      </c>
      <c r="HJ86" s="188"/>
      <c r="HK86" s="307">
        <f t="shared" si="230"/>
        <v>0</v>
      </c>
      <c r="HL86" s="307">
        <f t="shared" si="265"/>
        <v>0</v>
      </c>
    </row>
    <row r="87" spans="1:220" ht="17.25" thickBot="1" x14ac:dyDescent="0.3">
      <c r="A87" s="404">
        <v>39387</v>
      </c>
      <c r="B87" s="410">
        <f t="shared" si="231"/>
        <v>0</v>
      </c>
      <c r="C87" s="208">
        <f t="shared" si="232"/>
        <v>0.52</v>
      </c>
      <c r="D87" s="210">
        <f>AVERAGE(C87:C98)</f>
        <v>0.28666666666666674</v>
      </c>
      <c r="E87" s="410">
        <f t="shared" si="233"/>
        <v>0</v>
      </c>
      <c r="F87" s="208">
        <f t="shared" si="234"/>
        <v>0.24249999999999999</v>
      </c>
      <c r="G87" s="210">
        <f>AVERAGE(F87:F98)</f>
        <v>0.20958333333333334</v>
      </c>
      <c r="H87" s="410">
        <f t="shared" si="235"/>
        <v>0</v>
      </c>
      <c r="I87" s="208">
        <f t="shared" si="150"/>
        <v>5.0000000000000001E-3</v>
      </c>
      <c r="J87" s="210">
        <f>AVERAGE(I87:I98)</f>
        <v>-3.9999999999999987E-2</v>
      </c>
      <c r="K87" s="410">
        <f t="shared" si="236"/>
        <v>10.23</v>
      </c>
      <c r="L87" s="208">
        <f t="shared" si="151"/>
        <v>0.1225</v>
      </c>
      <c r="M87" s="210">
        <f>AVERAGE(L87:L98)</f>
        <v>0.10125000000000001</v>
      </c>
      <c r="N87" s="410">
        <f t="shared" si="237"/>
        <v>-43.8</v>
      </c>
      <c r="O87" s="208">
        <f t="shared" si="152"/>
        <v>0.13</v>
      </c>
      <c r="P87" s="210">
        <f>AVERAGE(O87:O98)</f>
        <v>0.12999999999999998</v>
      </c>
      <c r="Q87" s="410">
        <f t="shared" si="238"/>
        <v>-27.81</v>
      </c>
      <c r="R87" s="208">
        <f t="shared" si="239"/>
        <v>-0.52</v>
      </c>
      <c r="S87" s="210">
        <f>AVERAGE(R87:R98)</f>
        <v>-0.56374999999999986</v>
      </c>
      <c r="T87" s="208">
        <f t="shared" si="240"/>
        <v>5.1485387861759957</v>
      </c>
      <c r="U87" s="210">
        <f>AVERAGE(T87:T98)</f>
        <v>4.9881659881288352</v>
      </c>
      <c r="V87" s="410">
        <f t="shared" si="241"/>
        <v>0.12</v>
      </c>
      <c r="W87" s="208">
        <f t="shared" si="242"/>
        <v>4.1950000000000003</v>
      </c>
      <c r="X87" s="210">
        <f>AVERAGE(W87:W98)</f>
        <v>4.1268333333333338</v>
      </c>
      <c r="Z87" s="415">
        <f t="shared" si="243"/>
        <v>-17.579999999999998</v>
      </c>
      <c r="AA87" s="122"/>
      <c r="AB87" s="122"/>
      <c r="AH87" s="407">
        <v>39387</v>
      </c>
      <c r="AI87" s="293">
        <f t="shared" si="244"/>
        <v>0</v>
      </c>
      <c r="AJ87" s="294">
        <f t="shared" si="266"/>
        <v>0</v>
      </c>
      <c r="AK87" s="294">
        <f t="shared" si="153"/>
        <v>0</v>
      </c>
      <c r="AL87" s="313">
        <f t="shared" si="245"/>
        <v>0.68224480836497559</v>
      </c>
      <c r="AM87" s="314">
        <f t="shared" si="154"/>
        <v>0</v>
      </c>
      <c r="AN87" s="294">
        <f t="shared" si="155"/>
        <v>0</v>
      </c>
      <c r="AO87" s="408"/>
      <c r="AP87" s="237"/>
      <c r="AQ87" s="307">
        <f t="shared" si="156"/>
        <v>0</v>
      </c>
      <c r="AR87" s="237"/>
      <c r="AS87" s="188"/>
      <c r="AT87" s="188"/>
      <c r="AU87" s="239">
        <v>39387</v>
      </c>
      <c r="AV87" s="188"/>
      <c r="AW87" s="315">
        <f t="shared" si="246"/>
        <v>0</v>
      </c>
      <c r="AX87" s="316">
        <f t="shared" si="157"/>
        <v>0</v>
      </c>
      <c r="AY87" s="316">
        <f t="shared" si="158"/>
        <v>0</v>
      </c>
      <c r="AZ87" s="316">
        <f t="shared" si="159"/>
        <v>0</v>
      </c>
      <c r="BA87" s="316">
        <f t="shared" si="160"/>
        <v>0</v>
      </c>
      <c r="BB87" s="316">
        <f t="shared" si="161"/>
        <v>0</v>
      </c>
      <c r="BC87" s="316">
        <f t="shared" si="162"/>
        <v>0</v>
      </c>
      <c r="BD87" s="316"/>
      <c r="BE87" s="316">
        <f t="shared" si="247"/>
        <v>0</v>
      </c>
      <c r="BF87" s="248"/>
      <c r="BG87" s="248"/>
      <c r="BH87" s="317">
        <f t="shared" si="248"/>
        <v>0</v>
      </c>
      <c r="BI87" s="317">
        <f t="shared" si="163"/>
        <v>0</v>
      </c>
      <c r="BJ87" s="317">
        <f t="shared" si="164"/>
        <v>0</v>
      </c>
      <c r="BK87" s="317">
        <f t="shared" si="165"/>
        <v>0</v>
      </c>
      <c r="BL87" s="317">
        <f t="shared" si="166"/>
        <v>0</v>
      </c>
      <c r="BM87" s="317">
        <f t="shared" si="167"/>
        <v>0</v>
      </c>
      <c r="BN87" s="317">
        <f t="shared" si="168"/>
        <v>0</v>
      </c>
      <c r="BO87" s="317">
        <f t="shared" si="169"/>
        <v>0</v>
      </c>
      <c r="BP87" s="248"/>
      <c r="BQ87" s="249">
        <f t="shared" si="267"/>
        <v>0</v>
      </c>
      <c r="BR87" s="249"/>
      <c r="BS87" s="249"/>
      <c r="BT87" s="188"/>
      <c r="BU87" s="188"/>
      <c r="BV87" s="318">
        <f t="shared" si="249"/>
        <v>0</v>
      </c>
      <c r="BW87" s="318">
        <f t="shared" si="170"/>
        <v>0</v>
      </c>
      <c r="BX87" s="318">
        <f t="shared" si="171"/>
        <v>0</v>
      </c>
      <c r="BY87" s="318">
        <f t="shared" si="172"/>
        <v>0</v>
      </c>
      <c r="BZ87" s="318">
        <f t="shared" si="173"/>
        <v>0</v>
      </c>
      <c r="CA87" s="316">
        <f t="shared" si="174"/>
        <v>0</v>
      </c>
      <c r="CB87" s="316">
        <f t="shared" si="175"/>
        <v>0</v>
      </c>
      <c r="CC87" s="316">
        <f t="shared" si="176"/>
        <v>0</v>
      </c>
      <c r="CD87" s="316">
        <f t="shared" si="177"/>
        <v>0</v>
      </c>
      <c r="CE87" s="316">
        <f t="shared" si="178"/>
        <v>0</v>
      </c>
      <c r="CF87" s="316">
        <f t="shared" si="179"/>
        <v>0</v>
      </c>
      <c r="CG87" s="316">
        <f t="shared" si="180"/>
        <v>0</v>
      </c>
      <c r="CH87" s="316">
        <f t="shared" si="181"/>
        <v>0</v>
      </c>
      <c r="CI87" s="188"/>
      <c r="CJ87" s="307">
        <f t="shared" si="250"/>
        <v>0</v>
      </c>
      <c r="CK87" s="307"/>
      <c r="CL87" s="307"/>
      <c r="CM87" s="318">
        <f t="shared" si="251"/>
        <v>0</v>
      </c>
      <c r="CN87" s="318">
        <f t="shared" si="182"/>
        <v>0</v>
      </c>
      <c r="CO87" s="318">
        <f t="shared" si="183"/>
        <v>0</v>
      </c>
      <c r="CP87" s="318">
        <f t="shared" si="184"/>
        <v>0</v>
      </c>
      <c r="CQ87" s="307"/>
      <c r="CR87" s="307">
        <f t="shared" si="252"/>
        <v>0</v>
      </c>
      <c r="CS87" s="307"/>
      <c r="CT87" s="188"/>
      <c r="CU87" s="188"/>
      <c r="CV87" s="188"/>
      <c r="CW87" s="316">
        <f t="shared" si="253"/>
        <v>0</v>
      </c>
      <c r="CX87" s="316">
        <f t="shared" si="185"/>
        <v>0</v>
      </c>
      <c r="CY87" s="316">
        <f t="shared" si="186"/>
        <v>0</v>
      </c>
      <c r="CZ87" s="316">
        <f t="shared" si="187"/>
        <v>0</v>
      </c>
      <c r="DA87" s="316">
        <f t="shared" si="188"/>
        <v>0</v>
      </c>
      <c r="DB87" s="316">
        <f t="shared" si="189"/>
        <v>0</v>
      </c>
      <c r="DC87" s="316">
        <f t="shared" si="190"/>
        <v>0</v>
      </c>
      <c r="DD87" s="188"/>
      <c r="DE87" s="307">
        <f t="shared" si="254"/>
        <v>0</v>
      </c>
      <c r="DF87" s="188"/>
      <c r="DG87" s="188"/>
      <c r="DH87" s="188"/>
      <c r="DI87" s="188"/>
      <c r="DJ87" s="188"/>
      <c r="DK87" s="316">
        <f t="shared" si="255"/>
        <v>0</v>
      </c>
      <c r="DL87" s="316">
        <f t="shared" si="191"/>
        <v>0</v>
      </c>
      <c r="DM87" s="316">
        <f t="shared" si="192"/>
        <v>0</v>
      </c>
      <c r="DN87" s="316">
        <f t="shared" si="193"/>
        <v>0</v>
      </c>
      <c r="DO87" s="316"/>
      <c r="DP87" s="316">
        <f t="shared" si="256"/>
        <v>0</v>
      </c>
      <c r="DQ87" s="316"/>
      <c r="DR87" s="316">
        <f t="shared" si="257"/>
        <v>0</v>
      </c>
      <c r="DS87" s="316">
        <f t="shared" si="194"/>
        <v>0</v>
      </c>
      <c r="DT87" s="316">
        <f t="shared" si="195"/>
        <v>0</v>
      </c>
      <c r="DU87" s="316">
        <f t="shared" si="196"/>
        <v>0</v>
      </c>
      <c r="DV87" s="316">
        <f t="shared" si="197"/>
        <v>0</v>
      </c>
      <c r="DW87" s="316">
        <f t="shared" si="198"/>
        <v>0</v>
      </c>
      <c r="DX87" s="316">
        <f t="shared" si="199"/>
        <v>0</v>
      </c>
      <c r="DY87" s="316">
        <f t="shared" si="200"/>
        <v>0</v>
      </c>
      <c r="DZ87" s="188"/>
      <c r="EA87" s="307">
        <f t="shared" si="201"/>
        <v>0</v>
      </c>
      <c r="EB87" s="307">
        <f t="shared" si="202"/>
        <v>0</v>
      </c>
      <c r="EC87" s="188"/>
      <c r="ED87" s="188"/>
      <c r="EE87" s="188"/>
      <c r="EF87" s="188"/>
      <c r="EG87" s="188"/>
      <c r="EH87" s="316">
        <f t="shared" si="258"/>
        <v>0</v>
      </c>
      <c r="EI87" s="316">
        <f t="shared" si="203"/>
        <v>0</v>
      </c>
      <c r="EJ87" s="316">
        <f t="shared" si="204"/>
        <v>0</v>
      </c>
      <c r="EK87" s="316">
        <f t="shared" si="205"/>
        <v>0</v>
      </c>
      <c r="EL87" s="316">
        <f t="shared" si="206"/>
        <v>0</v>
      </c>
      <c r="EM87" s="316">
        <f t="shared" si="207"/>
        <v>0</v>
      </c>
      <c r="EN87" s="188"/>
      <c r="EO87" s="307">
        <f t="shared" si="268"/>
        <v>0</v>
      </c>
      <c r="EP87" s="307">
        <f t="shared" si="208"/>
        <v>0</v>
      </c>
      <c r="EQ87" s="188"/>
      <c r="ER87" s="188"/>
      <c r="ES87" s="188"/>
      <c r="ET87" s="188"/>
      <c r="EU87" s="188"/>
      <c r="EV87" s="316">
        <f t="shared" si="259"/>
        <v>0</v>
      </c>
      <c r="EW87" s="316">
        <f t="shared" si="209"/>
        <v>0</v>
      </c>
      <c r="EX87" s="316">
        <f t="shared" si="210"/>
        <v>0</v>
      </c>
      <c r="EY87" s="316">
        <f t="shared" si="211"/>
        <v>0</v>
      </c>
      <c r="EZ87" s="316">
        <f t="shared" si="212"/>
        <v>0</v>
      </c>
      <c r="FA87" s="316">
        <f t="shared" si="213"/>
        <v>0</v>
      </c>
      <c r="FB87" s="188"/>
      <c r="FC87" s="307">
        <f t="shared" si="269"/>
        <v>0</v>
      </c>
      <c r="FD87" s="307">
        <f t="shared" si="214"/>
        <v>0</v>
      </c>
      <c r="FE87" s="188"/>
      <c r="FF87" s="188"/>
      <c r="FG87" s="188"/>
      <c r="FH87" s="188"/>
      <c r="FI87" s="188"/>
      <c r="FJ87" s="188"/>
      <c r="FK87" s="316">
        <f t="shared" si="260"/>
        <v>0</v>
      </c>
      <c r="FL87" s="316">
        <f t="shared" si="215"/>
        <v>0</v>
      </c>
      <c r="FM87" s="316">
        <f t="shared" si="216"/>
        <v>0</v>
      </c>
      <c r="FN87" s="316">
        <f t="shared" si="217"/>
        <v>0</v>
      </c>
      <c r="FO87" s="316">
        <f t="shared" si="218"/>
        <v>0</v>
      </c>
      <c r="FP87" s="316">
        <f t="shared" si="219"/>
        <v>0</v>
      </c>
      <c r="FQ87" s="188"/>
      <c r="FR87" s="307">
        <f t="shared" si="220"/>
        <v>0</v>
      </c>
      <c r="FS87" s="307">
        <f t="shared" si="221"/>
        <v>0</v>
      </c>
      <c r="FT87" s="188"/>
      <c r="FU87" s="188"/>
      <c r="FV87" s="188"/>
      <c r="FW87" s="188"/>
      <c r="FX87" s="188"/>
      <c r="FY87" s="188"/>
      <c r="FZ87" s="316">
        <f t="shared" si="261"/>
        <v>0</v>
      </c>
      <c r="GA87" s="316">
        <f t="shared" si="222"/>
        <v>0</v>
      </c>
      <c r="GB87" s="316">
        <f t="shared" si="223"/>
        <v>0</v>
      </c>
      <c r="GC87" s="316">
        <f t="shared" si="224"/>
        <v>0</v>
      </c>
      <c r="GD87" s="316">
        <f t="shared" si="225"/>
        <v>0</v>
      </c>
      <c r="GE87" s="316">
        <f t="shared" si="226"/>
        <v>0</v>
      </c>
      <c r="GF87" s="188"/>
      <c r="GG87" s="307">
        <f t="shared" si="227"/>
        <v>0</v>
      </c>
      <c r="GH87" s="307">
        <f t="shared" si="228"/>
        <v>0</v>
      </c>
      <c r="GK87" s="188"/>
      <c r="GL87" s="188"/>
      <c r="GM87" s="188"/>
      <c r="GN87" s="188"/>
      <c r="GO87" s="316">
        <f t="shared" si="262"/>
        <v>0</v>
      </c>
      <c r="GP87" s="316">
        <f t="shared" si="262"/>
        <v>0</v>
      </c>
      <c r="GQ87" s="316">
        <f t="shared" si="262"/>
        <v>0</v>
      </c>
      <c r="GR87" s="316">
        <f t="shared" si="262"/>
        <v>0</v>
      </c>
      <c r="GS87" s="316">
        <f t="shared" si="262"/>
        <v>0</v>
      </c>
      <c r="GT87" s="316">
        <f t="shared" si="262"/>
        <v>0</v>
      </c>
      <c r="GU87" s="188"/>
      <c r="GV87" s="307">
        <f t="shared" si="229"/>
        <v>0</v>
      </c>
      <c r="GW87" s="307">
        <f t="shared" si="263"/>
        <v>0</v>
      </c>
      <c r="GZ87" s="188"/>
      <c r="HA87" s="188"/>
      <c r="HB87" s="188"/>
      <c r="HC87" s="188"/>
      <c r="HD87" s="316">
        <f t="shared" si="264"/>
        <v>0</v>
      </c>
      <c r="HE87" s="316">
        <f t="shared" si="264"/>
        <v>0</v>
      </c>
      <c r="HF87" s="316">
        <f t="shared" si="264"/>
        <v>0</v>
      </c>
      <c r="HG87" s="316">
        <f t="shared" si="264"/>
        <v>0</v>
      </c>
      <c r="HH87" s="316">
        <f t="shared" si="264"/>
        <v>0</v>
      </c>
      <c r="HI87" s="316">
        <f t="shared" si="264"/>
        <v>0</v>
      </c>
      <c r="HJ87" s="188"/>
      <c r="HK87" s="307">
        <f t="shared" si="230"/>
        <v>0</v>
      </c>
      <c r="HL87" s="307">
        <f t="shared" si="265"/>
        <v>0</v>
      </c>
    </row>
    <row r="88" spans="1:220" ht="16.5" x14ac:dyDescent="0.25">
      <c r="A88" s="404">
        <v>39417</v>
      </c>
      <c r="B88" s="410">
        <f t="shared" si="231"/>
        <v>0</v>
      </c>
      <c r="C88" s="208">
        <f t="shared" si="232"/>
        <v>0.52</v>
      </c>
      <c r="D88" s="417"/>
      <c r="E88" s="410">
        <f t="shared" si="233"/>
        <v>0</v>
      </c>
      <c r="F88" s="208">
        <f t="shared" si="234"/>
        <v>0.26250000000000001</v>
      </c>
      <c r="G88" s="417"/>
      <c r="H88" s="410">
        <f t="shared" si="235"/>
        <v>0</v>
      </c>
      <c r="I88" s="208">
        <f t="shared" si="150"/>
        <v>2.5000000000000001E-2</v>
      </c>
      <c r="J88" s="417"/>
      <c r="K88" s="410">
        <f t="shared" si="236"/>
        <v>10.52</v>
      </c>
      <c r="L88" s="208">
        <f t="shared" si="151"/>
        <v>0.14249999999999999</v>
      </c>
      <c r="M88" s="417"/>
      <c r="N88" s="410">
        <f t="shared" si="237"/>
        <v>-45.03</v>
      </c>
      <c r="O88" s="208">
        <f t="shared" si="152"/>
        <v>0.13</v>
      </c>
      <c r="P88" s="417"/>
      <c r="Q88" s="410">
        <f t="shared" si="238"/>
        <v>-28.59</v>
      </c>
      <c r="R88" s="208">
        <f t="shared" si="239"/>
        <v>-0.52</v>
      </c>
      <c r="S88" s="417"/>
      <c r="T88" s="208">
        <f t="shared" si="240"/>
        <v>5.3226384041686901</v>
      </c>
      <c r="U88" s="417"/>
      <c r="V88" s="410">
        <f t="shared" si="241"/>
        <v>0.13</v>
      </c>
      <c r="W88" s="208">
        <f t="shared" si="242"/>
        <v>4.32</v>
      </c>
      <c r="X88" s="417"/>
      <c r="Z88" s="415">
        <f t="shared" si="243"/>
        <v>-18.07</v>
      </c>
      <c r="AA88" s="122"/>
      <c r="AB88" s="122"/>
      <c r="AH88" s="407">
        <v>39417</v>
      </c>
      <c r="AI88" s="293">
        <f t="shared" si="244"/>
        <v>0</v>
      </c>
      <c r="AJ88" s="294">
        <f t="shared" si="266"/>
        <v>0</v>
      </c>
      <c r="AK88" s="294">
        <f t="shared" si="153"/>
        <v>0</v>
      </c>
      <c r="AL88" s="313">
        <f t="shared" si="245"/>
        <v>0.67872454092510504</v>
      </c>
      <c r="AM88" s="314">
        <f t="shared" si="154"/>
        <v>0</v>
      </c>
      <c r="AN88" s="294">
        <f t="shared" si="155"/>
        <v>0</v>
      </c>
      <c r="AO88" s="408"/>
      <c r="AP88" s="237"/>
      <c r="AQ88" s="307">
        <f t="shared" si="156"/>
        <v>0</v>
      </c>
      <c r="AR88" s="237"/>
      <c r="AS88" s="188"/>
      <c r="AT88" s="188"/>
      <c r="AU88" s="239">
        <v>39417</v>
      </c>
      <c r="AV88" s="188"/>
      <c r="AW88" s="315">
        <f t="shared" si="246"/>
        <v>0</v>
      </c>
      <c r="AX88" s="316">
        <f t="shared" si="157"/>
        <v>0</v>
      </c>
      <c r="AY88" s="316">
        <f t="shared" si="158"/>
        <v>0</v>
      </c>
      <c r="AZ88" s="316">
        <f t="shared" si="159"/>
        <v>0</v>
      </c>
      <c r="BA88" s="316">
        <f t="shared" si="160"/>
        <v>0</v>
      </c>
      <c r="BB88" s="316">
        <f t="shared" si="161"/>
        <v>0</v>
      </c>
      <c r="BC88" s="316">
        <f t="shared" si="162"/>
        <v>0</v>
      </c>
      <c r="BD88" s="316"/>
      <c r="BE88" s="316">
        <f t="shared" si="247"/>
        <v>0</v>
      </c>
      <c r="BF88" s="248"/>
      <c r="BG88" s="248"/>
      <c r="BH88" s="317">
        <f t="shared" si="248"/>
        <v>0</v>
      </c>
      <c r="BI88" s="317">
        <f t="shared" si="163"/>
        <v>0</v>
      </c>
      <c r="BJ88" s="317">
        <f t="shared" si="164"/>
        <v>0</v>
      </c>
      <c r="BK88" s="317">
        <f t="shared" si="165"/>
        <v>0</v>
      </c>
      <c r="BL88" s="317">
        <f t="shared" si="166"/>
        <v>0</v>
      </c>
      <c r="BM88" s="317">
        <f t="shared" si="167"/>
        <v>0</v>
      </c>
      <c r="BN88" s="317">
        <f t="shared" si="168"/>
        <v>0</v>
      </c>
      <c r="BO88" s="317">
        <f t="shared" si="169"/>
        <v>0</v>
      </c>
      <c r="BP88" s="248"/>
      <c r="BQ88" s="249">
        <f t="shared" si="267"/>
        <v>0</v>
      </c>
      <c r="BR88" s="249"/>
      <c r="BS88" s="249"/>
      <c r="BT88" s="188"/>
      <c r="BU88" s="188"/>
      <c r="BV88" s="318">
        <f t="shared" si="249"/>
        <v>0</v>
      </c>
      <c r="BW88" s="318">
        <f t="shared" si="170"/>
        <v>0</v>
      </c>
      <c r="BX88" s="318">
        <f t="shared" si="171"/>
        <v>0</v>
      </c>
      <c r="BY88" s="318">
        <f t="shared" si="172"/>
        <v>0</v>
      </c>
      <c r="BZ88" s="318">
        <f t="shared" si="173"/>
        <v>0</v>
      </c>
      <c r="CA88" s="316">
        <f t="shared" si="174"/>
        <v>0</v>
      </c>
      <c r="CB88" s="316">
        <f t="shared" si="175"/>
        <v>0</v>
      </c>
      <c r="CC88" s="316">
        <f t="shared" si="176"/>
        <v>0</v>
      </c>
      <c r="CD88" s="316">
        <f t="shared" si="177"/>
        <v>0</v>
      </c>
      <c r="CE88" s="316">
        <f t="shared" si="178"/>
        <v>0</v>
      </c>
      <c r="CF88" s="316">
        <f t="shared" si="179"/>
        <v>0</v>
      </c>
      <c r="CG88" s="316">
        <f t="shared" si="180"/>
        <v>0</v>
      </c>
      <c r="CH88" s="316">
        <f t="shared" si="181"/>
        <v>0</v>
      </c>
      <c r="CI88" s="188"/>
      <c r="CJ88" s="307">
        <f t="shared" si="250"/>
        <v>0</v>
      </c>
      <c r="CK88" s="307"/>
      <c r="CL88" s="307"/>
      <c r="CM88" s="318">
        <f t="shared" si="251"/>
        <v>0</v>
      </c>
      <c r="CN88" s="318">
        <f t="shared" si="182"/>
        <v>0</v>
      </c>
      <c r="CO88" s="318">
        <f t="shared" si="183"/>
        <v>0</v>
      </c>
      <c r="CP88" s="318">
        <f t="shared" si="184"/>
        <v>0</v>
      </c>
      <c r="CQ88" s="307"/>
      <c r="CR88" s="307">
        <f t="shared" si="252"/>
        <v>0</v>
      </c>
      <c r="CS88" s="307"/>
      <c r="CT88" s="188"/>
      <c r="CU88" s="188"/>
      <c r="CV88" s="188"/>
      <c r="CW88" s="316">
        <f t="shared" si="253"/>
        <v>0</v>
      </c>
      <c r="CX88" s="316">
        <f t="shared" si="185"/>
        <v>0</v>
      </c>
      <c r="CY88" s="316">
        <f t="shared" si="186"/>
        <v>0</v>
      </c>
      <c r="CZ88" s="316">
        <f t="shared" si="187"/>
        <v>0</v>
      </c>
      <c r="DA88" s="316">
        <f t="shared" si="188"/>
        <v>0</v>
      </c>
      <c r="DB88" s="316">
        <f t="shared" si="189"/>
        <v>0</v>
      </c>
      <c r="DC88" s="316">
        <f t="shared" si="190"/>
        <v>0</v>
      </c>
      <c r="DD88" s="188"/>
      <c r="DE88" s="307">
        <f t="shared" si="254"/>
        <v>0</v>
      </c>
      <c r="DF88" s="188"/>
      <c r="DG88" s="188"/>
      <c r="DH88" s="188"/>
      <c r="DI88" s="188"/>
      <c r="DJ88" s="188"/>
      <c r="DK88" s="316">
        <f t="shared" si="255"/>
        <v>0</v>
      </c>
      <c r="DL88" s="316">
        <f t="shared" si="191"/>
        <v>0</v>
      </c>
      <c r="DM88" s="316">
        <f t="shared" si="192"/>
        <v>0</v>
      </c>
      <c r="DN88" s="316">
        <f t="shared" si="193"/>
        <v>0</v>
      </c>
      <c r="DO88" s="316"/>
      <c r="DP88" s="316">
        <f t="shared" si="256"/>
        <v>0</v>
      </c>
      <c r="DQ88" s="316"/>
      <c r="DR88" s="316">
        <f t="shared" si="257"/>
        <v>0</v>
      </c>
      <c r="DS88" s="316">
        <f t="shared" si="194"/>
        <v>0</v>
      </c>
      <c r="DT88" s="316">
        <f t="shared" si="195"/>
        <v>0</v>
      </c>
      <c r="DU88" s="316">
        <f t="shared" si="196"/>
        <v>0</v>
      </c>
      <c r="DV88" s="316">
        <f t="shared" si="197"/>
        <v>0</v>
      </c>
      <c r="DW88" s="316">
        <f t="shared" si="198"/>
        <v>0</v>
      </c>
      <c r="DX88" s="316">
        <f t="shared" si="199"/>
        <v>0</v>
      </c>
      <c r="DY88" s="316">
        <f t="shared" si="200"/>
        <v>0</v>
      </c>
      <c r="DZ88" s="188"/>
      <c r="EA88" s="307">
        <f t="shared" si="201"/>
        <v>0</v>
      </c>
      <c r="EB88" s="307">
        <f t="shared" si="202"/>
        <v>0</v>
      </c>
      <c r="EC88" s="188"/>
      <c r="ED88" s="188"/>
      <c r="EE88" s="188"/>
      <c r="EF88" s="188"/>
      <c r="EG88" s="188"/>
      <c r="EH88" s="316">
        <f t="shared" si="258"/>
        <v>0</v>
      </c>
      <c r="EI88" s="316">
        <f t="shared" si="203"/>
        <v>0</v>
      </c>
      <c r="EJ88" s="316">
        <f t="shared" si="204"/>
        <v>0</v>
      </c>
      <c r="EK88" s="316">
        <f t="shared" si="205"/>
        <v>0</v>
      </c>
      <c r="EL88" s="316">
        <f t="shared" si="206"/>
        <v>0</v>
      </c>
      <c r="EM88" s="316">
        <f t="shared" si="207"/>
        <v>0</v>
      </c>
      <c r="EN88" s="188"/>
      <c r="EO88" s="307">
        <f t="shared" si="268"/>
        <v>0</v>
      </c>
      <c r="EP88" s="307">
        <f t="shared" si="208"/>
        <v>0</v>
      </c>
      <c r="EQ88" s="188"/>
      <c r="ER88" s="188"/>
      <c r="ES88" s="188"/>
      <c r="ET88" s="188"/>
      <c r="EU88" s="188"/>
      <c r="EV88" s="316">
        <f t="shared" si="259"/>
        <v>0</v>
      </c>
      <c r="EW88" s="316">
        <f t="shared" si="209"/>
        <v>0</v>
      </c>
      <c r="EX88" s="316">
        <f t="shared" si="210"/>
        <v>0</v>
      </c>
      <c r="EY88" s="316">
        <f t="shared" si="211"/>
        <v>0</v>
      </c>
      <c r="EZ88" s="316">
        <f t="shared" si="212"/>
        <v>0</v>
      </c>
      <c r="FA88" s="316">
        <f t="shared" si="213"/>
        <v>0</v>
      </c>
      <c r="FB88" s="188"/>
      <c r="FC88" s="307">
        <f t="shared" si="269"/>
        <v>0</v>
      </c>
      <c r="FD88" s="307">
        <f t="shared" si="214"/>
        <v>0</v>
      </c>
      <c r="FE88" s="188"/>
      <c r="FF88" s="188"/>
      <c r="FG88" s="188"/>
      <c r="FH88" s="188"/>
      <c r="FI88" s="188"/>
      <c r="FJ88" s="188"/>
      <c r="FK88" s="316">
        <f t="shared" si="260"/>
        <v>0</v>
      </c>
      <c r="FL88" s="316">
        <f t="shared" si="215"/>
        <v>0</v>
      </c>
      <c r="FM88" s="316">
        <f t="shared" si="216"/>
        <v>0</v>
      </c>
      <c r="FN88" s="316">
        <f t="shared" si="217"/>
        <v>0</v>
      </c>
      <c r="FO88" s="316">
        <f t="shared" si="218"/>
        <v>0</v>
      </c>
      <c r="FP88" s="316">
        <f t="shared" si="219"/>
        <v>0</v>
      </c>
      <c r="FQ88" s="188"/>
      <c r="FR88" s="307">
        <f t="shared" si="220"/>
        <v>0</v>
      </c>
      <c r="FS88" s="307">
        <f t="shared" si="221"/>
        <v>0</v>
      </c>
      <c r="FT88" s="188"/>
      <c r="FU88" s="188"/>
      <c r="FV88" s="188"/>
      <c r="FW88" s="188"/>
      <c r="FX88" s="188"/>
      <c r="FY88" s="188"/>
      <c r="FZ88" s="316">
        <f t="shared" si="261"/>
        <v>0</v>
      </c>
      <c r="GA88" s="316">
        <f t="shared" si="222"/>
        <v>0</v>
      </c>
      <c r="GB88" s="316">
        <f t="shared" si="223"/>
        <v>0</v>
      </c>
      <c r="GC88" s="316">
        <f t="shared" si="224"/>
        <v>0</v>
      </c>
      <c r="GD88" s="316">
        <f t="shared" si="225"/>
        <v>0</v>
      </c>
      <c r="GE88" s="316">
        <f t="shared" si="226"/>
        <v>0</v>
      </c>
      <c r="GF88" s="188"/>
      <c r="GG88" s="307">
        <f t="shared" si="227"/>
        <v>0</v>
      </c>
      <c r="GH88" s="307">
        <f t="shared" si="228"/>
        <v>0</v>
      </c>
      <c r="GK88" s="188"/>
      <c r="GL88" s="188"/>
      <c r="GM88" s="188"/>
      <c r="GN88" s="188"/>
      <c r="GO88" s="316">
        <f t="shared" si="262"/>
        <v>0</v>
      </c>
      <c r="GP88" s="316">
        <f t="shared" si="262"/>
        <v>0</v>
      </c>
      <c r="GQ88" s="316">
        <f t="shared" si="262"/>
        <v>0</v>
      </c>
      <c r="GR88" s="316">
        <f t="shared" si="262"/>
        <v>0</v>
      </c>
      <c r="GS88" s="316">
        <f t="shared" si="262"/>
        <v>0</v>
      </c>
      <c r="GT88" s="316">
        <f t="shared" si="262"/>
        <v>0</v>
      </c>
      <c r="GU88" s="188"/>
      <c r="GV88" s="307">
        <f t="shared" si="229"/>
        <v>0</v>
      </c>
      <c r="GW88" s="307">
        <f t="shared" si="263"/>
        <v>0</v>
      </c>
      <c r="GZ88" s="188"/>
      <c r="HA88" s="188"/>
      <c r="HB88" s="188"/>
      <c r="HC88" s="188"/>
      <c r="HD88" s="316">
        <f t="shared" si="264"/>
        <v>0</v>
      </c>
      <c r="HE88" s="316">
        <f t="shared" si="264"/>
        <v>0</v>
      </c>
      <c r="HF88" s="316">
        <f t="shared" si="264"/>
        <v>0</v>
      </c>
      <c r="HG88" s="316">
        <f t="shared" si="264"/>
        <v>0</v>
      </c>
      <c r="HH88" s="316">
        <f t="shared" si="264"/>
        <v>0</v>
      </c>
      <c r="HI88" s="316">
        <f t="shared" si="264"/>
        <v>0</v>
      </c>
      <c r="HJ88" s="188"/>
      <c r="HK88" s="307">
        <f t="shared" si="230"/>
        <v>0</v>
      </c>
      <c r="HL88" s="307">
        <f t="shared" si="265"/>
        <v>0</v>
      </c>
    </row>
    <row r="89" spans="1:220" ht="16.5" x14ac:dyDescent="0.25">
      <c r="A89" s="404">
        <v>39448</v>
      </c>
      <c r="B89" s="410">
        <f t="shared" si="231"/>
        <v>0</v>
      </c>
      <c r="C89" s="208">
        <f t="shared" si="232"/>
        <v>0.52</v>
      </c>
      <c r="D89" s="411">
        <f>AVERAGE(C87:C91)</f>
        <v>0.52</v>
      </c>
      <c r="E89" s="410">
        <f t="shared" si="233"/>
        <v>0</v>
      </c>
      <c r="F89" s="208">
        <f t="shared" si="234"/>
        <v>0.27250000000000002</v>
      </c>
      <c r="G89" s="411">
        <f>AVERAGE(F87:F91)</f>
        <v>0.25950000000000001</v>
      </c>
      <c r="H89" s="410">
        <f t="shared" si="235"/>
        <v>0</v>
      </c>
      <c r="I89" s="208">
        <f t="shared" si="150"/>
        <v>3.7499999999999999E-2</v>
      </c>
      <c r="J89" s="411">
        <f>AVERAGE(I87:I91)</f>
        <v>3.0000000000000006E-2</v>
      </c>
      <c r="K89" s="410">
        <f t="shared" si="236"/>
        <v>10.46</v>
      </c>
      <c r="L89" s="208">
        <f t="shared" si="151"/>
        <v>0.1525</v>
      </c>
      <c r="M89" s="411">
        <f>AVERAGE(L87:L91)</f>
        <v>0.13950000000000001</v>
      </c>
      <c r="N89" s="410">
        <f t="shared" si="237"/>
        <v>-44.79</v>
      </c>
      <c r="O89" s="208">
        <f t="shared" si="152"/>
        <v>0.13</v>
      </c>
      <c r="P89" s="411">
        <f>AVERAGE(O87:O91)</f>
        <v>0.13</v>
      </c>
      <c r="Q89" s="410">
        <f t="shared" si="238"/>
        <v>-28.43</v>
      </c>
      <c r="R89" s="208">
        <f t="shared" si="239"/>
        <v>-0.52</v>
      </c>
      <c r="S89" s="411">
        <f>AVERAGE(R87:R91)</f>
        <v>-0.52</v>
      </c>
      <c r="T89" s="208">
        <f t="shared" si="240"/>
        <v>5.4252232999771515</v>
      </c>
      <c r="U89" s="411">
        <f>AVERAGE(T87:T91)</f>
        <v>5.2408061023024999</v>
      </c>
      <c r="V89" s="410">
        <f t="shared" si="241"/>
        <v>0.13</v>
      </c>
      <c r="W89" s="208">
        <f t="shared" si="242"/>
        <v>4.3940000000000001</v>
      </c>
      <c r="X89" s="411">
        <f>AVERAGE(W87:W91)</f>
        <v>4.2622</v>
      </c>
      <c r="Z89" s="415">
        <f t="shared" si="243"/>
        <v>-17.97</v>
      </c>
      <c r="AA89" s="122"/>
      <c r="AB89" s="122"/>
      <c r="AH89" s="407">
        <v>39448</v>
      </c>
      <c r="AI89" s="293">
        <f t="shared" si="244"/>
        <v>0</v>
      </c>
      <c r="AJ89" s="294">
        <f t="shared" si="266"/>
        <v>0</v>
      </c>
      <c r="AK89" s="294">
        <f t="shared" si="153"/>
        <v>0</v>
      </c>
      <c r="AL89" s="313">
        <f t="shared" si="245"/>
        <v>0.67509693700393025</v>
      </c>
      <c r="AM89" s="314">
        <f t="shared" si="154"/>
        <v>0</v>
      </c>
      <c r="AN89" s="294">
        <f t="shared" si="155"/>
        <v>0</v>
      </c>
      <c r="AO89" s="408"/>
      <c r="AP89" s="237"/>
      <c r="AQ89" s="307">
        <f t="shared" si="156"/>
        <v>0</v>
      </c>
      <c r="AR89" s="237"/>
      <c r="AS89" s="188"/>
      <c r="AT89" s="188"/>
      <c r="AU89" s="239">
        <v>39448</v>
      </c>
      <c r="AV89" s="188"/>
      <c r="AW89" s="315">
        <f t="shared" si="246"/>
        <v>0</v>
      </c>
      <c r="AX89" s="316">
        <f t="shared" si="157"/>
        <v>0</v>
      </c>
      <c r="AY89" s="316">
        <f t="shared" si="158"/>
        <v>0</v>
      </c>
      <c r="AZ89" s="316">
        <f t="shared" si="159"/>
        <v>0</v>
      </c>
      <c r="BA89" s="316">
        <f t="shared" si="160"/>
        <v>0</v>
      </c>
      <c r="BB89" s="316">
        <f t="shared" si="161"/>
        <v>0</v>
      </c>
      <c r="BC89" s="316">
        <f t="shared" si="162"/>
        <v>0</v>
      </c>
      <c r="BD89" s="316"/>
      <c r="BE89" s="316">
        <f t="shared" si="247"/>
        <v>0</v>
      </c>
      <c r="BF89" s="248"/>
      <c r="BG89" s="248"/>
      <c r="BH89" s="317">
        <f t="shared" si="248"/>
        <v>0</v>
      </c>
      <c r="BI89" s="317">
        <f t="shared" si="163"/>
        <v>0</v>
      </c>
      <c r="BJ89" s="317">
        <f t="shared" si="164"/>
        <v>0</v>
      </c>
      <c r="BK89" s="317">
        <f t="shared" si="165"/>
        <v>0</v>
      </c>
      <c r="BL89" s="317">
        <f t="shared" si="166"/>
        <v>0</v>
      </c>
      <c r="BM89" s="317">
        <f t="shared" si="167"/>
        <v>0</v>
      </c>
      <c r="BN89" s="317">
        <f t="shared" si="168"/>
        <v>0</v>
      </c>
      <c r="BO89" s="317">
        <f t="shared" si="169"/>
        <v>0</v>
      </c>
      <c r="BP89" s="248"/>
      <c r="BQ89" s="249">
        <f t="shared" si="267"/>
        <v>0</v>
      </c>
      <c r="BR89" s="249"/>
      <c r="BS89" s="249"/>
      <c r="BT89" s="188"/>
      <c r="BU89" s="188"/>
      <c r="BV89" s="318">
        <f t="shared" si="249"/>
        <v>0</v>
      </c>
      <c r="BW89" s="318">
        <f t="shared" si="170"/>
        <v>0</v>
      </c>
      <c r="BX89" s="318">
        <f t="shared" si="171"/>
        <v>0</v>
      </c>
      <c r="BY89" s="318">
        <f t="shared" si="172"/>
        <v>0</v>
      </c>
      <c r="BZ89" s="318">
        <f t="shared" si="173"/>
        <v>0</v>
      </c>
      <c r="CA89" s="316">
        <f t="shared" si="174"/>
        <v>0</v>
      </c>
      <c r="CB89" s="316">
        <f t="shared" si="175"/>
        <v>0</v>
      </c>
      <c r="CC89" s="316">
        <f t="shared" si="176"/>
        <v>0</v>
      </c>
      <c r="CD89" s="316">
        <f t="shared" si="177"/>
        <v>0</v>
      </c>
      <c r="CE89" s="316">
        <f t="shared" si="178"/>
        <v>0</v>
      </c>
      <c r="CF89" s="316">
        <f t="shared" si="179"/>
        <v>0</v>
      </c>
      <c r="CG89" s="316">
        <f t="shared" si="180"/>
        <v>0</v>
      </c>
      <c r="CH89" s="316">
        <f t="shared" si="181"/>
        <v>0</v>
      </c>
      <c r="CI89" s="188"/>
      <c r="CJ89" s="307">
        <f t="shared" si="250"/>
        <v>0</v>
      </c>
      <c r="CK89" s="307"/>
      <c r="CL89" s="307"/>
      <c r="CM89" s="318">
        <f t="shared" si="251"/>
        <v>0</v>
      </c>
      <c r="CN89" s="318">
        <f t="shared" si="182"/>
        <v>0</v>
      </c>
      <c r="CO89" s="318">
        <f t="shared" si="183"/>
        <v>0</v>
      </c>
      <c r="CP89" s="318">
        <f t="shared" si="184"/>
        <v>0</v>
      </c>
      <c r="CQ89" s="307"/>
      <c r="CR89" s="307">
        <f t="shared" si="252"/>
        <v>0</v>
      </c>
      <c r="CS89" s="307"/>
      <c r="CT89" s="188"/>
      <c r="CU89" s="188"/>
      <c r="CV89" s="188"/>
      <c r="CW89" s="316">
        <f t="shared" si="253"/>
        <v>0</v>
      </c>
      <c r="CX89" s="316">
        <f t="shared" si="185"/>
        <v>0</v>
      </c>
      <c r="CY89" s="316">
        <f t="shared" si="186"/>
        <v>0</v>
      </c>
      <c r="CZ89" s="316">
        <f t="shared" si="187"/>
        <v>0</v>
      </c>
      <c r="DA89" s="316">
        <f t="shared" si="188"/>
        <v>0</v>
      </c>
      <c r="DB89" s="316">
        <f t="shared" si="189"/>
        <v>0</v>
      </c>
      <c r="DC89" s="316">
        <f t="shared" si="190"/>
        <v>0</v>
      </c>
      <c r="DD89" s="188"/>
      <c r="DE89" s="307">
        <f t="shared" si="254"/>
        <v>0</v>
      </c>
      <c r="DF89" s="188"/>
      <c r="DG89" s="188"/>
      <c r="DH89" s="188"/>
      <c r="DI89" s="188"/>
      <c r="DJ89" s="188"/>
      <c r="DK89" s="316">
        <f t="shared" si="255"/>
        <v>0</v>
      </c>
      <c r="DL89" s="316">
        <f t="shared" si="191"/>
        <v>0</v>
      </c>
      <c r="DM89" s="316">
        <f t="shared" si="192"/>
        <v>0</v>
      </c>
      <c r="DN89" s="316">
        <f t="shared" si="193"/>
        <v>0</v>
      </c>
      <c r="DO89" s="316"/>
      <c r="DP89" s="316">
        <f t="shared" si="256"/>
        <v>0</v>
      </c>
      <c r="DQ89" s="316"/>
      <c r="DR89" s="316">
        <f t="shared" si="257"/>
        <v>0</v>
      </c>
      <c r="DS89" s="316">
        <f t="shared" si="194"/>
        <v>0</v>
      </c>
      <c r="DT89" s="316">
        <f t="shared" si="195"/>
        <v>0</v>
      </c>
      <c r="DU89" s="316">
        <f t="shared" si="196"/>
        <v>0</v>
      </c>
      <c r="DV89" s="316">
        <f t="shared" si="197"/>
        <v>0</v>
      </c>
      <c r="DW89" s="316">
        <f t="shared" si="198"/>
        <v>0</v>
      </c>
      <c r="DX89" s="316">
        <f t="shared" si="199"/>
        <v>0</v>
      </c>
      <c r="DY89" s="316">
        <f t="shared" si="200"/>
        <v>0</v>
      </c>
      <c r="DZ89" s="188"/>
      <c r="EA89" s="307">
        <f t="shared" si="201"/>
        <v>0</v>
      </c>
      <c r="EB89" s="307">
        <f t="shared" si="202"/>
        <v>0</v>
      </c>
      <c r="EC89" s="188"/>
      <c r="ED89" s="188"/>
      <c r="EE89" s="188"/>
      <c r="EF89" s="188"/>
      <c r="EG89" s="188"/>
      <c r="EH89" s="316">
        <f t="shared" si="258"/>
        <v>0</v>
      </c>
      <c r="EI89" s="316">
        <f t="shared" si="203"/>
        <v>0</v>
      </c>
      <c r="EJ89" s="316">
        <f t="shared" si="204"/>
        <v>0</v>
      </c>
      <c r="EK89" s="316">
        <f t="shared" si="205"/>
        <v>0</v>
      </c>
      <c r="EL89" s="316">
        <f t="shared" si="206"/>
        <v>0</v>
      </c>
      <c r="EM89" s="316">
        <f t="shared" si="207"/>
        <v>0</v>
      </c>
      <c r="EN89" s="188"/>
      <c r="EO89" s="307">
        <f t="shared" si="268"/>
        <v>0</v>
      </c>
      <c r="EP89" s="307">
        <f t="shared" si="208"/>
        <v>0</v>
      </c>
      <c r="EQ89" s="188"/>
      <c r="ER89" s="188"/>
      <c r="ES89" s="188"/>
      <c r="ET89" s="188"/>
      <c r="EU89" s="188"/>
      <c r="EV89" s="316">
        <f t="shared" si="259"/>
        <v>0</v>
      </c>
      <c r="EW89" s="316">
        <f t="shared" si="209"/>
        <v>0</v>
      </c>
      <c r="EX89" s="316">
        <f t="shared" si="210"/>
        <v>0</v>
      </c>
      <c r="EY89" s="316">
        <f t="shared" si="211"/>
        <v>0</v>
      </c>
      <c r="EZ89" s="316">
        <f t="shared" si="212"/>
        <v>0</v>
      </c>
      <c r="FA89" s="316">
        <f t="shared" si="213"/>
        <v>0</v>
      </c>
      <c r="FB89" s="188"/>
      <c r="FC89" s="307">
        <f t="shared" si="269"/>
        <v>0</v>
      </c>
      <c r="FD89" s="307">
        <f t="shared" si="214"/>
        <v>0</v>
      </c>
      <c r="FE89" s="188"/>
      <c r="FF89" s="188"/>
      <c r="FG89" s="188"/>
      <c r="FH89" s="188"/>
      <c r="FI89" s="188"/>
      <c r="FJ89" s="188"/>
      <c r="FK89" s="316">
        <f t="shared" si="260"/>
        <v>0</v>
      </c>
      <c r="FL89" s="316">
        <f t="shared" si="215"/>
        <v>0</v>
      </c>
      <c r="FM89" s="316">
        <f t="shared" si="216"/>
        <v>0</v>
      </c>
      <c r="FN89" s="316">
        <f t="shared" si="217"/>
        <v>0</v>
      </c>
      <c r="FO89" s="316">
        <f t="shared" si="218"/>
        <v>0</v>
      </c>
      <c r="FP89" s="316">
        <f t="shared" si="219"/>
        <v>0</v>
      </c>
      <c r="FQ89" s="188"/>
      <c r="FR89" s="307">
        <f t="shared" si="220"/>
        <v>0</v>
      </c>
      <c r="FS89" s="307">
        <f t="shared" si="221"/>
        <v>0</v>
      </c>
      <c r="FT89" s="188"/>
      <c r="FU89" s="188"/>
      <c r="FV89" s="188"/>
      <c r="FW89" s="188"/>
      <c r="FX89" s="188"/>
      <c r="FY89" s="188"/>
      <c r="FZ89" s="316">
        <f t="shared" si="261"/>
        <v>0</v>
      </c>
      <c r="GA89" s="316">
        <f t="shared" si="222"/>
        <v>0</v>
      </c>
      <c r="GB89" s="316">
        <f t="shared" si="223"/>
        <v>0</v>
      </c>
      <c r="GC89" s="316">
        <f t="shared" si="224"/>
        <v>0</v>
      </c>
      <c r="GD89" s="316">
        <f t="shared" si="225"/>
        <v>0</v>
      </c>
      <c r="GE89" s="316">
        <f t="shared" si="226"/>
        <v>0</v>
      </c>
      <c r="GF89" s="188"/>
      <c r="GG89" s="307">
        <f t="shared" si="227"/>
        <v>0</v>
      </c>
      <c r="GH89" s="307">
        <f t="shared" si="228"/>
        <v>0</v>
      </c>
      <c r="GK89" s="188"/>
      <c r="GL89" s="188"/>
      <c r="GM89" s="188"/>
      <c r="GN89" s="188"/>
      <c r="GO89" s="316">
        <f t="shared" si="262"/>
        <v>0</v>
      </c>
      <c r="GP89" s="316">
        <f t="shared" si="262"/>
        <v>0</v>
      </c>
      <c r="GQ89" s="316">
        <f t="shared" si="262"/>
        <v>0</v>
      </c>
      <c r="GR89" s="316">
        <f t="shared" si="262"/>
        <v>0</v>
      </c>
      <c r="GS89" s="316">
        <f t="shared" si="262"/>
        <v>0</v>
      </c>
      <c r="GT89" s="316">
        <f t="shared" si="262"/>
        <v>0</v>
      </c>
      <c r="GU89" s="188"/>
      <c r="GV89" s="307">
        <f t="shared" si="229"/>
        <v>0</v>
      </c>
      <c r="GW89" s="307">
        <f t="shared" si="263"/>
        <v>0</v>
      </c>
      <c r="GZ89" s="188"/>
      <c r="HA89" s="188"/>
      <c r="HB89" s="188"/>
      <c r="HC89" s="188"/>
      <c r="HD89" s="316">
        <f t="shared" si="264"/>
        <v>0</v>
      </c>
      <c r="HE89" s="316">
        <f t="shared" si="264"/>
        <v>0</v>
      </c>
      <c r="HF89" s="316">
        <f t="shared" si="264"/>
        <v>0</v>
      </c>
      <c r="HG89" s="316">
        <f t="shared" si="264"/>
        <v>0</v>
      </c>
      <c r="HH89" s="316">
        <f t="shared" si="264"/>
        <v>0</v>
      </c>
      <c r="HI89" s="316">
        <f t="shared" si="264"/>
        <v>0</v>
      </c>
      <c r="HJ89" s="188"/>
      <c r="HK89" s="307">
        <f t="shared" si="230"/>
        <v>0</v>
      </c>
      <c r="HL89" s="307">
        <f t="shared" si="265"/>
        <v>0</v>
      </c>
    </row>
    <row r="90" spans="1:220" ht="16.5" x14ac:dyDescent="0.25">
      <c r="A90" s="404">
        <v>39479</v>
      </c>
      <c r="B90" s="410">
        <f t="shared" si="231"/>
        <v>0</v>
      </c>
      <c r="C90" s="208">
        <f t="shared" si="232"/>
        <v>0.52</v>
      </c>
      <c r="D90" s="417"/>
      <c r="E90" s="410">
        <f t="shared" si="233"/>
        <v>0</v>
      </c>
      <c r="F90" s="208">
        <f t="shared" si="234"/>
        <v>0.26250000000000001</v>
      </c>
      <c r="G90" s="417"/>
      <c r="H90" s="410">
        <f t="shared" si="235"/>
        <v>0</v>
      </c>
      <c r="I90" s="208">
        <f t="shared" si="150"/>
        <v>4.2500000000000003E-2</v>
      </c>
      <c r="J90" s="417"/>
      <c r="K90" s="410">
        <f t="shared" si="236"/>
        <v>9.74</v>
      </c>
      <c r="L90" s="208">
        <f t="shared" si="151"/>
        <v>0.14249999999999999</v>
      </c>
      <c r="M90" s="417"/>
      <c r="N90" s="410">
        <f t="shared" si="237"/>
        <v>-41.67</v>
      </c>
      <c r="O90" s="208">
        <f t="shared" si="152"/>
        <v>0.13</v>
      </c>
      <c r="P90" s="417"/>
      <c r="Q90" s="410">
        <f t="shared" si="238"/>
        <v>-26.46</v>
      </c>
      <c r="R90" s="208">
        <f t="shared" si="239"/>
        <v>-0.52</v>
      </c>
      <c r="S90" s="417"/>
      <c r="T90" s="208">
        <f t="shared" si="240"/>
        <v>5.2450585017978382</v>
      </c>
      <c r="U90" s="417"/>
      <c r="V90" s="410">
        <f t="shared" si="241"/>
        <v>0.12</v>
      </c>
      <c r="W90" s="208">
        <f t="shared" si="242"/>
        <v>4.266</v>
      </c>
      <c r="X90" s="417"/>
      <c r="Z90" s="415">
        <f t="shared" si="243"/>
        <v>-16.72</v>
      </c>
      <c r="AA90" s="122"/>
      <c r="AB90" s="122"/>
      <c r="AH90" s="407">
        <v>39479</v>
      </c>
      <c r="AI90" s="293">
        <f t="shared" si="244"/>
        <v>0</v>
      </c>
      <c r="AJ90" s="294">
        <f t="shared" si="266"/>
        <v>0</v>
      </c>
      <c r="AK90" s="294">
        <f t="shared" si="153"/>
        <v>0</v>
      </c>
      <c r="AL90" s="313">
        <f t="shared" si="245"/>
        <v>0.67147954745564098</v>
      </c>
      <c r="AM90" s="314">
        <f t="shared" si="154"/>
        <v>0</v>
      </c>
      <c r="AN90" s="294">
        <f t="shared" si="155"/>
        <v>0</v>
      </c>
      <c r="AO90" s="408"/>
      <c r="AP90" s="237"/>
      <c r="AQ90" s="307">
        <f t="shared" si="156"/>
        <v>0</v>
      </c>
      <c r="AR90" s="237"/>
      <c r="AS90" s="188"/>
      <c r="AT90" s="188"/>
      <c r="AU90" s="239">
        <v>39479</v>
      </c>
      <c r="AV90" s="188"/>
      <c r="AW90" s="315">
        <f t="shared" si="246"/>
        <v>0</v>
      </c>
      <c r="AX90" s="316">
        <f t="shared" si="157"/>
        <v>0</v>
      </c>
      <c r="AY90" s="316">
        <f t="shared" si="158"/>
        <v>0</v>
      </c>
      <c r="AZ90" s="316">
        <f t="shared" si="159"/>
        <v>0</v>
      </c>
      <c r="BA90" s="316">
        <f t="shared" si="160"/>
        <v>0</v>
      </c>
      <c r="BB90" s="316">
        <f t="shared" si="161"/>
        <v>0</v>
      </c>
      <c r="BC90" s="316">
        <f t="shared" si="162"/>
        <v>0</v>
      </c>
      <c r="BD90" s="316"/>
      <c r="BE90" s="316">
        <f t="shared" si="247"/>
        <v>0</v>
      </c>
      <c r="BF90" s="248"/>
      <c r="BG90" s="248"/>
      <c r="BH90" s="317">
        <f t="shared" si="248"/>
        <v>0</v>
      </c>
      <c r="BI90" s="317">
        <f t="shared" si="163"/>
        <v>0</v>
      </c>
      <c r="BJ90" s="317">
        <f t="shared" si="164"/>
        <v>0</v>
      </c>
      <c r="BK90" s="317">
        <f t="shared" si="165"/>
        <v>0</v>
      </c>
      <c r="BL90" s="317">
        <f t="shared" si="166"/>
        <v>0</v>
      </c>
      <c r="BM90" s="317">
        <f t="shared" si="167"/>
        <v>0</v>
      </c>
      <c r="BN90" s="317">
        <f t="shared" si="168"/>
        <v>0</v>
      </c>
      <c r="BO90" s="317">
        <f t="shared" si="169"/>
        <v>0</v>
      </c>
      <c r="BP90" s="248"/>
      <c r="BQ90" s="249">
        <f t="shared" si="267"/>
        <v>0</v>
      </c>
      <c r="BR90" s="249"/>
      <c r="BS90" s="249"/>
      <c r="BT90" s="188"/>
      <c r="BU90" s="188"/>
      <c r="BV90" s="318">
        <f t="shared" si="249"/>
        <v>0</v>
      </c>
      <c r="BW90" s="318">
        <f t="shared" si="170"/>
        <v>0</v>
      </c>
      <c r="BX90" s="318">
        <f t="shared" si="171"/>
        <v>0</v>
      </c>
      <c r="BY90" s="318">
        <f t="shared" si="172"/>
        <v>0</v>
      </c>
      <c r="BZ90" s="318">
        <f t="shared" si="173"/>
        <v>0</v>
      </c>
      <c r="CA90" s="316">
        <f t="shared" si="174"/>
        <v>0</v>
      </c>
      <c r="CB90" s="316">
        <f t="shared" si="175"/>
        <v>0</v>
      </c>
      <c r="CC90" s="316">
        <f t="shared" si="176"/>
        <v>0</v>
      </c>
      <c r="CD90" s="316">
        <f t="shared" si="177"/>
        <v>0</v>
      </c>
      <c r="CE90" s="316">
        <f t="shared" si="178"/>
        <v>0</v>
      </c>
      <c r="CF90" s="316">
        <f t="shared" si="179"/>
        <v>0</v>
      </c>
      <c r="CG90" s="316">
        <f t="shared" si="180"/>
        <v>0</v>
      </c>
      <c r="CH90" s="316">
        <f t="shared" si="181"/>
        <v>0</v>
      </c>
      <c r="CI90" s="188"/>
      <c r="CJ90" s="307">
        <f t="shared" si="250"/>
        <v>0</v>
      </c>
      <c r="CK90" s="307"/>
      <c r="CL90" s="307"/>
      <c r="CM90" s="318">
        <f t="shared" si="251"/>
        <v>0</v>
      </c>
      <c r="CN90" s="318">
        <f t="shared" si="182"/>
        <v>0</v>
      </c>
      <c r="CO90" s="318">
        <f t="shared" si="183"/>
        <v>0</v>
      </c>
      <c r="CP90" s="318">
        <f t="shared" si="184"/>
        <v>0</v>
      </c>
      <c r="CQ90" s="307"/>
      <c r="CR90" s="307">
        <f t="shared" si="252"/>
        <v>0</v>
      </c>
      <c r="CS90" s="307"/>
      <c r="CT90" s="188"/>
      <c r="CU90" s="188"/>
      <c r="CV90" s="188"/>
      <c r="CW90" s="316">
        <f t="shared" si="253"/>
        <v>0</v>
      </c>
      <c r="CX90" s="316">
        <f t="shared" si="185"/>
        <v>0</v>
      </c>
      <c r="CY90" s="316">
        <f t="shared" si="186"/>
        <v>0</v>
      </c>
      <c r="CZ90" s="316">
        <f t="shared" si="187"/>
        <v>0</v>
      </c>
      <c r="DA90" s="316">
        <f t="shared" si="188"/>
        <v>0</v>
      </c>
      <c r="DB90" s="316">
        <f t="shared" si="189"/>
        <v>0</v>
      </c>
      <c r="DC90" s="316">
        <f t="shared" si="190"/>
        <v>0</v>
      </c>
      <c r="DD90" s="188"/>
      <c r="DE90" s="307">
        <f t="shared" si="254"/>
        <v>0</v>
      </c>
      <c r="DF90" s="188"/>
      <c r="DG90" s="188"/>
      <c r="DH90" s="188"/>
      <c r="DI90" s="188"/>
      <c r="DJ90" s="188"/>
      <c r="DK90" s="316">
        <f t="shared" si="255"/>
        <v>0</v>
      </c>
      <c r="DL90" s="316">
        <f t="shared" si="191"/>
        <v>0</v>
      </c>
      <c r="DM90" s="316">
        <f t="shared" si="192"/>
        <v>0</v>
      </c>
      <c r="DN90" s="316">
        <f t="shared" si="193"/>
        <v>0</v>
      </c>
      <c r="DO90" s="316"/>
      <c r="DP90" s="316">
        <f t="shared" si="256"/>
        <v>0</v>
      </c>
      <c r="DQ90" s="316"/>
      <c r="DR90" s="316">
        <f t="shared" si="257"/>
        <v>0</v>
      </c>
      <c r="DS90" s="316">
        <f t="shared" si="194"/>
        <v>0</v>
      </c>
      <c r="DT90" s="316">
        <f t="shared" si="195"/>
        <v>0</v>
      </c>
      <c r="DU90" s="316">
        <f t="shared" si="196"/>
        <v>0</v>
      </c>
      <c r="DV90" s="316">
        <f t="shared" si="197"/>
        <v>0</v>
      </c>
      <c r="DW90" s="316">
        <f t="shared" si="198"/>
        <v>0</v>
      </c>
      <c r="DX90" s="316">
        <f t="shared" si="199"/>
        <v>0</v>
      </c>
      <c r="DY90" s="316">
        <f t="shared" si="200"/>
        <v>0</v>
      </c>
      <c r="DZ90" s="188"/>
      <c r="EA90" s="307">
        <f t="shared" si="201"/>
        <v>0</v>
      </c>
      <c r="EB90" s="307">
        <f t="shared" si="202"/>
        <v>0</v>
      </c>
      <c r="EC90" s="188"/>
      <c r="ED90" s="188"/>
      <c r="EE90" s="188"/>
      <c r="EF90" s="188"/>
      <c r="EG90" s="188"/>
      <c r="EH90" s="316">
        <f t="shared" si="258"/>
        <v>0</v>
      </c>
      <c r="EI90" s="316">
        <f t="shared" si="203"/>
        <v>0</v>
      </c>
      <c r="EJ90" s="316">
        <f t="shared" si="204"/>
        <v>0</v>
      </c>
      <c r="EK90" s="316">
        <f t="shared" si="205"/>
        <v>0</v>
      </c>
      <c r="EL90" s="316">
        <f t="shared" si="206"/>
        <v>0</v>
      </c>
      <c r="EM90" s="316">
        <f t="shared" si="207"/>
        <v>0</v>
      </c>
      <c r="EN90" s="188"/>
      <c r="EO90" s="307">
        <f t="shared" si="268"/>
        <v>0</v>
      </c>
      <c r="EP90" s="307">
        <f t="shared" si="208"/>
        <v>0</v>
      </c>
      <c r="EQ90" s="188"/>
      <c r="ER90" s="188"/>
      <c r="ES90" s="188"/>
      <c r="ET90" s="188"/>
      <c r="EU90" s="188"/>
      <c r="EV90" s="316">
        <f t="shared" si="259"/>
        <v>0</v>
      </c>
      <c r="EW90" s="316">
        <f t="shared" si="209"/>
        <v>0</v>
      </c>
      <c r="EX90" s="316">
        <f t="shared" si="210"/>
        <v>0</v>
      </c>
      <c r="EY90" s="316">
        <f t="shared" si="211"/>
        <v>0</v>
      </c>
      <c r="EZ90" s="316">
        <f t="shared" si="212"/>
        <v>0</v>
      </c>
      <c r="FA90" s="316">
        <f t="shared" si="213"/>
        <v>0</v>
      </c>
      <c r="FB90" s="188"/>
      <c r="FC90" s="307">
        <f t="shared" si="269"/>
        <v>0</v>
      </c>
      <c r="FD90" s="307">
        <f t="shared" si="214"/>
        <v>0</v>
      </c>
      <c r="FE90" s="188"/>
      <c r="FF90" s="188"/>
      <c r="FG90" s="188"/>
      <c r="FH90" s="188"/>
      <c r="FI90" s="188"/>
      <c r="FJ90" s="188"/>
      <c r="FK90" s="316">
        <f t="shared" si="260"/>
        <v>0</v>
      </c>
      <c r="FL90" s="316">
        <f t="shared" si="215"/>
        <v>0</v>
      </c>
      <c r="FM90" s="316">
        <f t="shared" si="216"/>
        <v>0</v>
      </c>
      <c r="FN90" s="316">
        <f t="shared" si="217"/>
        <v>0</v>
      </c>
      <c r="FO90" s="316">
        <f t="shared" si="218"/>
        <v>0</v>
      </c>
      <c r="FP90" s="316">
        <f t="shared" si="219"/>
        <v>0</v>
      </c>
      <c r="FQ90" s="188"/>
      <c r="FR90" s="307">
        <f t="shared" si="220"/>
        <v>0</v>
      </c>
      <c r="FS90" s="307">
        <f t="shared" si="221"/>
        <v>0</v>
      </c>
      <c r="FT90" s="188"/>
      <c r="FU90" s="188"/>
      <c r="FV90" s="188"/>
      <c r="FW90" s="188"/>
      <c r="FX90" s="188"/>
      <c r="FY90" s="188"/>
      <c r="FZ90" s="316">
        <f t="shared" si="261"/>
        <v>0</v>
      </c>
      <c r="GA90" s="316">
        <f t="shared" si="222"/>
        <v>0</v>
      </c>
      <c r="GB90" s="316">
        <f t="shared" si="223"/>
        <v>0</v>
      </c>
      <c r="GC90" s="316">
        <f t="shared" si="224"/>
        <v>0</v>
      </c>
      <c r="GD90" s="316">
        <f t="shared" si="225"/>
        <v>0</v>
      </c>
      <c r="GE90" s="316">
        <f t="shared" si="226"/>
        <v>0</v>
      </c>
      <c r="GF90" s="188"/>
      <c r="GG90" s="307">
        <f t="shared" si="227"/>
        <v>0</v>
      </c>
      <c r="GH90" s="307">
        <f t="shared" si="228"/>
        <v>0</v>
      </c>
      <c r="GK90" s="188"/>
      <c r="GL90" s="188"/>
      <c r="GM90" s="188"/>
      <c r="GN90" s="188"/>
      <c r="GO90" s="316">
        <f t="shared" si="262"/>
        <v>0</v>
      </c>
      <c r="GP90" s="316">
        <f t="shared" si="262"/>
        <v>0</v>
      </c>
      <c r="GQ90" s="316">
        <f t="shared" si="262"/>
        <v>0</v>
      </c>
      <c r="GR90" s="316">
        <f t="shared" si="262"/>
        <v>0</v>
      </c>
      <c r="GS90" s="316">
        <f t="shared" si="262"/>
        <v>0</v>
      </c>
      <c r="GT90" s="316">
        <f t="shared" si="262"/>
        <v>0</v>
      </c>
      <c r="GU90" s="188"/>
      <c r="GV90" s="307">
        <f t="shared" si="229"/>
        <v>0</v>
      </c>
      <c r="GW90" s="307">
        <f t="shared" si="263"/>
        <v>0</v>
      </c>
      <c r="GZ90" s="188"/>
      <c r="HA90" s="188"/>
      <c r="HB90" s="188"/>
      <c r="HC90" s="188"/>
      <c r="HD90" s="316">
        <f t="shared" si="264"/>
        <v>0</v>
      </c>
      <c r="HE90" s="316">
        <f t="shared" si="264"/>
        <v>0</v>
      </c>
      <c r="HF90" s="316">
        <f t="shared" si="264"/>
        <v>0</v>
      </c>
      <c r="HG90" s="316">
        <f t="shared" si="264"/>
        <v>0</v>
      </c>
      <c r="HH90" s="316">
        <f t="shared" si="264"/>
        <v>0</v>
      </c>
      <c r="HI90" s="316">
        <f t="shared" si="264"/>
        <v>0</v>
      </c>
      <c r="HJ90" s="188"/>
      <c r="HK90" s="307">
        <f t="shared" si="230"/>
        <v>0</v>
      </c>
      <c r="HL90" s="307">
        <f t="shared" si="265"/>
        <v>0</v>
      </c>
    </row>
    <row r="91" spans="1:220" ht="16.5" x14ac:dyDescent="0.25">
      <c r="A91" s="409">
        <v>39508</v>
      </c>
      <c r="B91" s="410">
        <f t="shared" si="231"/>
        <v>0</v>
      </c>
      <c r="C91" s="208">
        <f t="shared" si="232"/>
        <v>0.52</v>
      </c>
      <c r="D91" s="417"/>
      <c r="E91" s="410">
        <f t="shared" si="233"/>
        <v>0</v>
      </c>
      <c r="F91" s="208">
        <f t="shared" si="234"/>
        <v>0.25750000000000001</v>
      </c>
      <c r="G91" s="417"/>
      <c r="H91" s="410">
        <f t="shared" si="235"/>
        <v>0</v>
      </c>
      <c r="I91" s="208">
        <f t="shared" si="150"/>
        <v>0.04</v>
      </c>
      <c r="J91" s="417"/>
      <c r="K91" s="410">
        <f t="shared" si="236"/>
        <v>10.36</v>
      </c>
      <c r="L91" s="208">
        <f t="shared" si="151"/>
        <v>0.13750000000000001</v>
      </c>
      <c r="M91" s="417"/>
      <c r="N91" s="410">
        <f t="shared" si="237"/>
        <v>-44.32</v>
      </c>
      <c r="O91" s="208">
        <f t="shared" si="152"/>
        <v>0.13</v>
      </c>
      <c r="P91" s="417"/>
      <c r="Q91" s="410">
        <f t="shared" si="238"/>
        <v>-28.14</v>
      </c>
      <c r="R91" s="208">
        <f t="shared" si="239"/>
        <v>-0.52</v>
      </c>
      <c r="S91" s="417"/>
      <c r="T91" s="208">
        <f t="shared" si="240"/>
        <v>5.0625715193928205</v>
      </c>
      <c r="U91" s="417"/>
      <c r="V91" s="410">
        <f t="shared" si="241"/>
        <v>0.13</v>
      </c>
      <c r="W91" s="208">
        <f t="shared" si="242"/>
        <v>4.1360000000000001</v>
      </c>
      <c r="X91" s="417"/>
      <c r="Z91" s="412">
        <f t="shared" si="243"/>
        <v>-17.78</v>
      </c>
      <c r="AA91" s="122"/>
      <c r="AB91" s="122"/>
      <c r="AH91" s="407">
        <v>39508</v>
      </c>
      <c r="AI91" s="293">
        <f t="shared" si="244"/>
        <v>0</v>
      </c>
      <c r="AJ91" s="294">
        <f t="shared" si="266"/>
        <v>0</v>
      </c>
      <c r="AK91" s="294">
        <f t="shared" si="153"/>
        <v>0</v>
      </c>
      <c r="AL91" s="313">
        <f t="shared" si="245"/>
        <v>0.66810482436142971</v>
      </c>
      <c r="AM91" s="314">
        <f t="shared" si="154"/>
        <v>0</v>
      </c>
      <c r="AN91" s="294">
        <f t="shared" si="155"/>
        <v>0</v>
      </c>
      <c r="AO91" s="408"/>
      <c r="AP91" s="237"/>
      <c r="AQ91" s="307">
        <f t="shared" si="156"/>
        <v>0</v>
      </c>
      <c r="AR91" s="237"/>
      <c r="AS91" s="188"/>
      <c r="AT91" s="188"/>
      <c r="AU91" s="239">
        <v>39508</v>
      </c>
      <c r="AV91" s="188"/>
      <c r="AW91" s="315">
        <f t="shared" si="246"/>
        <v>0</v>
      </c>
      <c r="AX91" s="316">
        <f t="shared" si="157"/>
        <v>0</v>
      </c>
      <c r="AY91" s="316">
        <f t="shared" si="158"/>
        <v>0</v>
      </c>
      <c r="AZ91" s="316">
        <f t="shared" si="159"/>
        <v>0</v>
      </c>
      <c r="BA91" s="316">
        <f t="shared" si="160"/>
        <v>0</v>
      </c>
      <c r="BB91" s="316">
        <f t="shared" si="161"/>
        <v>0</v>
      </c>
      <c r="BC91" s="316">
        <f t="shared" si="162"/>
        <v>0</v>
      </c>
      <c r="BD91" s="316"/>
      <c r="BE91" s="316">
        <f t="shared" si="247"/>
        <v>0</v>
      </c>
      <c r="BF91" s="248"/>
      <c r="BG91" s="248"/>
      <c r="BH91" s="317">
        <f t="shared" si="248"/>
        <v>0</v>
      </c>
      <c r="BI91" s="317">
        <f t="shared" si="163"/>
        <v>0</v>
      </c>
      <c r="BJ91" s="317">
        <f t="shared" si="164"/>
        <v>0</v>
      </c>
      <c r="BK91" s="317">
        <f t="shared" si="165"/>
        <v>0</v>
      </c>
      <c r="BL91" s="317">
        <f t="shared" si="166"/>
        <v>0</v>
      </c>
      <c r="BM91" s="317">
        <f t="shared" si="167"/>
        <v>0</v>
      </c>
      <c r="BN91" s="317">
        <f t="shared" si="168"/>
        <v>0</v>
      </c>
      <c r="BO91" s="317">
        <f t="shared" si="169"/>
        <v>0</v>
      </c>
      <c r="BP91" s="248"/>
      <c r="BQ91" s="249">
        <f t="shared" si="267"/>
        <v>0</v>
      </c>
      <c r="BR91" s="249"/>
      <c r="BS91" s="249"/>
      <c r="BT91" s="188"/>
      <c r="BU91" s="188"/>
      <c r="BV91" s="318">
        <f t="shared" si="249"/>
        <v>0</v>
      </c>
      <c r="BW91" s="318">
        <f t="shared" si="170"/>
        <v>0</v>
      </c>
      <c r="BX91" s="318">
        <f t="shared" si="171"/>
        <v>0</v>
      </c>
      <c r="BY91" s="318">
        <f t="shared" si="172"/>
        <v>0</v>
      </c>
      <c r="BZ91" s="318">
        <f t="shared" si="173"/>
        <v>0</v>
      </c>
      <c r="CA91" s="316">
        <f t="shared" si="174"/>
        <v>0</v>
      </c>
      <c r="CB91" s="316">
        <f t="shared" si="175"/>
        <v>0</v>
      </c>
      <c r="CC91" s="316">
        <f t="shared" si="176"/>
        <v>0</v>
      </c>
      <c r="CD91" s="316">
        <f t="shared" si="177"/>
        <v>0</v>
      </c>
      <c r="CE91" s="316">
        <f t="shared" si="178"/>
        <v>0</v>
      </c>
      <c r="CF91" s="316">
        <f t="shared" si="179"/>
        <v>0</v>
      </c>
      <c r="CG91" s="316">
        <f t="shared" si="180"/>
        <v>0</v>
      </c>
      <c r="CH91" s="316">
        <f t="shared" si="181"/>
        <v>0</v>
      </c>
      <c r="CI91" s="188"/>
      <c r="CJ91" s="307">
        <f t="shared" si="250"/>
        <v>0</v>
      </c>
      <c r="CK91" s="307"/>
      <c r="CL91" s="307"/>
      <c r="CM91" s="318">
        <f t="shared" si="251"/>
        <v>0</v>
      </c>
      <c r="CN91" s="318">
        <f t="shared" si="182"/>
        <v>0</v>
      </c>
      <c r="CO91" s="318">
        <f t="shared" si="183"/>
        <v>0</v>
      </c>
      <c r="CP91" s="318">
        <f t="shared" si="184"/>
        <v>0</v>
      </c>
      <c r="CQ91" s="307"/>
      <c r="CR91" s="307">
        <f t="shared" si="252"/>
        <v>0</v>
      </c>
      <c r="CS91" s="307"/>
      <c r="CT91" s="188"/>
      <c r="CU91" s="188"/>
      <c r="CV91" s="188"/>
      <c r="CW91" s="316">
        <f t="shared" si="253"/>
        <v>0</v>
      </c>
      <c r="CX91" s="316">
        <f t="shared" si="185"/>
        <v>0</v>
      </c>
      <c r="CY91" s="316">
        <f t="shared" si="186"/>
        <v>0</v>
      </c>
      <c r="CZ91" s="316">
        <f t="shared" si="187"/>
        <v>0</v>
      </c>
      <c r="DA91" s="316">
        <f t="shared" si="188"/>
        <v>0</v>
      </c>
      <c r="DB91" s="316">
        <f t="shared" si="189"/>
        <v>0</v>
      </c>
      <c r="DC91" s="316">
        <f t="shared" si="190"/>
        <v>0</v>
      </c>
      <c r="DD91" s="188"/>
      <c r="DE91" s="307">
        <f t="shared" si="254"/>
        <v>0</v>
      </c>
      <c r="DF91" s="188"/>
      <c r="DG91" s="188"/>
      <c r="DH91" s="188"/>
      <c r="DI91" s="188"/>
      <c r="DJ91" s="188"/>
      <c r="DK91" s="316">
        <f t="shared" si="255"/>
        <v>0</v>
      </c>
      <c r="DL91" s="316">
        <f t="shared" si="191"/>
        <v>0</v>
      </c>
      <c r="DM91" s="316">
        <f t="shared" si="192"/>
        <v>0</v>
      </c>
      <c r="DN91" s="316">
        <f t="shared" si="193"/>
        <v>0</v>
      </c>
      <c r="DO91" s="316"/>
      <c r="DP91" s="316">
        <f t="shared" si="256"/>
        <v>0</v>
      </c>
      <c r="DQ91" s="316"/>
      <c r="DR91" s="316">
        <f t="shared" si="257"/>
        <v>0</v>
      </c>
      <c r="DS91" s="316">
        <f t="shared" si="194"/>
        <v>0</v>
      </c>
      <c r="DT91" s="316">
        <f t="shared" si="195"/>
        <v>0</v>
      </c>
      <c r="DU91" s="316">
        <f t="shared" si="196"/>
        <v>0</v>
      </c>
      <c r="DV91" s="316">
        <f t="shared" si="197"/>
        <v>0</v>
      </c>
      <c r="DW91" s="316">
        <f t="shared" si="198"/>
        <v>0</v>
      </c>
      <c r="DX91" s="316">
        <f t="shared" si="199"/>
        <v>0</v>
      </c>
      <c r="DY91" s="316">
        <f t="shared" si="200"/>
        <v>0</v>
      </c>
      <c r="DZ91" s="188"/>
      <c r="EA91" s="307">
        <f t="shared" si="201"/>
        <v>0</v>
      </c>
      <c r="EB91" s="307">
        <f t="shared" si="202"/>
        <v>0</v>
      </c>
      <c r="EC91" s="188"/>
      <c r="ED91" s="188"/>
      <c r="EE91" s="188"/>
      <c r="EF91" s="188"/>
      <c r="EG91" s="188"/>
      <c r="EH91" s="316">
        <f t="shared" si="258"/>
        <v>0</v>
      </c>
      <c r="EI91" s="316">
        <f t="shared" si="203"/>
        <v>0</v>
      </c>
      <c r="EJ91" s="316">
        <f t="shared" si="204"/>
        <v>0</v>
      </c>
      <c r="EK91" s="316">
        <f t="shared" si="205"/>
        <v>0</v>
      </c>
      <c r="EL91" s="316">
        <f t="shared" si="206"/>
        <v>0</v>
      </c>
      <c r="EM91" s="316">
        <f t="shared" si="207"/>
        <v>0</v>
      </c>
      <c r="EN91" s="188"/>
      <c r="EO91" s="307">
        <f t="shared" si="268"/>
        <v>0</v>
      </c>
      <c r="EP91" s="307">
        <f t="shared" si="208"/>
        <v>0</v>
      </c>
      <c r="EQ91" s="188"/>
      <c r="ER91" s="188"/>
      <c r="ES91" s="188"/>
      <c r="ET91" s="188"/>
      <c r="EU91" s="188"/>
      <c r="EV91" s="316">
        <f t="shared" si="259"/>
        <v>0</v>
      </c>
      <c r="EW91" s="316">
        <f t="shared" si="209"/>
        <v>0</v>
      </c>
      <c r="EX91" s="316">
        <f t="shared" si="210"/>
        <v>0</v>
      </c>
      <c r="EY91" s="316">
        <f t="shared" si="211"/>
        <v>0</v>
      </c>
      <c r="EZ91" s="316">
        <f t="shared" si="212"/>
        <v>0</v>
      </c>
      <c r="FA91" s="316">
        <f t="shared" si="213"/>
        <v>0</v>
      </c>
      <c r="FB91" s="188"/>
      <c r="FC91" s="307">
        <f t="shared" si="269"/>
        <v>0</v>
      </c>
      <c r="FD91" s="307">
        <f t="shared" si="214"/>
        <v>0</v>
      </c>
      <c r="FE91" s="188"/>
      <c r="FF91" s="188"/>
      <c r="FG91" s="188"/>
      <c r="FH91" s="188"/>
      <c r="FI91" s="188"/>
      <c r="FJ91" s="188"/>
      <c r="FK91" s="316">
        <f t="shared" si="260"/>
        <v>0</v>
      </c>
      <c r="FL91" s="316">
        <f t="shared" si="215"/>
        <v>0</v>
      </c>
      <c r="FM91" s="316">
        <f t="shared" si="216"/>
        <v>0</v>
      </c>
      <c r="FN91" s="316">
        <f t="shared" si="217"/>
        <v>0</v>
      </c>
      <c r="FO91" s="316">
        <f t="shared" si="218"/>
        <v>0</v>
      </c>
      <c r="FP91" s="316">
        <f t="shared" si="219"/>
        <v>0</v>
      </c>
      <c r="FQ91" s="188"/>
      <c r="FR91" s="307">
        <f t="shared" si="220"/>
        <v>0</v>
      </c>
      <c r="FS91" s="307">
        <f t="shared" si="221"/>
        <v>0</v>
      </c>
      <c r="FT91" s="188"/>
      <c r="FU91" s="188"/>
      <c r="FV91" s="188"/>
      <c r="FW91" s="188"/>
      <c r="FX91" s="188"/>
      <c r="FY91" s="188"/>
      <c r="FZ91" s="316">
        <f t="shared" si="261"/>
        <v>0</v>
      </c>
      <c r="GA91" s="316">
        <f t="shared" si="222"/>
        <v>0</v>
      </c>
      <c r="GB91" s="316">
        <f t="shared" si="223"/>
        <v>0</v>
      </c>
      <c r="GC91" s="316">
        <f t="shared" si="224"/>
        <v>0</v>
      </c>
      <c r="GD91" s="316">
        <f t="shared" si="225"/>
        <v>0</v>
      </c>
      <c r="GE91" s="316">
        <f t="shared" si="226"/>
        <v>0</v>
      </c>
      <c r="GF91" s="188"/>
      <c r="GG91" s="307">
        <f t="shared" si="227"/>
        <v>0</v>
      </c>
      <c r="GH91" s="307">
        <f t="shared" si="228"/>
        <v>0</v>
      </c>
      <c r="GK91" s="188"/>
      <c r="GL91" s="188"/>
      <c r="GM91" s="188"/>
      <c r="GN91" s="188"/>
      <c r="GO91" s="316">
        <f t="shared" si="262"/>
        <v>0</v>
      </c>
      <c r="GP91" s="316">
        <f t="shared" si="262"/>
        <v>0</v>
      </c>
      <c r="GQ91" s="316">
        <f t="shared" si="262"/>
        <v>0</v>
      </c>
      <c r="GR91" s="316">
        <f t="shared" si="262"/>
        <v>0</v>
      </c>
      <c r="GS91" s="316">
        <f t="shared" si="262"/>
        <v>0</v>
      </c>
      <c r="GT91" s="316">
        <f t="shared" si="262"/>
        <v>0</v>
      </c>
      <c r="GU91" s="188"/>
      <c r="GV91" s="307">
        <f t="shared" si="229"/>
        <v>0</v>
      </c>
      <c r="GW91" s="307">
        <f t="shared" si="263"/>
        <v>0</v>
      </c>
      <c r="GZ91" s="188"/>
      <c r="HA91" s="188"/>
      <c r="HB91" s="188"/>
      <c r="HC91" s="188"/>
      <c r="HD91" s="316">
        <f t="shared" si="264"/>
        <v>0</v>
      </c>
      <c r="HE91" s="316">
        <f t="shared" si="264"/>
        <v>0</v>
      </c>
      <c r="HF91" s="316">
        <f t="shared" si="264"/>
        <v>0</v>
      </c>
      <c r="HG91" s="316">
        <f t="shared" si="264"/>
        <v>0</v>
      </c>
      <c r="HH91" s="316">
        <f t="shared" si="264"/>
        <v>0</v>
      </c>
      <c r="HI91" s="316">
        <f t="shared" si="264"/>
        <v>0</v>
      </c>
      <c r="HJ91" s="188"/>
      <c r="HK91" s="307">
        <f t="shared" si="230"/>
        <v>0</v>
      </c>
      <c r="HL91" s="307">
        <f t="shared" si="265"/>
        <v>0</v>
      </c>
    </row>
    <row r="92" spans="1:220" ht="16.5" x14ac:dyDescent="0.25">
      <c r="A92" s="404">
        <v>39539</v>
      </c>
      <c r="B92" s="405">
        <f t="shared" si="231"/>
        <v>0</v>
      </c>
      <c r="C92" s="414">
        <f t="shared" si="232"/>
        <v>0.12</v>
      </c>
      <c r="D92" s="217"/>
      <c r="E92" s="405">
        <f t="shared" si="233"/>
        <v>0</v>
      </c>
      <c r="F92" s="414">
        <f t="shared" si="234"/>
        <v>0.1825</v>
      </c>
      <c r="G92" s="217"/>
      <c r="H92" s="405">
        <f t="shared" si="235"/>
        <v>0</v>
      </c>
      <c r="I92" s="414">
        <f t="shared" si="150"/>
        <v>-0.09</v>
      </c>
      <c r="J92" s="217"/>
      <c r="K92" s="405">
        <f t="shared" si="236"/>
        <v>9.9700000000000006</v>
      </c>
      <c r="L92" s="414">
        <f t="shared" si="151"/>
        <v>8.2500000000000004E-2</v>
      </c>
      <c r="M92" s="217"/>
      <c r="N92" s="405">
        <f t="shared" si="237"/>
        <v>-42.66</v>
      </c>
      <c r="O92" s="414">
        <f t="shared" si="152"/>
        <v>0.13</v>
      </c>
      <c r="P92" s="217"/>
      <c r="Q92" s="405">
        <f t="shared" si="238"/>
        <v>-27.09</v>
      </c>
      <c r="R92" s="414">
        <f t="shared" si="239"/>
        <v>-0.59499999999999997</v>
      </c>
      <c r="S92" s="217"/>
      <c r="T92" s="414">
        <f t="shared" si="240"/>
        <v>4.7597126970642325</v>
      </c>
      <c r="U92" s="217"/>
      <c r="V92" s="405">
        <f t="shared" si="241"/>
        <v>-0.28000000000000003</v>
      </c>
      <c r="W92" s="414">
        <f t="shared" si="242"/>
        <v>3.9950000000000001</v>
      </c>
      <c r="X92" s="217"/>
      <c r="Z92" s="415">
        <f t="shared" si="243"/>
        <v>-17.119999999999997</v>
      </c>
      <c r="AA92" s="122"/>
      <c r="AB92" s="122"/>
      <c r="AH92" s="407">
        <v>39539</v>
      </c>
      <c r="AI92" s="293">
        <f t="shared" si="244"/>
        <v>0</v>
      </c>
      <c r="AJ92" s="294">
        <f t="shared" si="266"/>
        <v>0</v>
      </c>
      <c r="AK92" s="294">
        <f t="shared" si="153"/>
        <v>0</v>
      </c>
      <c r="AL92" s="313">
        <f t="shared" si="245"/>
        <v>0.66450733010618568</v>
      </c>
      <c r="AM92" s="314">
        <f t="shared" si="154"/>
        <v>0</v>
      </c>
      <c r="AN92" s="294">
        <f t="shared" si="155"/>
        <v>0</v>
      </c>
      <c r="AO92" s="408"/>
      <c r="AP92" s="237"/>
      <c r="AQ92" s="307">
        <f t="shared" si="156"/>
        <v>0</v>
      </c>
      <c r="AR92" s="237"/>
      <c r="AS92" s="188"/>
      <c r="AT92" s="188"/>
      <c r="AU92" s="239">
        <v>39539</v>
      </c>
      <c r="AV92" s="188"/>
      <c r="AW92" s="315">
        <f t="shared" si="246"/>
        <v>0</v>
      </c>
      <c r="AX92" s="316">
        <f t="shared" si="157"/>
        <v>0</v>
      </c>
      <c r="AY92" s="316">
        <f t="shared" si="158"/>
        <v>0</v>
      </c>
      <c r="AZ92" s="316">
        <f t="shared" si="159"/>
        <v>0</v>
      </c>
      <c r="BA92" s="316">
        <f t="shared" si="160"/>
        <v>0</v>
      </c>
      <c r="BB92" s="316">
        <f t="shared" si="161"/>
        <v>0</v>
      </c>
      <c r="BC92" s="316">
        <f t="shared" si="162"/>
        <v>0</v>
      </c>
      <c r="BD92" s="316"/>
      <c r="BE92" s="316">
        <f t="shared" si="247"/>
        <v>0</v>
      </c>
      <c r="BF92" s="248"/>
      <c r="BG92" s="248"/>
      <c r="BH92" s="317">
        <f t="shared" si="248"/>
        <v>0</v>
      </c>
      <c r="BI92" s="317">
        <f t="shared" si="163"/>
        <v>0</v>
      </c>
      <c r="BJ92" s="317">
        <f t="shared" si="164"/>
        <v>0</v>
      </c>
      <c r="BK92" s="317">
        <f t="shared" si="165"/>
        <v>0</v>
      </c>
      <c r="BL92" s="317">
        <f t="shared" si="166"/>
        <v>0</v>
      </c>
      <c r="BM92" s="317">
        <f t="shared" si="167"/>
        <v>0</v>
      </c>
      <c r="BN92" s="317">
        <f t="shared" si="168"/>
        <v>0</v>
      </c>
      <c r="BO92" s="317">
        <f t="shared" si="169"/>
        <v>0</v>
      </c>
      <c r="BP92" s="248"/>
      <c r="BQ92" s="249">
        <f t="shared" si="267"/>
        <v>0</v>
      </c>
      <c r="BR92" s="249"/>
      <c r="BS92" s="249"/>
      <c r="BT92" s="188"/>
      <c r="BU92" s="188"/>
      <c r="BV92" s="318">
        <f t="shared" si="249"/>
        <v>0</v>
      </c>
      <c r="BW92" s="318">
        <f t="shared" si="170"/>
        <v>0</v>
      </c>
      <c r="BX92" s="318">
        <f t="shared" si="171"/>
        <v>0</v>
      </c>
      <c r="BY92" s="318">
        <f t="shared" si="172"/>
        <v>0</v>
      </c>
      <c r="BZ92" s="318">
        <f t="shared" si="173"/>
        <v>0</v>
      </c>
      <c r="CA92" s="316">
        <f t="shared" si="174"/>
        <v>0</v>
      </c>
      <c r="CB92" s="316">
        <f t="shared" si="175"/>
        <v>0</v>
      </c>
      <c r="CC92" s="316">
        <f t="shared" si="176"/>
        <v>0</v>
      </c>
      <c r="CD92" s="316">
        <f t="shared" si="177"/>
        <v>0</v>
      </c>
      <c r="CE92" s="316">
        <f t="shared" si="178"/>
        <v>0</v>
      </c>
      <c r="CF92" s="316">
        <f t="shared" si="179"/>
        <v>0</v>
      </c>
      <c r="CG92" s="316">
        <f t="shared" si="180"/>
        <v>0</v>
      </c>
      <c r="CH92" s="316">
        <f t="shared" si="181"/>
        <v>0</v>
      </c>
      <c r="CI92" s="188"/>
      <c r="CJ92" s="307">
        <f t="shared" si="250"/>
        <v>0</v>
      </c>
      <c r="CK92" s="307"/>
      <c r="CL92" s="307"/>
      <c r="CM92" s="318">
        <f t="shared" si="251"/>
        <v>0</v>
      </c>
      <c r="CN92" s="318">
        <f t="shared" si="182"/>
        <v>0</v>
      </c>
      <c r="CO92" s="318">
        <f t="shared" si="183"/>
        <v>0</v>
      </c>
      <c r="CP92" s="318">
        <f t="shared" si="184"/>
        <v>0</v>
      </c>
      <c r="CQ92" s="307"/>
      <c r="CR92" s="307">
        <f t="shared" si="252"/>
        <v>0</v>
      </c>
      <c r="CS92" s="307"/>
      <c r="CT92" s="188"/>
      <c r="CU92" s="188"/>
      <c r="CV92" s="188"/>
      <c r="CW92" s="316">
        <f t="shared" si="253"/>
        <v>0</v>
      </c>
      <c r="CX92" s="316">
        <f t="shared" si="185"/>
        <v>0</v>
      </c>
      <c r="CY92" s="316">
        <f t="shared" si="186"/>
        <v>0</v>
      </c>
      <c r="CZ92" s="316">
        <f t="shared" si="187"/>
        <v>0</v>
      </c>
      <c r="DA92" s="316">
        <f t="shared" si="188"/>
        <v>0</v>
      </c>
      <c r="DB92" s="316">
        <f t="shared" si="189"/>
        <v>0</v>
      </c>
      <c r="DC92" s="316">
        <f t="shared" si="190"/>
        <v>0</v>
      </c>
      <c r="DD92" s="188"/>
      <c r="DE92" s="307">
        <f t="shared" si="254"/>
        <v>0</v>
      </c>
      <c r="DF92" s="188"/>
      <c r="DG92" s="188"/>
      <c r="DH92" s="188"/>
      <c r="DI92" s="188"/>
      <c r="DJ92" s="188"/>
      <c r="DK92" s="316">
        <f t="shared" si="255"/>
        <v>0</v>
      </c>
      <c r="DL92" s="316">
        <f t="shared" si="191"/>
        <v>0</v>
      </c>
      <c r="DM92" s="316">
        <f t="shared" si="192"/>
        <v>0</v>
      </c>
      <c r="DN92" s="316">
        <f t="shared" si="193"/>
        <v>0</v>
      </c>
      <c r="DO92" s="316"/>
      <c r="DP92" s="316">
        <f t="shared" si="256"/>
        <v>0</v>
      </c>
      <c r="DQ92" s="316"/>
      <c r="DR92" s="316">
        <f t="shared" si="257"/>
        <v>0</v>
      </c>
      <c r="DS92" s="316">
        <f t="shared" si="194"/>
        <v>0</v>
      </c>
      <c r="DT92" s="316">
        <f t="shared" si="195"/>
        <v>0</v>
      </c>
      <c r="DU92" s="316">
        <f t="shared" si="196"/>
        <v>0</v>
      </c>
      <c r="DV92" s="316">
        <f t="shared" si="197"/>
        <v>0</v>
      </c>
      <c r="DW92" s="316">
        <f t="shared" si="198"/>
        <v>0</v>
      </c>
      <c r="DX92" s="316">
        <f t="shared" si="199"/>
        <v>0</v>
      </c>
      <c r="DY92" s="316">
        <f t="shared" si="200"/>
        <v>0</v>
      </c>
      <c r="DZ92" s="188"/>
      <c r="EA92" s="307">
        <f t="shared" si="201"/>
        <v>0</v>
      </c>
      <c r="EB92" s="307">
        <f t="shared" si="202"/>
        <v>0</v>
      </c>
      <c r="EC92" s="188"/>
      <c r="ED92" s="188"/>
      <c r="EE92" s="188"/>
      <c r="EF92" s="188"/>
      <c r="EG92" s="188"/>
      <c r="EH92" s="316">
        <f t="shared" si="258"/>
        <v>0</v>
      </c>
      <c r="EI92" s="316">
        <f t="shared" si="203"/>
        <v>0</v>
      </c>
      <c r="EJ92" s="316">
        <f t="shared" si="204"/>
        <v>0</v>
      </c>
      <c r="EK92" s="316">
        <f t="shared" si="205"/>
        <v>0</v>
      </c>
      <c r="EL92" s="316">
        <f t="shared" si="206"/>
        <v>0</v>
      </c>
      <c r="EM92" s="316">
        <f t="shared" si="207"/>
        <v>0</v>
      </c>
      <c r="EN92" s="188"/>
      <c r="EO92" s="307">
        <f t="shared" si="268"/>
        <v>0</v>
      </c>
      <c r="EP92" s="307">
        <f t="shared" si="208"/>
        <v>0</v>
      </c>
      <c r="EQ92" s="188"/>
      <c r="ER92" s="188"/>
      <c r="ES92" s="188"/>
      <c r="ET92" s="188"/>
      <c r="EU92" s="188"/>
      <c r="EV92" s="316">
        <f t="shared" si="259"/>
        <v>0</v>
      </c>
      <c r="EW92" s="316">
        <f t="shared" si="209"/>
        <v>0</v>
      </c>
      <c r="EX92" s="316">
        <f t="shared" si="210"/>
        <v>0</v>
      </c>
      <c r="EY92" s="316">
        <f t="shared" si="211"/>
        <v>0</v>
      </c>
      <c r="EZ92" s="316">
        <f t="shared" si="212"/>
        <v>0</v>
      </c>
      <c r="FA92" s="316">
        <f t="shared" si="213"/>
        <v>0</v>
      </c>
      <c r="FB92" s="188"/>
      <c r="FC92" s="307">
        <f t="shared" si="269"/>
        <v>0</v>
      </c>
      <c r="FD92" s="307">
        <f t="shared" si="214"/>
        <v>0</v>
      </c>
      <c r="FE92" s="188"/>
      <c r="FF92" s="188"/>
      <c r="FG92" s="188"/>
      <c r="FH92" s="188"/>
      <c r="FI92" s="188"/>
      <c r="FJ92" s="188"/>
      <c r="FK92" s="316">
        <f t="shared" si="260"/>
        <v>0</v>
      </c>
      <c r="FL92" s="316">
        <f t="shared" si="215"/>
        <v>0</v>
      </c>
      <c r="FM92" s="316">
        <f t="shared" si="216"/>
        <v>0</v>
      </c>
      <c r="FN92" s="316">
        <f t="shared" si="217"/>
        <v>0</v>
      </c>
      <c r="FO92" s="316">
        <f t="shared" si="218"/>
        <v>0</v>
      </c>
      <c r="FP92" s="316">
        <f t="shared" si="219"/>
        <v>0</v>
      </c>
      <c r="FQ92" s="188"/>
      <c r="FR92" s="307">
        <f t="shared" si="220"/>
        <v>0</v>
      </c>
      <c r="FS92" s="307">
        <f t="shared" si="221"/>
        <v>0</v>
      </c>
      <c r="FT92" s="188"/>
      <c r="FU92" s="188"/>
      <c r="FV92" s="188"/>
      <c r="FW92" s="188"/>
      <c r="FX92" s="188"/>
      <c r="FY92" s="188"/>
      <c r="FZ92" s="316">
        <f t="shared" si="261"/>
        <v>0</v>
      </c>
      <c r="GA92" s="316">
        <f t="shared" si="222"/>
        <v>0</v>
      </c>
      <c r="GB92" s="316">
        <f t="shared" si="223"/>
        <v>0</v>
      </c>
      <c r="GC92" s="316">
        <f t="shared" si="224"/>
        <v>0</v>
      </c>
      <c r="GD92" s="316">
        <f t="shared" si="225"/>
        <v>0</v>
      </c>
      <c r="GE92" s="316">
        <f t="shared" si="226"/>
        <v>0</v>
      </c>
      <c r="GF92" s="188"/>
      <c r="GG92" s="307">
        <f t="shared" si="227"/>
        <v>0</v>
      </c>
      <c r="GH92" s="307">
        <f t="shared" si="228"/>
        <v>0</v>
      </c>
      <c r="GK92" s="188"/>
      <c r="GL92" s="188"/>
      <c r="GM92" s="188"/>
      <c r="GN92" s="188"/>
      <c r="GO92" s="316">
        <f t="shared" si="262"/>
        <v>0</v>
      </c>
      <c r="GP92" s="316">
        <f t="shared" si="262"/>
        <v>0</v>
      </c>
      <c r="GQ92" s="316">
        <f t="shared" si="262"/>
        <v>0</v>
      </c>
      <c r="GR92" s="316">
        <f t="shared" si="262"/>
        <v>0</v>
      </c>
      <c r="GS92" s="316">
        <f t="shared" si="262"/>
        <v>0</v>
      </c>
      <c r="GT92" s="316">
        <f t="shared" si="262"/>
        <v>0</v>
      </c>
      <c r="GU92" s="188"/>
      <c r="GV92" s="307">
        <f t="shared" si="229"/>
        <v>0</v>
      </c>
      <c r="GW92" s="307">
        <f t="shared" si="263"/>
        <v>0</v>
      </c>
      <c r="GZ92" s="188"/>
      <c r="HA92" s="188"/>
      <c r="HB92" s="188"/>
      <c r="HC92" s="188"/>
      <c r="HD92" s="316">
        <f t="shared" si="264"/>
        <v>0</v>
      </c>
      <c r="HE92" s="316">
        <f t="shared" si="264"/>
        <v>0</v>
      </c>
      <c r="HF92" s="316">
        <f t="shared" si="264"/>
        <v>0</v>
      </c>
      <c r="HG92" s="316">
        <f t="shared" si="264"/>
        <v>0</v>
      </c>
      <c r="HH92" s="316">
        <f t="shared" si="264"/>
        <v>0</v>
      </c>
      <c r="HI92" s="316">
        <f t="shared" si="264"/>
        <v>0</v>
      </c>
      <c r="HJ92" s="188"/>
      <c r="HK92" s="307">
        <f t="shared" si="230"/>
        <v>0</v>
      </c>
      <c r="HL92" s="307">
        <f t="shared" si="265"/>
        <v>0</v>
      </c>
    </row>
    <row r="93" spans="1:220" ht="16.5" x14ac:dyDescent="0.25">
      <c r="A93" s="404">
        <v>39569</v>
      </c>
      <c r="B93" s="410">
        <f t="shared" si="231"/>
        <v>0</v>
      </c>
      <c r="C93" s="208">
        <f t="shared" si="232"/>
        <v>0.12</v>
      </c>
      <c r="D93" s="417"/>
      <c r="E93" s="410">
        <f t="shared" si="233"/>
        <v>0</v>
      </c>
      <c r="F93" s="208">
        <f t="shared" si="234"/>
        <v>0.17249999999999999</v>
      </c>
      <c r="G93" s="417"/>
      <c r="H93" s="410">
        <f t="shared" si="235"/>
        <v>0</v>
      </c>
      <c r="I93" s="208">
        <f t="shared" si="150"/>
        <v>-0.09</v>
      </c>
      <c r="J93" s="417"/>
      <c r="K93" s="410">
        <f t="shared" si="236"/>
        <v>10.25</v>
      </c>
      <c r="L93" s="208">
        <f t="shared" si="151"/>
        <v>7.2499999999999995E-2</v>
      </c>
      <c r="M93" s="417"/>
      <c r="N93" s="410">
        <f t="shared" si="237"/>
        <v>-43.85</v>
      </c>
      <c r="O93" s="208">
        <f t="shared" si="152"/>
        <v>0.13</v>
      </c>
      <c r="P93" s="417"/>
      <c r="Q93" s="410">
        <f t="shared" si="238"/>
        <v>-27.84</v>
      </c>
      <c r="R93" s="208">
        <f t="shared" si="239"/>
        <v>-0.59499999999999997</v>
      </c>
      <c r="S93" s="417"/>
      <c r="T93" s="208">
        <f t="shared" si="240"/>
        <v>4.7187022233143887</v>
      </c>
      <c r="U93" s="417"/>
      <c r="V93" s="410">
        <f t="shared" si="241"/>
        <v>-0.28999999999999998</v>
      </c>
      <c r="W93" s="208">
        <f t="shared" si="242"/>
        <v>3.9660000000000002</v>
      </c>
      <c r="X93" s="417"/>
      <c r="Z93" s="415">
        <f t="shared" si="243"/>
        <v>-17.59</v>
      </c>
      <c r="AA93" s="122"/>
      <c r="AB93" s="122"/>
      <c r="AH93" s="407">
        <v>39569</v>
      </c>
      <c r="AI93" s="293">
        <f t="shared" si="244"/>
        <v>0</v>
      </c>
      <c r="AJ93" s="294">
        <f t="shared" si="266"/>
        <v>0</v>
      </c>
      <c r="AK93" s="294">
        <f t="shared" si="153"/>
        <v>0</v>
      </c>
      <c r="AL93" s="313">
        <f t="shared" si="245"/>
        <v>0.66103573135332938</v>
      </c>
      <c r="AM93" s="314">
        <f t="shared" si="154"/>
        <v>0</v>
      </c>
      <c r="AN93" s="294">
        <f t="shared" si="155"/>
        <v>0</v>
      </c>
      <c r="AO93" s="408"/>
      <c r="AP93" s="237"/>
      <c r="AQ93" s="307">
        <f t="shared" si="156"/>
        <v>0</v>
      </c>
      <c r="AR93" s="237"/>
      <c r="AS93" s="188"/>
      <c r="AT93" s="188"/>
      <c r="AU93" s="239">
        <v>39569</v>
      </c>
      <c r="AV93" s="188"/>
      <c r="AW93" s="315">
        <f t="shared" si="246"/>
        <v>0</v>
      </c>
      <c r="AX93" s="316">
        <f t="shared" si="157"/>
        <v>0</v>
      </c>
      <c r="AY93" s="316">
        <f t="shared" si="158"/>
        <v>0</v>
      </c>
      <c r="AZ93" s="316">
        <f t="shared" si="159"/>
        <v>0</v>
      </c>
      <c r="BA93" s="316">
        <f t="shared" si="160"/>
        <v>0</v>
      </c>
      <c r="BB93" s="316">
        <f t="shared" si="161"/>
        <v>0</v>
      </c>
      <c r="BC93" s="316">
        <f t="shared" si="162"/>
        <v>0</v>
      </c>
      <c r="BD93" s="316"/>
      <c r="BE93" s="316">
        <f t="shared" si="247"/>
        <v>0</v>
      </c>
      <c r="BF93" s="248"/>
      <c r="BG93" s="248"/>
      <c r="BH93" s="317">
        <f t="shared" si="248"/>
        <v>0</v>
      </c>
      <c r="BI93" s="317">
        <f t="shared" si="163"/>
        <v>0</v>
      </c>
      <c r="BJ93" s="317">
        <f t="shared" si="164"/>
        <v>0</v>
      </c>
      <c r="BK93" s="317">
        <f t="shared" si="165"/>
        <v>0</v>
      </c>
      <c r="BL93" s="317">
        <f t="shared" si="166"/>
        <v>0</v>
      </c>
      <c r="BM93" s="317">
        <f t="shared" si="167"/>
        <v>0</v>
      </c>
      <c r="BN93" s="317">
        <f t="shared" si="168"/>
        <v>0</v>
      </c>
      <c r="BO93" s="317">
        <f t="shared" si="169"/>
        <v>0</v>
      </c>
      <c r="BP93" s="248"/>
      <c r="BQ93" s="249">
        <f t="shared" si="267"/>
        <v>0</v>
      </c>
      <c r="BR93" s="249"/>
      <c r="BS93" s="249"/>
      <c r="BT93" s="188"/>
      <c r="BU93" s="188"/>
      <c r="BV93" s="318">
        <f t="shared" si="249"/>
        <v>0</v>
      </c>
      <c r="BW93" s="318">
        <f t="shared" si="170"/>
        <v>0</v>
      </c>
      <c r="BX93" s="318">
        <f t="shared" si="171"/>
        <v>0</v>
      </c>
      <c r="BY93" s="318">
        <f t="shared" si="172"/>
        <v>0</v>
      </c>
      <c r="BZ93" s="318">
        <f t="shared" si="173"/>
        <v>0</v>
      </c>
      <c r="CA93" s="316">
        <f t="shared" si="174"/>
        <v>0</v>
      </c>
      <c r="CB93" s="316">
        <f t="shared" si="175"/>
        <v>0</v>
      </c>
      <c r="CC93" s="316">
        <f t="shared" si="176"/>
        <v>0</v>
      </c>
      <c r="CD93" s="316">
        <f t="shared" si="177"/>
        <v>0</v>
      </c>
      <c r="CE93" s="316">
        <f t="shared" si="178"/>
        <v>0</v>
      </c>
      <c r="CF93" s="316">
        <f t="shared" si="179"/>
        <v>0</v>
      </c>
      <c r="CG93" s="316">
        <f t="shared" si="180"/>
        <v>0</v>
      </c>
      <c r="CH93" s="316">
        <f t="shared" si="181"/>
        <v>0</v>
      </c>
      <c r="CI93" s="188"/>
      <c r="CJ93" s="307">
        <f t="shared" si="250"/>
        <v>0</v>
      </c>
      <c r="CK93" s="307"/>
      <c r="CL93" s="307"/>
      <c r="CM93" s="318">
        <f t="shared" si="251"/>
        <v>0</v>
      </c>
      <c r="CN93" s="318">
        <f t="shared" si="182"/>
        <v>0</v>
      </c>
      <c r="CO93" s="318">
        <f t="shared" si="183"/>
        <v>0</v>
      </c>
      <c r="CP93" s="318">
        <f t="shared" si="184"/>
        <v>0</v>
      </c>
      <c r="CQ93" s="307"/>
      <c r="CR93" s="307">
        <f t="shared" si="252"/>
        <v>0</v>
      </c>
      <c r="CS93" s="307"/>
      <c r="CT93" s="188"/>
      <c r="CU93" s="188"/>
      <c r="CV93" s="188"/>
      <c r="CW93" s="316">
        <f t="shared" si="253"/>
        <v>0</v>
      </c>
      <c r="CX93" s="316">
        <f t="shared" si="185"/>
        <v>0</v>
      </c>
      <c r="CY93" s="316">
        <f t="shared" si="186"/>
        <v>0</v>
      </c>
      <c r="CZ93" s="316">
        <f t="shared" si="187"/>
        <v>0</v>
      </c>
      <c r="DA93" s="316">
        <f t="shared" si="188"/>
        <v>0</v>
      </c>
      <c r="DB93" s="316">
        <f t="shared" si="189"/>
        <v>0</v>
      </c>
      <c r="DC93" s="316">
        <f t="shared" si="190"/>
        <v>0</v>
      </c>
      <c r="DD93" s="188"/>
      <c r="DE93" s="307">
        <f t="shared" si="254"/>
        <v>0</v>
      </c>
      <c r="DF93" s="188"/>
      <c r="DG93" s="188"/>
      <c r="DH93" s="188"/>
      <c r="DI93" s="188"/>
      <c r="DJ93" s="188"/>
      <c r="DK93" s="316">
        <f t="shared" si="255"/>
        <v>0</v>
      </c>
      <c r="DL93" s="316">
        <f t="shared" si="191"/>
        <v>0</v>
      </c>
      <c r="DM93" s="316">
        <f t="shared" si="192"/>
        <v>0</v>
      </c>
      <c r="DN93" s="316">
        <f t="shared" si="193"/>
        <v>0</v>
      </c>
      <c r="DO93" s="316"/>
      <c r="DP93" s="316">
        <f t="shared" si="256"/>
        <v>0</v>
      </c>
      <c r="DQ93" s="316"/>
      <c r="DR93" s="316">
        <f t="shared" si="257"/>
        <v>0</v>
      </c>
      <c r="DS93" s="316">
        <f t="shared" si="194"/>
        <v>0</v>
      </c>
      <c r="DT93" s="316">
        <f t="shared" si="195"/>
        <v>0</v>
      </c>
      <c r="DU93" s="316">
        <f t="shared" si="196"/>
        <v>0</v>
      </c>
      <c r="DV93" s="316">
        <f t="shared" si="197"/>
        <v>0</v>
      </c>
      <c r="DW93" s="316">
        <f t="shared" si="198"/>
        <v>0</v>
      </c>
      <c r="DX93" s="316">
        <f t="shared" si="199"/>
        <v>0</v>
      </c>
      <c r="DY93" s="316">
        <f t="shared" si="200"/>
        <v>0</v>
      </c>
      <c r="DZ93" s="188"/>
      <c r="EA93" s="307">
        <f t="shared" si="201"/>
        <v>0</v>
      </c>
      <c r="EB93" s="307">
        <f t="shared" si="202"/>
        <v>0</v>
      </c>
      <c r="EC93" s="188"/>
      <c r="ED93" s="188"/>
      <c r="EE93" s="188"/>
      <c r="EF93" s="188"/>
      <c r="EG93" s="188"/>
      <c r="EH93" s="316">
        <f t="shared" si="258"/>
        <v>0</v>
      </c>
      <c r="EI93" s="316">
        <f t="shared" si="203"/>
        <v>0</v>
      </c>
      <c r="EJ93" s="316">
        <f t="shared" si="204"/>
        <v>0</v>
      </c>
      <c r="EK93" s="316">
        <f t="shared" si="205"/>
        <v>0</v>
      </c>
      <c r="EL93" s="316">
        <f t="shared" si="206"/>
        <v>0</v>
      </c>
      <c r="EM93" s="316">
        <f t="shared" si="207"/>
        <v>0</v>
      </c>
      <c r="EN93" s="188"/>
      <c r="EO93" s="307">
        <f t="shared" si="268"/>
        <v>0</v>
      </c>
      <c r="EP93" s="307">
        <f t="shared" si="208"/>
        <v>0</v>
      </c>
      <c r="EQ93" s="188"/>
      <c r="ER93" s="188"/>
      <c r="ES93" s="188"/>
      <c r="ET93" s="188"/>
      <c r="EU93" s="188"/>
      <c r="EV93" s="316">
        <f t="shared" si="259"/>
        <v>0</v>
      </c>
      <c r="EW93" s="316">
        <f t="shared" si="209"/>
        <v>0</v>
      </c>
      <c r="EX93" s="316">
        <f t="shared" si="210"/>
        <v>0</v>
      </c>
      <c r="EY93" s="316">
        <f t="shared" si="211"/>
        <v>0</v>
      </c>
      <c r="EZ93" s="316">
        <f t="shared" si="212"/>
        <v>0</v>
      </c>
      <c r="FA93" s="316">
        <f t="shared" si="213"/>
        <v>0</v>
      </c>
      <c r="FB93" s="188"/>
      <c r="FC93" s="307">
        <f t="shared" si="269"/>
        <v>0</v>
      </c>
      <c r="FD93" s="307">
        <f t="shared" si="214"/>
        <v>0</v>
      </c>
      <c r="FE93" s="188"/>
      <c r="FF93" s="188"/>
      <c r="FG93" s="188"/>
      <c r="FH93" s="188"/>
      <c r="FI93" s="188"/>
      <c r="FJ93" s="188"/>
      <c r="FK93" s="316">
        <f t="shared" si="260"/>
        <v>0</v>
      </c>
      <c r="FL93" s="316">
        <f t="shared" si="215"/>
        <v>0</v>
      </c>
      <c r="FM93" s="316">
        <f t="shared" si="216"/>
        <v>0</v>
      </c>
      <c r="FN93" s="316">
        <f t="shared" si="217"/>
        <v>0</v>
      </c>
      <c r="FO93" s="316">
        <f t="shared" si="218"/>
        <v>0</v>
      </c>
      <c r="FP93" s="316">
        <f t="shared" si="219"/>
        <v>0</v>
      </c>
      <c r="FQ93" s="188"/>
      <c r="FR93" s="307">
        <f t="shared" si="220"/>
        <v>0</v>
      </c>
      <c r="FS93" s="307">
        <f t="shared" si="221"/>
        <v>0</v>
      </c>
      <c r="FT93" s="188"/>
      <c r="FU93" s="188"/>
      <c r="FV93" s="188"/>
      <c r="FW93" s="188"/>
      <c r="FX93" s="188"/>
      <c r="FY93" s="188"/>
      <c r="FZ93" s="316">
        <f t="shared" si="261"/>
        <v>0</v>
      </c>
      <c r="GA93" s="316">
        <f t="shared" si="222"/>
        <v>0</v>
      </c>
      <c r="GB93" s="316">
        <f t="shared" si="223"/>
        <v>0</v>
      </c>
      <c r="GC93" s="316">
        <f t="shared" si="224"/>
        <v>0</v>
      </c>
      <c r="GD93" s="316">
        <f t="shared" si="225"/>
        <v>0</v>
      </c>
      <c r="GE93" s="316">
        <f t="shared" si="226"/>
        <v>0</v>
      </c>
      <c r="GF93" s="188"/>
      <c r="GG93" s="307">
        <f t="shared" si="227"/>
        <v>0</v>
      </c>
      <c r="GH93" s="307">
        <f t="shared" si="228"/>
        <v>0</v>
      </c>
      <c r="GK93" s="188"/>
      <c r="GL93" s="188"/>
      <c r="GM93" s="188"/>
      <c r="GN93" s="188"/>
      <c r="GO93" s="316">
        <f t="shared" si="262"/>
        <v>0</v>
      </c>
      <c r="GP93" s="316">
        <f t="shared" si="262"/>
        <v>0</v>
      </c>
      <c r="GQ93" s="316">
        <f t="shared" si="262"/>
        <v>0</v>
      </c>
      <c r="GR93" s="316">
        <f t="shared" si="262"/>
        <v>0</v>
      </c>
      <c r="GS93" s="316">
        <f t="shared" si="262"/>
        <v>0</v>
      </c>
      <c r="GT93" s="316">
        <f t="shared" si="262"/>
        <v>0</v>
      </c>
      <c r="GU93" s="188"/>
      <c r="GV93" s="307">
        <f t="shared" si="229"/>
        <v>0</v>
      </c>
      <c r="GW93" s="307">
        <f t="shared" si="263"/>
        <v>0</v>
      </c>
      <c r="GZ93" s="188"/>
      <c r="HA93" s="188"/>
      <c r="HB93" s="188"/>
      <c r="HC93" s="188"/>
      <c r="HD93" s="316">
        <f t="shared" si="264"/>
        <v>0</v>
      </c>
      <c r="HE93" s="316">
        <f t="shared" si="264"/>
        <v>0</v>
      </c>
      <c r="HF93" s="316">
        <f t="shared" si="264"/>
        <v>0</v>
      </c>
      <c r="HG93" s="316">
        <f t="shared" si="264"/>
        <v>0</v>
      </c>
      <c r="HH93" s="316">
        <f t="shared" si="264"/>
        <v>0</v>
      </c>
      <c r="HI93" s="316">
        <f t="shared" si="264"/>
        <v>0</v>
      </c>
      <c r="HJ93" s="188"/>
      <c r="HK93" s="307">
        <f t="shared" si="230"/>
        <v>0</v>
      </c>
      <c r="HL93" s="307">
        <f t="shared" si="265"/>
        <v>0</v>
      </c>
    </row>
    <row r="94" spans="1:220" ht="16.5" x14ac:dyDescent="0.25">
      <c r="A94" s="404">
        <v>39600</v>
      </c>
      <c r="B94" s="410">
        <f t="shared" si="231"/>
        <v>0</v>
      </c>
      <c r="C94" s="208">
        <f t="shared" si="232"/>
        <v>0.12</v>
      </c>
      <c r="D94" s="417"/>
      <c r="E94" s="410">
        <f t="shared" si="233"/>
        <v>0</v>
      </c>
      <c r="F94" s="208">
        <f t="shared" si="234"/>
        <v>0.16250000000000001</v>
      </c>
      <c r="G94" s="417"/>
      <c r="H94" s="410">
        <f t="shared" si="235"/>
        <v>0</v>
      </c>
      <c r="I94" s="208">
        <f t="shared" si="150"/>
        <v>-0.09</v>
      </c>
      <c r="J94" s="417"/>
      <c r="K94" s="410">
        <f t="shared" si="236"/>
        <v>9.86</v>
      </c>
      <c r="L94" s="208">
        <f t="shared" si="151"/>
        <v>6.25E-2</v>
      </c>
      <c r="M94" s="417"/>
      <c r="N94" s="410">
        <f t="shared" si="237"/>
        <v>-42.21</v>
      </c>
      <c r="O94" s="208">
        <f t="shared" si="152"/>
        <v>0.13</v>
      </c>
      <c r="P94" s="417"/>
      <c r="Q94" s="410">
        <f t="shared" si="238"/>
        <v>-26.8</v>
      </c>
      <c r="R94" s="208">
        <f t="shared" si="239"/>
        <v>-0.59499999999999997</v>
      </c>
      <c r="S94" s="417"/>
      <c r="T94" s="208">
        <f t="shared" si="240"/>
        <v>4.7602837439764212</v>
      </c>
      <c r="U94" s="417"/>
      <c r="V94" s="410">
        <f t="shared" si="241"/>
        <v>-0.28000000000000003</v>
      </c>
      <c r="W94" s="208">
        <f t="shared" si="242"/>
        <v>3.9960000000000004</v>
      </c>
      <c r="X94" s="417"/>
      <c r="Z94" s="415">
        <f t="shared" si="243"/>
        <v>-16.940000000000001</v>
      </c>
      <c r="AA94" s="122"/>
      <c r="AB94" s="122"/>
      <c r="AH94" s="407">
        <v>39600</v>
      </c>
      <c r="AI94" s="293">
        <f t="shared" si="244"/>
        <v>0</v>
      </c>
      <c r="AJ94" s="294">
        <f t="shared" si="266"/>
        <v>0</v>
      </c>
      <c r="AK94" s="294">
        <f t="shared" si="153"/>
        <v>0</v>
      </c>
      <c r="AL94" s="313">
        <f t="shared" si="245"/>
        <v>0.65745862950922196</v>
      </c>
      <c r="AM94" s="314">
        <f t="shared" si="154"/>
        <v>0</v>
      </c>
      <c r="AN94" s="294">
        <f t="shared" si="155"/>
        <v>0</v>
      </c>
      <c r="AO94" s="408"/>
      <c r="AP94" s="237"/>
      <c r="AQ94" s="307">
        <f t="shared" si="156"/>
        <v>0</v>
      </c>
      <c r="AR94" s="237"/>
      <c r="AS94" s="188"/>
      <c r="AT94" s="188"/>
      <c r="AU94" s="239">
        <v>39600</v>
      </c>
      <c r="AV94" s="188"/>
      <c r="AW94" s="315">
        <f t="shared" si="246"/>
        <v>0</v>
      </c>
      <c r="AX94" s="316">
        <f t="shared" si="157"/>
        <v>0</v>
      </c>
      <c r="AY94" s="316">
        <f t="shared" si="158"/>
        <v>0</v>
      </c>
      <c r="AZ94" s="316">
        <f t="shared" si="159"/>
        <v>0</v>
      </c>
      <c r="BA94" s="316">
        <f t="shared" si="160"/>
        <v>0</v>
      </c>
      <c r="BB94" s="316">
        <f t="shared" si="161"/>
        <v>0</v>
      </c>
      <c r="BC94" s="316">
        <f t="shared" si="162"/>
        <v>0</v>
      </c>
      <c r="BD94" s="316"/>
      <c r="BE94" s="316">
        <f t="shared" si="247"/>
        <v>0</v>
      </c>
      <c r="BF94" s="248"/>
      <c r="BG94" s="248"/>
      <c r="BH94" s="317">
        <f t="shared" si="248"/>
        <v>0</v>
      </c>
      <c r="BI94" s="317">
        <f t="shared" si="163"/>
        <v>0</v>
      </c>
      <c r="BJ94" s="317">
        <f t="shared" si="164"/>
        <v>0</v>
      </c>
      <c r="BK94" s="317">
        <f t="shared" si="165"/>
        <v>0</v>
      </c>
      <c r="BL94" s="317">
        <f t="shared" si="166"/>
        <v>0</v>
      </c>
      <c r="BM94" s="317">
        <f t="shared" si="167"/>
        <v>0</v>
      </c>
      <c r="BN94" s="317">
        <f t="shared" si="168"/>
        <v>0</v>
      </c>
      <c r="BO94" s="317">
        <f t="shared" si="169"/>
        <v>0</v>
      </c>
      <c r="BP94" s="248"/>
      <c r="BQ94" s="249">
        <f t="shared" si="267"/>
        <v>0</v>
      </c>
      <c r="BR94" s="249"/>
      <c r="BS94" s="249"/>
      <c r="BT94" s="188"/>
      <c r="BU94" s="188"/>
      <c r="BV94" s="318">
        <f t="shared" si="249"/>
        <v>0</v>
      </c>
      <c r="BW94" s="318">
        <f t="shared" si="170"/>
        <v>0</v>
      </c>
      <c r="BX94" s="318">
        <f t="shared" si="171"/>
        <v>0</v>
      </c>
      <c r="BY94" s="318">
        <f t="shared" si="172"/>
        <v>0</v>
      </c>
      <c r="BZ94" s="318">
        <f t="shared" si="173"/>
        <v>0</v>
      </c>
      <c r="CA94" s="316">
        <f t="shared" si="174"/>
        <v>0</v>
      </c>
      <c r="CB94" s="316">
        <f t="shared" si="175"/>
        <v>0</v>
      </c>
      <c r="CC94" s="316">
        <f t="shared" si="176"/>
        <v>0</v>
      </c>
      <c r="CD94" s="316">
        <f t="shared" si="177"/>
        <v>0</v>
      </c>
      <c r="CE94" s="316">
        <f t="shared" si="178"/>
        <v>0</v>
      </c>
      <c r="CF94" s="316">
        <f t="shared" si="179"/>
        <v>0</v>
      </c>
      <c r="CG94" s="316">
        <f t="shared" si="180"/>
        <v>0</v>
      </c>
      <c r="CH94" s="316">
        <f t="shared" si="181"/>
        <v>0</v>
      </c>
      <c r="CI94" s="188"/>
      <c r="CJ94" s="307">
        <f t="shared" si="250"/>
        <v>0</v>
      </c>
      <c r="CK94" s="307"/>
      <c r="CL94" s="307"/>
      <c r="CM94" s="318">
        <f t="shared" si="251"/>
        <v>0</v>
      </c>
      <c r="CN94" s="318">
        <f t="shared" si="182"/>
        <v>0</v>
      </c>
      <c r="CO94" s="318">
        <f t="shared" si="183"/>
        <v>0</v>
      </c>
      <c r="CP94" s="318">
        <f t="shared" si="184"/>
        <v>0</v>
      </c>
      <c r="CQ94" s="307"/>
      <c r="CR94" s="307">
        <f t="shared" si="252"/>
        <v>0</v>
      </c>
      <c r="CS94" s="307"/>
      <c r="CT94" s="188"/>
      <c r="CU94" s="188"/>
      <c r="CV94" s="188"/>
      <c r="CW94" s="316">
        <f t="shared" si="253"/>
        <v>0</v>
      </c>
      <c r="CX94" s="316">
        <f t="shared" si="185"/>
        <v>0</v>
      </c>
      <c r="CY94" s="316">
        <f t="shared" si="186"/>
        <v>0</v>
      </c>
      <c r="CZ94" s="316">
        <f t="shared" si="187"/>
        <v>0</v>
      </c>
      <c r="DA94" s="316">
        <f t="shared" si="188"/>
        <v>0</v>
      </c>
      <c r="DB94" s="316">
        <f t="shared" si="189"/>
        <v>0</v>
      </c>
      <c r="DC94" s="316">
        <f t="shared" si="190"/>
        <v>0</v>
      </c>
      <c r="DD94" s="188"/>
      <c r="DE94" s="307">
        <f t="shared" si="254"/>
        <v>0</v>
      </c>
      <c r="DF94" s="188"/>
      <c r="DG94" s="188"/>
      <c r="DH94" s="188"/>
      <c r="DI94" s="188"/>
      <c r="DJ94" s="188"/>
      <c r="DK94" s="316">
        <f t="shared" si="255"/>
        <v>0</v>
      </c>
      <c r="DL94" s="316">
        <f t="shared" si="191"/>
        <v>0</v>
      </c>
      <c r="DM94" s="316">
        <f t="shared" si="192"/>
        <v>0</v>
      </c>
      <c r="DN94" s="316">
        <f t="shared" si="193"/>
        <v>0</v>
      </c>
      <c r="DO94" s="316"/>
      <c r="DP94" s="316">
        <f t="shared" si="256"/>
        <v>0</v>
      </c>
      <c r="DQ94" s="316"/>
      <c r="DR94" s="316">
        <f t="shared" si="257"/>
        <v>0</v>
      </c>
      <c r="DS94" s="316">
        <f t="shared" si="194"/>
        <v>0</v>
      </c>
      <c r="DT94" s="316">
        <f t="shared" si="195"/>
        <v>0</v>
      </c>
      <c r="DU94" s="316">
        <f t="shared" si="196"/>
        <v>0</v>
      </c>
      <c r="DV94" s="316">
        <f t="shared" si="197"/>
        <v>0</v>
      </c>
      <c r="DW94" s="316">
        <f t="shared" si="198"/>
        <v>0</v>
      </c>
      <c r="DX94" s="316">
        <f t="shared" si="199"/>
        <v>0</v>
      </c>
      <c r="DY94" s="316">
        <f t="shared" si="200"/>
        <v>0</v>
      </c>
      <c r="DZ94" s="188"/>
      <c r="EA94" s="307">
        <f t="shared" si="201"/>
        <v>0</v>
      </c>
      <c r="EB94" s="307">
        <f t="shared" si="202"/>
        <v>0</v>
      </c>
      <c r="EC94" s="188"/>
      <c r="ED94" s="188"/>
      <c r="EE94" s="188"/>
      <c r="EF94" s="188"/>
      <c r="EG94" s="188"/>
      <c r="EH94" s="316">
        <f t="shared" si="258"/>
        <v>0</v>
      </c>
      <c r="EI94" s="316">
        <f t="shared" si="203"/>
        <v>0</v>
      </c>
      <c r="EJ94" s="316">
        <f t="shared" si="204"/>
        <v>0</v>
      </c>
      <c r="EK94" s="316">
        <f t="shared" si="205"/>
        <v>0</v>
      </c>
      <c r="EL94" s="316">
        <f t="shared" si="206"/>
        <v>0</v>
      </c>
      <c r="EM94" s="316">
        <f t="shared" si="207"/>
        <v>0</v>
      </c>
      <c r="EN94" s="188"/>
      <c r="EO94" s="307">
        <f t="shared" si="268"/>
        <v>0</v>
      </c>
      <c r="EP94" s="307">
        <f t="shared" si="208"/>
        <v>0</v>
      </c>
      <c r="EQ94" s="188"/>
      <c r="ER94" s="188"/>
      <c r="ES94" s="188"/>
      <c r="ET94" s="188"/>
      <c r="EU94" s="188"/>
      <c r="EV94" s="316">
        <f t="shared" si="259"/>
        <v>0</v>
      </c>
      <c r="EW94" s="316">
        <f t="shared" si="209"/>
        <v>0</v>
      </c>
      <c r="EX94" s="316">
        <f t="shared" si="210"/>
        <v>0</v>
      </c>
      <c r="EY94" s="316">
        <f t="shared" si="211"/>
        <v>0</v>
      </c>
      <c r="EZ94" s="316">
        <f t="shared" si="212"/>
        <v>0</v>
      </c>
      <c r="FA94" s="316">
        <f t="shared" si="213"/>
        <v>0</v>
      </c>
      <c r="FB94" s="188"/>
      <c r="FC94" s="307">
        <f t="shared" si="269"/>
        <v>0</v>
      </c>
      <c r="FD94" s="307">
        <f t="shared" si="214"/>
        <v>0</v>
      </c>
      <c r="FE94" s="188"/>
      <c r="FF94" s="188"/>
      <c r="FG94" s="188"/>
      <c r="FH94" s="188"/>
      <c r="FI94" s="188"/>
      <c r="FJ94" s="188"/>
      <c r="FK94" s="316">
        <f t="shared" si="260"/>
        <v>0</v>
      </c>
      <c r="FL94" s="316">
        <f t="shared" si="215"/>
        <v>0</v>
      </c>
      <c r="FM94" s="316">
        <f t="shared" si="216"/>
        <v>0</v>
      </c>
      <c r="FN94" s="316">
        <f t="shared" si="217"/>
        <v>0</v>
      </c>
      <c r="FO94" s="316">
        <f t="shared" si="218"/>
        <v>0</v>
      </c>
      <c r="FP94" s="316">
        <f t="shared" si="219"/>
        <v>0</v>
      </c>
      <c r="FQ94" s="188"/>
      <c r="FR94" s="307">
        <f t="shared" si="220"/>
        <v>0</v>
      </c>
      <c r="FS94" s="307">
        <f t="shared" si="221"/>
        <v>0</v>
      </c>
      <c r="FT94" s="188"/>
      <c r="FU94" s="188"/>
      <c r="FV94" s="188"/>
      <c r="FW94" s="188"/>
      <c r="FX94" s="188"/>
      <c r="FY94" s="188"/>
      <c r="FZ94" s="316">
        <f t="shared" si="261"/>
        <v>0</v>
      </c>
      <c r="GA94" s="316">
        <f t="shared" si="222"/>
        <v>0</v>
      </c>
      <c r="GB94" s="316">
        <f t="shared" si="223"/>
        <v>0</v>
      </c>
      <c r="GC94" s="316">
        <f t="shared" si="224"/>
        <v>0</v>
      </c>
      <c r="GD94" s="316">
        <f t="shared" si="225"/>
        <v>0</v>
      </c>
      <c r="GE94" s="316">
        <f t="shared" si="226"/>
        <v>0</v>
      </c>
      <c r="GF94" s="188"/>
      <c r="GG94" s="307">
        <f t="shared" si="227"/>
        <v>0</v>
      </c>
      <c r="GH94" s="307">
        <f t="shared" si="228"/>
        <v>0</v>
      </c>
      <c r="GK94" s="188"/>
      <c r="GL94" s="188"/>
      <c r="GM94" s="188"/>
      <c r="GN94" s="188"/>
      <c r="GO94" s="316">
        <f t="shared" si="262"/>
        <v>0</v>
      </c>
      <c r="GP94" s="316">
        <f t="shared" si="262"/>
        <v>0</v>
      </c>
      <c r="GQ94" s="316">
        <f t="shared" si="262"/>
        <v>0</v>
      </c>
      <c r="GR94" s="316">
        <f t="shared" si="262"/>
        <v>0</v>
      </c>
      <c r="GS94" s="316">
        <f t="shared" si="262"/>
        <v>0</v>
      </c>
      <c r="GT94" s="316">
        <f t="shared" si="262"/>
        <v>0</v>
      </c>
      <c r="GU94" s="188"/>
      <c r="GV94" s="307">
        <f t="shared" si="229"/>
        <v>0</v>
      </c>
      <c r="GW94" s="307">
        <f t="shared" si="263"/>
        <v>0</v>
      </c>
      <c r="GZ94" s="188"/>
      <c r="HA94" s="188"/>
      <c r="HB94" s="188"/>
      <c r="HC94" s="188"/>
      <c r="HD94" s="316">
        <f t="shared" si="264"/>
        <v>0</v>
      </c>
      <c r="HE94" s="316">
        <f t="shared" si="264"/>
        <v>0</v>
      </c>
      <c r="HF94" s="316">
        <f t="shared" si="264"/>
        <v>0</v>
      </c>
      <c r="HG94" s="316">
        <f t="shared" si="264"/>
        <v>0</v>
      </c>
      <c r="HH94" s="316">
        <f t="shared" si="264"/>
        <v>0</v>
      </c>
      <c r="HI94" s="316">
        <f t="shared" si="264"/>
        <v>0</v>
      </c>
      <c r="HJ94" s="188"/>
      <c r="HK94" s="307">
        <f t="shared" si="230"/>
        <v>0</v>
      </c>
      <c r="HL94" s="307">
        <f t="shared" si="265"/>
        <v>0</v>
      </c>
    </row>
    <row r="95" spans="1:220" ht="16.5" x14ac:dyDescent="0.25">
      <c r="A95" s="404">
        <v>39630</v>
      </c>
      <c r="B95" s="410">
        <f t="shared" si="231"/>
        <v>0</v>
      </c>
      <c r="C95" s="208">
        <f t="shared" si="232"/>
        <v>0.12</v>
      </c>
      <c r="D95" s="411">
        <f>AVERAGE(C92:C98)</f>
        <v>0.12</v>
      </c>
      <c r="E95" s="410">
        <f t="shared" si="233"/>
        <v>0</v>
      </c>
      <c r="F95" s="208">
        <f t="shared" si="234"/>
        <v>0.16250000000000001</v>
      </c>
      <c r="G95" s="411">
        <f>AVERAGE(F92:F98)</f>
        <v>0.1739285714285714</v>
      </c>
      <c r="H95" s="410">
        <f t="shared" si="235"/>
        <v>0</v>
      </c>
      <c r="I95" s="208">
        <f t="shared" si="150"/>
        <v>-0.09</v>
      </c>
      <c r="J95" s="411">
        <f>AVERAGE(I92:I98)</f>
        <v>-8.9999999999999983E-2</v>
      </c>
      <c r="K95" s="410">
        <f t="shared" si="236"/>
        <v>10.14</v>
      </c>
      <c r="L95" s="208">
        <f t="shared" si="151"/>
        <v>6.25E-2</v>
      </c>
      <c r="M95" s="411">
        <f>AVERAGE(L92:L98)</f>
        <v>7.3928571428571441E-2</v>
      </c>
      <c r="N95" s="410">
        <f t="shared" si="237"/>
        <v>-43.39</v>
      </c>
      <c r="O95" s="208">
        <f t="shared" si="152"/>
        <v>0.13</v>
      </c>
      <c r="P95" s="411">
        <f>AVERAGE(O92:O98)</f>
        <v>0.13</v>
      </c>
      <c r="Q95" s="410">
        <f t="shared" si="238"/>
        <v>-27.55</v>
      </c>
      <c r="R95" s="208">
        <f t="shared" si="239"/>
        <v>-0.59499999999999997</v>
      </c>
      <c r="S95" s="411">
        <f>AVERAGE(R92:R98)</f>
        <v>-0.59499999999999986</v>
      </c>
      <c r="T95" s="208">
        <f t="shared" si="240"/>
        <v>4.8018891855155941</v>
      </c>
      <c r="U95" s="411">
        <f>AVERAGE(T92:T98)</f>
        <v>4.8077087637190754</v>
      </c>
      <c r="V95" s="410">
        <f t="shared" si="241"/>
        <v>-0.28000000000000003</v>
      </c>
      <c r="W95" s="208">
        <f t="shared" si="242"/>
        <v>4.0260000000000007</v>
      </c>
      <c r="X95" s="411">
        <f>AVERAGE(W92:W98)</f>
        <v>4.0301428571428568</v>
      </c>
      <c r="Z95" s="415">
        <f t="shared" si="243"/>
        <v>-17.41</v>
      </c>
      <c r="AA95" s="122"/>
      <c r="AB95" s="122"/>
      <c r="AH95" s="407">
        <v>39630</v>
      </c>
      <c r="AI95" s="293">
        <f t="shared" si="244"/>
        <v>0</v>
      </c>
      <c r="AJ95" s="294">
        <f t="shared" si="266"/>
        <v>0</v>
      </c>
      <c r="AK95" s="294">
        <f t="shared" si="153"/>
        <v>0</v>
      </c>
      <c r="AL95" s="313">
        <f t="shared" si="245"/>
        <v>0.65400684428604405</v>
      </c>
      <c r="AM95" s="314">
        <f t="shared" si="154"/>
        <v>0</v>
      </c>
      <c r="AN95" s="294">
        <f t="shared" si="155"/>
        <v>0</v>
      </c>
      <c r="AO95" s="408"/>
      <c r="AP95" s="237"/>
      <c r="AQ95" s="307">
        <f t="shared" si="156"/>
        <v>0</v>
      </c>
      <c r="AR95" s="237"/>
      <c r="AS95" s="188"/>
      <c r="AT95" s="188"/>
      <c r="AU95" s="239">
        <v>39630</v>
      </c>
      <c r="AV95" s="188"/>
      <c r="AW95" s="315">
        <f t="shared" si="246"/>
        <v>0</v>
      </c>
      <c r="AX95" s="316">
        <f t="shared" si="157"/>
        <v>0</v>
      </c>
      <c r="AY95" s="316">
        <f t="shared" si="158"/>
        <v>0</v>
      </c>
      <c r="AZ95" s="316">
        <f t="shared" si="159"/>
        <v>0</v>
      </c>
      <c r="BA95" s="316">
        <f t="shared" si="160"/>
        <v>0</v>
      </c>
      <c r="BB95" s="316">
        <f t="shared" si="161"/>
        <v>0</v>
      </c>
      <c r="BC95" s="316">
        <f t="shared" si="162"/>
        <v>0</v>
      </c>
      <c r="BD95" s="316"/>
      <c r="BE95" s="316">
        <f t="shared" si="247"/>
        <v>0</v>
      </c>
      <c r="BF95" s="248"/>
      <c r="BG95" s="248"/>
      <c r="BH95" s="317">
        <f t="shared" si="248"/>
        <v>0</v>
      </c>
      <c r="BI95" s="317">
        <f t="shared" si="163"/>
        <v>0</v>
      </c>
      <c r="BJ95" s="317">
        <f t="shared" si="164"/>
        <v>0</v>
      </c>
      <c r="BK95" s="317">
        <f t="shared" si="165"/>
        <v>0</v>
      </c>
      <c r="BL95" s="317">
        <f t="shared" si="166"/>
        <v>0</v>
      </c>
      <c r="BM95" s="317">
        <f t="shared" si="167"/>
        <v>0</v>
      </c>
      <c r="BN95" s="317">
        <f t="shared" si="168"/>
        <v>0</v>
      </c>
      <c r="BO95" s="317">
        <f t="shared" si="169"/>
        <v>0</v>
      </c>
      <c r="BP95" s="248"/>
      <c r="BQ95" s="249">
        <f t="shared" si="267"/>
        <v>0</v>
      </c>
      <c r="BR95" s="249"/>
      <c r="BS95" s="249"/>
      <c r="BT95" s="188"/>
      <c r="BU95" s="188"/>
      <c r="BV95" s="318">
        <f t="shared" si="249"/>
        <v>0</v>
      </c>
      <c r="BW95" s="318">
        <f t="shared" si="170"/>
        <v>0</v>
      </c>
      <c r="BX95" s="318">
        <f t="shared" si="171"/>
        <v>0</v>
      </c>
      <c r="BY95" s="318">
        <f t="shared" si="172"/>
        <v>0</v>
      </c>
      <c r="BZ95" s="318">
        <f t="shared" si="173"/>
        <v>0</v>
      </c>
      <c r="CA95" s="316">
        <f t="shared" si="174"/>
        <v>0</v>
      </c>
      <c r="CB95" s="316">
        <f t="shared" si="175"/>
        <v>0</v>
      </c>
      <c r="CC95" s="316">
        <f t="shared" si="176"/>
        <v>0</v>
      </c>
      <c r="CD95" s="316">
        <f t="shared" si="177"/>
        <v>0</v>
      </c>
      <c r="CE95" s="316">
        <f t="shared" si="178"/>
        <v>0</v>
      </c>
      <c r="CF95" s="316">
        <f t="shared" si="179"/>
        <v>0</v>
      </c>
      <c r="CG95" s="316">
        <f t="shared" si="180"/>
        <v>0</v>
      </c>
      <c r="CH95" s="316">
        <f t="shared" si="181"/>
        <v>0</v>
      </c>
      <c r="CI95" s="188"/>
      <c r="CJ95" s="307">
        <f t="shared" si="250"/>
        <v>0</v>
      </c>
      <c r="CK95" s="307"/>
      <c r="CL95" s="307"/>
      <c r="CM95" s="318">
        <f t="shared" si="251"/>
        <v>0</v>
      </c>
      <c r="CN95" s="318">
        <f t="shared" si="182"/>
        <v>0</v>
      </c>
      <c r="CO95" s="318">
        <f t="shared" si="183"/>
        <v>0</v>
      </c>
      <c r="CP95" s="318">
        <f t="shared" si="184"/>
        <v>0</v>
      </c>
      <c r="CQ95" s="307"/>
      <c r="CR95" s="307">
        <f t="shared" si="252"/>
        <v>0</v>
      </c>
      <c r="CS95" s="307"/>
      <c r="CT95" s="188"/>
      <c r="CU95" s="188"/>
      <c r="CV95" s="188"/>
      <c r="CW95" s="316">
        <f t="shared" si="253"/>
        <v>0</v>
      </c>
      <c r="CX95" s="316">
        <f t="shared" si="185"/>
        <v>0</v>
      </c>
      <c r="CY95" s="316">
        <f t="shared" si="186"/>
        <v>0</v>
      </c>
      <c r="CZ95" s="316">
        <f t="shared" si="187"/>
        <v>0</v>
      </c>
      <c r="DA95" s="316">
        <f t="shared" si="188"/>
        <v>0</v>
      </c>
      <c r="DB95" s="316">
        <f t="shared" si="189"/>
        <v>0</v>
      </c>
      <c r="DC95" s="316">
        <f t="shared" si="190"/>
        <v>0</v>
      </c>
      <c r="DD95" s="188"/>
      <c r="DE95" s="307">
        <f t="shared" si="254"/>
        <v>0</v>
      </c>
      <c r="DF95" s="188"/>
      <c r="DG95" s="188"/>
      <c r="DH95" s="188"/>
      <c r="DI95" s="188"/>
      <c r="DJ95" s="188"/>
      <c r="DK95" s="316">
        <f t="shared" si="255"/>
        <v>0</v>
      </c>
      <c r="DL95" s="316">
        <f t="shared" si="191"/>
        <v>0</v>
      </c>
      <c r="DM95" s="316">
        <f t="shared" si="192"/>
        <v>0</v>
      </c>
      <c r="DN95" s="316">
        <f t="shared" si="193"/>
        <v>0</v>
      </c>
      <c r="DO95" s="316"/>
      <c r="DP95" s="316">
        <f t="shared" si="256"/>
        <v>0</v>
      </c>
      <c r="DQ95" s="316"/>
      <c r="DR95" s="316">
        <f t="shared" si="257"/>
        <v>0</v>
      </c>
      <c r="DS95" s="316">
        <f t="shared" si="194"/>
        <v>0</v>
      </c>
      <c r="DT95" s="316">
        <f t="shared" si="195"/>
        <v>0</v>
      </c>
      <c r="DU95" s="316">
        <f t="shared" si="196"/>
        <v>0</v>
      </c>
      <c r="DV95" s="316">
        <f t="shared" si="197"/>
        <v>0</v>
      </c>
      <c r="DW95" s="316">
        <f t="shared" si="198"/>
        <v>0</v>
      </c>
      <c r="DX95" s="316">
        <f t="shared" si="199"/>
        <v>0</v>
      </c>
      <c r="DY95" s="316">
        <f t="shared" si="200"/>
        <v>0</v>
      </c>
      <c r="DZ95" s="188"/>
      <c r="EA95" s="307">
        <f t="shared" si="201"/>
        <v>0</v>
      </c>
      <c r="EB95" s="307">
        <f t="shared" si="202"/>
        <v>0</v>
      </c>
      <c r="EC95" s="188"/>
      <c r="ED95" s="188"/>
      <c r="EE95" s="188"/>
      <c r="EF95" s="188"/>
      <c r="EG95" s="188"/>
      <c r="EH95" s="316">
        <f t="shared" si="258"/>
        <v>0</v>
      </c>
      <c r="EI95" s="316">
        <f t="shared" si="203"/>
        <v>0</v>
      </c>
      <c r="EJ95" s="316">
        <f t="shared" si="204"/>
        <v>0</v>
      </c>
      <c r="EK95" s="316">
        <f t="shared" si="205"/>
        <v>0</v>
      </c>
      <c r="EL95" s="316">
        <f t="shared" si="206"/>
        <v>0</v>
      </c>
      <c r="EM95" s="316">
        <f t="shared" si="207"/>
        <v>0</v>
      </c>
      <c r="EN95" s="188"/>
      <c r="EO95" s="307">
        <f t="shared" si="268"/>
        <v>0</v>
      </c>
      <c r="EP95" s="307">
        <f t="shared" si="208"/>
        <v>0</v>
      </c>
      <c r="EQ95" s="188"/>
      <c r="ER95" s="188"/>
      <c r="ES95" s="188"/>
      <c r="ET95" s="188"/>
      <c r="EU95" s="188"/>
      <c r="EV95" s="316">
        <f t="shared" si="259"/>
        <v>0</v>
      </c>
      <c r="EW95" s="316">
        <f t="shared" si="209"/>
        <v>0</v>
      </c>
      <c r="EX95" s="316">
        <f t="shared" si="210"/>
        <v>0</v>
      </c>
      <c r="EY95" s="316">
        <f t="shared" si="211"/>
        <v>0</v>
      </c>
      <c r="EZ95" s="316">
        <f t="shared" si="212"/>
        <v>0</v>
      </c>
      <c r="FA95" s="316">
        <f t="shared" si="213"/>
        <v>0</v>
      </c>
      <c r="FB95" s="188"/>
      <c r="FC95" s="307">
        <f t="shared" si="269"/>
        <v>0</v>
      </c>
      <c r="FD95" s="307">
        <f t="shared" si="214"/>
        <v>0</v>
      </c>
      <c r="FE95" s="188"/>
      <c r="FF95" s="188"/>
      <c r="FG95" s="188"/>
      <c r="FH95" s="188"/>
      <c r="FI95" s="188"/>
      <c r="FJ95" s="188"/>
      <c r="FK95" s="316">
        <f t="shared" si="260"/>
        <v>0</v>
      </c>
      <c r="FL95" s="316">
        <f t="shared" si="215"/>
        <v>0</v>
      </c>
      <c r="FM95" s="316">
        <f t="shared" si="216"/>
        <v>0</v>
      </c>
      <c r="FN95" s="316">
        <f t="shared" si="217"/>
        <v>0</v>
      </c>
      <c r="FO95" s="316">
        <f t="shared" si="218"/>
        <v>0</v>
      </c>
      <c r="FP95" s="316">
        <f t="shared" si="219"/>
        <v>0</v>
      </c>
      <c r="FQ95" s="188"/>
      <c r="FR95" s="307">
        <f t="shared" si="220"/>
        <v>0</v>
      </c>
      <c r="FS95" s="307">
        <f t="shared" si="221"/>
        <v>0</v>
      </c>
      <c r="FT95" s="188"/>
      <c r="FU95" s="188"/>
      <c r="FV95" s="188"/>
      <c r="FW95" s="188"/>
      <c r="FX95" s="188"/>
      <c r="FY95" s="188"/>
      <c r="FZ95" s="316">
        <f t="shared" si="261"/>
        <v>0</v>
      </c>
      <c r="GA95" s="316">
        <f t="shared" si="222"/>
        <v>0</v>
      </c>
      <c r="GB95" s="316">
        <f t="shared" si="223"/>
        <v>0</v>
      </c>
      <c r="GC95" s="316">
        <f t="shared" si="224"/>
        <v>0</v>
      </c>
      <c r="GD95" s="316">
        <f t="shared" si="225"/>
        <v>0</v>
      </c>
      <c r="GE95" s="316">
        <f t="shared" si="226"/>
        <v>0</v>
      </c>
      <c r="GF95" s="188"/>
      <c r="GG95" s="307">
        <f t="shared" si="227"/>
        <v>0</v>
      </c>
      <c r="GH95" s="307">
        <f t="shared" si="228"/>
        <v>0</v>
      </c>
      <c r="GK95" s="188"/>
      <c r="GL95" s="188"/>
      <c r="GM95" s="188"/>
      <c r="GN95" s="188"/>
      <c r="GO95" s="316">
        <f t="shared" si="262"/>
        <v>0</v>
      </c>
      <c r="GP95" s="316">
        <f t="shared" si="262"/>
        <v>0</v>
      </c>
      <c r="GQ95" s="316">
        <f t="shared" si="262"/>
        <v>0</v>
      </c>
      <c r="GR95" s="316">
        <f t="shared" si="262"/>
        <v>0</v>
      </c>
      <c r="GS95" s="316">
        <f t="shared" si="262"/>
        <v>0</v>
      </c>
      <c r="GT95" s="316">
        <f t="shared" si="262"/>
        <v>0</v>
      </c>
      <c r="GU95" s="188"/>
      <c r="GV95" s="307">
        <f t="shared" si="229"/>
        <v>0</v>
      </c>
      <c r="GW95" s="307">
        <f t="shared" si="263"/>
        <v>0</v>
      </c>
      <c r="GZ95" s="188"/>
      <c r="HA95" s="188"/>
      <c r="HB95" s="188"/>
      <c r="HC95" s="188"/>
      <c r="HD95" s="316">
        <f t="shared" si="264"/>
        <v>0</v>
      </c>
      <c r="HE95" s="316">
        <f t="shared" si="264"/>
        <v>0</v>
      </c>
      <c r="HF95" s="316">
        <f t="shared" si="264"/>
        <v>0</v>
      </c>
      <c r="HG95" s="316">
        <f t="shared" si="264"/>
        <v>0</v>
      </c>
      <c r="HH95" s="316">
        <f t="shared" si="264"/>
        <v>0</v>
      </c>
      <c r="HI95" s="316">
        <f t="shared" si="264"/>
        <v>0</v>
      </c>
      <c r="HJ95" s="188"/>
      <c r="HK95" s="307">
        <f t="shared" si="230"/>
        <v>0</v>
      </c>
      <c r="HL95" s="307">
        <f t="shared" si="265"/>
        <v>0</v>
      </c>
    </row>
    <row r="96" spans="1:220" ht="16.5" x14ac:dyDescent="0.25">
      <c r="A96" s="404">
        <v>39661</v>
      </c>
      <c r="B96" s="410">
        <f t="shared" si="231"/>
        <v>0</v>
      </c>
      <c r="C96" s="208">
        <f t="shared" si="232"/>
        <v>0.12</v>
      </c>
      <c r="D96" s="417"/>
      <c r="E96" s="410">
        <f t="shared" si="233"/>
        <v>0</v>
      </c>
      <c r="F96" s="208">
        <f t="shared" si="234"/>
        <v>0.16250000000000001</v>
      </c>
      <c r="G96" s="417"/>
      <c r="H96" s="410">
        <f t="shared" si="235"/>
        <v>0</v>
      </c>
      <c r="I96" s="208">
        <f t="shared" si="150"/>
        <v>-0.09</v>
      </c>
      <c r="J96" s="417"/>
      <c r="K96" s="410">
        <f t="shared" si="236"/>
        <v>10.08</v>
      </c>
      <c r="L96" s="208">
        <f t="shared" si="151"/>
        <v>6.25E-2</v>
      </c>
      <c r="M96" s="417"/>
      <c r="N96" s="410">
        <f t="shared" si="237"/>
        <v>-43.15</v>
      </c>
      <c r="O96" s="208">
        <f t="shared" si="152"/>
        <v>0.13</v>
      </c>
      <c r="P96" s="417"/>
      <c r="Q96" s="410">
        <f t="shared" si="238"/>
        <v>-27.4</v>
      </c>
      <c r="R96" s="208">
        <f t="shared" si="239"/>
        <v>-0.59499999999999997</v>
      </c>
      <c r="S96" s="417"/>
      <c r="T96" s="208">
        <f t="shared" si="240"/>
        <v>4.8294989965816209</v>
      </c>
      <c r="U96" s="417"/>
      <c r="V96" s="410">
        <f t="shared" si="241"/>
        <v>-0.28000000000000003</v>
      </c>
      <c r="W96" s="208">
        <f t="shared" si="242"/>
        <v>4.0460000000000003</v>
      </c>
      <c r="X96" s="417"/>
      <c r="Z96" s="415">
        <f t="shared" si="243"/>
        <v>-17.32</v>
      </c>
      <c r="AA96" s="122"/>
      <c r="AB96" s="122"/>
      <c r="AH96" s="407">
        <v>39661</v>
      </c>
      <c r="AI96" s="293">
        <f t="shared" si="244"/>
        <v>0</v>
      </c>
      <c r="AJ96" s="294">
        <f t="shared" si="266"/>
        <v>0</v>
      </c>
      <c r="AK96" s="294">
        <f t="shared" si="153"/>
        <v>0</v>
      </c>
      <c r="AL96" s="313">
        <f t="shared" si="245"/>
        <v>0.65045029672410459</v>
      </c>
      <c r="AM96" s="314">
        <f t="shared" si="154"/>
        <v>0</v>
      </c>
      <c r="AN96" s="294">
        <f t="shared" si="155"/>
        <v>0</v>
      </c>
      <c r="AO96" s="408"/>
      <c r="AP96" s="237"/>
      <c r="AQ96" s="307">
        <f t="shared" si="156"/>
        <v>0</v>
      </c>
      <c r="AR96" s="237"/>
      <c r="AS96" s="188"/>
      <c r="AT96" s="188"/>
      <c r="AU96" s="239">
        <v>39661</v>
      </c>
      <c r="AV96" s="188"/>
      <c r="AW96" s="315">
        <f t="shared" si="246"/>
        <v>0</v>
      </c>
      <c r="AX96" s="316">
        <f t="shared" si="157"/>
        <v>0</v>
      </c>
      <c r="AY96" s="316">
        <f t="shared" si="158"/>
        <v>0</v>
      </c>
      <c r="AZ96" s="316">
        <f t="shared" si="159"/>
        <v>0</v>
      </c>
      <c r="BA96" s="316">
        <f t="shared" si="160"/>
        <v>0</v>
      </c>
      <c r="BB96" s="316">
        <f t="shared" si="161"/>
        <v>0</v>
      </c>
      <c r="BC96" s="316">
        <f t="shared" si="162"/>
        <v>0</v>
      </c>
      <c r="BD96" s="316"/>
      <c r="BE96" s="316">
        <f t="shared" si="247"/>
        <v>0</v>
      </c>
      <c r="BF96" s="248"/>
      <c r="BG96" s="248"/>
      <c r="BH96" s="317">
        <f t="shared" si="248"/>
        <v>0</v>
      </c>
      <c r="BI96" s="317">
        <f t="shared" si="163"/>
        <v>0</v>
      </c>
      <c r="BJ96" s="317">
        <f t="shared" si="164"/>
        <v>0</v>
      </c>
      <c r="BK96" s="317">
        <f t="shared" si="165"/>
        <v>0</v>
      </c>
      <c r="BL96" s="317">
        <f t="shared" si="166"/>
        <v>0</v>
      </c>
      <c r="BM96" s="317">
        <f t="shared" si="167"/>
        <v>0</v>
      </c>
      <c r="BN96" s="317">
        <f t="shared" si="168"/>
        <v>0</v>
      </c>
      <c r="BO96" s="317">
        <f t="shared" si="169"/>
        <v>0</v>
      </c>
      <c r="BP96" s="248"/>
      <c r="BQ96" s="249">
        <f t="shared" si="267"/>
        <v>0</v>
      </c>
      <c r="BR96" s="249"/>
      <c r="BS96" s="249"/>
      <c r="BT96" s="188"/>
      <c r="BU96" s="188"/>
      <c r="BV96" s="318">
        <f t="shared" si="249"/>
        <v>0</v>
      </c>
      <c r="BW96" s="318">
        <f t="shared" si="170"/>
        <v>0</v>
      </c>
      <c r="BX96" s="318">
        <f t="shared" si="171"/>
        <v>0</v>
      </c>
      <c r="BY96" s="318">
        <f t="shared" si="172"/>
        <v>0</v>
      </c>
      <c r="BZ96" s="318">
        <f t="shared" si="173"/>
        <v>0</v>
      </c>
      <c r="CA96" s="316">
        <f t="shared" si="174"/>
        <v>0</v>
      </c>
      <c r="CB96" s="316">
        <f t="shared" si="175"/>
        <v>0</v>
      </c>
      <c r="CC96" s="316">
        <f t="shared" si="176"/>
        <v>0</v>
      </c>
      <c r="CD96" s="316">
        <f t="shared" si="177"/>
        <v>0</v>
      </c>
      <c r="CE96" s="316">
        <f t="shared" si="178"/>
        <v>0</v>
      </c>
      <c r="CF96" s="316">
        <f t="shared" si="179"/>
        <v>0</v>
      </c>
      <c r="CG96" s="316">
        <f t="shared" si="180"/>
        <v>0</v>
      </c>
      <c r="CH96" s="316">
        <f t="shared" si="181"/>
        <v>0</v>
      </c>
      <c r="CI96" s="188"/>
      <c r="CJ96" s="307">
        <f t="shared" si="250"/>
        <v>0</v>
      </c>
      <c r="CK96" s="307"/>
      <c r="CL96" s="307"/>
      <c r="CM96" s="318">
        <f t="shared" si="251"/>
        <v>0</v>
      </c>
      <c r="CN96" s="318">
        <f t="shared" si="182"/>
        <v>0</v>
      </c>
      <c r="CO96" s="318">
        <f t="shared" si="183"/>
        <v>0</v>
      </c>
      <c r="CP96" s="318">
        <f t="shared" si="184"/>
        <v>0</v>
      </c>
      <c r="CQ96" s="307"/>
      <c r="CR96" s="307">
        <f t="shared" si="252"/>
        <v>0</v>
      </c>
      <c r="CS96" s="307"/>
      <c r="CT96" s="188"/>
      <c r="CU96" s="188"/>
      <c r="CV96" s="188"/>
      <c r="CW96" s="316">
        <f t="shared" si="253"/>
        <v>0</v>
      </c>
      <c r="CX96" s="316">
        <f t="shared" si="185"/>
        <v>0</v>
      </c>
      <c r="CY96" s="316">
        <f t="shared" si="186"/>
        <v>0</v>
      </c>
      <c r="CZ96" s="316">
        <f t="shared" si="187"/>
        <v>0</v>
      </c>
      <c r="DA96" s="316">
        <f t="shared" si="188"/>
        <v>0</v>
      </c>
      <c r="DB96" s="316">
        <f t="shared" si="189"/>
        <v>0</v>
      </c>
      <c r="DC96" s="316">
        <f t="shared" si="190"/>
        <v>0</v>
      </c>
      <c r="DD96" s="188"/>
      <c r="DE96" s="307">
        <f t="shared" si="254"/>
        <v>0</v>
      </c>
      <c r="DF96" s="188"/>
      <c r="DG96" s="188"/>
      <c r="DH96" s="188"/>
      <c r="DI96" s="188"/>
      <c r="DJ96" s="188"/>
      <c r="DK96" s="316">
        <f t="shared" si="255"/>
        <v>0</v>
      </c>
      <c r="DL96" s="316">
        <f t="shared" si="191"/>
        <v>0</v>
      </c>
      <c r="DM96" s="316">
        <f t="shared" si="192"/>
        <v>0</v>
      </c>
      <c r="DN96" s="316">
        <f t="shared" si="193"/>
        <v>0</v>
      </c>
      <c r="DO96" s="316"/>
      <c r="DP96" s="316">
        <f t="shared" si="256"/>
        <v>0</v>
      </c>
      <c r="DQ96" s="316"/>
      <c r="DR96" s="316">
        <f t="shared" si="257"/>
        <v>0</v>
      </c>
      <c r="DS96" s="316">
        <f t="shared" si="194"/>
        <v>0</v>
      </c>
      <c r="DT96" s="316">
        <f t="shared" si="195"/>
        <v>0</v>
      </c>
      <c r="DU96" s="316">
        <f t="shared" si="196"/>
        <v>0</v>
      </c>
      <c r="DV96" s="316">
        <f t="shared" si="197"/>
        <v>0</v>
      </c>
      <c r="DW96" s="316">
        <f t="shared" si="198"/>
        <v>0</v>
      </c>
      <c r="DX96" s="316">
        <f t="shared" si="199"/>
        <v>0</v>
      </c>
      <c r="DY96" s="316">
        <f t="shared" si="200"/>
        <v>0</v>
      </c>
      <c r="DZ96" s="188"/>
      <c r="EA96" s="307">
        <f t="shared" si="201"/>
        <v>0</v>
      </c>
      <c r="EB96" s="307">
        <f t="shared" si="202"/>
        <v>0</v>
      </c>
      <c r="EC96" s="188"/>
      <c r="ED96" s="188"/>
      <c r="EE96" s="188"/>
      <c r="EF96" s="188"/>
      <c r="EG96" s="188"/>
      <c r="EH96" s="316">
        <f t="shared" si="258"/>
        <v>0</v>
      </c>
      <c r="EI96" s="316">
        <f t="shared" si="203"/>
        <v>0</v>
      </c>
      <c r="EJ96" s="316">
        <f t="shared" si="204"/>
        <v>0</v>
      </c>
      <c r="EK96" s="316">
        <f t="shared" si="205"/>
        <v>0</v>
      </c>
      <c r="EL96" s="316">
        <f t="shared" si="206"/>
        <v>0</v>
      </c>
      <c r="EM96" s="316">
        <f t="shared" si="207"/>
        <v>0</v>
      </c>
      <c r="EN96" s="188"/>
      <c r="EO96" s="307">
        <f t="shared" si="268"/>
        <v>0</v>
      </c>
      <c r="EP96" s="307">
        <f t="shared" si="208"/>
        <v>0</v>
      </c>
      <c r="EQ96" s="188"/>
      <c r="ER96" s="188"/>
      <c r="ES96" s="188"/>
      <c r="ET96" s="188"/>
      <c r="EU96" s="188"/>
      <c r="EV96" s="316">
        <f t="shared" si="259"/>
        <v>0</v>
      </c>
      <c r="EW96" s="316">
        <f t="shared" si="209"/>
        <v>0</v>
      </c>
      <c r="EX96" s="316">
        <f t="shared" si="210"/>
        <v>0</v>
      </c>
      <c r="EY96" s="316">
        <f t="shared" si="211"/>
        <v>0</v>
      </c>
      <c r="EZ96" s="316">
        <f t="shared" si="212"/>
        <v>0</v>
      </c>
      <c r="FA96" s="316">
        <f t="shared" si="213"/>
        <v>0</v>
      </c>
      <c r="FB96" s="188"/>
      <c r="FC96" s="307">
        <f t="shared" si="269"/>
        <v>0</v>
      </c>
      <c r="FD96" s="307">
        <f t="shared" si="214"/>
        <v>0</v>
      </c>
      <c r="FE96" s="188"/>
      <c r="FF96" s="188"/>
      <c r="FG96" s="188"/>
      <c r="FH96" s="188"/>
      <c r="FI96" s="188"/>
      <c r="FJ96" s="188"/>
      <c r="FK96" s="316">
        <f t="shared" si="260"/>
        <v>0</v>
      </c>
      <c r="FL96" s="316">
        <f t="shared" si="215"/>
        <v>0</v>
      </c>
      <c r="FM96" s="316">
        <f t="shared" si="216"/>
        <v>0</v>
      </c>
      <c r="FN96" s="316">
        <f t="shared" si="217"/>
        <v>0</v>
      </c>
      <c r="FO96" s="316">
        <f t="shared" si="218"/>
        <v>0</v>
      </c>
      <c r="FP96" s="316">
        <f t="shared" si="219"/>
        <v>0</v>
      </c>
      <c r="FQ96" s="188"/>
      <c r="FR96" s="307">
        <f t="shared" si="220"/>
        <v>0</v>
      </c>
      <c r="FS96" s="307">
        <f t="shared" si="221"/>
        <v>0</v>
      </c>
      <c r="FT96" s="188"/>
      <c r="FU96" s="188"/>
      <c r="FV96" s="188"/>
      <c r="FW96" s="188"/>
      <c r="FX96" s="188"/>
      <c r="FY96" s="188"/>
      <c r="FZ96" s="316">
        <f t="shared" si="261"/>
        <v>0</v>
      </c>
      <c r="GA96" s="316">
        <f t="shared" si="222"/>
        <v>0</v>
      </c>
      <c r="GB96" s="316">
        <f t="shared" si="223"/>
        <v>0</v>
      </c>
      <c r="GC96" s="316">
        <f t="shared" si="224"/>
        <v>0</v>
      </c>
      <c r="GD96" s="316">
        <f t="shared" si="225"/>
        <v>0</v>
      </c>
      <c r="GE96" s="316">
        <f t="shared" si="226"/>
        <v>0</v>
      </c>
      <c r="GF96" s="188"/>
      <c r="GG96" s="307">
        <f t="shared" si="227"/>
        <v>0</v>
      </c>
      <c r="GH96" s="307">
        <f t="shared" si="228"/>
        <v>0</v>
      </c>
      <c r="GK96" s="188"/>
      <c r="GL96" s="188"/>
      <c r="GM96" s="188"/>
      <c r="GN96" s="188"/>
      <c r="GO96" s="316">
        <f t="shared" si="262"/>
        <v>0</v>
      </c>
      <c r="GP96" s="316">
        <f t="shared" si="262"/>
        <v>0</v>
      </c>
      <c r="GQ96" s="316">
        <f t="shared" si="262"/>
        <v>0</v>
      </c>
      <c r="GR96" s="316">
        <f t="shared" si="262"/>
        <v>0</v>
      </c>
      <c r="GS96" s="316">
        <f t="shared" si="262"/>
        <v>0</v>
      </c>
      <c r="GT96" s="316">
        <f t="shared" si="262"/>
        <v>0</v>
      </c>
      <c r="GU96" s="188"/>
      <c r="GV96" s="307">
        <f t="shared" si="229"/>
        <v>0</v>
      </c>
      <c r="GW96" s="307">
        <f t="shared" si="263"/>
        <v>0</v>
      </c>
      <c r="GZ96" s="188"/>
      <c r="HA96" s="188"/>
      <c r="HB96" s="188"/>
      <c r="HC96" s="188"/>
      <c r="HD96" s="316">
        <f t="shared" si="264"/>
        <v>0</v>
      </c>
      <c r="HE96" s="316">
        <f t="shared" si="264"/>
        <v>0</v>
      </c>
      <c r="HF96" s="316">
        <f t="shared" si="264"/>
        <v>0</v>
      </c>
      <c r="HG96" s="316">
        <f t="shared" si="264"/>
        <v>0</v>
      </c>
      <c r="HH96" s="316">
        <f t="shared" si="264"/>
        <v>0</v>
      </c>
      <c r="HI96" s="316">
        <f t="shared" si="264"/>
        <v>0</v>
      </c>
      <c r="HJ96" s="188"/>
      <c r="HK96" s="307">
        <f t="shared" si="230"/>
        <v>0</v>
      </c>
      <c r="HL96" s="307">
        <f t="shared" si="265"/>
        <v>0</v>
      </c>
    </row>
    <row r="97" spans="1:220" ht="16.5" x14ac:dyDescent="0.25">
      <c r="A97" s="404">
        <v>39692</v>
      </c>
      <c r="B97" s="410">
        <f t="shared" si="231"/>
        <v>0</v>
      </c>
      <c r="C97" s="208">
        <f t="shared" si="232"/>
        <v>0.12</v>
      </c>
      <c r="D97" s="417"/>
      <c r="E97" s="410">
        <f t="shared" si="233"/>
        <v>0</v>
      </c>
      <c r="F97" s="208">
        <f t="shared" si="234"/>
        <v>0.1825</v>
      </c>
      <c r="G97" s="417"/>
      <c r="H97" s="410">
        <f t="shared" si="235"/>
        <v>0</v>
      </c>
      <c r="I97" s="208">
        <f t="shared" si="150"/>
        <v>-0.09</v>
      </c>
      <c r="J97" s="417"/>
      <c r="K97" s="410">
        <f t="shared" si="236"/>
        <v>9.6999999999999993</v>
      </c>
      <c r="L97" s="208">
        <f t="shared" si="151"/>
        <v>8.2500000000000004E-2</v>
      </c>
      <c r="M97" s="417"/>
      <c r="N97" s="410">
        <f t="shared" si="237"/>
        <v>-41.53</v>
      </c>
      <c r="O97" s="208">
        <f t="shared" si="152"/>
        <v>0.13</v>
      </c>
      <c r="P97" s="417"/>
      <c r="Q97" s="410">
        <f t="shared" si="238"/>
        <v>-26.37</v>
      </c>
      <c r="R97" s="208">
        <f t="shared" si="239"/>
        <v>-0.59499999999999997</v>
      </c>
      <c r="S97" s="417"/>
      <c r="T97" s="208">
        <f t="shared" si="240"/>
        <v>4.8655193277816267</v>
      </c>
      <c r="U97" s="417"/>
      <c r="V97" s="410">
        <f t="shared" si="241"/>
        <v>-0.27</v>
      </c>
      <c r="W97" s="208">
        <f t="shared" si="242"/>
        <v>4.0720000000000001</v>
      </c>
      <c r="X97" s="417"/>
      <c r="Z97" s="415">
        <f t="shared" si="243"/>
        <v>-16.670000000000002</v>
      </c>
      <c r="AA97" s="122"/>
      <c r="AB97" s="122"/>
      <c r="AH97" s="407">
        <v>39692</v>
      </c>
      <c r="AI97" s="293">
        <f t="shared" si="244"/>
        <v>0</v>
      </c>
      <c r="AJ97" s="294">
        <f t="shared" si="266"/>
        <v>0</v>
      </c>
      <c r="AK97" s="294">
        <f t="shared" si="153"/>
        <v>0</v>
      </c>
      <c r="AL97" s="313">
        <f t="shared" si="245"/>
        <v>0.64690425520103212</v>
      </c>
      <c r="AM97" s="314">
        <f t="shared" si="154"/>
        <v>0</v>
      </c>
      <c r="AN97" s="294">
        <f t="shared" si="155"/>
        <v>0</v>
      </c>
      <c r="AO97" s="408"/>
      <c r="AP97" s="237"/>
      <c r="AQ97" s="307">
        <f t="shared" si="156"/>
        <v>0</v>
      </c>
      <c r="AR97" s="237"/>
      <c r="AS97" s="188"/>
      <c r="AT97" s="188"/>
      <c r="AU97" s="239">
        <v>39692</v>
      </c>
      <c r="AV97" s="188"/>
      <c r="AW97" s="315">
        <f t="shared" si="246"/>
        <v>0</v>
      </c>
      <c r="AX97" s="316">
        <f t="shared" si="157"/>
        <v>0</v>
      </c>
      <c r="AY97" s="316">
        <f t="shared" si="158"/>
        <v>0</v>
      </c>
      <c r="AZ97" s="316">
        <f t="shared" si="159"/>
        <v>0</v>
      </c>
      <c r="BA97" s="316">
        <f t="shared" si="160"/>
        <v>0</v>
      </c>
      <c r="BB97" s="316">
        <f t="shared" si="161"/>
        <v>0</v>
      </c>
      <c r="BC97" s="316">
        <f t="shared" si="162"/>
        <v>0</v>
      </c>
      <c r="BD97" s="316"/>
      <c r="BE97" s="316">
        <f t="shared" si="247"/>
        <v>0</v>
      </c>
      <c r="BF97" s="248"/>
      <c r="BG97" s="248"/>
      <c r="BH97" s="317">
        <f t="shared" si="248"/>
        <v>0</v>
      </c>
      <c r="BI97" s="317">
        <f t="shared" si="163"/>
        <v>0</v>
      </c>
      <c r="BJ97" s="317">
        <f t="shared" si="164"/>
        <v>0</v>
      </c>
      <c r="BK97" s="317">
        <f t="shared" si="165"/>
        <v>0</v>
      </c>
      <c r="BL97" s="317">
        <f t="shared" si="166"/>
        <v>0</v>
      </c>
      <c r="BM97" s="317">
        <f t="shared" si="167"/>
        <v>0</v>
      </c>
      <c r="BN97" s="317">
        <f t="shared" si="168"/>
        <v>0</v>
      </c>
      <c r="BO97" s="317">
        <f t="shared" si="169"/>
        <v>0</v>
      </c>
      <c r="BP97" s="248"/>
      <c r="BQ97" s="249">
        <f t="shared" si="267"/>
        <v>0</v>
      </c>
      <c r="BR97" s="249"/>
      <c r="BS97" s="249"/>
      <c r="BT97" s="188"/>
      <c r="BU97" s="188"/>
      <c r="BV97" s="318">
        <f t="shared" si="249"/>
        <v>0</v>
      </c>
      <c r="BW97" s="318">
        <f t="shared" si="170"/>
        <v>0</v>
      </c>
      <c r="BX97" s="318">
        <f t="shared" si="171"/>
        <v>0</v>
      </c>
      <c r="BY97" s="318">
        <f t="shared" si="172"/>
        <v>0</v>
      </c>
      <c r="BZ97" s="318">
        <f t="shared" si="173"/>
        <v>0</v>
      </c>
      <c r="CA97" s="316">
        <f t="shared" si="174"/>
        <v>0</v>
      </c>
      <c r="CB97" s="316">
        <f t="shared" si="175"/>
        <v>0</v>
      </c>
      <c r="CC97" s="316">
        <f t="shared" si="176"/>
        <v>0</v>
      </c>
      <c r="CD97" s="316">
        <f t="shared" si="177"/>
        <v>0</v>
      </c>
      <c r="CE97" s="316">
        <f t="shared" si="178"/>
        <v>0</v>
      </c>
      <c r="CF97" s="316">
        <f t="shared" si="179"/>
        <v>0</v>
      </c>
      <c r="CG97" s="316">
        <f t="shared" si="180"/>
        <v>0</v>
      </c>
      <c r="CH97" s="316">
        <f t="shared" si="181"/>
        <v>0</v>
      </c>
      <c r="CI97" s="188"/>
      <c r="CJ97" s="307">
        <f t="shared" si="250"/>
        <v>0</v>
      </c>
      <c r="CK97" s="307"/>
      <c r="CL97" s="307"/>
      <c r="CM97" s="318">
        <f t="shared" si="251"/>
        <v>0</v>
      </c>
      <c r="CN97" s="318">
        <f t="shared" si="182"/>
        <v>0</v>
      </c>
      <c r="CO97" s="318">
        <f t="shared" si="183"/>
        <v>0</v>
      </c>
      <c r="CP97" s="318">
        <f t="shared" si="184"/>
        <v>0</v>
      </c>
      <c r="CQ97" s="307"/>
      <c r="CR97" s="307">
        <f t="shared" si="252"/>
        <v>0</v>
      </c>
      <c r="CS97" s="307"/>
      <c r="CT97" s="188"/>
      <c r="CU97" s="188"/>
      <c r="CV97" s="188"/>
      <c r="CW97" s="316">
        <f t="shared" si="253"/>
        <v>0</v>
      </c>
      <c r="CX97" s="316">
        <f t="shared" si="185"/>
        <v>0</v>
      </c>
      <c r="CY97" s="316">
        <f t="shared" si="186"/>
        <v>0</v>
      </c>
      <c r="CZ97" s="316">
        <f t="shared" si="187"/>
        <v>0</v>
      </c>
      <c r="DA97" s="316">
        <f t="shared" si="188"/>
        <v>0</v>
      </c>
      <c r="DB97" s="316">
        <f t="shared" si="189"/>
        <v>0</v>
      </c>
      <c r="DC97" s="316">
        <f t="shared" si="190"/>
        <v>0</v>
      </c>
      <c r="DD97" s="188"/>
      <c r="DE97" s="307">
        <f t="shared" si="254"/>
        <v>0</v>
      </c>
      <c r="DF97" s="188"/>
      <c r="DG97" s="188"/>
      <c r="DH97" s="188"/>
      <c r="DI97" s="188"/>
      <c r="DJ97" s="188"/>
      <c r="DK97" s="316">
        <f t="shared" si="255"/>
        <v>0</v>
      </c>
      <c r="DL97" s="316">
        <f t="shared" si="191"/>
        <v>0</v>
      </c>
      <c r="DM97" s="316">
        <f t="shared" si="192"/>
        <v>0</v>
      </c>
      <c r="DN97" s="316">
        <f t="shared" si="193"/>
        <v>0</v>
      </c>
      <c r="DO97" s="316"/>
      <c r="DP97" s="316">
        <f t="shared" si="256"/>
        <v>0</v>
      </c>
      <c r="DQ97" s="316"/>
      <c r="DR97" s="316">
        <f t="shared" si="257"/>
        <v>0</v>
      </c>
      <c r="DS97" s="316">
        <f t="shared" si="194"/>
        <v>0</v>
      </c>
      <c r="DT97" s="316">
        <f t="shared" si="195"/>
        <v>0</v>
      </c>
      <c r="DU97" s="316">
        <f t="shared" si="196"/>
        <v>0</v>
      </c>
      <c r="DV97" s="316">
        <f t="shared" si="197"/>
        <v>0</v>
      </c>
      <c r="DW97" s="316">
        <f t="shared" si="198"/>
        <v>0</v>
      </c>
      <c r="DX97" s="316">
        <f t="shared" si="199"/>
        <v>0</v>
      </c>
      <c r="DY97" s="316">
        <f t="shared" si="200"/>
        <v>0</v>
      </c>
      <c r="DZ97" s="188"/>
      <c r="EA97" s="307">
        <f t="shared" si="201"/>
        <v>0</v>
      </c>
      <c r="EB97" s="307">
        <f t="shared" si="202"/>
        <v>0</v>
      </c>
      <c r="EC97" s="188"/>
      <c r="ED97" s="188"/>
      <c r="EE97" s="188"/>
      <c r="EF97" s="188"/>
      <c r="EG97" s="188"/>
      <c r="EH97" s="316">
        <f t="shared" si="258"/>
        <v>0</v>
      </c>
      <c r="EI97" s="316">
        <f t="shared" si="203"/>
        <v>0</v>
      </c>
      <c r="EJ97" s="316">
        <f t="shared" si="204"/>
        <v>0</v>
      </c>
      <c r="EK97" s="316">
        <f t="shared" si="205"/>
        <v>0</v>
      </c>
      <c r="EL97" s="316">
        <f t="shared" si="206"/>
        <v>0</v>
      </c>
      <c r="EM97" s="316">
        <f t="shared" si="207"/>
        <v>0</v>
      </c>
      <c r="EN97" s="188"/>
      <c r="EO97" s="307">
        <f t="shared" si="268"/>
        <v>0</v>
      </c>
      <c r="EP97" s="307">
        <f t="shared" si="208"/>
        <v>0</v>
      </c>
      <c r="EQ97" s="188"/>
      <c r="ER97" s="188"/>
      <c r="ES97" s="188"/>
      <c r="ET97" s="188"/>
      <c r="EU97" s="188"/>
      <c r="EV97" s="316">
        <f t="shared" si="259"/>
        <v>0</v>
      </c>
      <c r="EW97" s="316">
        <f t="shared" si="209"/>
        <v>0</v>
      </c>
      <c r="EX97" s="316">
        <f t="shared" si="210"/>
        <v>0</v>
      </c>
      <c r="EY97" s="316">
        <f t="shared" si="211"/>
        <v>0</v>
      </c>
      <c r="EZ97" s="316">
        <f t="shared" si="212"/>
        <v>0</v>
      </c>
      <c r="FA97" s="316">
        <f t="shared" si="213"/>
        <v>0</v>
      </c>
      <c r="FB97" s="188"/>
      <c r="FC97" s="307">
        <f t="shared" si="269"/>
        <v>0</v>
      </c>
      <c r="FD97" s="307">
        <f t="shared" si="214"/>
        <v>0</v>
      </c>
      <c r="FE97" s="188"/>
      <c r="FF97" s="188"/>
      <c r="FG97" s="188"/>
      <c r="FH97" s="188"/>
      <c r="FI97" s="188"/>
      <c r="FJ97" s="188"/>
      <c r="FK97" s="316">
        <f t="shared" si="260"/>
        <v>0</v>
      </c>
      <c r="FL97" s="316">
        <f t="shared" si="215"/>
        <v>0</v>
      </c>
      <c r="FM97" s="316">
        <f t="shared" si="216"/>
        <v>0</v>
      </c>
      <c r="FN97" s="316">
        <f t="shared" si="217"/>
        <v>0</v>
      </c>
      <c r="FO97" s="316">
        <f t="shared" si="218"/>
        <v>0</v>
      </c>
      <c r="FP97" s="316">
        <f t="shared" si="219"/>
        <v>0</v>
      </c>
      <c r="FQ97" s="188"/>
      <c r="FR97" s="307">
        <f t="shared" si="220"/>
        <v>0</v>
      </c>
      <c r="FS97" s="307">
        <f t="shared" si="221"/>
        <v>0</v>
      </c>
      <c r="FT97" s="188"/>
      <c r="FU97" s="188"/>
      <c r="FV97" s="188"/>
      <c r="FW97" s="188"/>
      <c r="FX97" s="188"/>
      <c r="FY97" s="188"/>
      <c r="FZ97" s="316">
        <f t="shared" si="261"/>
        <v>0</v>
      </c>
      <c r="GA97" s="316">
        <f t="shared" si="222"/>
        <v>0</v>
      </c>
      <c r="GB97" s="316">
        <f t="shared" si="223"/>
        <v>0</v>
      </c>
      <c r="GC97" s="316">
        <f t="shared" si="224"/>
        <v>0</v>
      </c>
      <c r="GD97" s="316">
        <f t="shared" si="225"/>
        <v>0</v>
      </c>
      <c r="GE97" s="316">
        <f t="shared" si="226"/>
        <v>0</v>
      </c>
      <c r="GF97" s="188"/>
      <c r="GG97" s="307">
        <f t="shared" si="227"/>
        <v>0</v>
      </c>
      <c r="GH97" s="307">
        <f t="shared" si="228"/>
        <v>0</v>
      </c>
      <c r="GK97" s="188"/>
      <c r="GL97" s="188"/>
      <c r="GM97" s="188"/>
      <c r="GN97" s="188"/>
      <c r="GO97" s="316">
        <f t="shared" si="262"/>
        <v>0</v>
      </c>
      <c r="GP97" s="316">
        <f t="shared" si="262"/>
        <v>0</v>
      </c>
      <c r="GQ97" s="316">
        <f t="shared" si="262"/>
        <v>0</v>
      </c>
      <c r="GR97" s="316">
        <f t="shared" si="262"/>
        <v>0</v>
      </c>
      <c r="GS97" s="316">
        <f t="shared" si="262"/>
        <v>0</v>
      </c>
      <c r="GT97" s="316">
        <f t="shared" si="262"/>
        <v>0</v>
      </c>
      <c r="GU97" s="188"/>
      <c r="GV97" s="307">
        <f t="shared" si="229"/>
        <v>0</v>
      </c>
      <c r="GW97" s="307">
        <f t="shared" si="263"/>
        <v>0</v>
      </c>
      <c r="GZ97" s="188"/>
      <c r="HA97" s="188"/>
      <c r="HB97" s="188"/>
      <c r="HC97" s="188"/>
      <c r="HD97" s="316">
        <f t="shared" si="264"/>
        <v>0</v>
      </c>
      <c r="HE97" s="316">
        <f t="shared" si="264"/>
        <v>0</v>
      </c>
      <c r="HF97" s="316">
        <f t="shared" si="264"/>
        <v>0</v>
      </c>
      <c r="HG97" s="316">
        <f t="shared" si="264"/>
        <v>0</v>
      </c>
      <c r="HH97" s="316">
        <f t="shared" si="264"/>
        <v>0</v>
      </c>
      <c r="HI97" s="316">
        <f t="shared" si="264"/>
        <v>0</v>
      </c>
      <c r="HJ97" s="188"/>
      <c r="HK97" s="307">
        <f t="shared" si="230"/>
        <v>0</v>
      </c>
      <c r="HL97" s="307">
        <f t="shared" si="265"/>
        <v>0</v>
      </c>
    </row>
    <row r="98" spans="1:220" ht="16.5" x14ac:dyDescent="0.25">
      <c r="A98" s="409">
        <v>39722</v>
      </c>
      <c r="B98" s="418">
        <f t="shared" si="231"/>
        <v>0</v>
      </c>
      <c r="C98" s="209">
        <f t="shared" si="232"/>
        <v>0.12</v>
      </c>
      <c r="D98" s="419"/>
      <c r="E98" s="418">
        <f t="shared" si="233"/>
        <v>0</v>
      </c>
      <c r="F98" s="209">
        <f t="shared" si="234"/>
        <v>0.1925</v>
      </c>
      <c r="G98" s="419"/>
      <c r="H98" s="418">
        <f t="shared" si="235"/>
        <v>0</v>
      </c>
      <c r="I98" s="209">
        <f t="shared" si="150"/>
        <v>-0.09</v>
      </c>
      <c r="J98" s="419"/>
      <c r="K98" s="418">
        <f t="shared" si="236"/>
        <v>9.9700000000000006</v>
      </c>
      <c r="L98" s="209">
        <f t="shared" si="151"/>
        <v>9.2499999999999999E-2</v>
      </c>
      <c r="M98" s="419"/>
      <c r="N98" s="418">
        <f t="shared" si="237"/>
        <v>-42.69</v>
      </c>
      <c r="O98" s="209">
        <f t="shared" si="152"/>
        <v>0.13</v>
      </c>
      <c r="P98" s="419"/>
      <c r="Q98" s="418">
        <f t="shared" si="238"/>
        <v>-27.1</v>
      </c>
      <c r="R98" s="209">
        <f t="shared" si="239"/>
        <v>-0.59499999999999997</v>
      </c>
      <c r="S98" s="419"/>
      <c r="T98" s="209">
        <f t="shared" si="240"/>
        <v>4.9183551717996448</v>
      </c>
      <c r="U98" s="419"/>
      <c r="V98" s="418">
        <f t="shared" si="241"/>
        <v>-0.28000000000000003</v>
      </c>
      <c r="W98" s="209">
        <f t="shared" si="242"/>
        <v>4.1100000000000003</v>
      </c>
      <c r="X98" s="419"/>
      <c r="Z98" s="412">
        <f t="shared" si="243"/>
        <v>-17.130000000000003</v>
      </c>
      <c r="AA98" s="122"/>
      <c r="AB98" s="122"/>
      <c r="AH98" s="407">
        <v>39722</v>
      </c>
      <c r="AI98" s="293">
        <f t="shared" si="244"/>
        <v>0</v>
      </c>
      <c r="AJ98" s="294">
        <f t="shared" si="266"/>
        <v>0</v>
      </c>
      <c r="AK98" s="294">
        <f t="shared" si="153"/>
        <v>0</v>
      </c>
      <c r="AL98" s="313">
        <f t="shared" si="245"/>
        <v>0.64348264279860035</v>
      </c>
      <c r="AM98" s="314">
        <f t="shared" si="154"/>
        <v>0</v>
      </c>
      <c r="AN98" s="294">
        <f t="shared" si="155"/>
        <v>0</v>
      </c>
      <c r="AO98" s="408"/>
      <c r="AP98" s="237"/>
      <c r="AQ98" s="307">
        <f t="shared" si="156"/>
        <v>0</v>
      </c>
      <c r="AR98" s="237"/>
      <c r="AS98" s="188"/>
      <c r="AT98" s="188"/>
      <c r="AU98" s="239">
        <v>39722</v>
      </c>
      <c r="AV98" s="188"/>
      <c r="AW98" s="315">
        <f t="shared" si="246"/>
        <v>0</v>
      </c>
      <c r="AX98" s="316">
        <f t="shared" si="157"/>
        <v>0</v>
      </c>
      <c r="AY98" s="316">
        <f t="shared" si="158"/>
        <v>0</v>
      </c>
      <c r="AZ98" s="316">
        <f t="shared" si="159"/>
        <v>0</v>
      </c>
      <c r="BA98" s="316">
        <f t="shared" si="160"/>
        <v>0</v>
      </c>
      <c r="BB98" s="316">
        <f t="shared" si="161"/>
        <v>0</v>
      </c>
      <c r="BC98" s="316">
        <f t="shared" si="162"/>
        <v>0</v>
      </c>
      <c r="BD98" s="316"/>
      <c r="BE98" s="316">
        <f t="shared" si="247"/>
        <v>0</v>
      </c>
      <c r="BF98" s="248"/>
      <c r="BG98" s="248"/>
      <c r="BH98" s="317">
        <f t="shared" si="248"/>
        <v>0</v>
      </c>
      <c r="BI98" s="317">
        <f t="shared" si="163"/>
        <v>0</v>
      </c>
      <c r="BJ98" s="317">
        <f t="shared" si="164"/>
        <v>0</v>
      </c>
      <c r="BK98" s="317">
        <f t="shared" si="165"/>
        <v>0</v>
      </c>
      <c r="BL98" s="317">
        <f t="shared" si="166"/>
        <v>0</v>
      </c>
      <c r="BM98" s="317">
        <f t="shared" si="167"/>
        <v>0</v>
      </c>
      <c r="BN98" s="317">
        <f t="shared" si="168"/>
        <v>0</v>
      </c>
      <c r="BO98" s="317">
        <f t="shared" si="169"/>
        <v>0</v>
      </c>
      <c r="BP98" s="248"/>
      <c r="BQ98" s="249">
        <f t="shared" si="267"/>
        <v>0</v>
      </c>
      <c r="BR98" s="249"/>
      <c r="BS98" s="249"/>
      <c r="BT98" s="188"/>
      <c r="BU98" s="188"/>
      <c r="BV98" s="318">
        <f t="shared" si="249"/>
        <v>0</v>
      </c>
      <c r="BW98" s="318">
        <f t="shared" si="170"/>
        <v>0</v>
      </c>
      <c r="BX98" s="318">
        <f t="shared" si="171"/>
        <v>0</v>
      </c>
      <c r="BY98" s="318">
        <f t="shared" si="172"/>
        <v>0</v>
      </c>
      <c r="BZ98" s="318">
        <f t="shared" si="173"/>
        <v>0</v>
      </c>
      <c r="CA98" s="316">
        <f t="shared" si="174"/>
        <v>0</v>
      </c>
      <c r="CB98" s="316">
        <f t="shared" si="175"/>
        <v>0</v>
      </c>
      <c r="CC98" s="316">
        <f t="shared" si="176"/>
        <v>0</v>
      </c>
      <c r="CD98" s="316">
        <f t="shared" si="177"/>
        <v>0</v>
      </c>
      <c r="CE98" s="316">
        <f t="shared" si="178"/>
        <v>0</v>
      </c>
      <c r="CF98" s="316">
        <f t="shared" si="179"/>
        <v>0</v>
      </c>
      <c r="CG98" s="316">
        <f t="shared" si="180"/>
        <v>0</v>
      </c>
      <c r="CH98" s="316">
        <f t="shared" si="181"/>
        <v>0</v>
      </c>
      <c r="CI98" s="188"/>
      <c r="CJ98" s="307">
        <f t="shared" si="250"/>
        <v>0</v>
      </c>
      <c r="CK98" s="307"/>
      <c r="CL98" s="307"/>
      <c r="CM98" s="318">
        <f t="shared" si="251"/>
        <v>0</v>
      </c>
      <c r="CN98" s="318">
        <f t="shared" si="182"/>
        <v>0</v>
      </c>
      <c r="CO98" s="318">
        <f t="shared" si="183"/>
        <v>0</v>
      </c>
      <c r="CP98" s="318">
        <f t="shared" si="184"/>
        <v>0</v>
      </c>
      <c r="CQ98" s="307"/>
      <c r="CR98" s="307">
        <f t="shared" si="252"/>
        <v>0</v>
      </c>
      <c r="CS98" s="307"/>
      <c r="CT98" s="188"/>
      <c r="CU98" s="188"/>
      <c r="CV98" s="188"/>
      <c r="CW98" s="316">
        <f t="shared" si="253"/>
        <v>0</v>
      </c>
      <c r="CX98" s="316">
        <f t="shared" si="185"/>
        <v>0</v>
      </c>
      <c r="CY98" s="316">
        <f t="shared" si="186"/>
        <v>0</v>
      </c>
      <c r="CZ98" s="316">
        <f t="shared" si="187"/>
        <v>0</v>
      </c>
      <c r="DA98" s="316">
        <f t="shared" si="188"/>
        <v>0</v>
      </c>
      <c r="DB98" s="316">
        <f t="shared" si="189"/>
        <v>0</v>
      </c>
      <c r="DC98" s="316">
        <f t="shared" si="190"/>
        <v>0</v>
      </c>
      <c r="DD98" s="188"/>
      <c r="DE98" s="307">
        <f t="shared" si="254"/>
        <v>0</v>
      </c>
      <c r="DF98" s="188"/>
      <c r="DG98" s="188"/>
      <c r="DH98" s="188"/>
      <c r="DI98" s="188"/>
      <c r="DJ98" s="188"/>
      <c r="DK98" s="316">
        <f t="shared" si="255"/>
        <v>0</v>
      </c>
      <c r="DL98" s="316">
        <f t="shared" si="191"/>
        <v>0</v>
      </c>
      <c r="DM98" s="316">
        <f t="shared" si="192"/>
        <v>0</v>
      </c>
      <c r="DN98" s="316">
        <f t="shared" si="193"/>
        <v>0</v>
      </c>
      <c r="DO98" s="316"/>
      <c r="DP98" s="316">
        <f t="shared" si="256"/>
        <v>0</v>
      </c>
      <c r="DQ98" s="316"/>
      <c r="DR98" s="316">
        <f t="shared" si="257"/>
        <v>0</v>
      </c>
      <c r="DS98" s="316">
        <f t="shared" si="194"/>
        <v>0</v>
      </c>
      <c r="DT98" s="316">
        <f t="shared" si="195"/>
        <v>0</v>
      </c>
      <c r="DU98" s="316">
        <f t="shared" si="196"/>
        <v>0</v>
      </c>
      <c r="DV98" s="316">
        <f t="shared" si="197"/>
        <v>0</v>
      </c>
      <c r="DW98" s="316">
        <f t="shared" si="198"/>
        <v>0</v>
      </c>
      <c r="DX98" s="316">
        <f t="shared" si="199"/>
        <v>0</v>
      </c>
      <c r="DY98" s="316">
        <f t="shared" si="200"/>
        <v>0</v>
      </c>
      <c r="DZ98" s="188"/>
      <c r="EA98" s="307">
        <f t="shared" si="201"/>
        <v>0</v>
      </c>
      <c r="EB98" s="307">
        <f t="shared" si="202"/>
        <v>0</v>
      </c>
      <c r="EC98" s="188"/>
      <c r="ED98" s="188"/>
      <c r="EE98" s="188"/>
      <c r="EF98" s="188"/>
      <c r="EG98" s="188"/>
      <c r="EH98" s="316">
        <f t="shared" si="258"/>
        <v>0</v>
      </c>
      <c r="EI98" s="316">
        <f t="shared" si="203"/>
        <v>0</v>
      </c>
      <c r="EJ98" s="316">
        <f t="shared" si="204"/>
        <v>0</v>
      </c>
      <c r="EK98" s="316">
        <f t="shared" si="205"/>
        <v>0</v>
      </c>
      <c r="EL98" s="316">
        <f t="shared" si="206"/>
        <v>0</v>
      </c>
      <c r="EM98" s="316">
        <f t="shared" si="207"/>
        <v>0</v>
      </c>
      <c r="EN98" s="188"/>
      <c r="EO98" s="307">
        <f t="shared" si="268"/>
        <v>0</v>
      </c>
      <c r="EP98" s="307">
        <f t="shared" si="208"/>
        <v>0</v>
      </c>
      <c r="EQ98" s="188"/>
      <c r="ER98" s="188"/>
      <c r="ES98" s="188"/>
      <c r="ET98" s="188"/>
      <c r="EU98" s="188"/>
      <c r="EV98" s="316">
        <f t="shared" si="259"/>
        <v>0</v>
      </c>
      <c r="EW98" s="316">
        <f t="shared" si="209"/>
        <v>0</v>
      </c>
      <c r="EX98" s="316">
        <f t="shared" si="210"/>
        <v>0</v>
      </c>
      <c r="EY98" s="316">
        <f t="shared" si="211"/>
        <v>0</v>
      </c>
      <c r="EZ98" s="316">
        <f t="shared" si="212"/>
        <v>0</v>
      </c>
      <c r="FA98" s="316">
        <f t="shared" si="213"/>
        <v>0</v>
      </c>
      <c r="FB98" s="188"/>
      <c r="FC98" s="307">
        <f t="shared" si="269"/>
        <v>0</v>
      </c>
      <c r="FD98" s="307">
        <f t="shared" si="214"/>
        <v>0</v>
      </c>
      <c r="FE98" s="188"/>
      <c r="FF98" s="188"/>
      <c r="FG98" s="188"/>
      <c r="FH98" s="188"/>
      <c r="FI98" s="188"/>
      <c r="FJ98" s="188"/>
      <c r="FK98" s="316">
        <f t="shared" si="260"/>
        <v>0</v>
      </c>
      <c r="FL98" s="316">
        <f t="shared" si="215"/>
        <v>0</v>
      </c>
      <c r="FM98" s="316">
        <f t="shared" si="216"/>
        <v>0</v>
      </c>
      <c r="FN98" s="316">
        <f t="shared" si="217"/>
        <v>0</v>
      </c>
      <c r="FO98" s="316">
        <f t="shared" si="218"/>
        <v>0</v>
      </c>
      <c r="FP98" s="316">
        <f t="shared" si="219"/>
        <v>0</v>
      </c>
      <c r="FQ98" s="188"/>
      <c r="FR98" s="307">
        <f t="shared" si="220"/>
        <v>0</v>
      </c>
      <c r="FS98" s="307">
        <f t="shared" si="221"/>
        <v>0</v>
      </c>
      <c r="FT98" s="188"/>
      <c r="FU98" s="188"/>
      <c r="FV98" s="188"/>
      <c r="FW98" s="188"/>
      <c r="FX98" s="188"/>
      <c r="FY98" s="188"/>
      <c r="FZ98" s="316">
        <f t="shared" si="261"/>
        <v>0</v>
      </c>
      <c r="GA98" s="316">
        <f t="shared" si="222"/>
        <v>0</v>
      </c>
      <c r="GB98" s="316">
        <f t="shared" si="223"/>
        <v>0</v>
      </c>
      <c r="GC98" s="316">
        <f t="shared" si="224"/>
        <v>0</v>
      </c>
      <c r="GD98" s="316">
        <f t="shared" si="225"/>
        <v>0</v>
      </c>
      <c r="GE98" s="316">
        <f t="shared" si="226"/>
        <v>0</v>
      </c>
      <c r="GF98" s="188"/>
      <c r="GG98" s="307">
        <f t="shared" si="227"/>
        <v>0</v>
      </c>
      <c r="GH98" s="307">
        <f t="shared" si="228"/>
        <v>0</v>
      </c>
      <c r="GK98" s="188"/>
      <c r="GL98" s="188"/>
      <c r="GM98" s="188"/>
      <c r="GN98" s="188"/>
      <c r="GO98" s="316">
        <f t="shared" si="262"/>
        <v>0</v>
      </c>
      <c r="GP98" s="316">
        <f t="shared" si="262"/>
        <v>0</v>
      </c>
      <c r="GQ98" s="316">
        <f t="shared" si="262"/>
        <v>0</v>
      </c>
      <c r="GR98" s="316">
        <f t="shared" si="262"/>
        <v>0</v>
      </c>
      <c r="GS98" s="316">
        <f t="shared" si="262"/>
        <v>0</v>
      </c>
      <c r="GT98" s="316">
        <f t="shared" si="262"/>
        <v>0</v>
      </c>
      <c r="GU98" s="188"/>
      <c r="GV98" s="307">
        <f t="shared" si="229"/>
        <v>0</v>
      </c>
      <c r="GW98" s="307">
        <f t="shared" si="263"/>
        <v>0</v>
      </c>
      <c r="GZ98" s="188"/>
      <c r="HA98" s="188"/>
      <c r="HB98" s="188"/>
      <c r="HC98" s="188"/>
      <c r="HD98" s="316">
        <f t="shared" si="264"/>
        <v>0</v>
      </c>
      <c r="HE98" s="316">
        <f t="shared" si="264"/>
        <v>0</v>
      </c>
      <c r="HF98" s="316">
        <f t="shared" si="264"/>
        <v>0</v>
      </c>
      <c r="HG98" s="316">
        <f t="shared" si="264"/>
        <v>0</v>
      </c>
      <c r="HH98" s="316">
        <f t="shared" si="264"/>
        <v>0</v>
      </c>
      <c r="HI98" s="316">
        <f t="shared" si="264"/>
        <v>0</v>
      </c>
      <c r="HJ98" s="188"/>
      <c r="HK98" s="307">
        <f t="shared" si="230"/>
        <v>0</v>
      </c>
      <c r="HL98" s="307">
        <f t="shared" si="265"/>
        <v>0</v>
      </c>
    </row>
    <row r="99" spans="1:220" ht="17.25" thickBot="1" x14ac:dyDescent="0.3">
      <c r="A99" s="404">
        <v>39753</v>
      </c>
      <c r="B99" s="410">
        <f t="shared" si="231"/>
        <v>0</v>
      </c>
      <c r="C99" s="208">
        <f t="shared" si="232"/>
        <v>0</v>
      </c>
      <c r="D99" s="210">
        <f>AVERAGE(C99:C110)</f>
        <v>0</v>
      </c>
      <c r="E99" s="410">
        <f t="shared" si="233"/>
        <v>0</v>
      </c>
      <c r="F99" s="208">
        <f t="shared" si="234"/>
        <v>0.2475</v>
      </c>
      <c r="G99" s="210">
        <f>AVERAGE(F99:F110)</f>
        <v>0.21458333333333335</v>
      </c>
      <c r="H99" s="410">
        <f t="shared" si="235"/>
        <v>0</v>
      </c>
      <c r="I99" s="208">
        <f t="shared" si="150"/>
        <v>5.0000000000000001E-3</v>
      </c>
      <c r="J99" s="210">
        <f>AVERAGE(I99:I110)</f>
        <v>-3.9999999999999987E-2</v>
      </c>
      <c r="K99" s="410">
        <f t="shared" si="236"/>
        <v>0</v>
      </c>
      <c r="L99" s="208">
        <f t="shared" si="151"/>
        <v>0.1275</v>
      </c>
      <c r="M99" s="210">
        <f>AVERAGE(L99:L110)</f>
        <v>0.10624999999999997</v>
      </c>
      <c r="N99" s="410">
        <f t="shared" si="237"/>
        <v>-41.09</v>
      </c>
      <c r="O99" s="208">
        <f t="shared" si="152"/>
        <v>0.13</v>
      </c>
      <c r="P99" s="210">
        <f>AVERAGE(O99:O110)</f>
        <v>0.12999999999999998</v>
      </c>
      <c r="Q99" s="410">
        <f t="shared" si="238"/>
        <v>-18.53</v>
      </c>
      <c r="R99" s="208">
        <f t="shared" si="239"/>
        <v>-0.5</v>
      </c>
      <c r="S99" s="210">
        <f>AVERAGE(R99:R110)</f>
        <v>-0.55833333333333324</v>
      </c>
      <c r="T99" s="208">
        <f t="shared" si="240"/>
        <v>5.2468244260979997</v>
      </c>
      <c r="U99" s="210">
        <f>AVERAGE(T99:T110)</f>
        <v>5.0801273118616495</v>
      </c>
      <c r="V99" s="410">
        <f t="shared" si="241"/>
        <v>-0.45</v>
      </c>
      <c r="W99" s="208">
        <f t="shared" si="242"/>
        <v>4.25</v>
      </c>
      <c r="X99" s="210">
        <f>AVERAGE(W99:W110)</f>
        <v>4.1901666666666664</v>
      </c>
      <c r="Z99" s="415">
        <f t="shared" si="243"/>
        <v>-18.53</v>
      </c>
      <c r="AA99" s="122"/>
      <c r="AB99" s="122"/>
      <c r="AH99" s="407">
        <v>39753</v>
      </c>
      <c r="AI99" s="293">
        <f t="shared" si="244"/>
        <v>0</v>
      </c>
      <c r="AJ99" s="294">
        <f t="shared" si="266"/>
        <v>0</v>
      </c>
      <c r="AK99" s="294">
        <f t="shared" si="153"/>
        <v>0</v>
      </c>
      <c r="AL99" s="313">
        <f t="shared" si="245"/>
        <v>0.63995739017612374</v>
      </c>
      <c r="AM99" s="314">
        <f t="shared" si="154"/>
        <v>0</v>
      </c>
      <c r="AN99" s="294">
        <f t="shared" si="155"/>
        <v>0</v>
      </c>
      <c r="AO99" s="408"/>
      <c r="AP99" s="237"/>
      <c r="AQ99" s="307">
        <f t="shared" si="156"/>
        <v>0</v>
      </c>
      <c r="AR99" s="237"/>
      <c r="AS99" s="188"/>
      <c r="AT99" s="188"/>
      <c r="AU99" s="239">
        <v>39753</v>
      </c>
      <c r="AV99" s="188"/>
      <c r="AW99" s="315">
        <f t="shared" si="246"/>
        <v>0</v>
      </c>
      <c r="AX99" s="316">
        <f t="shared" si="157"/>
        <v>0</v>
      </c>
      <c r="AY99" s="316">
        <f t="shared" si="158"/>
        <v>0</v>
      </c>
      <c r="AZ99" s="316">
        <f t="shared" si="159"/>
        <v>0</v>
      </c>
      <c r="BA99" s="316">
        <f t="shared" si="160"/>
        <v>0</v>
      </c>
      <c r="BB99" s="316">
        <f t="shared" si="161"/>
        <v>0</v>
      </c>
      <c r="BC99" s="316">
        <f t="shared" si="162"/>
        <v>0</v>
      </c>
      <c r="BD99" s="316"/>
      <c r="BE99" s="316">
        <f t="shared" si="247"/>
        <v>0</v>
      </c>
      <c r="BF99" s="248"/>
      <c r="BG99" s="248"/>
      <c r="BH99" s="317">
        <f t="shared" si="248"/>
        <v>0</v>
      </c>
      <c r="BI99" s="317">
        <f t="shared" si="163"/>
        <v>0</v>
      </c>
      <c r="BJ99" s="317">
        <f t="shared" si="164"/>
        <v>0</v>
      </c>
      <c r="BK99" s="317">
        <f t="shared" si="165"/>
        <v>0</v>
      </c>
      <c r="BL99" s="317">
        <f t="shared" si="166"/>
        <v>0</v>
      </c>
      <c r="BM99" s="317">
        <f t="shared" si="167"/>
        <v>0</v>
      </c>
      <c r="BN99" s="317">
        <f t="shared" si="168"/>
        <v>0</v>
      </c>
      <c r="BO99" s="317">
        <f t="shared" si="169"/>
        <v>0</v>
      </c>
      <c r="BP99" s="248"/>
      <c r="BQ99" s="249">
        <f t="shared" si="267"/>
        <v>0</v>
      </c>
      <c r="BR99" s="249"/>
      <c r="BS99" s="249"/>
      <c r="BT99" s="188"/>
      <c r="BU99" s="188"/>
      <c r="BV99" s="318">
        <f t="shared" si="249"/>
        <v>0</v>
      </c>
      <c r="BW99" s="318">
        <f t="shared" si="170"/>
        <v>0</v>
      </c>
      <c r="BX99" s="318">
        <f t="shared" si="171"/>
        <v>0</v>
      </c>
      <c r="BY99" s="318">
        <f t="shared" si="172"/>
        <v>0</v>
      </c>
      <c r="BZ99" s="318">
        <f t="shared" si="173"/>
        <v>0</v>
      </c>
      <c r="CA99" s="316">
        <f t="shared" si="174"/>
        <v>0</v>
      </c>
      <c r="CB99" s="316">
        <f t="shared" si="175"/>
        <v>0</v>
      </c>
      <c r="CC99" s="316">
        <f t="shared" si="176"/>
        <v>0</v>
      </c>
      <c r="CD99" s="316">
        <f t="shared" si="177"/>
        <v>0</v>
      </c>
      <c r="CE99" s="316">
        <f t="shared" si="178"/>
        <v>0</v>
      </c>
      <c r="CF99" s="316">
        <f t="shared" si="179"/>
        <v>0</v>
      </c>
      <c r="CG99" s="316">
        <f t="shared" si="180"/>
        <v>0</v>
      </c>
      <c r="CH99" s="316">
        <f t="shared" si="181"/>
        <v>0</v>
      </c>
      <c r="CI99" s="188"/>
      <c r="CJ99" s="307">
        <f t="shared" si="250"/>
        <v>0</v>
      </c>
      <c r="CK99" s="307"/>
      <c r="CL99" s="307"/>
      <c r="CM99" s="318">
        <f t="shared" si="251"/>
        <v>0</v>
      </c>
      <c r="CN99" s="318">
        <f t="shared" si="182"/>
        <v>0</v>
      </c>
      <c r="CO99" s="318">
        <f t="shared" si="183"/>
        <v>0</v>
      </c>
      <c r="CP99" s="318">
        <f t="shared" si="184"/>
        <v>0</v>
      </c>
      <c r="CQ99" s="307"/>
      <c r="CR99" s="307">
        <f t="shared" si="252"/>
        <v>0</v>
      </c>
      <c r="CS99" s="307"/>
      <c r="CT99" s="188"/>
      <c r="CU99" s="188"/>
      <c r="CV99" s="188"/>
      <c r="CW99" s="316">
        <f t="shared" si="253"/>
        <v>0</v>
      </c>
      <c r="CX99" s="316">
        <f t="shared" si="185"/>
        <v>0</v>
      </c>
      <c r="CY99" s="316">
        <f t="shared" si="186"/>
        <v>0</v>
      </c>
      <c r="CZ99" s="316">
        <f t="shared" si="187"/>
        <v>0</v>
      </c>
      <c r="DA99" s="316">
        <f t="shared" si="188"/>
        <v>0</v>
      </c>
      <c r="DB99" s="316">
        <f t="shared" si="189"/>
        <v>0</v>
      </c>
      <c r="DC99" s="316">
        <f t="shared" si="190"/>
        <v>0</v>
      </c>
      <c r="DD99" s="188"/>
      <c r="DE99" s="307">
        <f t="shared" si="254"/>
        <v>0</v>
      </c>
      <c r="DF99" s="188"/>
      <c r="DG99" s="188"/>
      <c r="DH99" s="188"/>
      <c r="DI99" s="188"/>
      <c r="DJ99" s="188"/>
      <c r="DK99" s="316">
        <f t="shared" si="255"/>
        <v>0</v>
      </c>
      <c r="DL99" s="316">
        <f t="shared" si="191"/>
        <v>0</v>
      </c>
      <c r="DM99" s="316">
        <f t="shared" si="192"/>
        <v>0</v>
      </c>
      <c r="DN99" s="316">
        <f t="shared" si="193"/>
        <v>0</v>
      </c>
      <c r="DO99" s="316"/>
      <c r="DP99" s="316">
        <f t="shared" si="256"/>
        <v>0</v>
      </c>
      <c r="DQ99" s="316"/>
      <c r="DR99" s="316">
        <f t="shared" si="257"/>
        <v>0</v>
      </c>
      <c r="DS99" s="316">
        <f t="shared" si="194"/>
        <v>0</v>
      </c>
      <c r="DT99" s="316">
        <f t="shared" si="195"/>
        <v>0</v>
      </c>
      <c r="DU99" s="316">
        <f t="shared" si="196"/>
        <v>0</v>
      </c>
      <c r="DV99" s="316">
        <f t="shared" si="197"/>
        <v>0</v>
      </c>
      <c r="DW99" s="316">
        <f t="shared" si="198"/>
        <v>0</v>
      </c>
      <c r="DX99" s="316">
        <f t="shared" si="199"/>
        <v>0</v>
      </c>
      <c r="DY99" s="316">
        <f t="shared" si="200"/>
        <v>0</v>
      </c>
      <c r="DZ99" s="188"/>
      <c r="EA99" s="307">
        <f t="shared" si="201"/>
        <v>0</v>
      </c>
      <c r="EB99" s="307">
        <f t="shared" si="202"/>
        <v>0</v>
      </c>
      <c r="EC99" s="188"/>
      <c r="ED99" s="188"/>
      <c r="EE99" s="188"/>
      <c r="EF99" s="188"/>
      <c r="EG99" s="188"/>
      <c r="EH99" s="316">
        <f t="shared" si="258"/>
        <v>0</v>
      </c>
      <c r="EI99" s="316">
        <f t="shared" si="203"/>
        <v>0</v>
      </c>
      <c r="EJ99" s="316">
        <f t="shared" si="204"/>
        <v>0</v>
      </c>
      <c r="EK99" s="316">
        <f t="shared" si="205"/>
        <v>0</v>
      </c>
      <c r="EL99" s="316">
        <f t="shared" si="206"/>
        <v>0</v>
      </c>
      <c r="EM99" s="316">
        <f t="shared" si="207"/>
        <v>0</v>
      </c>
      <c r="EN99" s="188"/>
      <c r="EO99" s="307">
        <f t="shared" si="268"/>
        <v>0</v>
      </c>
      <c r="EP99" s="307">
        <f t="shared" si="208"/>
        <v>0</v>
      </c>
      <c r="EQ99" s="188"/>
      <c r="ER99" s="188"/>
      <c r="ES99" s="188"/>
      <c r="ET99" s="188"/>
      <c r="EU99" s="188"/>
      <c r="EV99" s="316">
        <f t="shared" si="259"/>
        <v>0</v>
      </c>
      <c r="EW99" s="316">
        <f t="shared" si="209"/>
        <v>0</v>
      </c>
      <c r="EX99" s="316">
        <f t="shared" si="210"/>
        <v>0</v>
      </c>
      <c r="EY99" s="316">
        <f t="shared" si="211"/>
        <v>0</v>
      </c>
      <c r="EZ99" s="316">
        <f t="shared" si="212"/>
        <v>0</v>
      </c>
      <c r="FA99" s="316">
        <f t="shared" si="213"/>
        <v>0</v>
      </c>
      <c r="FB99" s="188"/>
      <c r="FC99" s="307">
        <f t="shared" si="269"/>
        <v>0</v>
      </c>
      <c r="FD99" s="307">
        <f t="shared" si="214"/>
        <v>0</v>
      </c>
      <c r="FE99" s="188"/>
      <c r="FF99" s="188"/>
      <c r="FG99" s="188"/>
      <c r="FH99" s="188"/>
      <c r="FI99" s="188"/>
      <c r="FJ99" s="188"/>
      <c r="FK99" s="316">
        <f t="shared" si="260"/>
        <v>0</v>
      </c>
      <c r="FL99" s="316">
        <f t="shared" si="215"/>
        <v>0</v>
      </c>
      <c r="FM99" s="316">
        <f t="shared" si="216"/>
        <v>0</v>
      </c>
      <c r="FN99" s="316">
        <f t="shared" si="217"/>
        <v>0</v>
      </c>
      <c r="FO99" s="316">
        <f t="shared" si="218"/>
        <v>0</v>
      </c>
      <c r="FP99" s="316">
        <f t="shared" si="219"/>
        <v>0</v>
      </c>
      <c r="FQ99" s="188"/>
      <c r="FR99" s="307">
        <f t="shared" si="220"/>
        <v>0</v>
      </c>
      <c r="FS99" s="307">
        <f t="shared" si="221"/>
        <v>0</v>
      </c>
      <c r="FT99" s="188"/>
      <c r="FU99" s="188"/>
      <c r="FV99" s="188"/>
      <c r="FW99" s="188"/>
      <c r="FX99" s="188"/>
      <c r="FY99" s="188"/>
      <c r="FZ99" s="316">
        <f t="shared" si="261"/>
        <v>0</v>
      </c>
      <c r="GA99" s="316">
        <f t="shared" si="222"/>
        <v>0</v>
      </c>
      <c r="GB99" s="316">
        <f t="shared" si="223"/>
        <v>0</v>
      </c>
      <c r="GC99" s="316">
        <f t="shared" si="224"/>
        <v>0</v>
      </c>
      <c r="GD99" s="316">
        <f t="shared" si="225"/>
        <v>0</v>
      </c>
      <c r="GE99" s="316">
        <f t="shared" si="226"/>
        <v>0</v>
      </c>
      <c r="GF99" s="188"/>
      <c r="GG99" s="307">
        <f t="shared" si="227"/>
        <v>0</v>
      </c>
      <c r="GH99" s="307">
        <f t="shared" si="228"/>
        <v>0</v>
      </c>
      <c r="GK99" s="188"/>
      <c r="GL99" s="188"/>
      <c r="GM99" s="188"/>
      <c r="GN99" s="188"/>
      <c r="GO99" s="316">
        <f t="shared" si="262"/>
        <v>0</v>
      </c>
      <c r="GP99" s="316">
        <f t="shared" si="262"/>
        <v>0</v>
      </c>
      <c r="GQ99" s="316">
        <f t="shared" si="262"/>
        <v>0</v>
      </c>
      <c r="GR99" s="316">
        <f t="shared" si="262"/>
        <v>0</v>
      </c>
      <c r="GS99" s="316">
        <f t="shared" si="262"/>
        <v>0</v>
      </c>
      <c r="GT99" s="316">
        <f t="shared" si="262"/>
        <v>0</v>
      </c>
      <c r="GU99" s="188"/>
      <c r="GV99" s="307">
        <f t="shared" si="229"/>
        <v>0</v>
      </c>
      <c r="GW99" s="307">
        <f t="shared" si="263"/>
        <v>0</v>
      </c>
      <c r="GZ99" s="188"/>
      <c r="HA99" s="188"/>
      <c r="HB99" s="188"/>
      <c r="HC99" s="188"/>
      <c r="HD99" s="316">
        <f t="shared" si="264"/>
        <v>0</v>
      </c>
      <c r="HE99" s="316">
        <f t="shared" si="264"/>
        <v>0</v>
      </c>
      <c r="HF99" s="316">
        <f t="shared" si="264"/>
        <v>0</v>
      </c>
      <c r="HG99" s="316">
        <f t="shared" si="264"/>
        <v>0</v>
      </c>
      <c r="HH99" s="316">
        <f t="shared" si="264"/>
        <v>0</v>
      </c>
      <c r="HI99" s="316">
        <f t="shared" si="264"/>
        <v>0</v>
      </c>
      <c r="HJ99" s="188"/>
      <c r="HK99" s="307">
        <f t="shared" si="230"/>
        <v>0</v>
      </c>
      <c r="HL99" s="307">
        <f t="shared" si="265"/>
        <v>0</v>
      </c>
    </row>
    <row r="100" spans="1:220" ht="16.5" x14ac:dyDescent="0.25">
      <c r="A100" s="404">
        <v>39783</v>
      </c>
      <c r="B100" s="410">
        <f t="shared" si="231"/>
        <v>0</v>
      </c>
      <c r="C100" s="208">
        <f t="shared" si="232"/>
        <v>0</v>
      </c>
      <c r="D100" s="417"/>
      <c r="E100" s="410">
        <f t="shared" si="233"/>
        <v>0</v>
      </c>
      <c r="F100" s="208">
        <f t="shared" si="234"/>
        <v>0.26750000000000002</v>
      </c>
      <c r="G100" s="417"/>
      <c r="H100" s="410">
        <f t="shared" si="235"/>
        <v>0</v>
      </c>
      <c r="I100" s="208">
        <f t="shared" si="150"/>
        <v>2.5000000000000001E-2</v>
      </c>
      <c r="J100" s="417"/>
      <c r="K100" s="410">
        <f t="shared" si="236"/>
        <v>21.1</v>
      </c>
      <c r="L100" s="208">
        <f t="shared" si="151"/>
        <v>0.14749999999999999</v>
      </c>
      <c r="M100" s="417"/>
      <c r="N100" s="410">
        <f t="shared" si="237"/>
        <v>-42.23</v>
      </c>
      <c r="O100" s="208">
        <f t="shared" si="152"/>
        <v>0.13</v>
      </c>
      <c r="P100" s="417"/>
      <c r="Q100" s="410">
        <f t="shared" si="238"/>
        <v>-31.86</v>
      </c>
      <c r="R100" s="208">
        <f t="shared" si="239"/>
        <v>-0.5</v>
      </c>
      <c r="S100" s="417"/>
      <c r="T100" s="208">
        <f t="shared" si="240"/>
        <v>5.4213846972401241</v>
      </c>
      <c r="U100" s="417"/>
      <c r="V100" s="410">
        <f t="shared" si="241"/>
        <v>1.54</v>
      </c>
      <c r="W100" s="208">
        <f t="shared" si="242"/>
        <v>4.375</v>
      </c>
      <c r="X100" s="417"/>
      <c r="Z100" s="415">
        <f t="shared" si="243"/>
        <v>-10.759999999999998</v>
      </c>
      <c r="AA100" s="122"/>
      <c r="AB100" s="122"/>
      <c r="AH100" s="407">
        <v>39783</v>
      </c>
      <c r="AI100" s="293">
        <f t="shared" si="244"/>
        <v>0</v>
      </c>
      <c r="AJ100" s="294">
        <f t="shared" si="266"/>
        <v>0</v>
      </c>
      <c r="AK100" s="294">
        <f t="shared" si="153"/>
        <v>0</v>
      </c>
      <c r="AL100" s="313">
        <f t="shared" si="245"/>
        <v>0.63655596890636879</v>
      </c>
      <c r="AM100" s="314">
        <f t="shared" si="154"/>
        <v>0</v>
      </c>
      <c r="AN100" s="294">
        <f t="shared" si="155"/>
        <v>0</v>
      </c>
      <c r="AO100" s="408"/>
      <c r="AP100" s="237"/>
      <c r="AQ100" s="307">
        <f t="shared" si="156"/>
        <v>0</v>
      </c>
      <c r="AR100" s="237"/>
      <c r="AS100" s="188"/>
      <c r="AT100" s="188"/>
      <c r="AU100" s="239">
        <v>39783</v>
      </c>
      <c r="AV100" s="188"/>
      <c r="AW100" s="315">
        <f t="shared" si="246"/>
        <v>0</v>
      </c>
      <c r="AX100" s="316">
        <f t="shared" si="157"/>
        <v>0</v>
      </c>
      <c r="AY100" s="316">
        <f t="shared" si="158"/>
        <v>0</v>
      </c>
      <c r="AZ100" s="316">
        <f t="shared" si="159"/>
        <v>0</v>
      </c>
      <c r="BA100" s="316">
        <f t="shared" si="160"/>
        <v>0</v>
      </c>
      <c r="BB100" s="316">
        <f t="shared" si="161"/>
        <v>0</v>
      </c>
      <c r="BC100" s="316">
        <f t="shared" si="162"/>
        <v>0</v>
      </c>
      <c r="BD100" s="316"/>
      <c r="BE100" s="316">
        <f t="shared" si="247"/>
        <v>0</v>
      </c>
      <c r="BF100" s="248"/>
      <c r="BG100" s="248"/>
      <c r="BH100" s="317">
        <f t="shared" si="248"/>
        <v>0</v>
      </c>
      <c r="BI100" s="317">
        <f t="shared" si="163"/>
        <v>0</v>
      </c>
      <c r="BJ100" s="317">
        <f t="shared" si="164"/>
        <v>0</v>
      </c>
      <c r="BK100" s="317">
        <f t="shared" si="165"/>
        <v>0</v>
      </c>
      <c r="BL100" s="317">
        <f t="shared" si="166"/>
        <v>0</v>
      </c>
      <c r="BM100" s="317">
        <f t="shared" si="167"/>
        <v>0</v>
      </c>
      <c r="BN100" s="317">
        <f t="shared" si="168"/>
        <v>0</v>
      </c>
      <c r="BO100" s="317">
        <f t="shared" si="169"/>
        <v>0</v>
      </c>
      <c r="BP100" s="248"/>
      <c r="BQ100" s="249">
        <f t="shared" si="267"/>
        <v>0</v>
      </c>
      <c r="BR100" s="249"/>
      <c r="BS100" s="249"/>
      <c r="BT100" s="188"/>
      <c r="BU100" s="188"/>
      <c r="BV100" s="318">
        <f t="shared" si="249"/>
        <v>0</v>
      </c>
      <c r="BW100" s="318">
        <f t="shared" si="170"/>
        <v>0</v>
      </c>
      <c r="BX100" s="318">
        <f t="shared" si="171"/>
        <v>0</v>
      </c>
      <c r="BY100" s="318">
        <f t="shared" si="172"/>
        <v>0</v>
      </c>
      <c r="BZ100" s="318">
        <f t="shared" si="173"/>
        <v>0</v>
      </c>
      <c r="CA100" s="316">
        <f t="shared" si="174"/>
        <v>0</v>
      </c>
      <c r="CB100" s="316">
        <f t="shared" si="175"/>
        <v>0</v>
      </c>
      <c r="CC100" s="316">
        <f t="shared" si="176"/>
        <v>0</v>
      </c>
      <c r="CD100" s="316">
        <f t="shared" si="177"/>
        <v>0</v>
      </c>
      <c r="CE100" s="316">
        <f t="shared" si="178"/>
        <v>0</v>
      </c>
      <c r="CF100" s="316">
        <f t="shared" si="179"/>
        <v>0</v>
      </c>
      <c r="CG100" s="316">
        <f t="shared" si="180"/>
        <v>0</v>
      </c>
      <c r="CH100" s="316">
        <f t="shared" si="181"/>
        <v>0</v>
      </c>
      <c r="CI100" s="188"/>
      <c r="CJ100" s="307">
        <f t="shared" si="250"/>
        <v>0</v>
      </c>
      <c r="CK100" s="307"/>
      <c r="CL100" s="307"/>
      <c r="CM100" s="318">
        <f t="shared" si="251"/>
        <v>0</v>
      </c>
      <c r="CN100" s="318">
        <f t="shared" si="182"/>
        <v>0</v>
      </c>
      <c r="CO100" s="318">
        <f t="shared" si="183"/>
        <v>0</v>
      </c>
      <c r="CP100" s="318">
        <f t="shared" si="184"/>
        <v>0</v>
      </c>
      <c r="CQ100" s="307"/>
      <c r="CR100" s="307">
        <f t="shared" si="252"/>
        <v>0</v>
      </c>
      <c r="CS100" s="307"/>
      <c r="CT100" s="188"/>
      <c r="CU100" s="188"/>
      <c r="CV100" s="188"/>
      <c r="CW100" s="316">
        <f t="shared" si="253"/>
        <v>0</v>
      </c>
      <c r="CX100" s="316">
        <f t="shared" si="185"/>
        <v>0</v>
      </c>
      <c r="CY100" s="316">
        <f t="shared" si="186"/>
        <v>0</v>
      </c>
      <c r="CZ100" s="316">
        <f t="shared" si="187"/>
        <v>0</v>
      </c>
      <c r="DA100" s="316">
        <f t="shared" si="188"/>
        <v>0</v>
      </c>
      <c r="DB100" s="316">
        <f t="shared" si="189"/>
        <v>0</v>
      </c>
      <c r="DC100" s="316">
        <f t="shared" si="190"/>
        <v>0</v>
      </c>
      <c r="DD100" s="188"/>
      <c r="DE100" s="307">
        <f t="shared" si="254"/>
        <v>0</v>
      </c>
      <c r="DF100" s="188"/>
      <c r="DG100" s="188"/>
      <c r="DH100" s="188"/>
      <c r="DI100" s="188"/>
      <c r="DJ100" s="188"/>
      <c r="DK100" s="316">
        <f t="shared" si="255"/>
        <v>0</v>
      </c>
      <c r="DL100" s="316">
        <f t="shared" si="191"/>
        <v>0</v>
      </c>
      <c r="DM100" s="316">
        <f t="shared" si="192"/>
        <v>0</v>
      </c>
      <c r="DN100" s="316">
        <f t="shared" si="193"/>
        <v>0</v>
      </c>
      <c r="DO100" s="316"/>
      <c r="DP100" s="316">
        <f t="shared" si="256"/>
        <v>0</v>
      </c>
      <c r="DQ100" s="316"/>
      <c r="DR100" s="316">
        <f t="shared" si="257"/>
        <v>0</v>
      </c>
      <c r="DS100" s="316">
        <f t="shared" si="194"/>
        <v>0</v>
      </c>
      <c r="DT100" s="316">
        <f t="shared" si="195"/>
        <v>0</v>
      </c>
      <c r="DU100" s="316">
        <f t="shared" si="196"/>
        <v>0</v>
      </c>
      <c r="DV100" s="316">
        <f t="shared" si="197"/>
        <v>0</v>
      </c>
      <c r="DW100" s="316">
        <f t="shared" si="198"/>
        <v>0</v>
      </c>
      <c r="DX100" s="316">
        <f t="shared" si="199"/>
        <v>0</v>
      </c>
      <c r="DY100" s="316">
        <f t="shared" si="200"/>
        <v>0</v>
      </c>
      <c r="DZ100" s="188"/>
      <c r="EA100" s="307">
        <f t="shared" si="201"/>
        <v>0</v>
      </c>
      <c r="EB100" s="307">
        <f t="shared" si="202"/>
        <v>0</v>
      </c>
      <c r="EC100" s="188"/>
      <c r="ED100" s="188"/>
      <c r="EE100" s="188"/>
      <c r="EF100" s="188"/>
      <c r="EG100" s="188"/>
      <c r="EH100" s="316">
        <f t="shared" si="258"/>
        <v>0</v>
      </c>
      <c r="EI100" s="316">
        <f t="shared" si="203"/>
        <v>0</v>
      </c>
      <c r="EJ100" s="316">
        <f t="shared" si="204"/>
        <v>0</v>
      </c>
      <c r="EK100" s="316">
        <f t="shared" si="205"/>
        <v>0</v>
      </c>
      <c r="EL100" s="316">
        <f t="shared" si="206"/>
        <v>0</v>
      </c>
      <c r="EM100" s="316">
        <f t="shared" si="207"/>
        <v>0</v>
      </c>
      <c r="EN100" s="188"/>
      <c r="EO100" s="307">
        <f t="shared" si="268"/>
        <v>0</v>
      </c>
      <c r="EP100" s="307">
        <f t="shared" si="208"/>
        <v>0</v>
      </c>
      <c r="EQ100" s="188"/>
      <c r="ER100" s="188"/>
      <c r="ES100" s="188"/>
      <c r="ET100" s="188"/>
      <c r="EU100" s="188"/>
      <c r="EV100" s="316">
        <f t="shared" si="259"/>
        <v>0</v>
      </c>
      <c r="EW100" s="316">
        <f t="shared" si="209"/>
        <v>0</v>
      </c>
      <c r="EX100" s="316">
        <f t="shared" si="210"/>
        <v>0</v>
      </c>
      <c r="EY100" s="316">
        <f t="shared" si="211"/>
        <v>0</v>
      </c>
      <c r="EZ100" s="316">
        <f t="shared" si="212"/>
        <v>0</v>
      </c>
      <c r="FA100" s="316">
        <f t="shared" si="213"/>
        <v>0</v>
      </c>
      <c r="FB100" s="188"/>
      <c r="FC100" s="307">
        <f t="shared" si="269"/>
        <v>0</v>
      </c>
      <c r="FD100" s="307">
        <f t="shared" si="214"/>
        <v>0</v>
      </c>
      <c r="FE100" s="188"/>
      <c r="FF100" s="188"/>
      <c r="FG100" s="188"/>
      <c r="FH100" s="188"/>
      <c r="FI100" s="188"/>
      <c r="FJ100" s="188"/>
      <c r="FK100" s="316">
        <f t="shared" si="260"/>
        <v>0</v>
      </c>
      <c r="FL100" s="316">
        <f t="shared" si="215"/>
        <v>0</v>
      </c>
      <c r="FM100" s="316">
        <f t="shared" si="216"/>
        <v>0</v>
      </c>
      <c r="FN100" s="316">
        <f t="shared" si="217"/>
        <v>0</v>
      </c>
      <c r="FO100" s="316">
        <f t="shared" si="218"/>
        <v>0</v>
      </c>
      <c r="FP100" s="316">
        <f t="shared" si="219"/>
        <v>0</v>
      </c>
      <c r="FQ100" s="188"/>
      <c r="FR100" s="307">
        <f t="shared" si="220"/>
        <v>0</v>
      </c>
      <c r="FS100" s="307">
        <f t="shared" si="221"/>
        <v>0</v>
      </c>
      <c r="FT100" s="188"/>
      <c r="FU100" s="188"/>
      <c r="FV100" s="188"/>
      <c r="FW100" s="188"/>
      <c r="FX100" s="188"/>
      <c r="FY100" s="188"/>
      <c r="FZ100" s="316">
        <f t="shared" si="261"/>
        <v>0</v>
      </c>
      <c r="GA100" s="316">
        <f t="shared" si="222"/>
        <v>0</v>
      </c>
      <c r="GB100" s="316">
        <f t="shared" si="223"/>
        <v>0</v>
      </c>
      <c r="GC100" s="316">
        <f t="shared" si="224"/>
        <v>0</v>
      </c>
      <c r="GD100" s="316">
        <f t="shared" si="225"/>
        <v>0</v>
      </c>
      <c r="GE100" s="316">
        <f t="shared" si="226"/>
        <v>0</v>
      </c>
      <c r="GF100" s="188"/>
      <c r="GG100" s="307">
        <f t="shared" si="227"/>
        <v>0</v>
      </c>
      <c r="GH100" s="307">
        <f t="shared" si="228"/>
        <v>0</v>
      </c>
      <c r="GK100" s="188"/>
      <c r="GL100" s="188"/>
      <c r="GM100" s="188"/>
      <c r="GN100" s="188"/>
      <c r="GO100" s="316">
        <f t="shared" si="262"/>
        <v>0</v>
      </c>
      <c r="GP100" s="316">
        <f t="shared" si="262"/>
        <v>0</v>
      </c>
      <c r="GQ100" s="316">
        <f t="shared" si="262"/>
        <v>0</v>
      </c>
      <c r="GR100" s="316">
        <f t="shared" si="262"/>
        <v>0</v>
      </c>
      <c r="GS100" s="316">
        <f t="shared" si="262"/>
        <v>0</v>
      </c>
      <c r="GT100" s="316">
        <f t="shared" si="262"/>
        <v>0</v>
      </c>
      <c r="GU100" s="188"/>
      <c r="GV100" s="307">
        <f t="shared" si="229"/>
        <v>0</v>
      </c>
      <c r="GW100" s="307">
        <f t="shared" si="263"/>
        <v>0</v>
      </c>
      <c r="GZ100" s="188"/>
      <c r="HA100" s="188"/>
      <c r="HB100" s="188"/>
      <c r="HC100" s="188"/>
      <c r="HD100" s="316">
        <f t="shared" si="264"/>
        <v>0</v>
      </c>
      <c r="HE100" s="316">
        <f t="shared" si="264"/>
        <v>0</v>
      </c>
      <c r="HF100" s="316">
        <f t="shared" si="264"/>
        <v>0</v>
      </c>
      <c r="HG100" s="316">
        <f t="shared" si="264"/>
        <v>0</v>
      </c>
      <c r="HH100" s="316">
        <f t="shared" si="264"/>
        <v>0</v>
      </c>
      <c r="HI100" s="316">
        <f t="shared" si="264"/>
        <v>0</v>
      </c>
      <c r="HJ100" s="188"/>
      <c r="HK100" s="307">
        <f t="shared" si="230"/>
        <v>0</v>
      </c>
      <c r="HL100" s="307">
        <f t="shared" si="265"/>
        <v>0</v>
      </c>
    </row>
    <row r="101" spans="1:220" ht="16.5" x14ac:dyDescent="0.25">
      <c r="A101" s="404">
        <v>39814</v>
      </c>
      <c r="B101" s="410">
        <f t="shared" si="231"/>
        <v>0</v>
      </c>
      <c r="C101" s="208">
        <f t="shared" si="232"/>
        <v>0</v>
      </c>
      <c r="D101" s="411">
        <f>AVERAGE(C99:C103)</f>
        <v>0</v>
      </c>
      <c r="E101" s="410">
        <f t="shared" si="233"/>
        <v>0</v>
      </c>
      <c r="F101" s="208">
        <f t="shared" si="234"/>
        <v>0.27750000000000002</v>
      </c>
      <c r="G101" s="411">
        <f>AVERAGE(F99:F103)</f>
        <v>0.26450000000000001</v>
      </c>
      <c r="H101" s="410">
        <f t="shared" si="235"/>
        <v>0</v>
      </c>
      <c r="I101" s="208">
        <f t="shared" si="150"/>
        <v>3.7499999999999999E-2</v>
      </c>
      <c r="J101" s="411">
        <f>AVERAGE(I99:I103)</f>
        <v>3.0000000000000006E-2</v>
      </c>
      <c r="K101" s="410">
        <f t="shared" si="236"/>
        <v>0</v>
      </c>
      <c r="L101" s="208">
        <f t="shared" si="151"/>
        <v>0.1575</v>
      </c>
      <c r="M101" s="411">
        <f>AVERAGE(L99:L103)</f>
        <v>0.14449999999999999</v>
      </c>
      <c r="N101" s="410">
        <f t="shared" si="237"/>
        <v>-42</v>
      </c>
      <c r="O101" s="208">
        <f t="shared" si="152"/>
        <v>0.13</v>
      </c>
      <c r="P101" s="411">
        <f>AVERAGE(O99:O103)</f>
        <v>0.13</v>
      </c>
      <c r="Q101" s="410">
        <f t="shared" si="238"/>
        <v>10.94</v>
      </c>
      <c r="R101" s="208">
        <f t="shared" si="239"/>
        <v>-0.5</v>
      </c>
      <c r="S101" s="411">
        <f>AVERAGE(R99:R103)</f>
        <v>-0.5</v>
      </c>
      <c r="T101" s="208">
        <f t="shared" si="240"/>
        <v>5.5385749992317326</v>
      </c>
      <c r="U101" s="411">
        <f>AVERAGE(T99:T103)</f>
        <v>5.3486185528355339</v>
      </c>
      <c r="V101" s="410">
        <f t="shared" si="241"/>
        <v>-0.01</v>
      </c>
      <c r="W101" s="208">
        <f t="shared" si="242"/>
        <v>4.4590000000000005</v>
      </c>
      <c r="X101" s="411">
        <f>AVERAGE(W99:W103)</f>
        <v>4.3231999999999999</v>
      </c>
      <c r="Z101" s="415">
        <f t="shared" si="243"/>
        <v>10.94</v>
      </c>
      <c r="AA101" s="122"/>
      <c r="AB101" s="122"/>
      <c r="AH101" s="407">
        <v>39814</v>
      </c>
      <c r="AI101" s="293">
        <f t="shared" si="244"/>
        <v>0</v>
      </c>
      <c r="AJ101" s="294">
        <f t="shared" si="266"/>
        <v>0</v>
      </c>
      <c r="AK101" s="294">
        <f t="shared" si="153"/>
        <v>0</v>
      </c>
      <c r="AL101" s="313">
        <f t="shared" si="245"/>
        <v>0.63305165446987799</v>
      </c>
      <c r="AM101" s="314">
        <f t="shared" si="154"/>
        <v>0</v>
      </c>
      <c r="AN101" s="294">
        <f t="shared" si="155"/>
        <v>0</v>
      </c>
      <c r="AO101" s="408"/>
      <c r="AP101" s="237"/>
      <c r="AQ101" s="307">
        <f t="shared" si="156"/>
        <v>0</v>
      </c>
      <c r="AR101" s="237"/>
      <c r="AS101" s="188"/>
      <c r="AT101" s="188"/>
      <c r="AU101" s="239">
        <v>39814</v>
      </c>
      <c r="AV101" s="188"/>
      <c r="AW101" s="315">
        <f t="shared" si="246"/>
        <v>0</v>
      </c>
      <c r="AX101" s="316">
        <f t="shared" si="157"/>
        <v>0</v>
      </c>
      <c r="AY101" s="316">
        <f t="shared" si="158"/>
        <v>0</v>
      </c>
      <c r="AZ101" s="316">
        <f t="shared" si="159"/>
        <v>0</v>
      </c>
      <c r="BA101" s="316">
        <f t="shared" si="160"/>
        <v>0</v>
      </c>
      <c r="BB101" s="316">
        <f t="shared" si="161"/>
        <v>0</v>
      </c>
      <c r="BC101" s="316">
        <f t="shared" si="162"/>
        <v>0</v>
      </c>
      <c r="BD101" s="316"/>
      <c r="BE101" s="316">
        <f t="shared" si="247"/>
        <v>0</v>
      </c>
      <c r="BF101" s="248"/>
      <c r="BG101" s="248"/>
      <c r="BH101" s="317">
        <f t="shared" si="248"/>
        <v>0</v>
      </c>
      <c r="BI101" s="317">
        <f t="shared" si="163"/>
        <v>0</v>
      </c>
      <c r="BJ101" s="317">
        <f t="shared" si="164"/>
        <v>0</v>
      </c>
      <c r="BK101" s="317">
        <f t="shared" si="165"/>
        <v>0</v>
      </c>
      <c r="BL101" s="317">
        <f t="shared" si="166"/>
        <v>0</v>
      </c>
      <c r="BM101" s="317">
        <f t="shared" si="167"/>
        <v>0</v>
      </c>
      <c r="BN101" s="317">
        <f t="shared" si="168"/>
        <v>0</v>
      </c>
      <c r="BO101" s="317">
        <f t="shared" si="169"/>
        <v>0</v>
      </c>
      <c r="BP101" s="248"/>
      <c r="BQ101" s="249">
        <f t="shared" si="267"/>
        <v>0</v>
      </c>
      <c r="BR101" s="249"/>
      <c r="BS101" s="249"/>
      <c r="BT101" s="188"/>
      <c r="BU101" s="188"/>
      <c r="BV101" s="318">
        <f t="shared" si="249"/>
        <v>0</v>
      </c>
      <c r="BW101" s="318">
        <f t="shared" si="170"/>
        <v>0</v>
      </c>
      <c r="BX101" s="318">
        <f t="shared" si="171"/>
        <v>0</v>
      </c>
      <c r="BY101" s="318">
        <f t="shared" si="172"/>
        <v>0</v>
      </c>
      <c r="BZ101" s="318">
        <f t="shared" si="173"/>
        <v>0</v>
      </c>
      <c r="CA101" s="316">
        <f t="shared" si="174"/>
        <v>0</v>
      </c>
      <c r="CB101" s="316">
        <f t="shared" si="175"/>
        <v>0</v>
      </c>
      <c r="CC101" s="316">
        <f t="shared" si="176"/>
        <v>0</v>
      </c>
      <c r="CD101" s="316">
        <f t="shared" si="177"/>
        <v>0</v>
      </c>
      <c r="CE101" s="316">
        <f t="shared" si="178"/>
        <v>0</v>
      </c>
      <c r="CF101" s="316">
        <f t="shared" si="179"/>
        <v>0</v>
      </c>
      <c r="CG101" s="316">
        <f t="shared" si="180"/>
        <v>0</v>
      </c>
      <c r="CH101" s="316">
        <f t="shared" si="181"/>
        <v>0</v>
      </c>
      <c r="CI101" s="188"/>
      <c r="CJ101" s="307">
        <f t="shared" si="250"/>
        <v>0</v>
      </c>
      <c r="CK101" s="307"/>
      <c r="CL101" s="307"/>
      <c r="CM101" s="318">
        <f t="shared" si="251"/>
        <v>0</v>
      </c>
      <c r="CN101" s="318">
        <f t="shared" si="182"/>
        <v>0</v>
      </c>
      <c r="CO101" s="318">
        <f t="shared" si="183"/>
        <v>0</v>
      </c>
      <c r="CP101" s="318">
        <f t="shared" si="184"/>
        <v>0</v>
      </c>
      <c r="CQ101" s="307"/>
      <c r="CR101" s="307">
        <f t="shared" si="252"/>
        <v>0</v>
      </c>
      <c r="CS101" s="307"/>
      <c r="CT101" s="188"/>
      <c r="CU101" s="188"/>
      <c r="CV101" s="188"/>
      <c r="CW101" s="316">
        <f t="shared" si="253"/>
        <v>0</v>
      </c>
      <c r="CX101" s="316">
        <f t="shared" si="185"/>
        <v>0</v>
      </c>
      <c r="CY101" s="316">
        <f t="shared" si="186"/>
        <v>0</v>
      </c>
      <c r="CZ101" s="316">
        <f t="shared" si="187"/>
        <v>0</v>
      </c>
      <c r="DA101" s="316">
        <f t="shared" si="188"/>
        <v>0</v>
      </c>
      <c r="DB101" s="316">
        <f t="shared" si="189"/>
        <v>0</v>
      </c>
      <c r="DC101" s="316">
        <f t="shared" si="190"/>
        <v>0</v>
      </c>
      <c r="DD101" s="188"/>
      <c r="DE101" s="307">
        <f t="shared" si="254"/>
        <v>0</v>
      </c>
      <c r="DF101" s="188"/>
      <c r="DG101" s="188"/>
      <c r="DH101" s="188"/>
      <c r="DI101" s="188"/>
      <c r="DJ101" s="188"/>
      <c r="DK101" s="316">
        <f t="shared" si="255"/>
        <v>0</v>
      </c>
      <c r="DL101" s="316">
        <f t="shared" si="191"/>
        <v>0</v>
      </c>
      <c r="DM101" s="316">
        <f t="shared" si="192"/>
        <v>0</v>
      </c>
      <c r="DN101" s="316">
        <f t="shared" si="193"/>
        <v>0</v>
      </c>
      <c r="DO101" s="316"/>
      <c r="DP101" s="316">
        <f t="shared" si="256"/>
        <v>0</v>
      </c>
      <c r="DQ101" s="316"/>
      <c r="DR101" s="316">
        <f t="shared" si="257"/>
        <v>0</v>
      </c>
      <c r="DS101" s="316">
        <f t="shared" si="194"/>
        <v>0</v>
      </c>
      <c r="DT101" s="316">
        <f t="shared" si="195"/>
        <v>0</v>
      </c>
      <c r="DU101" s="316">
        <f t="shared" si="196"/>
        <v>0</v>
      </c>
      <c r="DV101" s="316">
        <f t="shared" si="197"/>
        <v>0</v>
      </c>
      <c r="DW101" s="316">
        <f t="shared" si="198"/>
        <v>0</v>
      </c>
      <c r="DX101" s="316">
        <f t="shared" si="199"/>
        <v>0</v>
      </c>
      <c r="DY101" s="316">
        <f t="shared" si="200"/>
        <v>0</v>
      </c>
      <c r="DZ101" s="188"/>
      <c r="EA101" s="307">
        <f t="shared" si="201"/>
        <v>0</v>
      </c>
      <c r="EB101" s="307">
        <f t="shared" si="202"/>
        <v>0</v>
      </c>
      <c r="EC101" s="188"/>
      <c r="ED101" s="188"/>
      <c r="EE101" s="188"/>
      <c r="EF101" s="188"/>
      <c r="EG101" s="188"/>
      <c r="EH101" s="316">
        <f t="shared" si="258"/>
        <v>0</v>
      </c>
      <c r="EI101" s="316">
        <f t="shared" si="203"/>
        <v>0</v>
      </c>
      <c r="EJ101" s="316">
        <f t="shared" si="204"/>
        <v>0</v>
      </c>
      <c r="EK101" s="316">
        <f t="shared" si="205"/>
        <v>0</v>
      </c>
      <c r="EL101" s="316">
        <f t="shared" si="206"/>
        <v>0</v>
      </c>
      <c r="EM101" s="316">
        <f t="shared" si="207"/>
        <v>0</v>
      </c>
      <c r="EN101" s="188"/>
      <c r="EO101" s="307">
        <f t="shared" si="268"/>
        <v>0</v>
      </c>
      <c r="EP101" s="307">
        <f t="shared" si="208"/>
        <v>0</v>
      </c>
      <c r="EQ101" s="188"/>
      <c r="ER101" s="188"/>
      <c r="ES101" s="188"/>
      <c r="ET101" s="188"/>
      <c r="EU101" s="188"/>
      <c r="EV101" s="316">
        <f t="shared" si="259"/>
        <v>0</v>
      </c>
      <c r="EW101" s="316">
        <f t="shared" si="209"/>
        <v>0</v>
      </c>
      <c r="EX101" s="316">
        <f t="shared" si="210"/>
        <v>0</v>
      </c>
      <c r="EY101" s="316">
        <f t="shared" si="211"/>
        <v>0</v>
      </c>
      <c r="EZ101" s="316">
        <f t="shared" si="212"/>
        <v>0</v>
      </c>
      <c r="FA101" s="316">
        <f t="shared" si="213"/>
        <v>0</v>
      </c>
      <c r="FB101" s="188"/>
      <c r="FC101" s="307">
        <f t="shared" si="269"/>
        <v>0</v>
      </c>
      <c r="FD101" s="307">
        <f t="shared" si="214"/>
        <v>0</v>
      </c>
      <c r="FE101" s="188"/>
      <c r="FF101" s="188"/>
      <c r="FG101" s="188"/>
      <c r="FH101" s="188"/>
      <c r="FI101" s="188"/>
      <c r="FJ101" s="188"/>
      <c r="FK101" s="316">
        <f t="shared" si="260"/>
        <v>0</v>
      </c>
      <c r="FL101" s="316">
        <f t="shared" si="215"/>
        <v>0</v>
      </c>
      <c r="FM101" s="316">
        <f t="shared" si="216"/>
        <v>0</v>
      </c>
      <c r="FN101" s="316">
        <f t="shared" si="217"/>
        <v>0</v>
      </c>
      <c r="FO101" s="316">
        <f t="shared" si="218"/>
        <v>0</v>
      </c>
      <c r="FP101" s="316">
        <f t="shared" si="219"/>
        <v>0</v>
      </c>
      <c r="FQ101" s="188"/>
      <c r="FR101" s="307">
        <f t="shared" si="220"/>
        <v>0</v>
      </c>
      <c r="FS101" s="307">
        <f t="shared" si="221"/>
        <v>0</v>
      </c>
      <c r="FT101" s="188"/>
      <c r="FU101" s="188"/>
      <c r="FV101" s="188"/>
      <c r="FW101" s="188"/>
      <c r="FX101" s="188"/>
      <c r="FY101" s="188"/>
      <c r="FZ101" s="316">
        <f t="shared" si="261"/>
        <v>0</v>
      </c>
      <c r="GA101" s="316">
        <f t="shared" si="222"/>
        <v>0</v>
      </c>
      <c r="GB101" s="316">
        <f t="shared" si="223"/>
        <v>0</v>
      </c>
      <c r="GC101" s="316">
        <f t="shared" si="224"/>
        <v>0</v>
      </c>
      <c r="GD101" s="316">
        <f t="shared" si="225"/>
        <v>0</v>
      </c>
      <c r="GE101" s="316">
        <f t="shared" si="226"/>
        <v>0</v>
      </c>
      <c r="GF101" s="188"/>
      <c r="GG101" s="307">
        <f t="shared" si="227"/>
        <v>0</v>
      </c>
      <c r="GH101" s="307">
        <f t="shared" si="228"/>
        <v>0</v>
      </c>
      <c r="GK101" s="188"/>
      <c r="GL101" s="188"/>
      <c r="GM101" s="188"/>
      <c r="GN101" s="188"/>
      <c r="GO101" s="316">
        <f t="shared" si="262"/>
        <v>0</v>
      </c>
      <c r="GP101" s="316">
        <f t="shared" si="262"/>
        <v>0</v>
      </c>
      <c r="GQ101" s="316">
        <f t="shared" si="262"/>
        <v>0</v>
      </c>
      <c r="GR101" s="316">
        <f t="shared" si="262"/>
        <v>0</v>
      </c>
      <c r="GS101" s="316">
        <f t="shared" si="262"/>
        <v>0</v>
      </c>
      <c r="GT101" s="316">
        <f t="shared" si="262"/>
        <v>0</v>
      </c>
      <c r="GU101" s="188"/>
      <c r="GV101" s="307">
        <f t="shared" si="229"/>
        <v>0</v>
      </c>
      <c r="GW101" s="307">
        <f t="shared" si="263"/>
        <v>0</v>
      </c>
      <c r="GZ101" s="188"/>
      <c r="HA101" s="188"/>
      <c r="HB101" s="188"/>
      <c r="HC101" s="188"/>
      <c r="HD101" s="316">
        <f t="shared" si="264"/>
        <v>0</v>
      </c>
      <c r="HE101" s="316">
        <f t="shared" si="264"/>
        <v>0</v>
      </c>
      <c r="HF101" s="316">
        <f t="shared" si="264"/>
        <v>0</v>
      </c>
      <c r="HG101" s="316">
        <f t="shared" si="264"/>
        <v>0</v>
      </c>
      <c r="HH101" s="316">
        <f t="shared" si="264"/>
        <v>0</v>
      </c>
      <c r="HI101" s="316">
        <f t="shared" si="264"/>
        <v>0</v>
      </c>
      <c r="HJ101" s="188"/>
      <c r="HK101" s="307">
        <f t="shared" si="230"/>
        <v>0</v>
      </c>
      <c r="HL101" s="307">
        <f t="shared" si="265"/>
        <v>0</v>
      </c>
    </row>
    <row r="102" spans="1:220" ht="16.5" x14ac:dyDescent="0.25">
      <c r="A102" s="404">
        <v>39845</v>
      </c>
      <c r="B102" s="410">
        <f t="shared" si="231"/>
        <v>0</v>
      </c>
      <c r="C102" s="208">
        <f t="shared" si="232"/>
        <v>0</v>
      </c>
      <c r="D102" s="417"/>
      <c r="E102" s="410">
        <f t="shared" si="233"/>
        <v>0</v>
      </c>
      <c r="F102" s="208">
        <f t="shared" si="234"/>
        <v>0.26750000000000002</v>
      </c>
      <c r="G102" s="417"/>
      <c r="H102" s="410">
        <f t="shared" si="235"/>
        <v>0</v>
      </c>
      <c r="I102" s="208">
        <f t="shared" ref="I102:I133" si="270">INDEX(M1SHEET,MATCH($A102,M1COLUMN,0),MATCH($AF$20,M1ROW,0))</f>
        <v>4.2500000000000003E-2</v>
      </c>
      <c r="J102" s="417"/>
      <c r="K102" s="410">
        <f t="shared" si="236"/>
        <v>0</v>
      </c>
      <c r="L102" s="208">
        <f t="shared" ref="L102:L133" si="271">INDEX(M1SHEET,MATCH($A102,M1COLUMN,0),MATCH($AF$10,M1ROW,0))</f>
        <v>0.14749999999999999</v>
      </c>
      <c r="M102" s="417"/>
      <c r="N102" s="410">
        <f t="shared" si="237"/>
        <v>-37.72</v>
      </c>
      <c r="O102" s="208">
        <f t="shared" ref="O102:O133" si="272">INDEX(M1SHEET,MATCH($A102,M1COLUMN,0),MATCH($AF$26,M1ROW,0))</f>
        <v>0.13</v>
      </c>
      <c r="P102" s="417"/>
      <c r="Q102" s="410">
        <f t="shared" si="238"/>
        <v>9.83</v>
      </c>
      <c r="R102" s="208">
        <f t="shared" si="239"/>
        <v>-0.5</v>
      </c>
      <c r="S102" s="417"/>
      <c r="T102" s="208">
        <f t="shared" si="240"/>
        <v>5.3592053204651329</v>
      </c>
      <c r="U102" s="417"/>
      <c r="V102" s="410">
        <f t="shared" si="241"/>
        <v>-0.01</v>
      </c>
      <c r="W102" s="208">
        <f t="shared" si="242"/>
        <v>4.3310000000000004</v>
      </c>
      <c r="X102" s="417"/>
      <c r="Z102" s="415">
        <f t="shared" si="243"/>
        <v>9.83</v>
      </c>
      <c r="AA102" s="122"/>
      <c r="AB102" s="122"/>
      <c r="AH102" s="407">
        <v>39845</v>
      </c>
      <c r="AI102" s="293">
        <f t="shared" si="244"/>
        <v>0</v>
      </c>
      <c r="AJ102" s="294">
        <f t="shared" si="266"/>
        <v>0</v>
      </c>
      <c r="AK102" s="294">
        <f t="shared" si="153"/>
        <v>0</v>
      </c>
      <c r="AL102" s="313">
        <f t="shared" si="245"/>
        <v>0.62955803636557961</v>
      </c>
      <c r="AM102" s="314">
        <f t="shared" si="154"/>
        <v>0</v>
      </c>
      <c r="AN102" s="294">
        <f t="shared" si="155"/>
        <v>0</v>
      </c>
      <c r="AO102" s="408"/>
      <c r="AP102" s="237"/>
      <c r="AQ102" s="307">
        <f t="shared" ref="AQ102:AQ133" si="273">SUM(AW102:BD102)+SUM(BH102:BO102)+SUM(DT102:DY102)+SUM(BV102:CH102)</f>
        <v>0</v>
      </c>
      <c r="AR102" s="237"/>
      <c r="AS102" s="188"/>
      <c r="AT102" s="188"/>
      <c r="AU102" s="239">
        <v>39845</v>
      </c>
      <c r="AV102" s="188"/>
      <c r="AW102" s="315">
        <f t="shared" si="246"/>
        <v>0</v>
      </c>
      <c r="AX102" s="316">
        <f t="shared" si="157"/>
        <v>0</v>
      </c>
      <c r="AY102" s="316">
        <f t="shared" si="158"/>
        <v>0</v>
      </c>
      <c r="AZ102" s="316">
        <f t="shared" si="159"/>
        <v>0</v>
      </c>
      <c r="BA102" s="316">
        <f t="shared" si="160"/>
        <v>0</v>
      </c>
      <c r="BB102" s="316">
        <f t="shared" si="161"/>
        <v>0</v>
      </c>
      <c r="BC102" s="316">
        <f t="shared" si="162"/>
        <v>0</v>
      </c>
      <c r="BD102" s="316"/>
      <c r="BE102" s="316">
        <f t="shared" si="247"/>
        <v>0</v>
      </c>
      <c r="BF102" s="248"/>
      <c r="BG102" s="248"/>
      <c r="BH102" s="317">
        <f t="shared" si="248"/>
        <v>0</v>
      </c>
      <c r="BI102" s="317">
        <f t="shared" si="163"/>
        <v>0</v>
      </c>
      <c r="BJ102" s="317">
        <f t="shared" si="164"/>
        <v>0</v>
      </c>
      <c r="BK102" s="317">
        <f t="shared" si="165"/>
        <v>0</v>
      </c>
      <c r="BL102" s="317">
        <f t="shared" si="166"/>
        <v>0</v>
      </c>
      <c r="BM102" s="317">
        <f t="shared" si="167"/>
        <v>0</v>
      </c>
      <c r="BN102" s="317">
        <f t="shared" si="168"/>
        <v>0</v>
      </c>
      <c r="BO102" s="317">
        <f t="shared" si="169"/>
        <v>0</v>
      </c>
      <c r="BP102" s="248"/>
      <c r="BQ102" s="249">
        <f t="shared" si="267"/>
        <v>0</v>
      </c>
      <c r="BR102" s="249"/>
      <c r="BS102" s="249"/>
      <c r="BT102" s="188"/>
      <c r="BU102" s="188"/>
      <c r="BV102" s="318">
        <f t="shared" si="249"/>
        <v>0</v>
      </c>
      <c r="BW102" s="318">
        <f t="shared" si="170"/>
        <v>0</v>
      </c>
      <c r="BX102" s="318">
        <f t="shared" si="171"/>
        <v>0</v>
      </c>
      <c r="BY102" s="318">
        <f t="shared" si="172"/>
        <v>0</v>
      </c>
      <c r="BZ102" s="318">
        <f t="shared" si="173"/>
        <v>0</v>
      </c>
      <c r="CA102" s="316">
        <f t="shared" si="174"/>
        <v>0</v>
      </c>
      <c r="CB102" s="316">
        <f t="shared" si="175"/>
        <v>0</v>
      </c>
      <c r="CC102" s="316">
        <f t="shared" si="176"/>
        <v>0</v>
      </c>
      <c r="CD102" s="316">
        <f t="shared" si="177"/>
        <v>0</v>
      </c>
      <c r="CE102" s="316">
        <f t="shared" si="178"/>
        <v>0</v>
      </c>
      <c r="CF102" s="316">
        <f t="shared" si="179"/>
        <v>0</v>
      </c>
      <c r="CG102" s="316">
        <f t="shared" si="180"/>
        <v>0</v>
      </c>
      <c r="CH102" s="316">
        <f t="shared" si="181"/>
        <v>0</v>
      </c>
      <c r="CI102" s="188"/>
      <c r="CJ102" s="307">
        <f t="shared" si="250"/>
        <v>0</v>
      </c>
      <c r="CK102" s="307"/>
      <c r="CL102" s="307"/>
      <c r="CM102" s="318">
        <f t="shared" si="251"/>
        <v>0</v>
      </c>
      <c r="CN102" s="318">
        <f t="shared" si="182"/>
        <v>0</v>
      </c>
      <c r="CO102" s="318">
        <f t="shared" si="183"/>
        <v>0</v>
      </c>
      <c r="CP102" s="318">
        <f t="shared" si="184"/>
        <v>0</v>
      </c>
      <c r="CQ102" s="307"/>
      <c r="CR102" s="307">
        <f t="shared" si="252"/>
        <v>0</v>
      </c>
      <c r="CS102" s="307"/>
      <c r="CT102" s="188"/>
      <c r="CU102" s="188"/>
      <c r="CV102" s="188"/>
      <c r="CW102" s="316">
        <f t="shared" si="253"/>
        <v>0</v>
      </c>
      <c r="CX102" s="316">
        <f t="shared" si="185"/>
        <v>0</v>
      </c>
      <c r="CY102" s="316">
        <f t="shared" si="186"/>
        <v>0</v>
      </c>
      <c r="CZ102" s="316">
        <f t="shared" si="187"/>
        <v>0</v>
      </c>
      <c r="DA102" s="316">
        <f t="shared" si="188"/>
        <v>0</v>
      </c>
      <c r="DB102" s="316">
        <f t="shared" si="189"/>
        <v>0</v>
      </c>
      <c r="DC102" s="316">
        <f t="shared" si="190"/>
        <v>0</v>
      </c>
      <c r="DD102" s="188"/>
      <c r="DE102" s="307">
        <f t="shared" si="254"/>
        <v>0</v>
      </c>
      <c r="DF102" s="188"/>
      <c r="DG102" s="188"/>
      <c r="DH102" s="188"/>
      <c r="DI102" s="188"/>
      <c r="DJ102" s="188"/>
      <c r="DK102" s="316">
        <f t="shared" si="255"/>
        <v>0</v>
      </c>
      <c r="DL102" s="316">
        <f t="shared" si="191"/>
        <v>0</v>
      </c>
      <c r="DM102" s="316">
        <f t="shared" si="192"/>
        <v>0</v>
      </c>
      <c r="DN102" s="316">
        <f t="shared" si="193"/>
        <v>0</v>
      </c>
      <c r="DO102" s="316"/>
      <c r="DP102" s="316">
        <f t="shared" si="256"/>
        <v>0</v>
      </c>
      <c r="DQ102" s="316"/>
      <c r="DR102" s="316">
        <f t="shared" si="257"/>
        <v>0</v>
      </c>
      <c r="DS102" s="316">
        <f t="shared" si="194"/>
        <v>0</v>
      </c>
      <c r="DT102" s="316">
        <f t="shared" si="195"/>
        <v>0</v>
      </c>
      <c r="DU102" s="316">
        <f t="shared" si="196"/>
        <v>0</v>
      </c>
      <c r="DV102" s="316">
        <f t="shared" si="197"/>
        <v>0</v>
      </c>
      <c r="DW102" s="316">
        <f t="shared" si="198"/>
        <v>0</v>
      </c>
      <c r="DX102" s="316">
        <f t="shared" si="199"/>
        <v>0</v>
      </c>
      <c r="DY102" s="316">
        <f t="shared" si="200"/>
        <v>0</v>
      </c>
      <c r="DZ102" s="188"/>
      <c r="EA102" s="307">
        <f t="shared" ref="EA102:EA133" si="274">DP102+((SUM(DR102:DY102)))</f>
        <v>0</v>
      </c>
      <c r="EB102" s="307">
        <f t="shared" si="202"/>
        <v>0</v>
      </c>
      <c r="EC102" s="188"/>
      <c r="ED102" s="188"/>
      <c r="EE102" s="188"/>
      <c r="EF102" s="188"/>
      <c r="EG102" s="188"/>
      <c r="EH102" s="316">
        <f t="shared" si="258"/>
        <v>0</v>
      </c>
      <c r="EI102" s="316">
        <f t="shared" si="203"/>
        <v>0</v>
      </c>
      <c r="EJ102" s="316">
        <f t="shared" si="204"/>
        <v>0</v>
      </c>
      <c r="EK102" s="316">
        <f t="shared" si="205"/>
        <v>0</v>
      </c>
      <c r="EL102" s="316">
        <f t="shared" si="206"/>
        <v>0</v>
      </c>
      <c r="EM102" s="316">
        <f t="shared" si="207"/>
        <v>0</v>
      </c>
      <c r="EN102" s="188"/>
      <c r="EO102" s="307">
        <f t="shared" si="268"/>
        <v>0</v>
      </c>
      <c r="EP102" s="307">
        <f t="shared" si="208"/>
        <v>0</v>
      </c>
      <c r="EQ102" s="188"/>
      <c r="ER102" s="188"/>
      <c r="ES102" s="188"/>
      <c r="ET102" s="188"/>
      <c r="EU102" s="188"/>
      <c r="EV102" s="316">
        <f t="shared" si="259"/>
        <v>0</v>
      </c>
      <c r="EW102" s="316">
        <f t="shared" si="209"/>
        <v>0</v>
      </c>
      <c r="EX102" s="316">
        <f t="shared" si="210"/>
        <v>0</v>
      </c>
      <c r="EY102" s="316">
        <f t="shared" si="211"/>
        <v>0</v>
      </c>
      <c r="EZ102" s="316">
        <f t="shared" si="212"/>
        <v>0</v>
      </c>
      <c r="FA102" s="316">
        <f t="shared" si="213"/>
        <v>0</v>
      </c>
      <c r="FB102" s="188"/>
      <c r="FC102" s="307">
        <f t="shared" si="269"/>
        <v>0</v>
      </c>
      <c r="FD102" s="307">
        <f t="shared" si="214"/>
        <v>0</v>
      </c>
      <c r="FE102" s="188"/>
      <c r="FF102" s="188"/>
      <c r="FG102" s="188"/>
      <c r="FH102" s="188"/>
      <c r="FI102" s="188"/>
      <c r="FJ102" s="188"/>
      <c r="FK102" s="316">
        <f t="shared" si="260"/>
        <v>0</v>
      </c>
      <c r="FL102" s="316">
        <f t="shared" si="215"/>
        <v>0</v>
      </c>
      <c r="FM102" s="316">
        <f t="shared" si="216"/>
        <v>0</v>
      </c>
      <c r="FN102" s="316">
        <f t="shared" si="217"/>
        <v>0</v>
      </c>
      <c r="FO102" s="316">
        <f t="shared" si="218"/>
        <v>0</v>
      </c>
      <c r="FP102" s="316">
        <f t="shared" si="219"/>
        <v>0</v>
      </c>
      <c r="FQ102" s="188"/>
      <c r="FR102" s="307">
        <f t="shared" si="220"/>
        <v>0</v>
      </c>
      <c r="FS102" s="307">
        <f t="shared" si="221"/>
        <v>0</v>
      </c>
      <c r="FT102" s="188"/>
      <c r="FU102" s="188"/>
      <c r="FV102" s="188"/>
      <c r="FW102" s="188"/>
      <c r="FX102" s="188"/>
      <c r="FY102" s="188"/>
      <c r="FZ102" s="316">
        <f t="shared" si="261"/>
        <v>0</v>
      </c>
      <c r="GA102" s="316">
        <f t="shared" si="222"/>
        <v>0</v>
      </c>
      <c r="GB102" s="316">
        <f t="shared" si="223"/>
        <v>0</v>
      </c>
      <c r="GC102" s="316">
        <f t="shared" si="224"/>
        <v>0</v>
      </c>
      <c r="GD102" s="316">
        <f t="shared" si="225"/>
        <v>0</v>
      </c>
      <c r="GE102" s="316">
        <f t="shared" si="226"/>
        <v>0</v>
      </c>
      <c r="GF102" s="188"/>
      <c r="GG102" s="307">
        <f t="shared" si="227"/>
        <v>0</v>
      </c>
      <c r="GH102" s="307">
        <f t="shared" si="228"/>
        <v>0</v>
      </c>
      <c r="GK102" s="188"/>
      <c r="GL102" s="188"/>
      <c r="GM102" s="188"/>
      <c r="GN102" s="188"/>
      <c r="GO102" s="316">
        <f t="shared" si="262"/>
        <v>0</v>
      </c>
      <c r="GP102" s="316">
        <f t="shared" si="262"/>
        <v>0</v>
      </c>
      <c r="GQ102" s="316">
        <f t="shared" si="262"/>
        <v>0</v>
      </c>
      <c r="GR102" s="316">
        <f t="shared" si="262"/>
        <v>0</v>
      </c>
      <c r="GS102" s="316">
        <f t="shared" si="262"/>
        <v>0</v>
      </c>
      <c r="GT102" s="316">
        <f t="shared" si="262"/>
        <v>0</v>
      </c>
      <c r="GU102" s="188"/>
      <c r="GV102" s="307">
        <f t="shared" si="229"/>
        <v>0</v>
      </c>
      <c r="GW102" s="307">
        <f t="shared" si="263"/>
        <v>0</v>
      </c>
      <c r="GZ102" s="188"/>
      <c r="HA102" s="188"/>
      <c r="HB102" s="188"/>
      <c r="HC102" s="188"/>
      <c r="HD102" s="316">
        <f t="shared" si="264"/>
        <v>0</v>
      </c>
      <c r="HE102" s="316">
        <f t="shared" si="264"/>
        <v>0</v>
      </c>
      <c r="HF102" s="316">
        <f t="shared" si="264"/>
        <v>0</v>
      </c>
      <c r="HG102" s="316">
        <f t="shared" si="264"/>
        <v>0</v>
      </c>
      <c r="HH102" s="316">
        <f t="shared" si="264"/>
        <v>0</v>
      </c>
      <c r="HI102" s="316">
        <f t="shared" si="264"/>
        <v>0</v>
      </c>
      <c r="HJ102" s="188"/>
      <c r="HK102" s="307">
        <f t="shared" si="230"/>
        <v>0</v>
      </c>
      <c r="HL102" s="307">
        <f t="shared" si="265"/>
        <v>0</v>
      </c>
    </row>
    <row r="103" spans="1:220" ht="16.5" x14ac:dyDescent="0.25">
      <c r="A103" s="409">
        <v>39873</v>
      </c>
      <c r="B103" s="410">
        <f t="shared" si="231"/>
        <v>0</v>
      </c>
      <c r="C103" s="208">
        <f t="shared" si="232"/>
        <v>0</v>
      </c>
      <c r="D103" s="417"/>
      <c r="E103" s="410">
        <f t="shared" si="233"/>
        <v>0</v>
      </c>
      <c r="F103" s="208">
        <f t="shared" si="234"/>
        <v>0.26250000000000001</v>
      </c>
      <c r="G103" s="417"/>
      <c r="H103" s="410">
        <f t="shared" si="235"/>
        <v>0</v>
      </c>
      <c r="I103" s="208">
        <f t="shared" si="270"/>
        <v>0.04</v>
      </c>
      <c r="J103" s="417"/>
      <c r="K103" s="410">
        <f t="shared" si="236"/>
        <v>0</v>
      </c>
      <c r="L103" s="208">
        <f t="shared" si="271"/>
        <v>0.14249999999999999</v>
      </c>
      <c r="M103" s="417"/>
      <c r="N103" s="410">
        <f t="shared" si="237"/>
        <v>-41.56</v>
      </c>
      <c r="O103" s="208">
        <f t="shared" si="272"/>
        <v>0.13</v>
      </c>
      <c r="P103" s="417"/>
      <c r="Q103" s="410">
        <f t="shared" si="238"/>
        <v>10.83</v>
      </c>
      <c r="R103" s="208">
        <f t="shared" si="239"/>
        <v>-0.5</v>
      </c>
      <c r="S103" s="417"/>
      <c r="T103" s="208">
        <f t="shared" si="240"/>
        <v>5.1771033211426785</v>
      </c>
      <c r="U103" s="417"/>
      <c r="V103" s="410">
        <f t="shared" si="241"/>
        <v>-0.01</v>
      </c>
      <c r="W103" s="208">
        <f t="shared" si="242"/>
        <v>4.2010000000000005</v>
      </c>
      <c r="X103" s="417"/>
      <c r="Z103" s="412">
        <f t="shared" si="243"/>
        <v>10.83</v>
      </c>
      <c r="AA103" s="122"/>
      <c r="AB103" s="122"/>
      <c r="AH103" s="407">
        <v>39873</v>
      </c>
      <c r="AI103" s="293">
        <f t="shared" si="244"/>
        <v>0</v>
      </c>
      <c r="AJ103" s="294">
        <f t="shared" si="266"/>
        <v>0</v>
      </c>
      <c r="AK103" s="294">
        <f t="shared" si="153"/>
        <v>0</v>
      </c>
      <c r="AL103" s="313">
        <f t="shared" si="245"/>
        <v>0.62641173453330845</v>
      </c>
      <c r="AM103" s="314">
        <f t="shared" si="154"/>
        <v>0</v>
      </c>
      <c r="AN103" s="294">
        <f t="shared" si="155"/>
        <v>0</v>
      </c>
      <c r="AO103" s="408"/>
      <c r="AP103" s="237"/>
      <c r="AQ103" s="307">
        <f t="shared" si="273"/>
        <v>0</v>
      </c>
      <c r="AR103" s="237"/>
      <c r="AS103" s="188"/>
      <c r="AT103" s="188"/>
      <c r="AU103" s="239">
        <v>39873</v>
      </c>
      <c r="AV103" s="188"/>
      <c r="AW103" s="315">
        <f t="shared" si="246"/>
        <v>0</v>
      </c>
      <c r="AX103" s="316">
        <f t="shared" si="157"/>
        <v>0</v>
      </c>
      <c r="AY103" s="316">
        <f t="shared" si="158"/>
        <v>0</v>
      </c>
      <c r="AZ103" s="316">
        <f t="shared" si="159"/>
        <v>0</v>
      </c>
      <c r="BA103" s="316">
        <f t="shared" si="160"/>
        <v>0</v>
      </c>
      <c r="BB103" s="316">
        <f t="shared" si="161"/>
        <v>0</v>
      </c>
      <c r="BC103" s="316">
        <f t="shared" si="162"/>
        <v>0</v>
      </c>
      <c r="BD103" s="316"/>
      <c r="BE103" s="316">
        <f t="shared" si="247"/>
        <v>0</v>
      </c>
      <c r="BF103" s="248"/>
      <c r="BG103" s="248"/>
      <c r="BH103" s="317">
        <f t="shared" si="248"/>
        <v>0</v>
      </c>
      <c r="BI103" s="317">
        <f t="shared" si="163"/>
        <v>0</v>
      </c>
      <c r="BJ103" s="317">
        <f t="shared" si="164"/>
        <v>0</v>
      </c>
      <c r="BK103" s="317">
        <f t="shared" si="165"/>
        <v>0</v>
      </c>
      <c r="BL103" s="317">
        <f t="shared" si="166"/>
        <v>0</v>
      </c>
      <c r="BM103" s="317">
        <f t="shared" si="167"/>
        <v>0</v>
      </c>
      <c r="BN103" s="317">
        <f t="shared" si="168"/>
        <v>0</v>
      </c>
      <c r="BO103" s="317">
        <f t="shared" si="169"/>
        <v>0</v>
      </c>
      <c r="BP103" s="248"/>
      <c r="BQ103" s="249">
        <f t="shared" si="267"/>
        <v>0</v>
      </c>
      <c r="BR103" s="249"/>
      <c r="BS103" s="249"/>
      <c r="BT103" s="188"/>
      <c r="BU103" s="188"/>
      <c r="BV103" s="318">
        <f t="shared" si="249"/>
        <v>0</v>
      </c>
      <c r="BW103" s="318">
        <f t="shared" si="170"/>
        <v>0</v>
      </c>
      <c r="BX103" s="318">
        <f t="shared" si="171"/>
        <v>0</v>
      </c>
      <c r="BY103" s="318">
        <f t="shared" si="172"/>
        <v>0</v>
      </c>
      <c r="BZ103" s="318">
        <f t="shared" si="173"/>
        <v>0</v>
      </c>
      <c r="CA103" s="316">
        <f t="shared" si="174"/>
        <v>0</v>
      </c>
      <c r="CB103" s="316">
        <f t="shared" si="175"/>
        <v>0</v>
      </c>
      <c r="CC103" s="316">
        <f t="shared" si="176"/>
        <v>0</v>
      </c>
      <c r="CD103" s="316">
        <f t="shared" si="177"/>
        <v>0</v>
      </c>
      <c r="CE103" s="316">
        <f t="shared" si="178"/>
        <v>0</v>
      </c>
      <c r="CF103" s="316">
        <f t="shared" si="179"/>
        <v>0</v>
      </c>
      <c r="CG103" s="316">
        <f t="shared" si="180"/>
        <v>0</v>
      </c>
      <c r="CH103" s="316">
        <f t="shared" si="181"/>
        <v>0</v>
      </c>
      <c r="CI103" s="188"/>
      <c r="CJ103" s="307">
        <f t="shared" si="250"/>
        <v>0</v>
      </c>
      <c r="CK103" s="307"/>
      <c r="CL103" s="307"/>
      <c r="CM103" s="318">
        <f t="shared" si="251"/>
        <v>0</v>
      </c>
      <c r="CN103" s="318">
        <f t="shared" si="182"/>
        <v>0</v>
      </c>
      <c r="CO103" s="318">
        <f t="shared" si="183"/>
        <v>0</v>
      </c>
      <c r="CP103" s="318">
        <f t="shared" si="184"/>
        <v>0</v>
      </c>
      <c r="CQ103" s="307"/>
      <c r="CR103" s="307">
        <f t="shared" si="252"/>
        <v>0</v>
      </c>
      <c r="CS103" s="307"/>
      <c r="CT103" s="188"/>
      <c r="CU103" s="188"/>
      <c r="CV103" s="188"/>
      <c r="CW103" s="316">
        <f t="shared" si="253"/>
        <v>0</v>
      </c>
      <c r="CX103" s="316">
        <f t="shared" si="185"/>
        <v>0</v>
      </c>
      <c r="CY103" s="316">
        <f t="shared" si="186"/>
        <v>0</v>
      </c>
      <c r="CZ103" s="316">
        <f t="shared" si="187"/>
        <v>0</v>
      </c>
      <c r="DA103" s="316">
        <f t="shared" si="188"/>
        <v>0</v>
      </c>
      <c r="DB103" s="316">
        <f t="shared" si="189"/>
        <v>0</v>
      </c>
      <c r="DC103" s="316">
        <f t="shared" si="190"/>
        <v>0</v>
      </c>
      <c r="DD103" s="188"/>
      <c r="DE103" s="307">
        <f t="shared" si="254"/>
        <v>0</v>
      </c>
      <c r="DF103" s="188"/>
      <c r="DG103" s="188"/>
      <c r="DH103" s="188"/>
      <c r="DI103" s="188"/>
      <c r="DJ103" s="188"/>
      <c r="DK103" s="316">
        <f t="shared" si="255"/>
        <v>0</v>
      </c>
      <c r="DL103" s="316">
        <f t="shared" si="191"/>
        <v>0</v>
      </c>
      <c r="DM103" s="316">
        <f t="shared" si="192"/>
        <v>0</v>
      </c>
      <c r="DN103" s="316">
        <f t="shared" si="193"/>
        <v>0</v>
      </c>
      <c r="DO103" s="316"/>
      <c r="DP103" s="316">
        <f t="shared" si="256"/>
        <v>0</v>
      </c>
      <c r="DQ103" s="316"/>
      <c r="DR103" s="316">
        <f t="shared" si="257"/>
        <v>0</v>
      </c>
      <c r="DS103" s="316">
        <f t="shared" si="194"/>
        <v>0</v>
      </c>
      <c r="DT103" s="316">
        <f t="shared" si="195"/>
        <v>0</v>
      </c>
      <c r="DU103" s="316">
        <f t="shared" si="196"/>
        <v>0</v>
      </c>
      <c r="DV103" s="316">
        <f t="shared" si="197"/>
        <v>0</v>
      </c>
      <c r="DW103" s="316">
        <f t="shared" si="198"/>
        <v>0</v>
      </c>
      <c r="DX103" s="316">
        <f t="shared" si="199"/>
        <v>0</v>
      </c>
      <c r="DY103" s="316">
        <f t="shared" si="200"/>
        <v>0</v>
      </c>
      <c r="DZ103" s="188"/>
      <c r="EA103" s="307">
        <f t="shared" si="274"/>
        <v>0</v>
      </c>
      <c r="EB103" s="307">
        <f t="shared" si="202"/>
        <v>0</v>
      </c>
      <c r="EC103" s="188"/>
      <c r="ED103" s="188"/>
      <c r="EE103" s="188"/>
      <c r="EF103" s="188"/>
      <c r="EG103" s="188"/>
      <c r="EH103" s="316">
        <f t="shared" si="258"/>
        <v>0</v>
      </c>
      <c r="EI103" s="316">
        <f t="shared" si="203"/>
        <v>0</v>
      </c>
      <c r="EJ103" s="316">
        <f t="shared" si="204"/>
        <v>0</v>
      </c>
      <c r="EK103" s="316">
        <f t="shared" si="205"/>
        <v>0</v>
      </c>
      <c r="EL103" s="316">
        <f t="shared" si="206"/>
        <v>0</v>
      </c>
      <c r="EM103" s="316">
        <f t="shared" si="207"/>
        <v>0</v>
      </c>
      <c r="EN103" s="188"/>
      <c r="EO103" s="307">
        <f t="shared" si="268"/>
        <v>0</v>
      </c>
      <c r="EP103" s="307">
        <f t="shared" si="208"/>
        <v>0</v>
      </c>
      <c r="EQ103" s="188"/>
      <c r="ER103" s="188"/>
      <c r="ES103" s="188"/>
      <c r="ET103" s="188"/>
      <c r="EU103" s="188"/>
      <c r="EV103" s="316">
        <f t="shared" si="259"/>
        <v>0</v>
      </c>
      <c r="EW103" s="316">
        <f t="shared" si="209"/>
        <v>0</v>
      </c>
      <c r="EX103" s="316">
        <f t="shared" si="210"/>
        <v>0</v>
      </c>
      <c r="EY103" s="316">
        <f t="shared" si="211"/>
        <v>0</v>
      </c>
      <c r="EZ103" s="316">
        <f t="shared" si="212"/>
        <v>0</v>
      </c>
      <c r="FA103" s="316">
        <f t="shared" si="213"/>
        <v>0</v>
      </c>
      <c r="FB103" s="188"/>
      <c r="FC103" s="307">
        <f t="shared" si="269"/>
        <v>0</v>
      </c>
      <c r="FD103" s="307">
        <f t="shared" si="214"/>
        <v>0</v>
      </c>
      <c r="FE103" s="188"/>
      <c r="FF103" s="188"/>
      <c r="FG103" s="188"/>
      <c r="FH103" s="188"/>
      <c r="FI103" s="188"/>
      <c r="FJ103" s="188"/>
      <c r="FK103" s="316">
        <f t="shared" si="260"/>
        <v>0</v>
      </c>
      <c r="FL103" s="316">
        <f t="shared" si="215"/>
        <v>0</v>
      </c>
      <c r="FM103" s="316">
        <f t="shared" si="216"/>
        <v>0</v>
      </c>
      <c r="FN103" s="316">
        <f t="shared" si="217"/>
        <v>0</v>
      </c>
      <c r="FO103" s="316">
        <f t="shared" si="218"/>
        <v>0</v>
      </c>
      <c r="FP103" s="316">
        <f t="shared" si="219"/>
        <v>0</v>
      </c>
      <c r="FQ103" s="188"/>
      <c r="FR103" s="307">
        <f t="shared" si="220"/>
        <v>0</v>
      </c>
      <c r="FS103" s="307">
        <f t="shared" si="221"/>
        <v>0</v>
      </c>
      <c r="FT103" s="188"/>
      <c r="FU103" s="188"/>
      <c r="FV103" s="188"/>
      <c r="FW103" s="188"/>
      <c r="FX103" s="188"/>
      <c r="FY103" s="188"/>
      <c r="FZ103" s="316">
        <f t="shared" si="261"/>
        <v>0</v>
      </c>
      <c r="GA103" s="316">
        <f t="shared" si="222"/>
        <v>0</v>
      </c>
      <c r="GB103" s="316">
        <f t="shared" si="223"/>
        <v>0</v>
      </c>
      <c r="GC103" s="316">
        <f t="shared" si="224"/>
        <v>0</v>
      </c>
      <c r="GD103" s="316">
        <f t="shared" si="225"/>
        <v>0</v>
      </c>
      <c r="GE103" s="316">
        <f t="shared" si="226"/>
        <v>0</v>
      </c>
      <c r="GF103" s="188"/>
      <c r="GG103" s="307">
        <f t="shared" si="227"/>
        <v>0</v>
      </c>
      <c r="GH103" s="307">
        <f t="shared" si="228"/>
        <v>0</v>
      </c>
      <c r="GK103" s="188"/>
      <c r="GL103" s="188"/>
      <c r="GM103" s="188"/>
      <c r="GN103" s="188"/>
      <c r="GO103" s="316">
        <f t="shared" si="262"/>
        <v>0</v>
      </c>
      <c r="GP103" s="316">
        <f t="shared" si="262"/>
        <v>0</v>
      </c>
      <c r="GQ103" s="316">
        <f t="shared" si="262"/>
        <v>0</v>
      </c>
      <c r="GR103" s="316">
        <f t="shared" si="262"/>
        <v>0</v>
      </c>
      <c r="GS103" s="316">
        <f t="shared" si="262"/>
        <v>0</v>
      </c>
      <c r="GT103" s="316">
        <f t="shared" si="262"/>
        <v>0</v>
      </c>
      <c r="GU103" s="188"/>
      <c r="GV103" s="307">
        <f t="shared" si="229"/>
        <v>0</v>
      </c>
      <c r="GW103" s="307">
        <f t="shared" si="263"/>
        <v>0</v>
      </c>
      <c r="GZ103" s="188"/>
      <c r="HA103" s="188"/>
      <c r="HB103" s="188"/>
      <c r="HC103" s="188"/>
      <c r="HD103" s="316">
        <f t="shared" si="264"/>
        <v>0</v>
      </c>
      <c r="HE103" s="316">
        <f t="shared" si="264"/>
        <v>0</v>
      </c>
      <c r="HF103" s="316">
        <f t="shared" si="264"/>
        <v>0</v>
      </c>
      <c r="HG103" s="316">
        <f t="shared" si="264"/>
        <v>0</v>
      </c>
      <c r="HH103" s="316">
        <f t="shared" si="264"/>
        <v>0</v>
      </c>
      <c r="HI103" s="316">
        <f t="shared" si="264"/>
        <v>0</v>
      </c>
      <c r="HJ103" s="188"/>
      <c r="HK103" s="307">
        <f t="shared" si="230"/>
        <v>0</v>
      </c>
      <c r="HL103" s="307">
        <f t="shared" si="265"/>
        <v>0</v>
      </c>
    </row>
    <row r="104" spans="1:220" ht="16.5" x14ac:dyDescent="0.25">
      <c r="A104" s="404">
        <v>39904</v>
      </c>
      <c r="B104" s="405">
        <f t="shared" si="231"/>
        <v>0</v>
      </c>
      <c r="C104" s="414">
        <f t="shared" si="232"/>
        <v>0</v>
      </c>
      <c r="D104" s="217"/>
      <c r="E104" s="405">
        <f t="shared" si="233"/>
        <v>0</v>
      </c>
      <c r="F104" s="414">
        <f t="shared" si="234"/>
        <v>0.1875</v>
      </c>
      <c r="G104" s="217"/>
      <c r="H104" s="405">
        <f t="shared" si="235"/>
        <v>0</v>
      </c>
      <c r="I104" s="414">
        <f t="shared" si="270"/>
        <v>-0.09</v>
      </c>
      <c r="J104" s="217"/>
      <c r="K104" s="405">
        <f t="shared" si="236"/>
        <v>0</v>
      </c>
      <c r="L104" s="414">
        <f t="shared" si="271"/>
        <v>8.7499999999999994E-2</v>
      </c>
      <c r="M104" s="217"/>
      <c r="N104" s="405">
        <f t="shared" si="237"/>
        <v>-39.99</v>
      </c>
      <c r="O104" s="414">
        <f t="shared" si="272"/>
        <v>0.13</v>
      </c>
      <c r="P104" s="217"/>
      <c r="Q104" s="405">
        <f t="shared" si="238"/>
        <v>10.42</v>
      </c>
      <c r="R104" s="414">
        <f t="shared" si="239"/>
        <v>-0.6</v>
      </c>
      <c r="S104" s="217"/>
      <c r="T104" s="414">
        <f t="shared" si="240"/>
        <v>4.8397480759912632</v>
      </c>
      <c r="U104" s="217"/>
      <c r="V104" s="405">
        <f t="shared" si="241"/>
        <v>-0.01</v>
      </c>
      <c r="W104" s="414">
        <f t="shared" si="242"/>
        <v>4.0599999999999996</v>
      </c>
      <c r="X104" s="217"/>
      <c r="Z104" s="415">
        <f t="shared" si="243"/>
        <v>10.42</v>
      </c>
      <c r="AA104" s="122"/>
      <c r="AB104" s="122"/>
      <c r="AH104" s="407">
        <v>39904</v>
      </c>
      <c r="AI104" s="293">
        <f t="shared" si="244"/>
        <v>0</v>
      </c>
      <c r="AJ104" s="294">
        <f t="shared" si="266"/>
        <v>0</v>
      </c>
      <c r="AK104" s="294">
        <f t="shared" si="153"/>
        <v>0</v>
      </c>
      <c r="AL104" s="313">
        <f t="shared" si="245"/>
        <v>0.62293857459053659</v>
      </c>
      <c r="AM104" s="314">
        <f t="shared" si="154"/>
        <v>0</v>
      </c>
      <c r="AN104" s="294">
        <f t="shared" si="155"/>
        <v>0</v>
      </c>
      <c r="AO104" s="408"/>
      <c r="AP104" s="237"/>
      <c r="AQ104" s="307">
        <f t="shared" si="273"/>
        <v>0</v>
      </c>
      <c r="AR104" s="237"/>
      <c r="AS104" s="188"/>
      <c r="AT104" s="188"/>
      <c r="AU104" s="239">
        <v>39904</v>
      </c>
      <c r="AV104" s="188"/>
      <c r="AW104" s="315">
        <f t="shared" si="246"/>
        <v>0</v>
      </c>
      <c r="AX104" s="316">
        <f t="shared" si="157"/>
        <v>0</v>
      </c>
      <c r="AY104" s="316">
        <f t="shared" si="158"/>
        <v>0</v>
      </c>
      <c r="AZ104" s="316">
        <f t="shared" si="159"/>
        <v>0</v>
      </c>
      <c r="BA104" s="316">
        <f t="shared" si="160"/>
        <v>0</v>
      </c>
      <c r="BB104" s="316">
        <f t="shared" si="161"/>
        <v>0</v>
      </c>
      <c r="BC104" s="316">
        <f t="shared" si="162"/>
        <v>0</v>
      </c>
      <c r="BD104" s="316"/>
      <c r="BE104" s="316">
        <f t="shared" si="247"/>
        <v>0</v>
      </c>
      <c r="BF104" s="248"/>
      <c r="BG104" s="248"/>
      <c r="BH104" s="317">
        <f t="shared" si="248"/>
        <v>0</v>
      </c>
      <c r="BI104" s="317">
        <f t="shared" si="163"/>
        <v>0</v>
      </c>
      <c r="BJ104" s="317">
        <f t="shared" si="164"/>
        <v>0</v>
      </c>
      <c r="BK104" s="317">
        <f t="shared" si="165"/>
        <v>0</v>
      </c>
      <c r="BL104" s="317">
        <f t="shared" si="166"/>
        <v>0</v>
      </c>
      <c r="BM104" s="317">
        <f t="shared" si="167"/>
        <v>0</v>
      </c>
      <c r="BN104" s="317">
        <f t="shared" si="168"/>
        <v>0</v>
      </c>
      <c r="BO104" s="317">
        <f t="shared" si="169"/>
        <v>0</v>
      </c>
      <c r="BP104" s="248"/>
      <c r="BQ104" s="249">
        <f t="shared" si="267"/>
        <v>0</v>
      </c>
      <c r="BR104" s="249"/>
      <c r="BS104" s="249"/>
      <c r="BT104" s="188"/>
      <c r="BU104" s="188"/>
      <c r="BV104" s="318">
        <f t="shared" si="249"/>
        <v>0</v>
      </c>
      <c r="BW104" s="318">
        <f t="shared" si="170"/>
        <v>0</v>
      </c>
      <c r="BX104" s="318">
        <f t="shared" si="171"/>
        <v>0</v>
      </c>
      <c r="BY104" s="318">
        <f t="shared" si="172"/>
        <v>0</v>
      </c>
      <c r="BZ104" s="318">
        <f t="shared" si="173"/>
        <v>0</v>
      </c>
      <c r="CA104" s="316">
        <f t="shared" si="174"/>
        <v>0</v>
      </c>
      <c r="CB104" s="316">
        <f t="shared" si="175"/>
        <v>0</v>
      </c>
      <c r="CC104" s="316">
        <f t="shared" si="176"/>
        <v>0</v>
      </c>
      <c r="CD104" s="316">
        <f t="shared" si="177"/>
        <v>0</v>
      </c>
      <c r="CE104" s="316">
        <f t="shared" si="178"/>
        <v>0</v>
      </c>
      <c r="CF104" s="316">
        <f t="shared" si="179"/>
        <v>0</v>
      </c>
      <c r="CG104" s="316">
        <f t="shared" si="180"/>
        <v>0</v>
      </c>
      <c r="CH104" s="316">
        <f t="shared" si="181"/>
        <v>0</v>
      </c>
      <c r="CI104" s="188"/>
      <c r="CJ104" s="307">
        <f t="shared" si="250"/>
        <v>0</v>
      </c>
      <c r="CK104" s="307"/>
      <c r="CL104" s="307"/>
      <c r="CM104" s="318">
        <f t="shared" si="251"/>
        <v>0</v>
      </c>
      <c r="CN104" s="318">
        <f t="shared" si="182"/>
        <v>0</v>
      </c>
      <c r="CO104" s="318">
        <f t="shared" si="183"/>
        <v>0</v>
      </c>
      <c r="CP104" s="318">
        <f t="shared" si="184"/>
        <v>0</v>
      </c>
      <c r="CQ104" s="307"/>
      <c r="CR104" s="307">
        <f t="shared" si="252"/>
        <v>0</v>
      </c>
      <c r="CS104" s="307"/>
      <c r="CT104" s="188"/>
      <c r="CU104" s="188"/>
      <c r="CV104" s="188"/>
      <c r="CW104" s="316">
        <f t="shared" si="253"/>
        <v>0</v>
      </c>
      <c r="CX104" s="316">
        <f t="shared" si="185"/>
        <v>0</v>
      </c>
      <c r="CY104" s="316">
        <f t="shared" si="186"/>
        <v>0</v>
      </c>
      <c r="CZ104" s="316">
        <f t="shared" si="187"/>
        <v>0</v>
      </c>
      <c r="DA104" s="316">
        <f t="shared" si="188"/>
        <v>0</v>
      </c>
      <c r="DB104" s="316">
        <f t="shared" si="189"/>
        <v>0</v>
      </c>
      <c r="DC104" s="316">
        <f t="shared" si="190"/>
        <v>0</v>
      </c>
      <c r="DD104" s="188"/>
      <c r="DE104" s="307">
        <f t="shared" si="254"/>
        <v>0</v>
      </c>
      <c r="DF104" s="188"/>
      <c r="DG104" s="188"/>
      <c r="DH104" s="188"/>
      <c r="DI104" s="188"/>
      <c r="DJ104" s="188"/>
      <c r="DK104" s="316">
        <f t="shared" si="255"/>
        <v>0</v>
      </c>
      <c r="DL104" s="316">
        <f t="shared" si="191"/>
        <v>0</v>
      </c>
      <c r="DM104" s="316">
        <f t="shared" si="192"/>
        <v>0</v>
      </c>
      <c r="DN104" s="316">
        <f t="shared" si="193"/>
        <v>0</v>
      </c>
      <c r="DO104" s="316"/>
      <c r="DP104" s="316">
        <f t="shared" si="256"/>
        <v>0</v>
      </c>
      <c r="DQ104" s="316"/>
      <c r="DR104" s="316">
        <f t="shared" si="257"/>
        <v>0</v>
      </c>
      <c r="DS104" s="316">
        <f t="shared" si="194"/>
        <v>0</v>
      </c>
      <c r="DT104" s="316">
        <f t="shared" si="195"/>
        <v>0</v>
      </c>
      <c r="DU104" s="316">
        <f t="shared" si="196"/>
        <v>0</v>
      </c>
      <c r="DV104" s="316">
        <f t="shared" si="197"/>
        <v>0</v>
      </c>
      <c r="DW104" s="316">
        <f t="shared" si="198"/>
        <v>0</v>
      </c>
      <c r="DX104" s="316">
        <f t="shared" si="199"/>
        <v>0</v>
      </c>
      <c r="DY104" s="316">
        <f t="shared" si="200"/>
        <v>0</v>
      </c>
      <c r="DZ104" s="188"/>
      <c r="EA104" s="307">
        <f t="shared" si="274"/>
        <v>0</v>
      </c>
      <c r="EB104" s="307">
        <f t="shared" si="202"/>
        <v>0</v>
      </c>
      <c r="EC104" s="188"/>
      <c r="ED104" s="188"/>
      <c r="EE104" s="188"/>
      <c r="EF104" s="188"/>
      <c r="EG104" s="188"/>
      <c r="EH104" s="316">
        <f t="shared" si="258"/>
        <v>0</v>
      </c>
      <c r="EI104" s="316">
        <f t="shared" si="203"/>
        <v>0</v>
      </c>
      <c r="EJ104" s="316">
        <f t="shared" si="204"/>
        <v>0</v>
      </c>
      <c r="EK104" s="316">
        <f t="shared" si="205"/>
        <v>0</v>
      </c>
      <c r="EL104" s="316">
        <f t="shared" si="206"/>
        <v>0</v>
      </c>
      <c r="EM104" s="316">
        <f t="shared" si="207"/>
        <v>0</v>
      </c>
      <c r="EN104" s="188"/>
      <c r="EO104" s="307">
        <f t="shared" si="268"/>
        <v>0</v>
      </c>
      <c r="EP104" s="307">
        <f t="shared" si="208"/>
        <v>0</v>
      </c>
      <c r="EQ104" s="188"/>
      <c r="ER104" s="188"/>
      <c r="ES104" s="188"/>
      <c r="ET104" s="188"/>
      <c r="EU104" s="188"/>
      <c r="EV104" s="316">
        <f t="shared" si="259"/>
        <v>0</v>
      </c>
      <c r="EW104" s="316">
        <f t="shared" si="209"/>
        <v>0</v>
      </c>
      <c r="EX104" s="316">
        <f t="shared" si="210"/>
        <v>0</v>
      </c>
      <c r="EY104" s="316">
        <f t="shared" si="211"/>
        <v>0</v>
      </c>
      <c r="EZ104" s="316">
        <f t="shared" si="212"/>
        <v>0</v>
      </c>
      <c r="FA104" s="316">
        <f t="shared" si="213"/>
        <v>0</v>
      </c>
      <c r="FB104" s="188"/>
      <c r="FC104" s="307">
        <f t="shared" si="269"/>
        <v>0</v>
      </c>
      <c r="FD104" s="307">
        <f t="shared" si="214"/>
        <v>0</v>
      </c>
      <c r="FE104" s="188"/>
      <c r="FF104" s="188"/>
      <c r="FG104" s="188"/>
      <c r="FH104" s="188"/>
      <c r="FI104" s="188"/>
      <c r="FJ104" s="188"/>
      <c r="FK104" s="316">
        <f t="shared" si="260"/>
        <v>0</v>
      </c>
      <c r="FL104" s="316">
        <f t="shared" si="215"/>
        <v>0</v>
      </c>
      <c r="FM104" s="316">
        <f t="shared" si="216"/>
        <v>0</v>
      </c>
      <c r="FN104" s="316">
        <f t="shared" si="217"/>
        <v>0</v>
      </c>
      <c r="FO104" s="316">
        <f t="shared" si="218"/>
        <v>0</v>
      </c>
      <c r="FP104" s="316">
        <f t="shared" si="219"/>
        <v>0</v>
      </c>
      <c r="FQ104" s="188"/>
      <c r="FR104" s="307">
        <f t="shared" si="220"/>
        <v>0</v>
      </c>
      <c r="FS104" s="307">
        <f t="shared" si="221"/>
        <v>0</v>
      </c>
      <c r="FT104" s="188"/>
      <c r="FU104" s="188"/>
      <c r="FV104" s="188"/>
      <c r="FW104" s="188"/>
      <c r="FX104" s="188"/>
      <c r="FY104" s="188"/>
      <c r="FZ104" s="316">
        <f t="shared" si="261"/>
        <v>0</v>
      </c>
      <c r="GA104" s="316">
        <f t="shared" si="222"/>
        <v>0</v>
      </c>
      <c r="GB104" s="316">
        <f t="shared" si="223"/>
        <v>0</v>
      </c>
      <c r="GC104" s="316">
        <f t="shared" si="224"/>
        <v>0</v>
      </c>
      <c r="GD104" s="316">
        <f t="shared" si="225"/>
        <v>0</v>
      </c>
      <c r="GE104" s="316">
        <f t="shared" si="226"/>
        <v>0</v>
      </c>
      <c r="GF104" s="188"/>
      <c r="GG104" s="307">
        <f t="shared" si="227"/>
        <v>0</v>
      </c>
      <c r="GH104" s="307">
        <f t="shared" si="228"/>
        <v>0</v>
      </c>
      <c r="GK104" s="188"/>
      <c r="GL104" s="188"/>
      <c r="GM104" s="188"/>
      <c r="GN104" s="188"/>
      <c r="GO104" s="316">
        <f t="shared" si="262"/>
        <v>0</v>
      </c>
      <c r="GP104" s="316">
        <f t="shared" si="262"/>
        <v>0</v>
      </c>
      <c r="GQ104" s="316">
        <f t="shared" si="262"/>
        <v>0</v>
      </c>
      <c r="GR104" s="316">
        <f t="shared" si="262"/>
        <v>0</v>
      </c>
      <c r="GS104" s="316">
        <f t="shared" si="262"/>
        <v>0</v>
      </c>
      <c r="GT104" s="316">
        <f t="shared" si="262"/>
        <v>0</v>
      </c>
      <c r="GU104" s="188"/>
      <c r="GV104" s="307">
        <f t="shared" si="229"/>
        <v>0</v>
      </c>
      <c r="GW104" s="307">
        <f t="shared" si="263"/>
        <v>0</v>
      </c>
      <c r="GZ104" s="188"/>
      <c r="HA104" s="188"/>
      <c r="HB104" s="188"/>
      <c r="HC104" s="188"/>
      <c r="HD104" s="316">
        <f t="shared" si="264"/>
        <v>0</v>
      </c>
      <c r="HE104" s="316">
        <f t="shared" si="264"/>
        <v>0</v>
      </c>
      <c r="HF104" s="316">
        <f t="shared" si="264"/>
        <v>0</v>
      </c>
      <c r="HG104" s="316">
        <f t="shared" si="264"/>
        <v>0</v>
      </c>
      <c r="HH104" s="316">
        <f t="shared" si="264"/>
        <v>0</v>
      </c>
      <c r="HI104" s="316">
        <f t="shared" si="264"/>
        <v>0</v>
      </c>
      <c r="HJ104" s="188"/>
      <c r="HK104" s="307">
        <f t="shared" si="230"/>
        <v>0</v>
      </c>
      <c r="HL104" s="307">
        <f t="shared" si="265"/>
        <v>0</v>
      </c>
    </row>
    <row r="105" spans="1:220" ht="16.5" x14ac:dyDescent="0.25">
      <c r="A105" s="404">
        <v>39934</v>
      </c>
      <c r="B105" s="410">
        <f t="shared" si="231"/>
        <v>0</v>
      </c>
      <c r="C105" s="208">
        <f t="shared" si="232"/>
        <v>0</v>
      </c>
      <c r="D105" s="417"/>
      <c r="E105" s="410">
        <f t="shared" si="233"/>
        <v>0</v>
      </c>
      <c r="F105" s="208">
        <f t="shared" si="234"/>
        <v>0.17749999999999999</v>
      </c>
      <c r="G105" s="417"/>
      <c r="H105" s="410">
        <f t="shared" si="235"/>
        <v>0</v>
      </c>
      <c r="I105" s="208">
        <f t="shared" si="270"/>
        <v>-0.09</v>
      </c>
      <c r="J105" s="417"/>
      <c r="K105" s="410">
        <f t="shared" si="236"/>
        <v>0</v>
      </c>
      <c r="L105" s="208">
        <f t="shared" si="271"/>
        <v>7.7499999999999999E-2</v>
      </c>
      <c r="M105" s="417"/>
      <c r="N105" s="410">
        <f t="shared" si="237"/>
        <v>-41.1</v>
      </c>
      <c r="O105" s="208">
        <f t="shared" si="272"/>
        <v>0.13</v>
      </c>
      <c r="P105" s="417"/>
      <c r="Q105" s="410">
        <f t="shared" si="238"/>
        <v>10.71</v>
      </c>
      <c r="R105" s="208">
        <f t="shared" si="239"/>
        <v>-0.6</v>
      </c>
      <c r="S105" s="417"/>
      <c r="T105" s="208">
        <f t="shared" si="240"/>
        <v>4.798975892823103</v>
      </c>
      <c r="U105" s="417"/>
      <c r="V105" s="410">
        <f t="shared" si="241"/>
        <v>-0.01</v>
      </c>
      <c r="W105" s="208">
        <f t="shared" si="242"/>
        <v>4.0310000000000006</v>
      </c>
      <c r="X105" s="417"/>
      <c r="Z105" s="415">
        <f t="shared" si="243"/>
        <v>10.71</v>
      </c>
      <c r="AA105" s="122"/>
      <c r="AB105" s="122"/>
      <c r="AH105" s="407">
        <v>39934</v>
      </c>
      <c r="AI105" s="293">
        <f t="shared" si="244"/>
        <v>0</v>
      </c>
      <c r="AJ105" s="294">
        <f t="shared" si="266"/>
        <v>0</v>
      </c>
      <c r="AK105" s="294">
        <f t="shared" si="153"/>
        <v>0</v>
      </c>
      <c r="AL105" s="313">
        <f t="shared" si="245"/>
        <v>0.61958773555562374</v>
      </c>
      <c r="AM105" s="314">
        <f t="shared" si="154"/>
        <v>0</v>
      </c>
      <c r="AN105" s="294">
        <f t="shared" si="155"/>
        <v>0</v>
      </c>
      <c r="AO105" s="408"/>
      <c r="AP105" s="237"/>
      <c r="AQ105" s="307">
        <f t="shared" si="273"/>
        <v>0</v>
      </c>
      <c r="AR105" s="237"/>
      <c r="AS105" s="188"/>
      <c r="AT105" s="188"/>
      <c r="AU105" s="239">
        <v>39934</v>
      </c>
      <c r="AV105" s="188"/>
      <c r="AW105" s="315">
        <f t="shared" si="246"/>
        <v>0</v>
      </c>
      <c r="AX105" s="316">
        <f t="shared" si="157"/>
        <v>0</v>
      </c>
      <c r="AY105" s="316">
        <f t="shared" si="158"/>
        <v>0</v>
      </c>
      <c r="AZ105" s="316">
        <f t="shared" si="159"/>
        <v>0</v>
      </c>
      <c r="BA105" s="316">
        <f t="shared" si="160"/>
        <v>0</v>
      </c>
      <c r="BB105" s="316">
        <f t="shared" si="161"/>
        <v>0</v>
      </c>
      <c r="BC105" s="316">
        <f t="shared" si="162"/>
        <v>0</v>
      </c>
      <c r="BD105" s="316"/>
      <c r="BE105" s="316">
        <f t="shared" si="247"/>
        <v>0</v>
      </c>
      <c r="BF105" s="248"/>
      <c r="BG105" s="248"/>
      <c r="BH105" s="317">
        <f t="shared" si="248"/>
        <v>0</v>
      </c>
      <c r="BI105" s="317">
        <f t="shared" si="163"/>
        <v>0</v>
      </c>
      <c r="BJ105" s="317">
        <f t="shared" si="164"/>
        <v>0</v>
      </c>
      <c r="BK105" s="317">
        <f t="shared" si="165"/>
        <v>0</v>
      </c>
      <c r="BL105" s="317">
        <f t="shared" si="166"/>
        <v>0</v>
      </c>
      <c r="BM105" s="317">
        <f t="shared" si="167"/>
        <v>0</v>
      </c>
      <c r="BN105" s="317">
        <f t="shared" si="168"/>
        <v>0</v>
      </c>
      <c r="BO105" s="317">
        <f t="shared" si="169"/>
        <v>0</v>
      </c>
      <c r="BP105" s="248"/>
      <c r="BQ105" s="249">
        <f t="shared" si="267"/>
        <v>0</v>
      </c>
      <c r="BR105" s="249"/>
      <c r="BS105" s="249"/>
      <c r="BT105" s="188"/>
      <c r="BU105" s="188"/>
      <c r="BV105" s="318">
        <f t="shared" si="249"/>
        <v>0</v>
      </c>
      <c r="BW105" s="318">
        <f t="shared" si="170"/>
        <v>0</v>
      </c>
      <c r="BX105" s="318">
        <f t="shared" si="171"/>
        <v>0</v>
      </c>
      <c r="BY105" s="318">
        <f t="shared" si="172"/>
        <v>0</v>
      </c>
      <c r="BZ105" s="318">
        <f t="shared" si="173"/>
        <v>0</v>
      </c>
      <c r="CA105" s="316">
        <f t="shared" si="174"/>
        <v>0</v>
      </c>
      <c r="CB105" s="316">
        <f t="shared" si="175"/>
        <v>0</v>
      </c>
      <c r="CC105" s="316">
        <f t="shared" si="176"/>
        <v>0</v>
      </c>
      <c r="CD105" s="316">
        <f t="shared" si="177"/>
        <v>0</v>
      </c>
      <c r="CE105" s="316">
        <f t="shared" si="178"/>
        <v>0</v>
      </c>
      <c r="CF105" s="316">
        <f t="shared" si="179"/>
        <v>0</v>
      </c>
      <c r="CG105" s="316">
        <f t="shared" si="180"/>
        <v>0</v>
      </c>
      <c r="CH105" s="316">
        <f t="shared" si="181"/>
        <v>0</v>
      </c>
      <c r="CI105" s="188"/>
      <c r="CJ105" s="307">
        <f t="shared" si="250"/>
        <v>0</v>
      </c>
      <c r="CK105" s="307"/>
      <c r="CL105" s="307"/>
      <c r="CM105" s="318">
        <f t="shared" si="251"/>
        <v>0</v>
      </c>
      <c r="CN105" s="318">
        <f t="shared" si="182"/>
        <v>0</v>
      </c>
      <c r="CO105" s="318">
        <f t="shared" si="183"/>
        <v>0</v>
      </c>
      <c r="CP105" s="318">
        <f t="shared" si="184"/>
        <v>0</v>
      </c>
      <c r="CQ105" s="307"/>
      <c r="CR105" s="307">
        <f t="shared" si="252"/>
        <v>0</v>
      </c>
      <c r="CS105" s="307"/>
      <c r="CT105" s="188"/>
      <c r="CU105" s="188"/>
      <c r="CV105" s="188"/>
      <c r="CW105" s="316">
        <f t="shared" si="253"/>
        <v>0</v>
      </c>
      <c r="CX105" s="316">
        <f t="shared" si="185"/>
        <v>0</v>
      </c>
      <c r="CY105" s="316">
        <f t="shared" si="186"/>
        <v>0</v>
      </c>
      <c r="CZ105" s="316">
        <f t="shared" si="187"/>
        <v>0</v>
      </c>
      <c r="DA105" s="316">
        <f t="shared" si="188"/>
        <v>0</v>
      </c>
      <c r="DB105" s="316">
        <f t="shared" si="189"/>
        <v>0</v>
      </c>
      <c r="DC105" s="316">
        <f t="shared" si="190"/>
        <v>0</v>
      </c>
      <c r="DD105" s="188"/>
      <c r="DE105" s="307">
        <f t="shared" si="254"/>
        <v>0</v>
      </c>
      <c r="DF105" s="188"/>
      <c r="DG105" s="188"/>
      <c r="DH105" s="188"/>
      <c r="DI105" s="188"/>
      <c r="DJ105" s="188"/>
      <c r="DK105" s="316">
        <f t="shared" si="255"/>
        <v>0</v>
      </c>
      <c r="DL105" s="316">
        <f t="shared" si="191"/>
        <v>0</v>
      </c>
      <c r="DM105" s="316">
        <f t="shared" si="192"/>
        <v>0</v>
      </c>
      <c r="DN105" s="316">
        <f t="shared" si="193"/>
        <v>0</v>
      </c>
      <c r="DO105" s="316"/>
      <c r="DP105" s="316">
        <f t="shared" si="256"/>
        <v>0</v>
      </c>
      <c r="DQ105" s="316"/>
      <c r="DR105" s="316">
        <f t="shared" si="257"/>
        <v>0</v>
      </c>
      <c r="DS105" s="316">
        <f t="shared" si="194"/>
        <v>0</v>
      </c>
      <c r="DT105" s="316">
        <f t="shared" si="195"/>
        <v>0</v>
      </c>
      <c r="DU105" s="316">
        <f t="shared" si="196"/>
        <v>0</v>
      </c>
      <c r="DV105" s="316">
        <f t="shared" si="197"/>
        <v>0</v>
      </c>
      <c r="DW105" s="316">
        <f t="shared" si="198"/>
        <v>0</v>
      </c>
      <c r="DX105" s="316">
        <f t="shared" si="199"/>
        <v>0</v>
      </c>
      <c r="DY105" s="316">
        <f t="shared" si="200"/>
        <v>0</v>
      </c>
      <c r="DZ105" s="188"/>
      <c r="EA105" s="307">
        <f t="shared" si="274"/>
        <v>0</v>
      </c>
      <c r="EB105" s="307">
        <f t="shared" si="202"/>
        <v>0</v>
      </c>
      <c r="EC105" s="188"/>
      <c r="ED105" s="188"/>
      <c r="EE105" s="188"/>
      <c r="EF105" s="188"/>
      <c r="EG105" s="188"/>
      <c r="EH105" s="316">
        <f t="shared" si="258"/>
        <v>0</v>
      </c>
      <c r="EI105" s="316">
        <f t="shared" si="203"/>
        <v>0</v>
      </c>
      <c r="EJ105" s="316">
        <f t="shared" si="204"/>
        <v>0</v>
      </c>
      <c r="EK105" s="316">
        <f t="shared" si="205"/>
        <v>0</v>
      </c>
      <c r="EL105" s="316">
        <f t="shared" si="206"/>
        <v>0</v>
      </c>
      <c r="EM105" s="316">
        <f t="shared" si="207"/>
        <v>0</v>
      </c>
      <c r="EN105" s="188"/>
      <c r="EO105" s="307">
        <f t="shared" si="268"/>
        <v>0</v>
      </c>
      <c r="EP105" s="307">
        <f t="shared" si="208"/>
        <v>0</v>
      </c>
      <c r="EQ105" s="188"/>
      <c r="ER105" s="188"/>
      <c r="ES105" s="188"/>
      <c r="ET105" s="188"/>
      <c r="EU105" s="188"/>
      <c r="EV105" s="316">
        <f t="shared" si="259"/>
        <v>0</v>
      </c>
      <c r="EW105" s="316">
        <f t="shared" si="209"/>
        <v>0</v>
      </c>
      <c r="EX105" s="316">
        <f t="shared" si="210"/>
        <v>0</v>
      </c>
      <c r="EY105" s="316">
        <f t="shared" si="211"/>
        <v>0</v>
      </c>
      <c r="EZ105" s="316">
        <f t="shared" si="212"/>
        <v>0</v>
      </c>
      <c r="FA105" s="316">
        <f t="shared" si="213"/>
        <v>0</v>
      </c>
      <c r="FB105" s="188"/>
      <c r="FC105" s="307">
        <f t="shared" si="269"/>
        <v>0</v>
      </c>
      <c r="FD105" s="307">
        <f t="shared" si="214"/>
        <v>0</v>
      </c>
      <c r="FE105" s="188"/>
      <c r="FF105" s="188"/>
      <c r="FG105" s="188"/>
      <c r="FH105" s="188"/>
      <c r="FI105" s="188"/>
      <c r="FJ105" s="188"/>
      <c r="FK105" s="316">
        <f t="shared" si="260"/>
        <v>0</v>
      </c>
      <c r="FL105" s="316">
        <f t="shared" si="215"/>
        <v>0</v>
      </c>
      <c r="FM105" s="316">
        <f t="shared" si="216"/>
        <v>0</v>
      </c>
      <c r="FN105" s="316">
        <f t="shared" si="217"/>
        <v>0</v>
      </c>
      <c r="FO105" s="316">
        <f t="shared" si="218"/>
        <v>0</v>
      </c>
      <c r="FP105" s="316">
        <f t="shared" si="219"/>
        <v>0</v>
      </c>
      <c r="FQ105" s="188"/>
      <c r="FR105" s="307">
        <f t="shared" si="220"/>
        <v>0</v>
      </c>
      <c r="FS105" s="307">
        <f t="shared" si="221"/>
        <v>0</v>
      </c>
      <c r="FT105" s="188"/>
      <c r="FU105" s="188"/>
      <c r="FV105" s="188"/>
      <c r="FW105" s="188"/>
      <c r="FX105" s="188"/>
      <c r="FY105" s="188"/>
      <c r="FZ105" s="316">
        <f t="shared" si="261"/>
        <v>0</v>
      </c>
      <c r="GA105" s="316">
        <f t="shared" si="222"/>
        <v>0</v>
      </c>
      <c r="GB105" s="316">
        <f t="shared" si="223"/>
        <v>0</v>
      </c>
      <c r="GC105" s="316">
        <f t="shared" si="224"/>
        <v>0</v>
      </c>
      <c r="GD105" s="316">
        <f t="shared" si="225"/>
        <v>0</v>
      </c>
      <c r="GE105" s="316">
        <f t="shared" si="226"/>
        <v>0</v>
      </c>
      <c r="GF105" s="188"/>
      <c r="GG105" s="307">
        <f t="shared" si="227"/>
        <v>0</v>
      </c>
      <c r="GH105" s="307">
        <f t="shared" si="228"/>
        <v>0</v>
      </c>
      <c r="GK105" s="188"/>
      <c r="GL105" s="188"/>
      <c r="GM105" s="188"/>
      <c r="GN105" s="188"/>
      <c r="GO105" s="316">
        <f t="shared" si="262"/>
        <v>0</v>
      </c>
      <c r="GP105" s="316">
        <f t="shared" si="262"/>
        <v>0</v>
      </c>
      <c r="GQ105" s="316">
        <f t="shared" si="262"/>
        <v>0</v>
      </c>
      <c r="GR105" s="316">
        <f t="shared" si="262"/>
        <v>0</v>
      </c>
      <c r="GS105" s="316">
        <f t="shared" si="262"/>
        <v>0</v>
      </c>
      <c r="GT105" s="316">
        <f t="shared" si="262"/>
        <v>0</v>
      </c>
      <c r="GU105" s="188"/>
      <c r="GV105" s="307">
        <f t="shared" si="229"/>
        <v>0</v>
      </c>
      <c r="GW105" s="307">
        <f t="shared" si="263"/>
        <v>0</v>
      </c>
      <c r="GZ105" s="188"/>
      <c r="HA105" s="188"/>
      <c r="HB105" s="188"/>
      <c r="HC105" s="188"/>
      <c r="HD105" s="316">
        <f t="shared" si="264"/>
        <v>0</v>
      </c>
      <c r="HE105" s="316">
        <f t="shared" si="264"/>
        <v>0</v>
      </c>
      <c r="HF105" s="316">
        <f t="shared" si="264"/>
        <v>0</v>
      </c>
      <c r="HG105" s="316">
        <f t="shared" si="264"/>
        <v>0</v>
      </c>
      <c r="HH105" s="316">
        <f t="shared" si="264"/>
        <v>0</v>
      </c>
      <c r="HI105" s="316">
        <f t="shared" si="264"/>
        <v>0</v>
      </c>
      <c r="HJ105" s="188"/>
      <c r="HK105" s="307">
        <f t="shared" si="230"/>
        <v>0</v>
      </c>
      <c r="HL105" s="307">
        <f t="shared" si="265"/>
        <v>0</v>
      </c>
    </row>
    <row r="106" spans="1:220" ht="16.5" x14ac:dyDescent="0.25">
      <c r="A106" s="404">
        <v>39965</v>
      </c>
      <c r="B106" s="410">
        <f t="shared" si="231"/>
        <v>0</v>
      </c>
      <c r="C106" s="208">
        <f t="shared" si="232"/>
        <v>0</v>
      </c>
      <c r="D106" s="417"/>
      <c r="E106" s="410">
        <f t="shared" si="233"/>
        <v>0</v>
      </c>
      <c r="F106" s="208">
        <f t="shared" si="234"/>
        <v>0.16750000000000001</v>
      </c>
      <c r="G106" s="417"/>
      <c r="H106" s="410">
        <f t="shared" si="235"/>
        <v>0</v>
      </c>
      <c r="I106" s="208">
        <f t="shared" si="270"/>
        <v>-0.09</v>
      </c>
      <c r="J106" s="417"/>
      <c r="K106" s="410">
        <f t="shared" si="236"/>
        <v>0</v>
      </c>
      <c r="L106" s="208">
        <f t="shared" si="271"/>
        <v>6.7500000000000004E-2</v>
      </c>
      <c r="M106" s="417"/>
      <c r="N106" s="410">
        <f t="shared" si="237"/>
        <v>-39.56</v>
      </c>
      <c r="O106" s="208">
        <f t="shared" si="272"/>
        <v>0.13</v>
      </c>
      <c r="P106" s="417"/>
      <c r="Q106" s="410">
        <f t="shared" si="238"/>
        <v>10.31</v>
      </c>
      <c r="R106" s="208">
        <f t="shared" si="239"/>
        <v>-0.6</v>
      </c>
      <c r="S106" s="417"/>
      <c r="T106" s="208">
        <f t="shared" si="240"/>
        <v>4.8407390556498919</v>
      </c>
      <c r="U106" s="417"/>
      <c r="V106" s="410">
        <f t="shared" si="241"/>
        <v>-0.01</v>
      </c>
      <c r="W106" s="208">
        <f t="shared" si="242"/>
        <v>4.0609999999999999</v>
      </c>
      <c r="X106" s="417"/>
      <c r="Z106" s="415">
        <f t="shared" si="243"/>
        <v>10.31</v>
      </c>
      <c r="AA106" s="122"/>
      <c r="AB106" s="122"/>
      <c r="AH106" s="407">
        <v>39965</v>
      </c>
      <c r="AI106" s="293">
        <f t="shared" si="244"/>
        <v>0</v>
      </c>
      <c r="AJ106" s="294">
        <f t="shared" si="266"/>
        <v>0</v>
      </c>
      <c r="AK106" s="294">
        <f t="shared" si="153"/>
        <v>0</v>
      </c>
      <c r="AL106" s="313">
        <f t="shared" si="245"/>
        <v>0.61613586197939763</v>
      </c>
      <c r="AM106" s="314">
        <f t="shared" si="154"/>
        <v>0</v>
      </c>
      <c r="AN106" s="294">
        <f t="shared" si="155"/>
        <v>0</v>
      </c>
      <c r="AO106" s="408"/>
      <c r="AP106" s="237"/>
      <c r="AQ106" s="307">
        <f t="shared" si="273"/>
        <v>0</v>
      </c>
      <c r="AR106" s="237"/>
      <c r="AS106" s="188"/>
      <c r="AT106" s="188"/>
      <c r="AU106" s="239">
        <v>39965</v>
      </c>
      <c r="AV106" s="188"/>
      <c r="AW106" s="315">
        <f t="shared" si="246"/>
        <v>0</v>
      </c>
      <c r="AX106" s="316">
        <f t="shared" si="157"/>
        <v>0</v>
      </c>
      <c r="AY106" s="316">
        <f t="shared" si="158"/>
        <v>0</v>
      </c>
      <c r="AZ106" s="316">
        <f t="shared" si="159"/>
        <v>0</v>
      </c>
      <c r="BA106" s="316">
        <f t="shared" si="160"/>
        <v>0</v>
      </c>
      <c r="BB106" s="316">
        <f t="shared" si="161"/>
        <v>0</v>
      </c>
      <c r="BC106" s="316">
        <f t="shared" si="162"/>
        <v>0</v>
      </c>
      <c r="BD106" s="316"/>
      <c r="BE106" s="316">
        <f t="shared" si="247"/>
        <v>0</v>
      </c>
      <c r="BF106" s="248"/>
      <c r="BG106" s="248"/>
      <c r="BH106" s="317">
        <f t="shared" si="248"/>
        <v>0</v>
      </c>
      <c r="BI106" s="317">
        <f t="shared" si="163"/>
        <v>0</v>
      </c>
      <c r="BJ106" s="317">
        <f t="shared" si="164"/>
        <v>0</v>
      </c>
      <c r="BK106" s="317">
        <f t="shared" si="165"/>
        <v>0</v>
      </c>
      <c r="BL106" s="317">
        <f t="shared" si="166"/>
        <v>0</v>
      </c>
      <c r="BM106" s="317">
        <f t="shared" si="167"/>
        <v>0</v>
      </c>
      <c r="BN106" s="317">
        <f t="shared" si="168"/>
        <v>0</v>
      </c>
      <c r="BO106" s="317">
        <f t="shared" si="169"/>
        <v>0</v>
      </c>
      <c r="BP106" s="248"/>
      <c r="BQ106" s="249">
        <f t="shared" si="267"/>
        <v>0</v>
      </c>
      <c r="BR106" s="249"/>
      <c r="BS106" s="249"/>
      <c r="BT106" s="188"/>
      <c r="BU106" s="188"/>
      <c r="BV106" s="318">
        <f t="shared" si="249"/>
        <v>0</v>
      </c>
      <c r="BW106" s="318">
        <f t="shared" si="170"/>
        <v>0</v>
      </c>
      <c r="BX106" s="318">
        <f t="shared" si="171"/>
        <v>0</v>
      </c>
      <c r="BY106" s="318">
        <f t="shared" si="172"/>
        <v>0</v>
      </c>
      <c r="BZ106" s="318">
        <f t="shared" si="173"/>
        <v>0</v>
      </c>
      <c r="CA106" s="316">
        <f t="shared" si="174"/>
        <v>0</v>
      </c>
      <c r="CB106" s="316">
        <f t="shared" si="175"/>
        <v>0</v>
      </c>
      <c r="CC106" s="316">
        <f t="shared" si="176"/>
        <v>0</v>
      </c>
      <c r="CD106" s="316">
        <f t="shared" si="177"/>
        <v>0</v>
      </c>
      <c r="CE106" s="316">
        <f t="shared" si="178"/>
        <v>0</v>
      </c>
      <c r="CF106" s="316">
        <f t="shared" si="179"/>
        <v>0</v>
      </c>
      <c r="CG106" s="316">
        <f t="shared" si="180"/>
        <v>0</v>
      </c>
      <c r="CH106" s="316">
        <f t="shared" si="181"/>
        <v>0</v>
      </c>
      <c r="CI106" s="188"/>
      <c r="CJ106" s="307">
        <f t="shared" si="250"/>
        <v>0</v>
      </c>
      <c r="CK106" s="307"/>
      <c r="CL106" s="307"/>
      <c r="CM106" s="318">
        <f t="shared" si="251"/>
        <v>0</v>
      </c>
      <c r="CN106" s="318">
        <f t="shared" si="182"/>
        <v>0</v>
      </c>
      <c r="CO106" s="318">
        <f t="shared" si="183"/>
        <v>0</v>
      </c>
      <c r="CP106" s="318">
        <f t="shared" si="184"/>
        <v>0</v>
      </c>
      <c r="CQ106" s="307"/>
      <c r="CR106" s="307">
        <f t="shared" si="252"/>
        <v>0</v>
      </c>
      <c r="CS106" s="307"/>
      <c r="CT106" s="188"/>
      <c r="CU106" s="188"/>
      <c r="CV106" s="188"/>
      <c r="CW106" s="316">
        <f t="shared" si="253"/>
        <v>0</v>
      </c>
      <c r="CX106" s="316">
        <f t="shared" si="185"/>
        <v>0</v>
      </c>
      <c r="CY106" s="316">
        <f t="shared" si="186"/>
        <v>0</v>
      </c>
      <c r="CZ106" s="316">
        <f t="shared" si="187"/>
        <v>0</v>
      </c>
      <c r="DA106" s="316">
        <f t="shared" si="188"/>
        <v>0</v>
      </c>
      <c r="DB106" s="316">
        <f t="shared" si="189"/>
        <v>0</v>
      </c>
      <c r="DC106" s="316">
        <f t="shared" si="190"/>
        <v>0</v>
      </c>
      <c r="DD106" s="188"/>
      <c r="DE106" s="307">
        <f t="shared" si="254"/>
        <v>0</v>
      </c>
      <c r="DF106" s="188"/>
      <c r="DG106" s="188"/>
      <c r="DH106" s="188"/>
      <c r="DI106" s="188"/>
      <c r="DJ106" s="188"/>
      <c r="DK106" s="316">
        <f t="shared" si="255"/>
        <v>0</v>
      </c>
      <c r="DL106" s="316">
        <f t="shared" si="191"/>
        <v>0</v>
      </c>
      <c r="DM106" s="316">
        <f t="shared" si="192"/>
        <v>0</v>
      </c>
      <c r="DN106" s="316">
        <f t="shared" si="193"/>
        <v>0</v>
      </c>
      <c r="DO106" s="316"/>
      <c r="DP106" s="316">
        <f t="shared" si="256"/>
        <v>0</v>
      </c>
      <c r="DQ106" s="316"/>
      <c r="DR106" s="316">
        <f t="shared" si="257"/>
        <v>0</v>
      </c>
      <c r="DS106" s="316">
        <f t="shared" si="194"/>
        <v>0</v>
      </c>
      <c r="DT106" s="316">
        <f t="shared" si="195"/>
        <v>0</v>
      </c>
      <c r="DU106" s="316">
        <f t="shared" si="196"/>
        <v>0</v>
      </c>
      <c r="DV106" s="316">
        <f t="shared" si="197"/>
        <v>0</v>
      </c>
      <c r="DW106" s="316">
        <f t="shared" si="198"/>
        <v>0</v>
      </c>
      <c r="DX106" s="316">
        <f t="shared" si="199"/>
        <v>0</v>
      </c>
      <c r="DY106" s="316">
        <f t="shared" si="200"/>
        <v>0</v>
      </c>
      <c r="DZ106" s="188"/>
      <c r="EA106" s="307">
        <f t="shared" si="274"/>
        <v>0</v>
      </c>
      <c r="EB106" s="307">
        <f t="shared" si="202"/>
        <v>0</v>
      </c>
      <c r="EC106" s="188"/>
      <c r="ED106" s="188"/>
      <c r="EE106" s="188"/>
      <c r="EF106" s="188"/>
      <c r="EG106" s="188"/>
      <c r="EH106" s="316">
        <f t="shared" si="258"/>
        <v>0</v>
      </c>
      <c r="EI106" s="316">
        <f t="shared" si="203"/>
        <v>0</v>
      </c>
      <c r="EJ106" s="316">
        <f t="shared" si="204"/>
        <v>0</v>
      </c>
      <c r="EK106" s="316">
        <f t="shared" si="205"/>
        <v>0</v>
      </c>
      <c r="EL106" s="316">
        <f t="shared" si="206"/>
        <v>0</v>
      </c>
      <c r="EM106" s="316">
        <f t="shared" si="207"/>
        <v>0</v>
      </c>
      <c r="EN106" s="188"/>
      <c r="EO106" s="307">
        <f t="shared" si="268"/>
        <v>0</v>
      </c>
      <c r="EP106" s="307">
        <f t="shared" si="208"/>
        <v>0</v>
      </c>
      <c r="EQ106" s="188"/>
      <c r="ER106" s="188"/>
      <c r="ES106" s="188"/>
      <c r="ET106" s="188"/>
      <c r="EU106" s="188"/>
      <c r="EV106" s="316">
        <f t="shared" si="259"/>
        <v>0</v>
      </c>
      <c r="EW106" s="316">
        <f t="shared" si="209"/>
        <v>0</v>
      </c>
      <c r="EX106" s="316">
        <f t="shared" si="210"/>
        <v>0</v>
      </c>
      <c r="EY106" s="316">
        <f t="shared" si="211"/>
        <v>0</v>
      </c>
      <c r="EZ106" s="316">
        <f t="shared" si="212"/>
        <v>0</v>
      </c>
      <c r="FA106" s="316">
        <f t="shared" si="213"/>
        <v>0</v>
      </c>
      <c r="FB106" s="188"/>
      <c r="FC106" s="307">
        <f t="shared" si="269"/>
        <v>0</v>
      </c>
      <c r="FD106" s="307">
        <f t="shared" si="214"/>
        <v>0</v>
      </c>
      <c r="FE106" s="188"/>
      <c r="FF106" s="188"/>
      <c r="FG106" s="188"/>
      <c r="FH106" s="188"/>
      <c r="FI106" s="188"/>
      <c r="FJ106" s="188"/>
      <c r="FK106" s="316">
        <f t="shared" si="260"/>
        <v>0</v>
      </c>
      <c r="FL106" s="316">
        <f t="shared" si="215"/>
        <v>0</v>
      </c>
      <c r="FM106" s="316">
        <f t="shared" si="216"/>
        <v>0</v>
      </c>
      <c r="FN106" s="316">
        <f t="shared" si="217"/>
        <v>0</v>
      </c>
      <c r="FO106" s="316">
        <f t="shared" si="218"/>
        <v>0</v>
      </c>
      <c r="FP106" s="316">
        <f t="shared" si="219"/>
        <v>0</v>
      </c>
      <c r="FQ106" s="188"/>
      <c r="FR106" s="307">
        <f t="shared" si="220"/>
        <v>0</v>
      </c>
      <c r="FS106" s="307">
        <f t="shared" si="221"/>
        <v>0</v>
      </c>
      <c r="FT106" s="188"/>
      <c r="FU106" s="188"/>
      <c r="FV106" s="188"/>
      <c r="FW106" s="188"/>
      <c r="FX106" s="188"/>
      <c r="FY106" s="188"/>
      <c r="FZ106" s="316">
        <f t="shared" si="261"/>
        <v>0</v>
      </c>
      <c r="GA106" s="316">
        <f t="shared" si="222"/>
        <v>0</v>
      </c>
      <c r="GB106" s="316">
        <f t="shared" si="223"/>
        <v>0</v>
      </c>
      <c r="GC106" s="316">
        <f t="shared" si="224"/>
        <v>0</v>
      </c>
      <c r="GD106" s="316">
        <f t="shared" si="225"/>
        <v>0</v>
      </c>
      <c r="GE106" s="316">
        <f t="shared" si="226"/>
        <v>0</v>
      </c>
      <c r="GF106" s="188"/>
      <c r="GG106" s="307">
        <f t="shared" si="227"/>
        <v>0</v>
      </c>
      <c r="GH106" s="307">
        <f t="shared" si="228"/>
        <v>0</v>
      </c>
      <c r="GK106" s="188"/>
      <c r="GL106" s="188"/>
      <c r="GM106" s="188"/>
      <c r="GN106" s="188"/>
      <c r="GO106" s="316">
        <f t="shared" si="262"/>
        <v>0</v>
      </c>
      <c r="GP106" s="316">
        <f t="shared" si="262"/>
        <v>0</v>
      </c>
      <c r="GQ106" s="316">
        <f t="shared" si="262"/>
        <v>0</v>
      </c>
      <c r="GR106" s="316">
        <f t="shared" si="262"/>
        <v>0</v>
      </c>
      <c r="GS106" s="316">
        <f t="shared" si="262"/>
        <v>0</v>
      </c>
      <c r="GT106" s="316">
        <f t="shared" si="262"/>
        <v>0</v>
      </c>
      <c r="GU106" s="188"/>
      <c r="GV106" s="307">
        <f t="shared" si="229"/>
        <v>0</v>
      </c>
      <c r="GW106" s="307">
        <f t="shared" si="263"/>
        <v>0</v>
      </c>
      <c r="GZ106" s="188"/>
      <c r="HA106" s="188"/>
      <c r="HB106" s="188"/>
      <c r="HC106" s="188"/>
      <c r="HD106" s="316">
        <f t="shared" si="264"/>
        <v>0</v>
      </c>
      <c r="HE106" s="316">
        <f t="shared" si="264"/>
        <v>0</v>
      </c>
      <c r="HF106" s="316">
        <f t="shared" si="264"/>
        <v>0</v>
      </c>
      <c r="HG106" s="316">
        <f t="shared" si="264"/>
        <v>0</v>
      </c>
      <c r="HH106" s="316">
        <f t="shared" si="264"/>
        <v>0</v>
      </c>
      <c r="HI106" s="316">
        <f t="shared" si="264"/>
        <v>0</v>
      </c>
      <c r="HJ106" s="188"/>
      <c r="HK106" s="307">
        <f t="shared" si="230"/>
        <v>0</v>
      </c>
      <c r="HL106" s="307">
        <f t="shared" si="265"/>
        <v>0</v>
      </c>
    </row>
    <row r="107" spans="1:220" ht="16.5" x14ac:dyDescent="0.25">
      <c r="A107" s="404">
        <v>39995</v>
      </c>
      <c r="B107" s="410">
        <f t="shared" si="231"/>
        <v>0</v>
      </c>
      <c r="C107" s="208">
        <f t="shared" si="232"/>
        <v>0</v>
      </c>
      <c r="D107" s="411">
        <f>AVERAGE(C104:C110)</f>
        <v>0</v>
      </c>
      <c r="E107" s="410">
        <f t="shared" si="233"/>
        <v>0</v>
      </c>
      <c r="F107" s="208">
        <f t="shared" si="234"/>
        <v>0.16750000000000001</v>
      </c>
      <c r="G107" s="411">
        <f>AVERAGE(F104:F110)</f>
        <v>0.17892857142857141</v>
      </c>
      <c r="H107" s="410">
        <f t="shared" si="235"/>
        <v>0</v>
      </c>
      <c r="I107" s="208">
        <f t="shared" si="270"/>
        <v>-0.09</v>
      </c>
      <c r="J107" s="411">
        <f>AVERAGE(I104:I110)</f>
        <v>-8.9999999999999983E-2</v>
      </c>
      <c r="K107" s="410">
        <f t="shared" si="236"/>
        <v>0</v>
      </c>
      <c r="L107" s="208">
        <f t="shared" si="271"/>
        <v>6.7500000000000004E-2</v>
      </c>
      <c r="M107" s="411">
        <f>AVERAGE(L104:L110)</f>
        <v>7.8928571428571431E-2</v>
      </c>
      <c r="N107" s="410">
        <f t="shared" si="237"/>
        <v>-40.65</v>
      </c>
      <c r="O107" s="208">
        <f t="shared" si="272"/>
        <v>0.13</v>
      </c>
      <c r="P107" s="411">
        <f>AVERAGE(O104:O110)</f>
        <v>0.13</v>
      </c>
      <c r="Q107" s="410">
        <f t="shared" si="238"/>
        <v>10.59</v>
      </c>
      <c r="R107" s="208">
        <f t="shared" si="239"/>
        <v>-0.6</v>
      </c>
      <c r="S107" s="411">
        <f>AVERAGE(R104:R110)</f>
        <v>-0.6</v>
      </c>
      <c r="T107" s="208">
        <f t="shared" si="240"/>
        <v>4.8825232579470041</v>
      </c>
      <c r="U107" s="411">
        <f>AVERAGE(T104:T110)</f>
        <v>4.8883478540231611</v>
      </c>
      <c r="V107" s="410">
        <f t="shared" si="241"/>
        <v>-0.01</v>
      </c>
      <c r="W107" s="208">
        <f t="shared" si="242"/>
        <v>4.0910000000000002</v>
      </c>
      <c r="X107" s="411">
        <f>AVERAGE(W104:W110)</f>
        <v>4.0951428571428581</v>
      </c>
      <c r="Z107" s="415">
        <f t="shared" si="243"/>
        <v>10.59</v>
      </c>
      <c r="AA107" s="122"/>
      <c r="AB107" s="122"/>
      <c r="AH107" s="407">
        <v>39995</v>
      </c>
      <c r="AI107" s="293">
        <f t="shared" si="244"/>
        <v>0</v>
      </c>
      <c r="AJ107" s="294">
        <f t="shared" si="266"/>
        <v>0</v>
      </c>
      <c r="AK107" s="294">
        <f t="shared" si="153"/>
        <v>0</v>
      </c>
      <c r="AL107" s="313">
        <f t="shared" si="245"/>
        <v>0.61280568716532957</v>
      </c>
      <c r="AM107" s="314">
        <f t="shared" si="154"/>
        <v>0</v>
      </c>
      <c r="AN107" s="294">
        <f t="shared" si="155"/>
        <v>0</v>
      </c>
      <c r="AO107" s="408"/>
      <c r="AP107" s="237"/>
      <c r="AQ107" s="307">
        <f t="shared" si="273"/>
        <v>0</v>
      </c>
      <c r="AR107" s="237"/>
      <c r="AS107" s="188"/>
      <c r="AT107" s="188"/>
      <c r="AU107" s="239">
        <v>39995</v>
      </c>
      <c r="AV107" s="188"/>
      <c r="AW107" s="315">
        <f t="shared" si="246"/>
        <v>0</v>
      </c>
      <c r="AX107" s="316">
        <f t="shared" si="157"/>
        <v>0</v>
      </c>
      <c r="AY107" s="316">
        <f t="shared" si="158"/>
        <v>0</v>
      </c>
      <c r="AZ107" s="316">
        <f t="shared" si="159"/>
        <v>0</v>
      </c>
      <c r="BA107" s="316">
        <f t="shared" si="160"/>
        <v>0</v>
      </c>
      <c r="BB107" s="316">
        <f t="shared" si="161"/>
        <v>0</v>
      </c>
      <c r="BC107" s="316">
        <f t="shared" si="162"/>
        <v>0</v>
      </c>
      <c r="BD107" s="316"/>
      <c r="BE107" s="316">
        <f t="shared" si="247"/>
        <v>0</v>
      </c>
      <c r="BF107" s="248"/>
      <c r="BG107" s="248"/>
      <c r="BH107" s="317">
        <f t="shared" si="248"/>
        <v>0</v>
      </c>
      <c r="BI107" s="317">
        <f t="shared" si="163"/>
        <v>0</v>
      </c>
      <c r="BJ107" s="317">
        <f t="shared" si="164"/>
        <v>0</v>
      </c>
      <c r="BK107" s="317">
        <f t="shared" si="165"/>
        <v>0</v>
      </c>
      <c r="BL107" s="317">
        <f t="shared" si="166"/>
        <v>0</v>
      </c>
      <c r="BM107" s="317">
        <f t="shared" si="167"/>
        <v>0</v>
      </c>
      <c r="BN107" s="317">
        <f t="shared" si="168"/>
        <v>0</v>
      </c>
      <c r="BO107" s="317">
        <f t="shared" si="169"/>
        <v>0</v>
      </c>
      <c r="BP107" s="248"/>
      <c r="BQ107" s="249">
        <f t="shared" si="267"/>
        <v>0</v>
      </c>
      <c r="BR107" s="249"/>
      <c r="BS107" s="249"/>
      <c r="BT107" s="188"/>
      <c r="BU107" s="188"/>
      <c r="BV107" s="318">
        <f t="shared" si="249"/>
        <v>0</v>
      </c>
      <c r="BW107" s="318">
        <f t="shared" si="170"/>
        <v>0</v>
      </c>
      <c r="BX107" s="318">
        <f t="shared" si="171"/>
        <v>0</v>
      </c>
      <c r="BY107" s="318">
        <f t="shared" si="172"/>
        <v>0</v>
      </c>
      <c r="BZ107" s="318">
        <f t="shared" si="173"/>
        <v>0</v>
      </c>
      <c r="CA107" s="316">
        <f t="shared" si="174"/>
        <v>0</v>
      </c>
      <c r="CB107" s="316">
        <f t="shared" si="175"/>
        <v>0</v>
      </c>
      <c r="CC107" s="316">
        <f t="shared" si="176"/>
        <v>0</v>
      </c>
      <c r="CD107" s="316">
        <f t="shared" si="177"/>
        <v>0</v>
      </c>
      <c r="CE107" s="316">
        <f t="shared" si="178"/>
        <v>0</v>
      </c>
      <c r="CF107" s="316">
        <f t="shared" si="179"/>
        <v>0</v>
      </c>
      <c r="CG107" s="316">
        <f t="shared" si="180"/>
        <v>0</v>
      </c>
      <c r="CH107" s="316">
        <f t="shared" si="181"/>
        <v>0</v>
      </c>
      <c r="CI107" s="188"/>
      <c r="CJ107" s="307">
        <f t="shared" si="250"/>
        <v>0</v>
      </c>
      <c r="CK107" s="307"/>
      <c r="CL107" s="307"/>
      <c r="CM107" s="318">
        <f t="shared" si="251"/>
        <v>0</v>
      </c>
      <c r="CN107" s="318">
        <f t="shared" si="182"/>
        <v>0</v>
      </c>
      <c r="CO107" s="318">
        <f t="shared" si="183"/>
        <v>0</v>
      </c>
      <c r="CP107" s="318">
        <f t="shared" si="184"/>
        <v>0</v>
      </c>
      <c r="CQ107" s="307"/>
      <c r="CR107" s="307">
        <f t="shared" si="252"/>
        <v>0</v>
      </c>
      <c r="CS107" s="307"/>
      <c r="CT107" s="188"/>
      <c r="CU107" s="188"/>
      <c r="CV107" s="188"/>
      <c r="CW107" s="316">
        <f t="shared" si="253"/>
        <v>0</v>
      </c>
      <c r="CX107" s="316">
        <f t="shared" si="185"/>
        <v>0</v>
      </c>
      <c r="CY107" s="316">
        <f t="shared" si="186"/>
        <v>0</v>
      </c>
      <c r="CZ107" s="316">
        <f t="shared" si="187"/>
        <v>0</v>
      </c>
      <c r="DA107" s="316">
        <f t="shared" si="188"/>
        <v>0</v>
      </c>
      <c r="DB107" s="316">
        <f t="shared" si="189"/>
        <v>0</v>
      </c>
      <c r="DC107" s="316">
        <f t="shared" si="190"/>
        <v>0</v>
      </c>
      <c r="DD107" s="188"/>
      <c r="DE107" s="307">
        <f t="shared" si="254"/>
        <v>0</v>
      </c>
      <c r="DF107" s="188"/>
      <c r="DG107" s="188"/>
      <c r="DH107" s="188"/>
      <c r="DI107" s="188"/>
      <c r="DJ107" s="188"/>
      <c r="DK107" s="316">
        <f t="shared" si="255"/>
        <v>0</v>
      </c>
      <c r="DL107" s="316">
        <f t="shared" si="191"/>
        <v>0</v>
      </c>
      <c r="DM107" s="316">
        <f t="shared" si="192"/>
        <v>0</v>
      </c>
      <c r="DN107" s="316">
        <f t="shared" si="193"/>
        <v>0</v>
      </c>
      <c r="DO107" s="316"/>
      <c r="DP107" s="316">
        <f t="shared" si="256"/>
        <v>0</v>
      </c>
      <c r="DQ107" s="316"/>
      <c r="DR107" s="316">
        <f t="shared" si="257"/>
        <v>0</v>
      </c>
      <c r="DS107" s="316">
        <f t="shared" si="194"/>
        <v>0</v>
      </c>
      <c r="DT107" s="316">
        <f t="shared" si="195"/>
        <v>0</v>
      </c>
      <c r="DU107" s="316">
        <f t="shared" si="196"/>
        <v>0</v>
      </c>
      <c r="DV107" s="316">
        <f t="shared" si="197"/>
        <v>0</v>
      </c>
      <c r="DW107" s="316">
        <f t="shared" si="198"/>
        <v>0</v>
      </c>
      <c r="DX107" s="316">
        <f t="shared" si="199"/>
        <v>0</v>
      </c>
      <c r="DY107" s="316">
        <f t="shared" si="200"/>
        <v>0</v>
      </c>
      <c r="DZ107" s="188"/>
      <c r="EA107" s="307">
        <f t="shared" si="274"/>
        <v>0</v>
      </c>
      <c r="EB107" s="307">
        <f t="shared" si="202"/>
        <v>0</v>
      </c>
      <c r="EC107" s="188"/>
      <c r="ED107" s="188"/>
      <c r="EE107" s="188"/>
      <c r="EF107" s="188"/>
      <c r="EG107" s="188"/>
      <c r="EH107" s="316">
        <f t="shared" si="258"/>
        <v>0</v>
      </c>
      <c r="EI107" s="316">
        <f t="shared" si="203"/>
        <v>0</v>
      </c>
      <c r="EJ107" s="316">
        <f t="shared" si="204"/>
        <v>0</v>
      </c>
      <c r="EK107" s="316">
        <f t="shared" si="205"/>
        <v>0</v>
      </c>
      <c r="EL107" s="316">
        <f t="shared" si="206"/>
        <v>0</v>
      </c>
      <c r="EM107" s="316">
        <f t="shared" si="207"/>
        <v>0</v>
      </c>
      <c r="EN107" s="188"/>
      <c r="EO107" s="307">
        <f t="shared" si="268"/>
        <v>0</v>
      </c>
      <c r="EP107" s="307">
        <f t="shared" si="208"/>
        <v>0</v>
      </c>
      <c r="EQ107" s="188"/>
      <c r="ER107" s="188"/>
      <c r="ES107" s="188"/>
      <c r="ET107" s="188"/>
      <c r="EU107" s="188"/>
      <c r="EV107" s="316">
        <f t="shared" si="259"/>
        <v>0</v>
      </c>
      <c r="EW107" s="316">
        <f t="shared" si="209"/>
        <v>0</v>
      </c>
      <c r="EX107" s="316">
        <f t="shared" si="210"/>
        <v>0</v>
      </c>
      <c r="EY107" s="316">
        <f t="shared" si="211"/>
        <v>0</v>
      </c>
      <c r="EZ107" s="316">
        <f t="shared" si="212"/>
        <v>0</v>
      </c>
      <c r="FA107" s="316">
        <f t="shared" si="213"/>
        <v>0</v>
      </c>
      <c r="FB107" s="188"/>
      <c r="FC107" s="307">
        <f t="shared" si="269"/>
        <v>0</v>
      </c>
      <c r="FD107" s="307">
        <f t="shared" si="214"/>
        <v>0</v>
      </c>
      <c r="FE107" s="188"/>
      <c r="FF107" s="188"/>
      <c r="FG107" s="188"/>
      <c r="FH107" s="188"/>
      <c r="FI107" s="188"/>
      <c r="FJ107" s="188"/>
      <c r="FK107" s="316">
        <f t="shared" si="260"/>
        <v>0</v>
      </c>
      <c r="FL107" s="316">
        <f t="shared" si="215"/>
        <v>0</v>
      </c>
      <c r="FM107" s="316">
        <f t="shared" si="216"/>
        <v>0</v>
      </c>
      <c r="FN107" s="316">
        <f t="shared" si="217"/>
        <v>0</v>
      </c>
      <c r="FO107" s="316">
        <f t="shared" si="218"/>
        <v>0</v>
      </c>
      <c r="FP107" s="316">
        <f t="shared" si="219"/>
        <v>0</v>
      </c>
      <c r="FQ107" s="188"/>
      <c r="FR107" s="307">
        <f t="shared" si="220"/>
        <v>0</v>
      </c>
      <c r="FS107" s="307">
        <f t="shared" si="221"/>
        <v>0</v>
      </c>
      <c r="FT107" s="188"/>
      <c r="FU107" s="188"/>
      <c r="FV107" s="188"/>
      <c r="FW107" s="188"/>
      <c r="FX107" s="188"/>
      <c r="FY107" s="188"/>
      <c r="FZ107" s="316">
        <f t="shared" si="261"/>
        <v>0</v>
      </c>
      <c r="GA107" s="316">
        <f t="shared" si="222"/>
        <v>0</v>
      </c>
      <c r="GB107" s="316">
        <f t="shared" si="223"/>
        <v>0</v>
      </c>
      <c r="GC107" s="316">
        <f t="shared" si="224"/>
        <v>0</v>
      </c>
      <c r="GD107" s="316">
        <f t="shared" si="225"/>
        <v>0</v>
      </c>
      <c r="GE107" s="316">
        <f t="shared" si="226"/>
        <v>0</v>
      </c>
      <c r="GF107" s="188"/>
      <c r="GG107" s="307">
        <f t="shared" si="227"/>
        <v>0</v>
      </c>
      <c r="GH107" s="307">
        <f t="shared" si="228"/>
        <v>0</v>
      </c>
      <c r="GK107" s="188"/>
      <c r="GL107" s="188"/>
      <c r="GM107" s="188"/>
      <c r="GN107" s="188"/>
      <c r="GO107" s="316">
        <f t="shared" si="262"/>
        <v>0</v>
      </c>
      <c r="GP107" s="316">
        <f t="shared" si="262"/>
        <v>0</v>
      </c>
      <c r="GQ107" s="316">
        <f t="shared" si="262"/>
        <v>0</v>
      </c>
      <c r="GR107" s="316">
        <f t="shared" si="262"/>
        <v>0</v>
      </c>
      <c r="GS107" s="316">
        <f t="shared" si="262"/>
        <v>0</v>
      </c>
      <c r="GT107" s="316">
        <f t="shared" si="262"/>
        <v>0</v>
      </c>
      <c r="GU107" s="188"/>
      <c r="GV107" s="307">
        <f t="shared" si="229"/>
        <v>0</v>
      </c>
      <c r="GW107" s="307">
        <f t="shared" si="263"/>
        <v>0</v>
      </c>
      <c r="GZ107" s="188"/>
      <c r="HA107" s="188"/>
      <c r="HB107" s="188"/>
      <c r="HC107" s="188"/>
      <c r="HD107" s="316">
        <f t="shared" si="264"/>
        <v>0</v>
      </c>
      <c r="HE107" s="316">
        <f t="shared" si="264"/>
        <v>0</v>
      </c>
      <c r="HF107" s="316">
        <f t="shared" si="264"/>
        <v>0</v>
      </c>
      <c r="HG107" s="316">
        <f t="shared" si="264"/>
        <v>0</v>
      </c>
      <c r="HH107" s="316">
        <f t="shared" si="264"/>
        <v>0</v>
      </c>
      <c r="HI107" s="316">
        <f t="shared" si="264"/>
        <v>0</v>
      </c>
      <c r="HJ107" s="188"/>
      <c r="HK107" s="307">
        <f t="shared" si="230"/>
        <v>0</v>
      </c>
      <c r="HL107" s="307">
        <f t="shared" si="265"/>
        <v>0</v>
      </c>
    </row>
    <row r="108" spans="1:220" ht="16.5" x14ac:dyDescent="0.25">
      <c r="A108" s="404">
        <v>40026</v>
      </c>
      <c r="B108" s="410">
        <f t="shared" si="231"/>
        <v>0</v>
      </c>
      <c r="C108" s="208">
        <f t="shared" si="232"/>
        <v>0</v>
      </c>
      <c r="D108" s="417"/>
      <c r="E108" s="410">
        <f t="shared" si="233"/>
        <v>0</v>
      </c>
      <c r="F108" s="208">
        <f t="shared" si="234"/>
        <v>0.16750000000000001</v>
      </c>
      <c r="G108" s="417"/>
      <c r="H108" s="410">
        <f t="shared" si="235"/>
        <v>0</v>
      </c>
      <c r="I108" s="208">
        <f t="shared" si="270"/>
        <v>-0.09</v>
      </c>
      <c r="J108" s="417"/>
      <c r="K108" s="410">
        <f t="shared" si="236"/>
        <v>0</v>
      </c>
      <c r="L108" s="208">
        <f t="shared" si="271"/>
        <v>6.7500000000000004E-2</v>
      </c>
      <c r="M108" s="417"/>
      <c r="N108" s="410">
        <f t="shared" si="237"/>
        <v>-40.43</v>
      </c>
      <c r="O108" s="208">
        <f t="shared" si="272"/>
        <v>0.13</v>
      </c>
      <c r="P108" s="417"/>
      <c r="Q108" s="410">
        <f t="shared" si="238"/>
        <v>10.53</v>
      </c>
      <c r="R108" s="208">
        <f t="shared" si="239"/>
        <v>-0.6</v>
      </c>
      <c r="S108" s="417"/>
      <c r="T108" s="208">
        <f t="shared" si="240"/>
        <v>4.910331768388569</v>
      </c>
      <c r="U108" s="417"/>
      <c r="V108" s="410">
        <f t="shared" si="241"/>
        <v>-0.01</v>
      </c>
      <c r="W108" s="208">
        <f t="shared" si="242"/>
        <v>4.1110000000000007</v>
      </c>
      <c r="X108" s="417"/>
      <c r="Z108" s="415">
        <f t="shared" si="243"/>
        <v>10.53</v>
      </c>
      <c r="AA108" s="122"/>
      <c r="AB108" s="122"/>
      <c r="AH108" s="407">
        <v>40026</v>
      </c>
      <c r="AI108" s="293">
        <f t="shared" si="244"/>
        <v>0</v>
      </c>
      <c r="AJ108" s="294">
        <f t="shared" si="266"/>
        <v>0</v>
      </c>
      <c r="AK108" s="294">
        <f t="shared" si="153"/>
        <v>0</v>
      </c>
      <c r="AL108" s="313">
        <f t="shared" si="245"/>
        <v>0.60937523204651745</v>
      </c>
      <c r="AM108" s="314">
        <f t="shared" si="154"/>
        <v>0</v>
      </c>
      <c r="AN108" s="294">
        <f t="shared" si="155"/>
        <v>0</v>
      </c>
      <c r="AO108" s="408"/>
      <c r="AP108" s="237"/>
      <c r="AQ108" s="307">
        <f t="shared" si="273"/>
        <v>0</v>
      </c>
      <c r="AR108" s="237"/>
      <c r="AS108" s="188"/>
      <c r="AT108" s="188"/>
      <c r="AU108" s="239">
        <v>40026</v>
      </c>
      <c r="AV108" s="188"/>
      <c r="AW108" s="315">
        <f t="shared" si="246"/>
        <v>0</v>
      </c>
      <c r="AX108" s="316">
        <f t="shared" si="157"/>
        <v>0</v>
      </c>
      <c r="AY108" s="316">
        <f t="shared" si="158"/>
        <v>0</v>
      </c>
      <c r="AZ108" s="316">
        <f t="shared" si="159"/>
        <v>0</v>
      </c>
      <c r="BA108" s="316">
        <f t="shared" si="160"/>
        <v>0</v>
      </c>
      <c r="BB108" s="316">
        <f t="shared" si="161"/>
        <v>0</v>
      </c>
      <c r="BC108" s="316">
        <f t="shared" si="162"/>
        <v>0</v>
      </c>
      <c r="BD108" s="316"/>
      <c r="BE108" s="316">
        <f t="shared" si="247"/>
        <v>0</v>
      </c>
      <c r="BF108" s="248"/>
      <c r="BG108" s="248"/>
      <c r="BH108" s="317">
        <f t="shared" si="248"/>
        <v>0</v>
      </c>
      <c r="BI108" s="317">
        <f t="shared" si="163"/>
        <v>0</v>
      </c>
      <c r="BJ108" s="317">
        <f t="shared" si="164"/>
        <v>0</v>
      </c>
      <c r="BK108" s="317">
        <f t="shared" si="165"/>
        <v>0</v>
      </c>
      <c r="BL108" s="317">
        <f t="shared" si="166"/>
        <v>0</v>
      </c>
      <c r="BM108" s="317">
        <f t="shared" si="167"/>
        <v>0</v>
      </c>
      <c r="BN108" s="317">
        <f t="shared" si="168"/>
        <v>0</v>
      </c>
      <c r="BO108" s="317">
        <f t="shared" si="169"/>
        <v>0</v>
      </c>
      <c r="BP108" s="248"/>
      <c r="BQ108" s="249">
        <f t="shared" si="267"/>
        <v>0</v>
      </c>
      <c r="BR108" s="249"/>
      <c r="BS108" s="249"/>
      <c r="BT108" s="188"/>
      <c r="BU108" s="188"/>
      <c r="BV108" s="318">
        <f t="shared" si="249"/>
        <v>0</v>
      </c>
      <c r="BW108" s="318">
        <f t="shared" si="170"/>
        <v>0</v>
      </c>
      <c r="BX108" s="318">
        <f t="shared" si="171"/>
        <v>0</v>
      </c>
      <c r="BY108" s="318">
        <f t="shared" si="172"/>
        <v>0</v>
      </c>
      <c r="BZ108" s="318">
        <f t="shared" si="173"/>
        <v>0</v>
      </c>
      <c r="CA108" s="316">
        <f t="shared" si="174"/>
        <v>0</v>
      </c>
      <c r="CB108" s="316">
        <f t="shared" si="175"/>
        <v>0</v>
      </c>
      <c r="CC108" s="316">
        <f t="shared" si="176"/>
        <v>0</v>
      </c>
      <c r="CD108" s="316">
        <f t="shared" si="177"/>
        <v>0</v>
      </c>
      <c r="CE108" s="316">
        <f t="shared" si="178"/>
        <v>0</v>
      </c>
      <c r="CF108" s="316">
        <f t="shared" si="179"/>
        <v>0</v>
      </c>
      <c r="CG108" s="316">
        <f t="shared" si="180"/>
        <v>0</v>
      </c>
      <c r="CH108" s="316">
        <f t="shared" si="181"/>
        <v>0</v>
      </c>
      <c r="CI108" s="188"/>
      <c r="CJ108" s="307">
        <f t="shared" si="250"/>
        <v>0</v>
      </c>
      <c r="CK108" s="307"/>
      <c r="CL108" s="307"/>
      <c r="CM108" s="318">
        <f t="shared" si="251"/>
        <v>0</v>
      </c>
      <c r="CN108" s="318">
        <f t="shared" si="182"/>
        <v>0</v>
      </c>
      <c r="CO108" s="318">
        <f t="shared" si="183"/>
        <v>0</v>
      </c>
      <c r="CP108" s="318">
        <f t="shared" si="184"/>
        <v>0</v>
      </c>
      <c r="CQ108" s="307"/>
      <c r="CR108" s="307">
        <f t="shared" si="252"/>
        <v>0</v>
      </c>
      <c r="CS108" s="307"/>
      <c r="CT108" s="188"/>
      <c r="CU108" s="188"/>
      <c r="CV108" s="188"/>
      <c r="CW108" s="316">
        <f t="shared" si="253"/>
        <v>0</v>
      </c>
      <c r="CX108" s="316">
        <f t="shared" si="185"/>
        <v>0</v>
      </c>
      <c r="CY108" s="316">
        <f t="shared" si="186"/>
        <v>0</v>
      </c>
      <c r="CZ108" s="316">
        <f t="shared" si="187"/>
        <v>0</v>
      </c>
      <c r="DA108" s="316">
        <f t="shared" si="188"/>
        <v>0</v>
      </c>
      <c r="DB108" s="316">
        <f t="shared" si="189"/>
        <v>0</v>
      </c>
      <c r="DC108" s="316">
        <f t="shared" si="190"/>
        <v>0</v>
      </c>
      <c r="DD108" s="188"/>
      <c r="DE108" s="307">
        <f t="shared" si="254"/>
        <v>0</v>
      </c>
      <c r="DF108" s="188"/>
      <c r="DG108" s="188"/>
      <c r="DH108" s="188"/>
      <c r="DI108" s="188"/>
      <c r="DJ108" s="188"/>
      <c r="DK108" s="316">
        <f t="shared" si="255"/>
        <v>0</v>
      </c>
      <c r="DL108" s="316">
        <f t="shared" si="191"/>
        <v>0</v>
      </c>
      <c r="DM108" s="316">
        <f t="shared" si="192"/>
        <v>0</v>
      </c>
      <c r="DN108" s="316">
        <f t="shared" si="193"/>
        <v>0</v>
      </c>
      <c r="DO108" s="316"/>
      <c r="DP108" s="316">
        <f t="shared" si="256"/>
        <v>0</v>
      </c>
      <c r="DQ108" s="316"/>
      <c r="DR108" s="316">
        <f t="shared" si="257"/>
        <v>0</v>
      </c>
      <c r="DS108" s="316">
        <f t="shared" si="194"/>
        <v>0</v>
      </c>
      <c r="DT108" s="316">
        <f t="shared" si="195"/>
        <v>0</v>
      </c>
      <c r="DU108" s="316">
        <f t="shared" si="196"/>
        <v>0</v>
      </c>
      <c r="DV108" s="316">
        <f t="shared" si="197"/>
        <v>0</v>
      </c>
      <c r="DW108" s="316">
        <f t="shared" si="198"/>
        <v>0</v>
      </c>
      <c r="DX108" s="316">
        <f t="shared" si="199"/>
        <v>0</v>
      </c>
      <c r="DY108" s="316">
        <f t="shared" si="200"/>
        <v>0</v>
      </c>
      <c r="DZ108" s="188"/>
      <c r="EA108" s="307">
        <f t="shared" si="274"/>
        <v>0</v>
      </c>
      <c r="EB108" s="307">
        <f t="shared" si="202"/>
        <v>0</v>
      </c>
      <c r="EC108" s="188"/>
      <c r="ED108" s="188"/>
      <c r="EE108" s="188"/>
      <c r="EF108" s="188"/>
      <c r="EG108" s="188"/>
      <c r="EH108" s="316">
        <f t="shared" si="258"/>
        <v>0</v>
      </c>
      <c r="EI108" s="316">
        <f t="shared" si="203"/>
        <v>0</v>
      </c>
      <c r="EJ108" s="316">
        <f t="shared" si="204"/>
        <v>0</v>
      </c>
      <c r="EK108" s="316">
        <f t="shared" si="205"/>
        <v>0</v>
      </c>
      <c r="EL108" s="316">
        <f t="shared" si="206"/>
        <v>0</v>
      </c>
      <c r="EM108" s="316">
        <f t="shared" si="207"/>
        <v>0</v>
      </c>
      <c r="EN108" s="188"/>
      <c r="EO108" s="307">
        <f t="shared" si="268"/>
        <v>0</v>
      </c>
      <c r="EP108" s="307">
        <f t="shared" si="208"/>
        <v>0</v>
      </c>
      <c r="EQ108" s="188"/>
      <c r="ER108" s="188"/>
      <c r="ES108" s="188"/>
      <c r="ET108" s="188"/>
      <c r="EU108" s="188"/>
      <c r="EV108" s="316">
        <f t="shared" si="259"/>
        <v>0</v>
      </c>
      <c r="EW108" s="316">
        <f t="shared" si="209"/>
        <v>0</v>
      </c>
      <c r="EX108" s="316">
        <f t="shared" si="210"/>
        <v>0</v>
      </c>
      <c r="EY108" s="316">
        <f t="shared" si="211"/>
        <v>0</v>
      </c>
      <c r="EZ108" s="316">
        <f t="shared" si="212"/>
        <v>0</v>
      </c>
      <c r="FA108" s="316">
        <f t="shared" si="213"/>
        <v>0</v>
      </c>
      <c r="FB108" s="188"/>
      <c r="FC108" s="307">
        <f t="shared" si="269"/>
        <v>0</v>
      </c>
      <c r="FD108" s="307">
        <f t="shared" si="214"/>
        <v>0</v>
      </c>
      <c r="FE108" s="188"/>
      <c r="FF108" s="188"/>
      <c r="FG108" s="188"/>
      <c r="FH108" s="188"/>
      <c r="FI108" s="188"/>
      <c r="FJ108" s="188"/>
      <c r="FK108" s="316">
        <f t="shared" si="260"/>
        <v>0</v>
      </c>
      <c r="FL108" s="316">
        <f t="shared" si="215"/>
        <v>0</v>
      </c>
      <c r="FM108" s="316">
        <f t="shared" si="216"/>
        <v>0</v>
      </c>
      <c r="FN108" s="316">
        <f t="shared" si="217"/>
        <v>0</v>
      </c>
      <c r="FO108" s="316">
        <f t="shared" si="218"/>
        <v>0</v>
      </c>
      <c r="FP108" s="316">
        <f t="shared" si="219"/>
        <v>0</v>
      </c>
      <c r="FQ108" s="188"/>
      <c r="FR108" s="307">
        <f t="shared" si="220"/>
        <v>0</v>
      </c>
      <c r="FS108" s="307">
        <f t="shared" si="221"/>
        <v>0</v>
      </c>
      <c r="FT108" s="188"/>
      <c r="FU108" s="188"/>
      <c r="FV108" s="188"/>
      <c r="FW108" s="188"/>
      <c r="FX108" s="188"/>
      <c r="FY108" s="188"/>
      <c r="FZ108" s="316">
        <f t="shared" si="261"/>
        <v>0</v>
      </c>
      <c r="GA108" s="316">
        <f t="shared" si="222"/>
        <v>0</v>
      </c>
      <c r="GB108" s="316">
        <f t="shared" si="223"/>
        <v>0</v>
      </c>
      <c r="GC108" s="316">
        <f t="shared" si="224"/>
        <v>0</v>
      </c>
      <c r="GD108" s="316">
        <f t="shared" si="225"/>
        <v>0</v>
      </c>
      <c r="GE108" s="316">
        <f t="shared" si="226"/>
        <v>0</v>
      </c>
      <c r="GF108" s="188"/>
      <c r="GG108" s="307">
        <f t="shared" si="227"/>
        <v>0</v>
      </c>
      <c r="GH108" s="307">
        <f t="shared" si="228"/>
        <v>0</v>
      </c>
      <c r="GK108" s="188"/>
      <c r="GL108" s="188"/>
      <c r="GM108" s="188"/>
      <c r="GN108" s="188"/>
      <c r="GO108" s="316">
        <f t="shared" si="262"/>
        <v>0</v>
      </c>
      <c r="GP108" s="316">
        <f t="shared" si="262"/>
        <v>0</v>
      </c>
      <c r="GQ108" s="316">
        <f t="shared" si="262"/>
        <v>0</v>
      </c>
      <c r="GR108" s="316">
        <f t="shared" si="262"/>
        <v>0</v>
      </c>
      <c r="GS108" s="316">
        <f t="shared" si="262"/>
        <v>0</v>
      </c>
      <c r="GT108" s="316">
        <f t="shared" si="262"/>
        <v>0</v>
      </c>
      <c r="GU108" s="188"/>
      <c r="GV108" s="307">
        <f t="shared" si="229"/>
        <v>0</v>
      </c>
      <c r="GW108" s="307">
        <f t="shared" si="263"/>
        <v>0</v>
      </c>
      <c r="GZ108" s="188"/>
      <c r="HA108" s="188"/>
      <c r="HB108" s="188"/>
      <c r="HC108" s="188"/>
      <c r="HD108" s="316">
        <f t="shared" si="264"/>
        <v>0</v>
      </c>
      <c r="HE108" s="316">
        <f t="shared" si="264"/>
        <v>0</v>
      </c>
      <c r="HF108" s="316">
        <f t="shared" si="264"/>
        <v>0</v>
      </c>
      <c r="HG108" s="316">
        <f t="shared" si="264"/>
        <v>0</v>
      </c>
      <c r="HH108" s="316">
        <f t="shared" si="264"/>
        <v>0</v>
      </c>
      <c r="HI108" s="316">
        <f t="shared" si="264"/>
        <v>0</v>
      </c>
      <c r="HJ108" s="188"/>
      <c r="HK108" s="307">
        <f t="shared" si="230"/>
        <v>0</v>
      </c>
      <c r="HL108" s="307">
        <f t="shared" si="265"/>
        <v>0</v>
      </c>
    </row>
    <row r="109" spans="1:220" ht="16.5" x14ac:dyDescent="0.25">
      <c r="A109" s="404">
        <v>40057</v>
      </c>
      <c r="B109" s="410">
        <f t="shared" si="231"/>
        <v>0</v>
      </c>
      <c r="C109" s="208">
        <f t="shared" si="232"/>
        <v>0</v>
      </c>
      <c r="D109" s="417"/>
      <c r="E109" s="410">
        <f t="shared" si="233"/>
        <v>0</v>
      </c>
      <c r="F109" s="208">
        <f t="shared" si="234"/>
        <v>0.1875</v>
      </c>
      <c r="G109" s="417"/>
      <c r="H109" s="410">
        <f t="shared" si="235"/>
        <v>0</v>
      </c>
      <c r="I109" s="208">
        <f t="shared" si="270"/>
        <v>-0.09</v>
      </c>
      <c r="J109" s="417"/>
      <c r="K109" s="410">
        <f t="shared" si="236"/>
        <v>0</v>
      </c>
      <c r="L109" s="208">
        <f t="shared" si="271"/>
        <v>8.7499999999999994E-2</v>
      </c>
      <c r="M109" s="417"/>
      <c r="N109" s="410">
        <f t="shared" si="237"/>
        <v>-38.9</v>
      </c>
      <c r="O109" s="208">
        <f t="shared" si="272"/>
        <v>0.13</v>
      </c>
      <c r="P109" s="417"/>
      <c r="Q109" s="410">
        <f t="shared" si="238"/>
        <v>10.14</v>
      </c>
      <c r="R109" s="208">
        <f t="shared" si="239"/>
        <v>-0.6</v>
      </c>
      <c r="S109" s="417"/>
      <c r="T109" s="208">
        <f t="shared" si="240"/>
        <v>4.9465486499032094</v>
      </c>
      <c r="U109" s="417"/>
      <c r="V109" s="410">
        <f t="shared" si="241"/>
        <v>-0.01</v>
      </c>
      <c r="W109" s="208">
        <f t="shared" si="242"/>
        <v>4.1369999999999996</v>
      </c>
      <c r="X109" s="417"/>
      <c r="Z109" s="415">
        <f t="shared" si="243"/>
        <v>10.14</v>
      </c>
      <c r="AA109" s="122"/>
      <c r="AB109" s="122"/>
      <c r="AH109" s="407">
        <v>40057</v>
      </c>
      <c r="AI109" s="293">
        <f t="shared" si="244"/>
        <v>0</v>
      </c>
      <c r="AJ109" s="294">
        <f t="shared" si="266"/>
        <v>0</v>
      </c>
      <c r="AK109" s="294">
        <f t="shared" si="153"/>
        <v>0</v>
      </c>
      <c r="AL109" s="313">
        <f t="shared" si="245"/>
        <v>0.60595571077109467</v>
      </c>
      <c r="AM109" s="314">
        <f t="shared" si="154"/>
        <v>0</v>
      </c>
      <c r="AN109" s="294">
        <f t="shared" si="155"/>
        <v>0</v>
      </c>
      <c r="AO109" s="408"/>
      <c r="AP109" s="237"/>
      <c r="AQ109" s="307">
        <f t="shared" si="273"/>
        <v>0</v>
      </c>
      <c r="AR109" s="237"/>
      <c r="AS109" s="188"/>
      <c r="AT109" s="188"/>
      <c r="AU109" s="239">
        <v>40057</v>
      </c>
      <c r="AV109" s="188"/>
      <c r="AW109" s="315">
        <f t="shared" si="246"/>
        <v>0</v>
      </c>
      <c r="AX109" s="316">
        <f t="shared" si="157"/>
        <v>0</v>
      </c>
      <c r="AY109" s="316">
        <f t="shared" si="158"/>
        <v>0</v>
      </c>
      <c r="AZ109" s="316">
        <f t="shared" si="159"/>
        <v>0</v>
      </c>
      <c r="BA109" s="316">
        <f t="shared" si="160"/>
        <v>0</v>
      </c>
      <c r="BB109" s="316">
        <f t="shared" si="161"/>
        <v>0</v>
      </c>
      <c r="BC109" s="316">
        <f t="shared" si="162"/>
        <v>0</v>
      </c>
      <c r="BD109" s="316"/>
      <c r="BE109" s="316">
        <f t="shared" si="247"/>
        <v>0</v>
      </c>
      <c r="BF109" s="248"/>
      <c r="BG109" s="248"/>
      <c r="BH109" s="317">
        <f t="shared" si="248"/>
        <v>0</v>
      </c>
      <c r="BI109" s="317">
        <f t="shared" si="163"/>
        <v>0</v>
      </c>
      <c r="BJ109" s="317">
        <f t="shared" si="164"/>
        <v>0</v>
      </c>
      <c r="BK109" s="317">
        <f t="shared" si="165"/>
        <v>0</v>
      </c>
      <c r="BL109" s="317">
        <f t="shared" si="166"/>
        <v>0</v>
      </c>
      <c r="BM109" s="317">
        <f t="shared" si="167"/>
        <v>0</v>
      </c>
      <c r="BN109" s="317">
        <f t="shared" si="168"/>
        <v>0</v>
      </c>
      <c r="BO109" s="317">
        <f t="shared" si="169"/>
        <v>0</v>
      </c>
      <c r="BP109" s="248"/>
      <c r="BQ109" s="249">
        <f t="shared" si="267"/>
        <v>0</v>
      </c>
      <c r="BR109" s="249"/>
      <c r="BS109" s="249"/>
      <c r="BT109" s="188"/>
      <c r="BU109" s="188"/>
      <c r="BV109" s="318">
        <f t="shared" si="249"/>
        <v>0</v>
      </c>
      <c r="BW109" s="318">
        <f t="shared" si="170"/>
        <v>0</v>
      </c>
      <c r="BX109" s="318">
        <f t="shared" si="171"/>
        <v>0</v>
      </c>
      <c r="BY109" s="318">
        <f t="shared" si="172"/>
        <v>0</v>
      </c>
      <c r="BZ109" s="318">
        <f t="shared" si="173"/>
        <v>0</v>
      </c>
      <c r="CA109" s="316">
        <f t="shared" si="174"/>
        <v>0</v>
      </c>
      <c r="CB109" s="316">
        <f t="shared" si="175"/>
        <v>0</v>
      </c>
      <c r="CC109" s="316">
        <f t="shared" si="176"/>
        <v>0</v>
      </c>
      <c r="CD109" s="316">
        <f t="shared" si="177"/>
        <v>0</v>
      </c>
      <c r="CE109" s="316">
        <f t="shared" si="178"/>
        <v>0</v>
      </c>
      <c r="CF109" s="316">
        <f t="shared" si="179"/>
        <v>0</v>
      </c>
      <c r="CG109" s="316">
        <f t="shared" si="180"/>
        <v>0</v>
      </c>
      <c r="CH109" s="316">
        <f t="shared" si="181"/>
        <v>0</v>
      </c>
      <c r="CI109" s="188"/>
      <c r="CJ109" s="307">
        <f t="shared" si="250"/>
        <v>0</v>
      </c>
      <c r="CK109" s="307"/>
      <c r="CL109" s="307"/>
      <c r="CM109" s="318">
        <f t="shared" si="251"/>
        <v>0</v>
      </c>
      <c r="CN109" s="318">
        <f t="shared" si="182"/>
        <v>0</v>
      </c>
      <c r="CO109" s="318">
        <f t="shared" si="183"/>
        <v>0</v>
      </c>
      <c r="CP109" s="318">
        <f t="shared" si="184"/>
        <v>0</v>
      </c>
      <c r="CQ109" s="307"/>
      <c r="CR109" s="307">
        <f t="shared" si="252"/>
        <v>0</v>
      </c>
      <c r="CS109" s="307"/>
      <c r="CT109" s="188"/>
      <c r="CU109" s="188"/>
      <c r="CV109" s="188"/>
      <c r="CW109" s="316">
        <f t="shared" si="253"/>
        <v>0</v>
      </c>
      <c r="CX109" s="316">
        <f t="shared" si="185"/>
        <v>0</v>
      </c>
      <c r="CY109" s="316">
        <f t="shared" si="186"/>
        <v>0</v>
      </c>
      <c r="CZ109" s="316">
        <f t="shared" si="187"/>
        <v>0</v>
      </c>
      <c r="DA109" s="316">
        <f t="shared" si="188"/>
        <v>0</v>
      </c>
      <c r="DB109" s="316">
        <f t="shared" si="189"/>
        <v>0</v>
      </c>
      <c r="DC109" s="316">
        <f t="shared" si="190"/>
        <v>0</v>
      </c>
      <c r="DD109" s="188"/>
      <c r="DE109" s="307">
        <f t="shared" si="254"/>
        <v>0</v>
      </c>
      <c r="DF109" s="188"/>
      <c r="DG109" s="188"/>
      <c r="DH109" s="188"/>
      <c r="DI109" s="188"/>
      <c r="DJ109" s="188"/>
      <c r="DK109" s="316">
        <f t="shared" si="255"/>
        <v>0</v>
      </c>
      <c r="DL109" s="316">
        <f t="shared" si="191"/>
        <v>0</v>
      </c>
      <c r="DM109" s="316">
        <f t="shared" si="192"/>
        <v>0</v>
      </c>
      <c r="DN109" s="316">
        <f t="shared" si="193"/>
        <v>0</v>
      </c>
      <c r="DO109" s="316"/>
      <c r="DP109" s="316">
        <f t="shared" si="256"/>
        <v>0</v>
      </c>
      <c r="DQ109" s="316"/>
      <c r="DR109" s="316">
        <f t="shared" si="257"/>
        <v>0</v>
      </c>
      <c r="DS109" s="316">
        <f t="shared" si="194"/>
        <v>0</v>
      </c>
      <c r="DT109" s="316">
        <f t="shared" si="195"/>
        <v>0</v>
      </c>
      <c r="DU109" s="316">
        <f t="shared" si="196"/>
        <v>0</v>
      </c>
      <c r="DV109" s="316">
        <f t="shared" si="197"/>
        <v>0</v>
      </c>
      <c r="DW109" s="316">
        <f t="shared" si="198"/>
        <v>0</v>
      </c>
      <c r="DX109" s="316">
        <f t="shared" si="199"/>
        <v>0</v>
      </c>
      <c r="DY109" s="316">
        <f t="shared" si="200"/>
        <v>0</v>
      </c>
      <c r="DZ109" s="188"/>
      <c r="EA109" s="307">
        <f t="shared" si="274"/>
        <v>0</v>
      </c>
      <c r="EB109" s="307">
        <f t="shared" si="202"/>
        <v>0</v>
      </c>
      <c r="EC109" s="188"/>
      <c r="ED109" s="188"/>
      <c r="EE109" s="188"/>
      <c r="EF109" s="188"/>
      <c r="EG109" s="188"/>
      <c r="EH109" s="316">
        <f t="shared" si="258"/>
        <v>0</v>
      </c>
      <c r="EI109" s="316">
        <f t="shared" si="203"/>
        <v>0</v>
      </c>
      <c r="EJ109" s="316">
        <f t="shared" si="204"/>
        <v>0</v>
      </c>
      <c r="EK109" s="316">
        <f t="shared" si="205"/>
        <v>0</v>
      </c>
      <c r="EL109" s="316">
        <f t="shared" si="206"/>
        <v>0</v>
      </c>
      <c r="EM109" s="316">
        <f t="shared" si="207"/>
        <v>0</v>
      </c>
      <c r="EN109" s="188"/>
      <c r="EO109" s="307">
        <f t="shared" si="268"/>
        <v>0</v>
      </c>
      <c r="EP109" s="307">
        <f t="shared" si="208"/>
        <v>0</v>
      </c>
      <c r="EQ109" s="188"/>
      <c r="ER109" s="188"/>
      <c r="ES109" s="188"/>
      <c r="ET109" s="188"/>
      <c r="EU109" s="188"/>
      <c r="EV109" s="316">
        <f t="shared" si="259"/>
        <v>0</v>
      </c>
      <c r="EW109" s="316">
        <f t="shared" si="209"/>
        <v>0</v>
      </c>
      <c r="EX109" s="316">
        <f t="shared" si="210"/>
        <v>0</v>
      </c>
      <c r="EY109" s="316">
        <f t="shared" si="211"/>
        <v>0</v>
      </c>
      <c r="EZ109" s="316">
        <f t="shared" si="212"/>
        <v>0</v>
      </c>
      <c r="FA109" s="316">
        <f t="shared" si="213"/>
        <v>0</v>
      </c>
      <c r="FB109" s="188"/>
      <c r="FC109" s="307">
        <f t="shared" si="269"/>
        <v>0</v>
      </c>
      <c r="FD109" s="307">
        <f t="shared" si="214"/>
        <v>0</v>
      </c>
      <c r="FE109" s="188"/>
      <c r="FF109" s="188"/>
      <c r="FG109" s="188"/>
      <c r="FH109" s="188"/>
      <c r="FI109" s="188"/>
      <c r="FJ109" s="188"/>
      <c r="FK109" s="316">
        <f t="shared" si="260"/>
        <v>0</v>
      </c>
      <c r="FL109" s="316">
        <f t="shared" si="215"/>
        <v>0</v>
      </c>
      <c r="FM109" s="316">
        <f t="shared" si="216"/>
        <v>0</v>
      </c>
      <c r="FN109" s="316">
        <f t="shared" si="217"/>
        <v>0</v>
      </c>
      <c r="FO109" s="316">
        <f t="shared" si="218"/>
        <v>0</v>
      </c>
      <c r="FP109" s="316">
        <f t="shared" si="219"/>
        <v>0</v>
      </c>
      <c r="FQ109" s="188"/>
      <c r="FR109" s="307">
        <f t="shared" si="220"/>
        <v>0</v>
      </c>
      <c r="FS109" s="307">
        <f t="shared" si="221"/>
        <v>0</v>
      </c>
      <c r="FT109" s="188"/>
      <c r="FU109" s="188"/>
      <c r="FV109" s="188"/>
      <c r="FW109" s="188"/>
      <c r="FX109" s="188"/>
      <c r="FY109" s="188"/>
      <c r="FZ109" s="316">
        <f t="shared" si="261"/>
        <v>0</v>
      </c>
      <c r="GA109" s="316">
        <f t="shared" si="222"/>
        <v>0</v>
      </c>
      <c r="GB109" s="316">
        <f t="shared" si="223"/>
        <v>0</v>
      </c>
      <c r="GC109" s="316">
        <f t="shared" si="224"/>
        <v>0</v>
      </c>
      <c r="GD109" s="316">
        <f t="shared" si="225"/>
        <v>0</v>
      </c>
      <c r="GE109" s="316">
        <f t="shared" si="226"/>
        <v>0</v>
      </c>
      <c r="GF109" s="188"/>
      <c r="GG109" s="307">
        <f t="shared" si="227"/>
        <v>0</v>
      </c>
      <c r="GH109" s="307">
        <f t="shared" si="228"/>
        <v>0</v>
      </c>
      <c r="GK109" s="188"/>
      <c r="GL109" s="188"/>
      <c r="GM109" s="188"/>
      <c r="GN109" s="188"/>
      <c r="GO109" s="316">
        <f t="shared" si="262"/>
        <v>0</v>
      </c>
      <c r="GP109" s="316">
        <f t="shared" si="262"/>
        <v>0</v>
      </c>
      <c r="GQ109" s="316">
        <f t="shared" si="262"/>
        <v>0</v>
      </c>
      <c r="GR109" s="316">
        <f t="shared" si="262"/>
        <v>0</v>
      </c>
      <c r="GS109" s="316">
        <f t="shared" si="262"/>
        <v>0</v>
      </c>
      <c r="GT109" s="316">
        <f t="shared" si="262"/>
        <v>0</v>
      </c>
      <c r="GU109" s="188"/>
      <c r="GV109" s="307">
        <f t="shared" si="229"/>
        <v>0</v>
      </c>
      <c r="GW109" s="307">
        <f t="shared" si="263"/>
        <v>0</v>
      </c>
      <c r="GZ109" s="188"/>
      <c r="HA109" s="188"/>
      <c r="HB109" s="188"/>
      <c r="HC109" s="188"/>
      <c r="HD109" s="316">
        <f t="shared" si="264"/>
        <v>0</v>
      </c>
      <c r="HE109" s="316">
        <f t="shared" si="264"/>
        <v>0</v>
      </c>
      <c r="HF109" s="316">
        <f t="shared" si="264"/>
        <v>0</v>
      </c>
      <c r="HG109" s="316">
        <f t="shared" si="264"/>
        <v>0</v>
      </c>
      <c r="HH109" s="316">
        <f t="shared" si="264"/>
        <v>0</v>
      </c>
      <c r="HI109" s="316">
        <f t="shared" si="264"/>
        <v>0</v>
      </c>
      <c r="HJ109" s="188"/>
      <c r="HK109" s="307">
        <f t="shared" si="230"/>
        <v>0</v>
      </c>
      <c r="HL109" s="307">
        <f t="shared" si="265"/>
        <v>0</v>
      </c>
    </row>
    <row r="110" spans="1:220" ht="16.5" x14ac:dyDescent="0.25">
      <c r="A110" s="409">
        <v>40087</v>
      </c>
      <c r="B110" s="418">
        <f t="shared" si="231"/>
        <v>0</v>
      </c>
      <c r="C110" s="209">
        <f t="shared" si="232"/>
        <v>0</v>
      </c>
      <c r="D110" s="419"/>
      <c r="E110" s="418">
        <f t="shared" si="233"/>
        <v>0</v>
      </c>
      <c r="F110" s="209">
        <f t="shared" si="234"/>
        <v>0.19750000000000001</v>
      </c>
      <c r="G110" s="419"/>
      <c r="H110" s="418">
        <f t="shared" si="235"/>
        <v>0</v>
      </c>
      <c r="I110" s="209">
        <f t="shared" si="270"/>
        <v>-0.09</v>
      </c>
      <c r="J110" s="419"/>
      <c r="K110" s="418">
        <f t="shared" si="236"/>
        <v>0</v>
      </c>
      <c r="L110" s="209">
        <f t="shared" si="271"/>
        <v>9.7500000000000003E-2</v>
      </c>
      <c r="M110" s="419"/>
      <c r="N110" s="418">
        <f t="shared" si="237"/>
        <v>-39.979999999999997</v>
      </c>
      <c r="O110" s="209">
        <f t="shared" si="272"/>
        <v>0.13</v>
      </c>
      <c r="P110" s="419"/>
      <c r="Q110" s="418">
        <f t="shared" si="238"/>
        <v>10.42</v>
      </c>
      <c r="R110" s="209">
        <f t="shared" si="239"/>
        <v>-0.6</v>
      </c>
      <c r="S110" s="419"/>
      <c r="T110" s="209">
        <f t="shared" si="240"/>
        <v>4.9995682774590877</v>
      </c>
      <c r="U110" s="419"/>
      <c r="V110" s="418">
        <f t="shared" si="241"/>
        <v>-0.01</v>
      </c>
      <c r="W110" s="209">
        <f t="shared" si="242"/>
        <v>4.1749999999999998</v>
      </c>
      <c r="X110" s="419"/>
      <c r="Z110" s="412">
        <f t="shared" si="243"/>
        <v>10.42</v>
      </c>
      <c r="AA110" s="122"/>
      <c r="AB110" s="122"/>
      <c r="AH110" s="407">
        <v>40087</v>
      </c>
      <c r="AI110" s="293">
        <f t="shared" si="244"/>
        <v>0</v>
      </c>
      <c r="AJ110" s="294">
        <f t="shared" si="266"/>
        <v>0</v>
      </c>
      <c r="AK110" s="294">
        <f t="shared" si="153"/>
        <v>0</v>
      </c>
      <c r="AL110" s="313">
        <f t="shared" si="245"/>
        <v>0.60265693745409088</v>
      </c>
      <c r="AM110" s="314">
        <f t="shared" si="154"/>
        <v>0</v>
      </c>
      <c r="AN110" s="294">
        <f t="shared" si="155"/>
        <v>0</v>
      </c>
      <c r="AO110" s="408"/>
      <c r="AP110" s="237"/>
      <c r="AQ110" s="307">
        <f t="shared" si="273"/>
        <v>0</v>
      </c>
      <c r="AR110" s="237"/>
      <c r="AS110" s="188"/>
      <c r="AT110" s="188"/>
      <c r="AU110" s="239">
        <v>40087</v>
      </c>
      <c r="AV110" s="188"/>
      <c r="AW110" s="315">
        <f t="shared" si="246"/>
        <v>0</v>
      </c>
      <c r="AX110" s="316">
        <f t="shared" si="157"/>
        <v>0</v>
      </c>
      <c r="AY110" s="316">
        <f t="shared" si="158"/>
        <v>0</v>
      </c>
      <c r="AZ110" s="316">
        <f t="shared" si="159"/>
        <v>0</v>
      </c>
      <c r="BA110" s="316">
        <f t="shared" si="160"/>
        <v>0</v>
      </c>
      <c r="BB110" s="316">
        <f t="shared" si="161"/>
        <v>0</v>
      </c>
      <c r="BC110" s="316">
        <f t="shared" si="162"/>
        <v>0</v>
      </c>
      <c r="BD110" s="316"/>
      <c r="BE110" s="316">
        <f t="shared" si="247"/>
        <v>0</v>
      </c>
      <c r="BF110" s="248"/>
      <c r="BG110" s="248"/>
      <c r="BH110" s="317">
        <f t="shared" si="248"/>
        <v>0</v>
      </c>
      <c r="BI110" s="317">
        <f t="shared" si="163"/>
        <v>0</v>
      </c>
      <c r="BJ110" s="317">
        <f t="shared" si="164"/>
        <v>0</v>
      </c>
      <c r="BK110" s="317">
        <f t="shared" si="165"/>
        <v>0</v>
      </c>
      <c r="BL110" s="317">
        <f t="shared" si="166"/>
        <v>0</v>
      </c>
      <c r="BM110" s="317">
        <f t="shared" si="167"/>
        <v>0</v>
      </c>
      <c r="BN110" s="317">
        <f t="shared" si="168"/>
        <v>0</v>
      </c>
      <c r="BO110" s="317">
        <f t="shared" si="169"/>
        <v>0</v>
      </c>
      <c r="BP110" s="248"/>
      <c r="BQ110" s="249">
        <f t="shared" si="267"/>
        <v>0</v>
      </c>
      <c r="BR110" s="249"/>
      <c r="BS110" s="249"/>
      <c r="BT110" s="188"/>
      <c r="BU110" s="188"/>
      <c r="BV110" s="318">
        <f t="shared" si="249"/>
        <v>0</v>
      </c>
      <c r="BW110" s="318">
        <f t="shared" si="170"/>
        <v>0</v>
      </c>
      <c r="BX110" s="318">
        <f t="shared" si="171"/>
        <v>0</v>
      </c>
      <c r="BY110" s="318">
        <f t="shared" si="172"/>
        <v>0</v>
      </c>
      <c r="BZ110" s="318">
        <f t="shared" si="173"/>
        <v>0</v>
      </c>
      <c r="CA110" s="316">
        <f t="shared" si="174"/>
        <v>0</v>
      </c>
      <c r="CB110" s="316">
        <f t="shared" si="175"/>
        <v>0</v>
      </c>
      <c r="CC110" s="316">
        <f t="shared" si="176"/>
        <v>0</v>
      </c>
      <c r="CD110" s="316">
        <f t="shared" si="177"/>
        <v>0</v>
      </c>
      <c r="CE110" s="316">
        <f t="shared" si="178"/>
        <v>0</v>
      </c>
      <c r="CF110" s="316">
        <f t="shared" si="179"/>
        <v>0</v>
      </c>
      <c r="CG110" s="316">
        <f t="shared" si="180"/>
        <v>0</v>
      </c>
      <c r="CH110" s="316">
        <f t="shared" si="181"/>
        <v>0</v>
      </c>
      <c r="CI110" s="188"/>
      <c r="CJ110" s="307">
        <f t="shared" si="250"/>
        <v>0</v>
      </c>
      <c r="CK110" s="307"/>
      <c r="CL110" s="307"/>
      <c r="CM110" s="318">
        <f t="shared" si="251"/>
        <v>0</v>
      </c>
      <c r="CN110" s="318">
        <f t="shared" si="182"/>
        <v>0</v>
      </c>
      <c r="CO110" s="318">
        <f t="shared" si="183"/>
        <v>0</v>
      </c>
      <c r="CP110" s="318">
        <f t="shared" si="184"/>
        <v>0</v>
      </c>
      <c r="CQ110" s="307"/>
      <c r="CR110" s="307">
        <f t="shared" si="252"/>
        <v>0</v>
      </c>
      <c r="CS110" s="307"/>
      <c r="CT110" s="188"/>
      <c r="CU110" s="188"/>
      <c r="CV110" s="188"/>
      <c r="CW110" s="316">
        <f t="shared" si="253"/>
        <v>0</v>
      </c>
      <c r="CX110" s="316">
        <f t="shared" si="185"/>
        <v>0</v>
      </c>
      <c r="CY110" s="316">
        <f t="shared" si="186"/>
        <v>0</v>
      </c>
      <c r="CZ110" s="316">
        <f t="shared" si="187"/>
        <v>0</v>
      </c>
      <c r="DA110" s="316">
        <f t="shared" si="188"/>
        <v>0</v>
      </c>
      <c r="DB110" s="316">
        <f t="shared" si="189"/>
        <v>0</v>
      </c>
      <c r="DC110" s="316">
        <f t="shared" si="190"/>
        <v>0</v>
      </c>
      <c r="DD110" s="188"/>
      <c r="DE110" s="307">
        <f t="shared" si="254"/>
        <v>0</v>
      </c>
      <c r="DF110" s="188"/>
      <c r="DG110" s="188"/>
      <c r="DH110" s="188"/>
      <c r="DI110" s="188"/>
      <c r="DJ110" s="188"/>
      <c r="DK110" s="316">
        <f t="shared" si="255"/>
        <v>0</v>
      </c>
      <c r="DL110" s="316">
        <f t="shared" si="191"/>
        <v>0</v>
      </c>
      <c r="DM110" s="316">
        <f t="shared" si="192"/>
        <v>0</v>
      </c>
      <c r="DN110" s="316">
        <f t="shared" si="193"/>
        <v>0</v>
      </c>
      <c r="DO110" s="316"/>
      <c r="DP110" s="316">
        <f t="shared" si="256"/>
        <v>0</v>
      </c>
      <c r="DQ110" s="316"/>
      <c r="DR110" s="316">
        <f t="shared" si="257"/>
        <v>0</v>
      </c>
      <c r="DS110" s="316">
        <f t="shared" si="194"/>
        <v>0</v>
      </c>
      <c r="DT110" s="316">
        <f t="shared" si="195"/>
        <v>0</v>
      </c>
      <c r="DU110" s="316">
        <f t="shared" si="196"/>
        <v>0</v>
      </c>
      <c r="DV110" s="316">
        <f t="shared" si="197"/>
        <v>0</v>
      </c>
      <c r="DW110" s="316">
        <f t="shared" si="198"/>
        <v>0</v>
      </c>
      <c r="DX110" s="316">
        <f t="shared" si="199"/>
        <v>0</v>
      </c>
      <c r="DY110" s="316">
        <f t="shared" si="200"/>
        <v>0</v>
      </c>
      <c r="DZ110" s="188"/>
      <c r="EA110" s="307">
        <f t="shared" si="274"/>
        <v>0</v>
      </c>
      <c r="EB110" s="307">
        <f t="shared" si="202"/>
        <v>0</v>
      </c>
      <c r="EC110" s="188"/>
      <c r="ED110" s="188"/>
      <c r="EE110" s="188"/>
      <c r="EF110" s="188"/>
      <c r="EG110" s="188"/>
      <c r="EH110" s="316">
        <f t="shared" si="258"/>
        <v>0</v>
      </c>
      <c r="EI110" s="316">
        <f t="shared" si="203"/>
        <v>0</v>
      </c>
      <c r="EJ110" s="316">
        <f t="shared" si="204"/>
        <v>0</v>
      </c>
      <c r="EK110" s="316">
        <f t="shared" si="205"/>
        <v>0</v>
      </c>
      <c r="EL110" s="316">
        <f t="shared" si="206"/>
        <v>0</v>
      </c>
      <c r="EM110" s="316">
        <f t="shared" si="207"/>
        <v>0</v>
      </c>
      <c r="EN110" s="188"/>
      <c r="EO110" s="307">
        <f t="shared" si="268"/>
        <v>0</v>
      </c>
      <c r="EP110" s="307">
        <f t="shared" si="208"/>
        <v>0</v>
      </c>
      <c r="EQ110" s="188"/>
      <c r="ER110" s="188"/>
      <c r="ES110" s="188"/>
      <c r="ET110" s="188"/>
      <c r="EU110" s="188"/>
      <c r="EV110" s="316">
        <f t="shared" si="259"/>
        <v>0</v>
      </c>
      <c r="EW110" s="316">
        <f t="shared" si="209"/>
        <v>0</v>
      </c>
      <c r="EX110" s="316">
        <f t="shared" si="210"/>
        <v>0</v>
      </c>
      <c r="EY110" s="316">
        <f t="shared" si="211"/>
        <v>0</v>
      </c>
      <c r="EZ110" s="316">
        <f t="shared" si="212"/>
        <v>0</v>
      </c>
      <c r="FA110" s="316">
        <f t="shared" si="213"/>
        <v>0</v>
      </c>
      <c r="FB110" s="188"/>
      <c r="FC110" s="307">
        <f t="shared" si="269"/>
        <v>0</v>
      </c>
      <c r="FD110" s="307">
        <f t="shared" si="214"/>
        <v>0</v>
      </c>
      <c r="FE110" s="188"/>
      <c r="FF110" s="188"/>
      <c r="FG110" s="188"/>
      <c r="FH110" s="188"/>
      <c r="FI110" s="188"/>
      <c r="FJ110" s="188"/>
      <c r="FK110" s="316">
        <f t="shared" si="260"/>
        <v>0</v>
      </c>
      <c r="FL110" s="316">
        <f t="shared" si="215"/>
        <v>0</v>
      </c>
      <c r="FM110" s="316">
        <f t="shared" si="216"/>
        <v>0</v>
      </c>
      <c r="FN110" s="316">
        <f t="shared" si="217"/>
        <v>0</v>
      </c>
      <c r="FO110" s="316">
        <f t="shared" si="218"/>
        <v>0</v>
      </c>
      <c r="FP110" s="316">
        <f t="shared" si="219"/>
        <v>0</v>
      </c>
      <c r="FQ110" s="188"/>
      <c r="FR110" s="307">
        <f t="shared" si="220"/>
        <v>0</v>
      </c>
      <c r="FS110" s="307">
        <f t="shared" si="221"/>
        <v>0</v>
      </c>
      <c r="FT110" s="188"/>
      <c r="FU110" s="188"/>
      <c r="FV110" s="188"/>
      <c r="FW110" s="188"/>
      <c r="FX110" s="188"/>
      <c r="FY110" s="188"/>
      <c r="FZ110" s="316">
        <f t="shared" si="261"/>
        <v>0</v>
      </c>
      <c r="GA110" s="316">
        <f t="shared" si="222"/>
        <v>0</v>
      </c>
      <c r="GB110" s="316">
        <f t="shared" si="223"/>
        <v>0</v>
      </c>
      <c r="GC110" s="316">
        <f t="shared" si="224"/>
        <v>0</v>
      </c>
      <c r="GD110" s="316">
        <f t="shared" si="225"/>
        <v>0</v>
      </c>
      <c r="GE110" s="316">
        <f t="shared" si="226"/>
        <v>0</v>
      </c>
      <c r="GF110" s="188"/>
      <c r="GG110" s="307">
        <f t="shared" si="227"/>
        <v>0</v>
      </c>
      <c r="GH110" s="307">
        <f t="shared" si="228"/>
        <v>0</v>
      </c>
      <c r="GK110" s="188"/>
      <c r="GL110" s="188"/>
      <c r="GM110" s="188"/>
      <c r="GN110" s="188"/>
      <c r="GO110" s="316">
        <f t="shared" si="262"/>
        <v>0</v>
      </c>
      <c r="GP110" s="316">
        <f t="shared" si="262"/>
        <v>0</v>
      </c>
      <c r="GQ110" s="316">
        <f t="shared" si="262"/>
        <v>0</v>
      </c>
      <c r="GR110" s="316">
        <f t="shared" si="262"/>
        <v>0</v>
      </c>
      <c r="GS110" s="316">
        <f t="shared" si="262"/>
        <v>0</v>
      </c>
      <c r="GT110" s="316">
        <f t="shared" si="262"/>
        <v>0</v>
      </c>
      <c r="GU110" s="188"/>
      <c r="GV110" s="307">
        <f t="shared" si="229"/>
        <v>0</v>
      </c>
      <c r="GW110" s="307">
        <f t="shared" si="263"/>
        <v>0</v>
      </c>
      <c r="GZ110" s="188"/>
      <c r="HA110" s="188"/>
      <c r="HB110" s="188"/>
      <c r="HC110" s="188"/>
      <c r="HD110" s="316">
        <f t="shared" si="264"/>
        <v>0</v>
      </c>
      <c r="HE110" s="316">
        <f t="shared" si="264"/>
        <v>0</v>
      </c>
      <c r="HF110" s="316">
        <f t="shared" si="264"/>
        <v>0</v>
      </c>
      <c r="HG110" s="316">
        <f t="shared" si="264"/>
        <v>0</v>
      </c>
      <c r="HH110" s="316">
        <f t="shared" si="264"/>
        <v>0</v>
      </c>
      <c r="HI110" s="316">
        <f t="shared" si="264"/>
        <v>0</v>
      </c>
      <c r="HJ110" s="188"/>
      <c r="HK110" s="307">
        <f t="shared" si="230"/>
        <v>0</v>
      </c>
      <c r="HL110" s="307">
        <f t="shared" si="265"/>
        <v>0</v>
      </c>
    </row>
    <row r="111" spans="1:220" ht="17.25" thickBot="1" x14ac:dyDescent="0.3">
      <c r="A111" s="404">
        <v>40118</v>
      </c>
      <c r="B111" s="410">
        <f t="shared" si="231"/>
        <v>0</v>
      </c>
      <c r="C111" s="208">
        <f t="shared" si="232"/>
        <v>0</v>
      </c>
      <c r="D111" s="210">
        <f>AVERAGE(C111:C122)</f>
        <v>0</v>
      </c>
      <c r="E111" s="410">
        <f t="shared" si="233"/>
        <v>0</v>
      </c>
      <c r="F111" s="208">
        <f t="shared" si="234"/>
        <v>0.25</v>
      </c>
      <c r="G111" s="210">
        <f>AVERAGE(F111:F122)</f>
        <v>0.21708333333333332</v>
      </c>
      <c r="H111" s="410">
        <f t="shared" si="235"/>
        <v>0</v>
      </c>
      <c r="I111" s="208">
        <f t="shared" si="270"/>
        <v>5.0000000000000001E-3</v>
      </c>
      <c r="J111" s="210">
        <f>AVERAGE(I111:I122)</f>
        <v>-3.9999999999999987E-2</v>
      </c>
      <c r="K111" s="410">
        <f t="shared" si="236"/>
        <v>0</v>
      </c>
      <c r="L111" s="208">
        <f t="shared" si="271"/>
        <v>0.13</v>
      </c>
      <c r="M111" s="210">
        <f>AVERAGE(L111:L122)</f>
        <v>0.10875000000000003</v>
      </c>
      <c r="N111" s="410">
        <f t="shared" si="237"/>
        <v>-55.73</v>
      </c>
      <c r="O111" s="208">
        <f t="shared" si="272"/>
        <v>0.13</v>
      </c>
      <c r="P111" s="210">
        <f>AVERAGE(O111:O122)</f>
        <v>0.12999999999999998</v>
      </c>
      <c r="Q111" s="410">
        <f t="shared" si="238"/>
        <v>1.75</v>
      </c>
      <c r="R111" s="208">
        <f t="shared" si="239"/>
        <v>-0.56999999999999995</v>
      </c>
      <c r="S111" s="210">
        <f>AVERAGE(R111:R122)</f>
        <v>-0.57000000000000006</v>
      </c>
      <c r="T111" s="208">
        <f t="shared" si="240"/>
        <v>5.2371957767817205</v>
      </c>
      <c r="U111" s="210">
        <f>AVERAGE(T111:T122)</f>
        <v>5.167941442907324</v>
      </c>
      <c r="V111" s="410">
        <f t="shared" si="241"/>
        <v>-0.01</v>
      </c>
      <c r="W111" s="208">
        <f t="shared" si="242"/>
        <v>4.3150000000000004</v>
      </c>
      <c r="X111" s="210">
        <f>AVERAGE(W111:W122)</f>
        <v>4.2655833333333328</v>
      </c>
      <c r="Z111" s="415">
        <f t="shared" si="243"/>
        <v>1.75</v>
      </c>
      <c r="AA111" s="122"/>
      <c r="AB111" s="122"/>
      <c r="AH111" s="407">
        <v>40118</v>
      </c>
      <c r="AI111" s="293">
        <f t="shared" si="244"/>
        <v>0</v>
      </c>
      <c r="AJ111" s="294">
        <f t="shared" si="266"/>
        <v>0</v>
      </c>
      <c r="AK111" s="294">
        <f t="shared" si="153"/>
        <v>0</v>
      </c>
      <c r="AL111" s="313">
        <f t="shared" si="245"/>
        <v>0.5992590246160252</v>
      </c>
      <c r="AM111" s="314">
        <f t="shared" si="154"/>
        <v>0</v>
      </c>
      <c r="AN111" s="294">
        <f t="shared" si="155"/>
        <v>0</v>
      </c>
      <c r="AO111" s="408"/>
      <c r="AP111" s="237"/>
      <c r="AQ111" s="307">
        <f t="shared" si="273"/>
        <v>0</v>
      </c>
      <c r="AR111" s="237"/>
      <c r="AS111" s="188"/>
      <c r="AT111" s="188"/>
      <c r="AU111" s="239">
        <v>40118</v>
      </c>
      <c r="AV111" s="188"/>
      <c r="AW111" s="315">
        <f t="shared" si="246"/>
        <v>0</v>
      </c>
      <c r="AX111" s="316">
        <f t="shared" si="157"/>
        <v>0</v>
      </c>
      <c r="AY111" s="316">
        <f t="shared" si="158"/>
        <v>0</v>
      </c>
      <c r="AZ111" s="316">
        <f t="shared" si="159"/>
        <v>0</v>
      </c>
      <c r="BA111" s="316">
        <f t="shared" si="160"/>
        <v>0</v>
      </c>
      <c r="BB111" s="316">
        <f t="shared" si="161"/>
        <v>0</v>
      </c>
      <c r="BC111" s="316">
        <f t="shared" si="162"/>
        <v>0</v>
      </c>
      <c r="BD111" s="316"/>
      <c r="BE111" s="316">
        <f t="shared" si="247"/>
        <v>0</v>
      </c>
      <c r="BF111" s="248"/>
      <c r="BG111" s="248"/>
      <c r="BH111" s="317">
        <f t="shared" si="248"/>
        <v>0</v>
      </c>
      <c r="BI111" s="317">
        <f t="shared" si="163"/>
        <v>0</v>
      </c>
      <c r="BJ111" s="317">
        <f t="shared" si="164"/>
        <v>0</v>
      </c>
      <c r="BK111" s="317">
        <f t="shared" si="165"/>
        <v>0</v>
      </c>
      <c r="BL111" s="317">
        <f t="shared" si="166"/>
        <v>0</v>
      </c>
      <c r="BM111" s="317">
        <f t="shared" si="167"/>
        <v>0</v>
      </c>
      <c r="BN111" s="317">
        <f t="shared" si="168"/>
        <v>0</v>
      </c>
      <c r="BO111" s="317">
        <f t="shared" si="169"/>
        <v>0</v>
      </c>
      <c r="BP111" s="248"/>
      <c r="BQ111" s="249">
        <f t="shared" si="267"/>
        <v>0</v>
      </c>
      <c r="BR111" s="249"/>
      <c r="BS111" s="249"/>
      <c r="BT111" s="188"/>
      <c r="BU111" s="188"/>
      <c r="BV111" s="318">
        <f t="shared" si="249"/>
        <v>0</v>
      </c>
      <c r="BW111" s="318">
        <f t="shared" si="170"/>
        <v>0</v>
      </c>
      <c r="BX111" s="318">
        <f t="shared" si="171"/>
        <v>0</v>
      </c>
      <c r="BY111" s="318">
        <f t="shared" si="172"/>
        <v>0</v>
      </c>
      <c r="BZ111" s="318">
        <f t="shared" si="173"/>
        <v>0</v>
      </c>
      <c r="CA111" s="316">
        <f t="shared" si="174"/>
        <v>0</v>
      </c>
      <c r="CB111" s="316">
        <f t="shared" si="175"/>
        <v>0</v>
      </c>
      <c r="CC111" s="316">
        <f t="shared" si="176"/>
        <v>0</v>
      </c>
      <c r="CD111" s="316">
        <f t="shared" si="177"/>
        <v>0</v>
      </c>
      <c r="CE111" s="316">
        <f t="shared" si="178"/>
        <v>0</v>
      </c>
      <c r="CF111" s="316">
        <f t="shared" si="179"/>
        <v>0</v>
      </c>
      <c r="CG111" s="316">
        <f t="shared" si="180"/>
        <v>0</v>
      </c>
      <c r="CH111" s="316">
        <f t="shared" si="181"/>
        <v>0</v>
      </c>
      <c r="CI111" s="188"/>
      <c r="CJ111" s="307">
        <f t="shared" si="250"/>
        <v>0</v>
      </c>
      <c r="CK111" s="307"/>
      <c r="CL111" s="307"/>
      <c r="CM111" s="318">
        <f t="shared" si="251"/>
        <v>0</v>
      </c>
      <c r="CN111" s="318">
        <f t="shared" si="182"/>
        <v>0</v>
      </c>
      <c r="CO111" s="318">
        <f t="shared" si="183"/>
        <v>0</v>
      </c>
      <c r="CP111" s="318">
        <f t="shared" si="184"/>
        <v>0</v>
      </c>
      <c r="CQ111" s="307"/>
      <c r="CR111" s="307">
        <f t="shared" si="252"/>
        <v>0</v>
      </c>
      <c r="CS111" s="307"/>
      <c r="CT111" s="188"/>
      <c r="CU111" s="188"/>
      <c r="CV111" s="188"/>
      <c r="CW111" s="316">
        <f t="shared" si="253"/>
        <v>0</v>
      </c>
      <c r="CX111" s="316">
        <f t="shared" si="185"/>
        <v>0</v>
      </c>
      <c r="CY111" s="316">
        <f t="shared" si="186"/>
        <v>0</v>
      </c>
      <c r="CZ111" s="316">
        <f t="shared" si="187"/>
        <v>0</v>
      </c>
      <c r="DA111" s="316">
        <f t="shared" si="188"/>
        <v>0</v>
      </c>
      <c r="DB111" s="316">
        <f t="shared" si="189"/>
        <v>0</v>
      </c>
      <c r="DC111" s="316">
        <f t="shared" si="190"/>
        <v>0</v>
      </c>
      <c r="DD111" s="188"/>
      <c r="DE111" s="307">
        <f t="shared" si="254"/>
        <v>0</v>
      </c>
      <c r="DF111" s="188"/>
      <c r="DG111" s="188"/>
      <c r="DH111" s="188"/>
      <c r="DI111" s="188"/>
      <c r="DJ111" s="188"/>
      <c r="DK111" s="316">
        <f t="shared" si="255"/>
        <v>0</v>
      </c>
      <c r="DL111" s="316">
        <f t="shared" si="191"/>
        <v>0</v>
      </c>
      <c r="DM111" s="316">
        <f t="shared" si="192"/>
        <v>0</v>
      </c>
      <c r="DN111" s="316">
        <f t="shared" si="193"/>
        <v>0</v>
      </c>
      <c r="DO111" s="316"/>
      <c r="DP111" s="316">
        <f t="shared" si="256"/>
        <v>0</v>
      </c>
      <c r="DQ111" s="316"/>
      <c r="DR111" s="316">
        <f t="shared" si="257"/>
        <v>0</v>
      </c>
      <c r="DS111" s="316">
        <f t="shared" si="194"/>
        <v>0</v>
      </c>
      <c r="DT111" s="316">
        <f t="shared" si="195"/>
        <v>0</v>
      </c>
      <c r="DU111" s="316">
        <f t="shared" si="196"/>
        <v>0</v>
      </c>
      <c r="DV111" s="316">
        <f t="shared" si="197"/>
        <v>0</v>
      </c>
      <c r="DW111" s="316">
        <f t="shared" si="198"/>
        <v>0</v>
      </c>
      <c r="DX111" s="316">
        <f t="shared" si="199"/>
        <v>0</v>
      </c>
      <c r="DY111" s="316">
        <f t="shared" si="200"/>
        <v>0</v>
      </c>
      <c r="DZ111" s="188"/>
      <c r="EA111" s="307">
        <f t="shared" si="274"/>
        <v>0</v>
      </c>
      <c r="EB111" s="307">
        <f t="shared" si="202"/>
        <v>0</v>
      </c>
      <c r="EC111" s="188"/>
      <c r="ED111" s="188"/>
      <c r="EE111" s="188"/>
      <c r="EF111" s="188"/>
      <c r="EG111" s="188"/>
      <c r="EH111" s="316">
        <f t="shared" si="258"/>
        <v>0</v>
      </c>
      <c r="EI111" s="316">
        <f t="shared" si="203"/>
        <v>0</v>
      </c>
      <c r="EJ111" s="316">
        <f t="shared" si="204"/>
        <v>0</v>
      </c>
      <c r="EK111" s="316">
        <f t="shared" si="205"/>
        <v>0</v>
      </c>
      <c r="EL111" s="316">
        <f t="shared" si="206"/>
        <v>0</v>
      </c>
      <c r="EM111" s="316">
        <f t="shared" si="207"/>
        <v>0</v>
      </c>
      <c r="EN111" s="188"/>
      <c r="EO111" s="307">
        <f t="shared" si="268"/>
        <v>0</v>
      </c>
      <c r="EP111" s="307">
        <f t="shared" si="208"/>
        <v>0</v>
      </c>
      <c r="EQ111" s="188"/>
      <c r="ER111" s="188"/>
      <c r="ES111" s="188"/>
      <c r="ET111" s="188"/>
      <c r="EU111" s="188"/>
      <c r="EV111" s="316">
        <f t="shared" si="259"/>
        <v>0</v>
      </c>
      <c r="EW111" s="316">
        <f t="shared" si="209"/>
        <v>0</v>
      </c>
      <c r="EX111" s="316">
        <f t="shared" si="210"/>
        <v>0</v>
      </c>
      <c r="EY111" s="316">
        <f t="shared" si="211"/>
        <v>0</v>
      </c>
      <c r="EZ111" s="316">
        <f t="shared" si="212"/>
        <v>0</v>
      </c>
      <c r="FA111" s="316">
        <f t="shared" si="213"/>
        <v>0</v>
      </c>
      <c r="FB111" s="188"/>
      <c r="FC111" s="307">
        <f t="shared" si="269"/>
        <v>0</v>
      </c>
      <c r="FD111" s="307">
        <f t="shared" si="214"/>
        <v>0</v>
      </c>
      <c r="FE111" s="188"/>
      <c r="FF111" s="188"/>
      <c r="FG111" s="188"/>
      <c r="FH111" s="188"/>
      <c r="FI111" s="188"/>
      <c r="FJ111" s="188"/>
      <c r="FK111" s="316">
        <f t="shared" si="260"/>
        <v>0</v>
      </c>
      <c r="FL111" s="316">
        <f t="shared" si="215"/>
        <v>0</v>
      </c>
      <c r="FM111" s="316">
        <f t="shared" si="216"/>
        <v>0</v>
      </c>
      <c r="FN111" s="316">
        <f t="shared" si="217"/>
        <v>0</v>
      </c>
      <c r="FO111" s="316">
        <f t="shared" si="218"/>
        <v>0</v>
      </c>
      <c r="FP111" s="316">
        <f t="shared" si="219"/>
        <v>0</v>
      </c>
      <c r="FQ111" s="188"/>
      <c r="FR111" s="307">
        <f t="shared" si="220"/>
        <v>0</v>
      </c>
      <c r="FS111" s="307">
        <f t="shared" si="221"/>
        <v>0</v>
      </c>
      <c r="FT111" s="188"/>
      <c r="FU111" s="188"/>
      <c r="FV111" s="188"/>
      <c r="FW111" s="188"/>
      <c r="FX111" s="188"/>
      <c r="FY111" s="188"/>
      <c r="FZ111" s="316">
        <f t="shared" si="261"/>
        <v>0</v>
      </c>
      <c r="GA111" s="316">
        <f t="shared" si="222"/>
        <v>0</v>
      </c>
      <c r="GB111" s="316">
        <f t="shared" si="223"/>
        <v>0</v>
      </c>
      <c r="GC111" s="316">
        <f t="shared" si="224"/>
        <v>0</v>
      </c>
      <c r="GD111" s="316">
        <f t="shared" si="225"/>
        <v>0</v>
      </c>
      <c r="GE111" s="316">
        <f t="shared" si="226"/>
        <v>0</v>
      </c>
      <c r="GF111" s="188"/>
      <c r="GG111" s="307">
        <f t="shared" si="227"/>
        <v>0</v>
      </c>
      <c r="GH111" s="307">
        <f t="shared" si="228"/>
        <v>0</v>
      </c>
      <c r="GK111" s="188"/>
      <c r="GL111" s="188"/>
      <c r="GM111" s="188"/>
      <c r="GN111" s="188"/>
      <c r="GO111" s="316">
        <f t="shared" si="262"/>
        <v>0</v>
      </c>
      <c r="GP111" s="316">
        <f t="shared" si="262"/>
        <v>0</v>
      </c>
      <c r="GQ111" s="316">
        <f t="shared" si="262"/>
        <v>0</v>
      </c>
      <c r="GR111" s="316">
        <f t="shared" si="262"/>
        <v>0</v>
      </c>
      <c r="GS111" s="316">
        <f t="shared" si="262"/>
        <v>0</v>
      </c>
      <c r="GT111" s="316">
        <f t="shared" si="262"/>
        <v>0</v>
      </c>
      <c r="GU111" s="188"/>
      <c r="GV111" s="307">
        <f t="shared" si="229"/>
        <v>0</v>
      </c>
      <c r="GW111" s="307">
        <f t="shared" si="263"/>
        <v>0</v>
      </c>
      <c r="GZ111" s="188"/>
      <c r="HA111" s="188"/>
      <c r="HB111" s="188"/>
      <c r="HC111" s="188"/>
      <c r="HD111" s="316">
        <f t="shared" si="264"/>
        <v>0</v>
      </c>
      <c r="HE111" s="316">
        <f t="shared" si="264"/>
        <v>0</v>
      </c>
      <c r="HF111" s="316">
        <f t="shared" si="264"/>
        <v>0</v>
      </c>
      <c r="HG111" s="316">
        <f t="shared" si="264"/>
        <v>0</v>
      </c>
      <c r="HH111" s="316">
        <f t="shared" si="264"/>
        <v>0</v>
      </c>
      <c r="HI111" s="316">
        <f t="shared" si="264"/>
        <v>0</v>
      </c>
      <c r="HJ111" s="188"/>
      <c r="HK111" s="307">
        <f t="shared" si="230"/>
        <v>0</v>
      </c>
      <c r="HL111" s="307">
        <f t="shared" si="265"/>
        <v>0</v>
      </c>
    </row>
    <row r="112" spans="1:220" ht="16.5" x14ac:dyDescent="0.25">
      <c r="A112" s="404">
        <v>40148</v>
      </c>
      <c r="B112" s="410">
        <f t="shared" si="231"/>
        <v>0</v>
      </c>
      <c r="C112" s="208">
        <f t="shared" si="232"/>
        <v>0</v>
      </c>
      <c r="D112" s="417"/>
      <c r="E112" s="410">
        <f t="shared" si="233"/>
        <v>0</v>
      </c>
      <c r="F112" s="208">
        <f t="shared" si="234"/>
        <v>0.27</v>
      </c>
      <c r="G112" s="417"/>
      <c r="H112" s="410">
        <f t="shared" si="235"/>
        <v>0</v>
      </c>
      <c r="I112" s="208">
        <f t="shared" si="270"/>
        <v>2.5000000000000001E-2</v>
      </c>
      <c r="J112" s="417"/>
      <c r="K112" s="410">
        <f t="shared" si="236"/>
        <v>0</v>
      </c>
      <c r="L112" s="208">
        <f t="shared" si="271"/>
        <v>0.15</v>
      </c>
      <c r="M112" s="417"/>
      <c r="N112" s="410">
        <f t="shared" si="237"/>
        <v>-57.27</v>
      </c>
      <c r="O112" s="208">
        <f t="shared" si="272"/>
        <v>0.13</v>
      </c>
      <c r="P112" s="417"/>
      <c r="Q112" s="410">
        <f t="shared" si="238"/>
        <v>1.8</v>
      </c>
      <c r="R112" s="208">
        <f t="shared" si="239"/>
        <v>-0.56999999999999995</v>
      </c>
      <c r="S112" s="417"/>
      <c r="T112" s="208">
        <f t="shared" si="240"/>
        <v>5.4119077958694719</v>
      </c>
      <c r="U112" s="417"/>
      <c r="V112" s="410">
        <f t="shared" si="241"/>
        <v>-0.01</v>
      </c>
      <c r="W112" s="208">
        <f t="shared" si="242"/>
        <v>4.4400000000000004</v>
      </c>
      <c r="X112" s="417"/>
      <c r="Z112" s="415">
        <f t="shared" si="243"/>
        <v>1.8</v>
      </c>
      <c r="AA112" s="122"/>
      <c r="AB112" s="122"/>
      <c r="AH112" s="407">
        <v>40148</v>
      </c>
      <c r="AI112" s="293">
        <f t="shared" si="244"/>
        <v>0</v>
      </c>
      <c r="AJ112" s="294">
        <f t="shared" si="266"/>
        <v>0</v>
      </c>
      <c r="AK112" s="294">
        <f t="shared" si="153"/>
        <v>0</v>
      </c>
      <c r="AL112" s="313">
        <f t="shared" si="245"/>
        <v>0.59598122128432884</v>
      </c>
      <c r="AM112" s="314">
        <f t="shared" si="154"/>
        <v>0</v>
      </c>
      <c r="AN112" s="294">
        <f t="shared" si="155"/>
        <v>0</v>
      </c>
      <c r="AO112" s="408"/>
      <c r="AP112" s="237"/>
      <c r="AQ112" s="307">
        <f t="shared" si="273"/>
        <v>0</v>
      </c>
      <c r="AR112" s="237"/>
      <c r="AS112" s="188"/>
      <c r="AT112" s="188"/>
      <c r="AU112" s="239">
        <v>40148</v>
      </c>
      <c r="AV112" s="188"/>
      <c r="AW112" s="315">
        <f t="shared" si="246"/>
        <v>0</v>
      </c>
      <c r="AX112" s="316">
        <f t="shared" si="157"/>
        <v>0</v>
      </c>
      <c r="AY112" s="316">
        <f t="shared" si="158"/>
        <v>0</v>
      </c>
      <c r="AZ112" s="316">
        <f t="shared" si="159"/>
        <v>0</v>
      </c>
      <c r="BA112" s="316">
        <f t="shared" si="160"/>
        <v>0</v>
      </c>
      <c r="BB112" s="316">
        <f t="shared" si="161"/>
        <v>0</v>
      </c>
      <c r="BC112" s="316">
        <f t="shared" si="162"/>
        <v>0</v>
      </c>
      <c r="BD112" s="316"/>
      <c r="BE112" s="316">
        <f t="shared" si="247"/>
        <v>0</v>
      </c>
      <c r="BF112" s="248"/>
      <c r="BG112" s="248"/>
      <c r="BH112" s="317">
        <f t="shared" si="248"/>
        <v>0</v>
      </c>
      <c r="BI112" s="317">
        <f t="shared" si="163"/>
        <v>0</v>
      </c>
      <c r="BJ112" s="317">
        <f t="shared" si="164"/>
        <v>0</v>
      </c>
      <c r="BK112" s="317">
        <f t="shared" si="165"/>
        <v>0</v>
      </c>
      <c r="BL112" s="317">
        <f t="shared" si="166"/>
        <v>0</v>
      </c>
      <c r="BM112" s="317">
        <f t="shared" si="167"/>
        <v>0</v>
      </c>
      <c r="BN112" s="317">
        <f t="shared" si="168"/>
        <v>0</v>
      </c>
      <c r="BO112" s="317">
        <f t="shared" si="169"/>
        <v>0</v>
      </c>
      <c r="BP112" s="248"/>
      <c r="BQ112" s="249">
        <f t="shared" si="267"/>
        <v>0</v>
      </c>
      <c r="BR112" s="249"/>
      <c r="BS112" s="249"/>
      <c r="BT112" s="188"/>
      <c r="BU112" s="188"/>
      <c r="BV112" s="318">
        <f t="shared" si="249"/>
        <v>0</v>
      </c>
      <c r="BW112" s="318">
        <f t="shared" si="170"/>
        <v>0</v>
      </c>
      <c r="BX112" s="318">
        <f t="shared" si="171"/>
        <v>0</v>
      </c>
      <c r="BY112" s="318">
        <f t="shared" si="172"/>
        <v>0</v>
      </c>
      <c r="BZ112" s="318">
        <f t="shared" si="173"/>
        <v>0</v>
      </c>
      <c r="CA112" s="316">
        <f t="shared" si="174"/>
        <v>0</v>
      </c>
      <c r="CB112" s="316">
        <f t="shared" si="175"/>
        <v>0</v>
      </c>
      <c r="CC112" s="316">
        <f t="shared" si="176"/>
        <v>0</v>
      </c>
      <c r="CD112" s="316">
        <f t="shared" si="177"/>
        <v>0</v>
      </c>
      <c r="CE112" s="316">
        <f t="shared" si="178"/>
        <v>0</v>
      </c>
      <c r="CF112" s="316">
        <f t="shared" si="179"/>
        <v>0</v>
      </c>
      <c r="CG112" s="316">
        <f t="shared" si="180"/>
        <v>0</v>
      </c>
      <c r="CH112" s="316">
        <f t="shared" si="181"/>
        <v>0</v>
      </c>
      <c r="CI112" s="188"/>
      <c r="CJ112" s="307">
        <f t="shared" si="250"/>
        <v>0</v>
      </c>
      <c r="CK112" s="307"/>
      <c r="CL112" s="307"/>
      <c r="CM112" s="318">
        <f t="shared" si="251"/>
        <v>0</v>
      </c>
      <c r="CN112" s="318">
        <f t="shared" si="182"/>
        <v>0</v>
      </c>
      <c r="CO112" s="318">
        <f t="shared" si="183"/>
        <v>0</v>
      </c>
      <c r="CP112" s="318">
        <f t="shared" si="184"/>
        <v>0</v>
      </c>
      <c r="CQ112" s="307"/>
      <c r="CR112" s="307">
        <f t="shared" si="252"/>
        <v>0</v>
      </c>
      <c r="CS112" s="307"/>
      <c r="CT112" s="188"/>
      <c r="CU112" s="188"/>
      <c r="CV112" s="188"/>
      <c r="CW112" s="316">
        <f t="shared" si="253"/>
        <v>0</v>
      </c>
      <c r="CX112" s="316">
        <f t="shared" si="185"/>
        <v>0</v>
      </c>
      <c r="CY112" s="316">
        <f t="shared" si="186"/>
        <v>0</v>
      </c>
      <c r="CZ112" s="316">
        <f t="shared" si="187"/>
        <v>0</v>
      </c>
      <c r="DA112" s="316">
        <f t="shared" si="188"/>
        <v>0</v>
      </c>
      <c r="DB112" s="316">
        <f t="shared" si="189"/>
        <v>0</v>
      </c>
      <c r="DC112" s="316">
        <f t="shared" si="190"/>
        <v>0</v>
      </c>
      <c r="DD112" s="188"/>
      <c r="DE112" s="307">
        <f t="shared" si="254"/>
        <v>0</v>
      </c>
      <c r="DF112" s="188"/>
      <c r="DG112" s="188"/>
      <c r="DH112" s="188"/>
      <c r="DI112" s="188"/>
      <c r="DJ112" s="188"/>
      <c r="DK112" s="316">
        <f t="shared" si="255"/>
        <v>0</v>
      </c>
      <c r="DL112" s="316">
        <f t="shared" si="191"/>
        <v>0</v>
      </c>
      <c r="DM112" s="316">
        <f t="shared" si="192"/>
        <v>0</v>
      </c>
      <c r="DN112" s="316">
        <f t="shared" si="193"/>
        <v>0</v>
      </c>
      <c r="DO112" s="316"/>
      <c r="DP112" s="316">
        <f t="shared" si="256"/>
        <v>0</v>
      </c>
      <c r="DQ112" s="316"/>
      <c r="DR112" s="316">
        <f t="shared" si="257"/>
        <v>0</v>
      </c>
      <c r="DS112" s="316">
        <f t="shared" si="194"/>
        <v>0</v>
      </c>
      <c r="DT112" s="316">
        <f t="shared" si="195"/>
        <v>0</v>
      </c>
      <c r="DU112" s="316">
        <f t="shared" si="196"/>
        <v>0</v>
      </c>
      <c r="DV112" s="316">
        <f t="shared" si="197"/>
        <v>0</v>
      </c>
      <c r="DW112" s="316">
        <f t="shared" si="198"/>
        <v>0</v>
      </c>
      <c r="DX112" s="316">
        <f t="shared" si="199"/>
        <v>0</v>
      </c>
      <c r="DY112" s="316">
        <f t="shared" si="200"/>
        <v>0</v>
      </c>
      <c r="DZ112" s="188"/>
      <c r="EA112" s="307">
        <f t="shared" si="274"/>
        <v>0</v>
      </c>
      <c r="EB112" s="307">
        <f t="shared" si="202"/>
        <v>0</v>
      </c>
      <c r="EC112" s="188"/>
      <c r="ED112" s="188"/>
      <c r="EE112" s="188"/>
      <c r="EF112" s="188"/>
      <c r="EG112" s="188"/>
      <c r="EH112" s="316">
        <f t="shared" si="258"/>
        <v>0</v>
      </c>
      <c r="EI112" s="316">
        <f t="shared" si="203"/>
        <v>0</v>
      </c>
      <c r="EJ112" s="316">
        <f t="shared" si="204"/>
        <v>0</v>
      </c>
      <c r="EK112" s="316">
        <f t="shared" si="205"/>
        <v>0</v>
      </c>
      <c r="EL112" s="316">
        <f t="shared" si="206"/>
        <v>0</v>
      </c>
      <c r="EM112" s="316">
        <f t="shared" si="207"/>
        <v>0</v>
      </c>
      <c r="EN112" s="188"/>
      <c r="EO112" s="307">
        <f t="shared" si="268"/>
        <v>0</v>
      </c>
      <c r="EP112" s="307">
        <f t="shared" si="208"/>
        <v>0</v>
      </c>
      <c r="EQ112" s="188"/>
      <c r="ER112" s="188"/>
      <c r="ES112" s="188"/>
      <c r="ET112" s="188"/>
      <c r="EU112" s="188"/>
      <c r="EV112" s="316">
        <f t="shared" si="259"/>
        <v>0</v>
      </c>
      <c r="EW112" s="316">
        <f t="shared" si="209"/>
        <v>0</v>
      </c>
      <c r="EX112" s="316">
        <f t="shared" si="210"/>
        <v>0</v>
      </c>
      <c r="EY112" s="316">
        <f t="shared" si="211"/>
        <v>0</v>
      </c>
      <c r="EZ112" s="316">
        <f t="shared" si="212"/>
        <v>0</v>
      </c>
      <c r="FA112" s="316">
        <f t="shared" si="213"/>
        <v>0</v>
      </c>
      <c r="FB112" s="188"/>
      <c r="FC112" s="307">
        <f t="shared" si="269"/>
        <v>0</v>
      </c>
      <c r="FD112" s="307">
        <f t="shared" si="214"/>
        <v>0</v>
      </c>
      <c r="FE112" s="188"/>
      <c r="FF112" s="188"/>
      <c r="FG112" s="188"/>
      <c r="FH112" s="188"/>
      <c r="FI112" s="188"/>
      <c r="FJ112" s="188"/>
      <c r="FK112" s="316">
        <f t="shared" si="260"/>
        <v>0</v>
      </c>
      <c r="FL112" s="316">
        <f t="shared" si="215"/>
        <v>0</v>
      </c>
      <c r="FM112" s="316">
        <f t="shared" si="216"/>
        <v>0</v>
      </c>
      <c r="FN112" s="316">
        <f t="shared" si="217"/>
        <v>0</v>
      </c>
      <c r="FO112" s="316">
        <f t="shared" si="218"/>
        <v>0</v>
      </c>
      <c r="FP112" s="316">
        <f t="shared" si="219"/>
        <v>0</v>
      </c>
      <c r="FQ112" s="188"/>
      <c r="FR112" s="307">
        <f t="shared" si="220"/>
        <v>0</v>
      </c>
      <c r="FS112" s="307">
        <f t="shared" si="221"/>
        <v>0</v>
      </c>
      <c r="FT112" s="188"/>
      <c r="FU112" s="188"/>
      <c r="FV112" s="188"/>
      <c r="FW112" s="188"/>
      <c r="FX112" s="188"/>
      <c r="FY112" s="188"/>
      <c r="FZ112" s="316">
        <f t="shared" si="261"/>
        <v>0</v>
      </c>
      <c r="GA112" s="316">
        <f t="shared" si="222"/>
        <v>0</v>
      </c>
      <c r="GB112" s="316">
        <f t="shared" si="223"/>
        <v>0</v>
      </c>
      <c r="GC112" s="316">
        <f t="shared" si="224"/>
        <v>0</v>
      </c>
      <c r="GD112" s="316">
        <f t="shared" si="225"/>
        <v>0</v>
      </c>
      <c r="GE112" s="316">
        <f t="shared" si="226"/>
        <v>0</v>
      </c>
      <c r="GF112" s="188"/>
      <c r="GG112" s="307">
        <f t="shared" si="227"/>
        <v>0</v>
      </c>
      <c r="GH112" s="307">
        <f t="shared" si="228"/>
        <v>0</v>
      </c>
      <c r="GK112" s="188"/>
      <c r="GL112" s="188"/>
      <c r="GM112" s="188"/>
      <c r="GN112" s="188"/>
      <c r="GO112" s="316">
        <f t="shared" si="262"/>
        <v>0</v>
      </c>
      <c r="GP112" s="316">
        <f t="shared" si="262"/>
        <v>0</v>
      </c>
      <c r="GQ112" s="316">
        <f t="shared" si="262"/>
        <v>0</v>
      </c>
      <c r="GR112" s="316">
        <f t="shared" si="262"/>
        <v>0</v>
      </c>
      <c r="GS112" s="316">
        <f t="shared" si="262"/>
        <v>0</v>
      </c>
      <c r="GT112" s="316">
        <f t="shared" si="262"/>
        <v>0</v>
      </c>
      <c r="GU112" s="188"/>
      <c r="GV112" s="307">
        <f t="shared" si="229"/>
        <v>0</v>
      </c>
      <c r="GW112" s="307">
        <f t="shared" si="263"/>
        <v>0</v>
      </c>
      <c r="GZ112" s="188"/>
      <c r="HA112" s="188"/>
      <c r="HB112" s="188"/>
      <c r="HC112" s="188"/>
      <c r="HD112" s="316">
        <f t="shared" si="264"/>
        <v>0</v>
      </c>
      <c r="HE112" s="316">
        <f t="shared" si="264"/>
        <v>0</v>
      </c>
      <c r="HF112" s="316">
        <f t="shared" si="264"/>
        <v>0</v>
      </c>
      <c r="HG112" s="316">
        <f t="shared" si="264"/>
        <v>0</v>
      </c>
      <c r="HH112" s="316">
        <f t="shared" si="264"/>
        <v>0</v>
      </c>
      <c r="HI112" s="316">
        <f t="shared" si="264"/>
        <v>0</v>
      </c>
      <c r="HJ112" s="188"/>
      <c r="HK112" s="307">
        <f t="shared" si="230"/>
        <v>0</v>
      </c>
      <c r="HL112" s="307">
        <f t="shared" si="265"/>
        <v>0</v>
      </c>
    </row>
    <row r="113" spans="1:220" ht="16.5" x14ac:dyDescent="0.25">
      <c r="A113" s="404">
        <v>40179</v>
      </c>
      <c r="B113" s="410">
        <f t="shared" si="231"/>
        <v>0</v>
      </c>
      <c r="C113" s="208">
        <f t="shared" si="232"/>
        <v>0</v>
      </c>
      <c r="D113" s="411">
        <f>AVERAGE(C111:C115)</f>
        <v>0</v>
      </c>
      <c r="E113" s="410">
        <f t="shared" si="233"/>
        <v>0</v>
      </c>
      <c r="F113" s="208">
        <f t="shared" si="234"/>
        <v>0.28000000000000003</v>
      </c>
      <c r="G113" s="411">
        <f>AVERAGE(F111:F115)</f>
        <v>0.26700000000000002</v>
      </c>
      <c r="H113" s="410">
        <f t="shared" si="235"/>
        <v>0</v>
      </c>
      <c r="I113" s="208">
        <f t="shared" si="270"/>
        <v>3.7499999999999999E-2</v>
      </c>
      <c r="J113" s="411">
        <f>AVERAGE(I111:I115)</f>
        <v>3.0000000000000006E-2</v>
      </c>
      <c r="K113" s="410">
        <f t="shared" si="236"/>
        <v>0</v>
      </c>
      <c r="L113" s="208">
        <f t="shared" si="271"/>
        <v>0.16</v>
      </c>
      <c r="M113" s="411">
        <f>AVERAGE(L111:L115)</f>
        <v>0.14700000000000002</v>
      </c>
      <c r="N113" s="410">
        <f t="shared" si="237"/>
        <v>-56.95</v>
      </c>
      <c r="O113" s="208">
        <f t="shared" si="272"/>
        <v>0.13</v>
      </c>
      <c r="P113" s="411">
        <f>AVERAGE(O111:O115)</f>
        <v>0.13</v>
      </c>
      <c r="Q113" s="410">
        <f t="shared" si="238"/>
        <v>1.79</v>
      </c>
      <c r="R113" s="208">
        <f t="shared" si="239"/>
        <v>-0.56999999999999995</v>
      </c>
      <c r="S113" s="411">
        <f>AVERAGE(R111:R115)</f>
        <v>-0.56999999999999995</v>
      </c>
      <c r="T113" s="208">
        <f t="shared" si="240"/>
        <v>5.5467772078060511</v>
      </c>
      <c r="U113" s="411">
        <f>AVERAGE(T111:T115)</f>
        <v>5.3499021299467859</v>
      </c>
      <c r="V113" s="410">
        <f t="shared" si="241"/>
        <v>-0.01</v>
      </c>
      <c r="W113" s="208">
        <f t="shared" si="242"/>
        <v>4.5365000000000002</v>
      </c>
      <c r="X113" s="411">
        <f>AVERAGE(W111:W115)</f>
        <v>4.3957000000000006</v>
      </c>
      <c r="Z113" s="415">
        <f t="shared" si="243"/>
        <v>1.79</v>
      </c>
      <c r="AA113" s="122"/>
      <c r="AB113" s="122"/>
      <c r="AH113" s="407">
        <v>40179</v>
      </c>
      <c r="AI113" s="293">
        <f t="shared" si="244"/>
        <v>0</v>
      </c>
      <c r="AJ113" s="294">
        <f t="shared" si="266"/>
        <v>0</v>
      </c>
      <c r="AK113" s="294">
        <f t="shared" si="153"/>
        <v>0</v>
      </c>
      <c r="AL113" s="313">
        <f t="shared" si="245"/>
        <v>0.5926050367637804</v>
      </c>
      <c r="AM113" s="314">
        <f t="shared" si="154"/>
        <v>0</v>
      </c>
      <c r="AN113" s="294">
        <f t="shared" si="155"/>
        <v>0</v>
      </c>
      <c r="AO113" s="408"/>
      <c r="AP113" s="237"/>
      <c r="AQ113" s="307">
        <f t="shared" si="273"/>
        <v>0</v>
      </c>
      <c r="AR113" s="237"/>
      <c r="AS113" s="188"/>
      <c r="AT113" s="188"/>
      <c r="AU113" s="239">
        <v>40179</v>
      </c>
      <c r="AV113" s="188"/>
      <c r="AW113" s="315">
        <f t="shared" si="246"/>
        <v>0</v>
      </c>
      <c r="AX113" s="316">
        <f t="shared" si="157"/>
        <v>0</v>
      </c>
      <c r="AY113" s="316">
        <f t="shared" si="158"/>
        <v>0</v>
      </c>
      <c r="AZ113" s="316">
        <f t="shared" si="159"/>
        <v>0</v>
      </c>
      <c r="BA113" s="316">
        <f t="shared" si="160"/>
        <v>0</v>
      </c>
      <c r="BB113" s="316">
        <f t="shared" si="161"/>
        <v>0</v>
      </c>
      <c r="BC113" s="316">
        <f t="shared" si="162"/>
        <v>0</v>
      </c>
      <c r="BD113" s="316"/>
      <c r="BE113" s="316">
        <f t="shared" si="247"/>
        <v>0</v>
      </c>
      <c r="BF113" s="248"/>
      <c r="BG113" s="248"/>
      <c r="BH113" s="317">
        <f t="shared" si="248"/>
        <v>0</v>
      </c>
      <c r="BI113" s="317">
        <f t="shared" si="163"/>
        <v>0</v>
      </c>
      <c r="BJ113" s="317">
        <f t="shared" si="164"/>
        <v>0</v>
      </c>
      <c r="BK113" s="317">
        <f t="shared" si="165"/>
        <v>0</v>
      </c>
      <c r="BL113" s="317">
        <f t="shared" si="166"/>
        <v>0</v>
      </c>
      <c r="BM113" s="317">
        <f t="shared" si="167"/>
        <v>0</v>
      </c>
      <c r="BN113" s="317">
        <f t="shared" si="168"/>
        <v>0</v>
      </c>
      <c r="BO113" s="317">
        <f t="shared" si="169"/>
        <v>0</v>
      </c>
      <c r="BP113" s="248"/>
      <c r="BQ113" s="249">
        <f t="shared" si="267"/>
        <v>0</v>
      </c>
      <c r="BR113" s="249"/>
      <c r="BS113" s="249"/>
      <c r="BT113" s="188"/>
      <c r="BU113" s="188"/>
      <c r="BV113" s="318">
        <f t="shared" si="249"/>
        <v>0</v>
      </c>
      <c r="BW113" s="318">
        <f t="shared" si="170"/>
        <v>0</v>
      </c>
      <c r="BX113" s="318">
        <f t="shared" si="171"/>
        <v>0</v>
      </c>
      <c r="BY113" s="318">
        <f t="shared" si="172"/>
        <v>0</v>
      </c>
      <c r="BZ113" s="318">
        <f t="shared" si="173"/>
        <v>0</v>
      </c>
      <c r="CA113" s="316">
        <f t="shared" si="174"/>
        <v>0</v>
      </c>
      <c r="CB113" s="316">
        <f t="shared" si="175"/>
        <v>0</v>
      </c>
      <c r="CC113" s="316">
        <f t="shared" si="176"/>
        <v>0</v>
      </c>
      <c r="CD113" s="316">
        <f t="shared" si="177"/>
        <v>0</v>
      </c>
      <c r="CE113" s="316">
        <f t="shared" si="178"/>
        <v>0</v>
      </c>
      <c r="CF113" s="316">
        <f t="shared" si="179"/>
        <v>0</v>
      </c>
      <c r="CG113" s="316">
        <f t="shared" si="180"/>
        <v>0</v>
      </c>
      <c r="CH113" s="316">
        <f t="shared" si="181"/>
        <v>0</v>
      </c>
      <c r="CI113" s="188"/>
      <c r="CJ113" s="307">
        <f t="shared" si="250"/>
        <v>0</v>
      </c>
      <c r="CK113" s="307"/>
      <c r="CL113" s="307"/>
      <c r="CM113" s="318">
        <f t="shared" si="251"/>
        <v>0</v>
      </c>
      <c r="CN113" s="318">
        <f t="shared" si="182"/>
        <v>0</v>
      </c>
      <c r="CO113" s="318">
        <f t="shared" si="183"/>
        <v>0</v>
      </c>
      <c r="CP113" s="318">
        <f t="shared" si="184"/>
        <v>0</v>
      </c>
      <c r="CQ113" s="307"/>
      <c r="CR113" s="307">
        <f t="shared" si="252"/>
        <v>0</v>
      </c>
      <c r="CS113" s="307"/>
      <c r="CT113" s="188"/>
      <c r="CU113" s="188"/>
      <c r="CV113" s="188"/>
      <c r="CW113" s="316">
        <f t="shared" si="253"/>
        <v>0</v>
      </c>
      <c r="CX113" s="316">
        <f t="shared" si="185"/>
        <v>0</v>
      </c>
      <c r="CY113" s="316">
        <f t="shared" si="186"/>
        <v>0</v>
      </c>
      <c r="CZ113" s="316">
        <f t="shared" si="187"/>
        <v>0</v>
      </c>
      <c r="DA113" s="316">
        <f t="shared" si="188"/>
        <v>0</v>
      </c>
      <c r="DB113" s="316">
        <f t="shared" si="189"/>
        <v>0</v>
      </c>
      <c r="DC113" s="316">
        <f t="shared" si="190"/>
        <v>0</v>
      </c>
      <c r="DD113" s="188"/>
      <c r="DE113" s="307">
        <f t="shared" si="254"/>
        <v>0</v>
      </c>
      <c r="DF113" s="188"/>
      <c r="DG113" s="188"/>
      <c r="DH113" s="188"/>
      <c r="DI113" s="188"/>
      <c r="DJ113" s="188"/>
      <c r="DK113" s="316">
        <f t="shared" si="255"/>
        <v>0</v>
      </c>
      <c r="DL113" s="316">
        <f t="shared" si="191"/>
        <v>0</v>
      </c>
      <c r="DM113" s="316">
        <f t="shared" si="192"/>
        <v>0</v>
      </c>
      <c r="DN113" s="316">
        <f t="shared" si="193"/>
        <v>0</v>
      </c>
      <c r="DO113" s="316"/>
      <c r="DP113" s="316">
        <f t="shared" si="256"/>
        <v>0</v>
      </c>
      <c r="DQ113" s="316"/>
      <c r="DR113" s="316">
        <f t="shared" si="257"/>
        <v>0</v>
      </c>
      <c r="DS113" s="316">
        <f t="shared" si="194"/>
        <v>0</v>
      </c>
      <c r="DT113" s="316">
        <f t="shared" si="195"/>
        <v>0</v>
      </c>
      <c r="DU113" s="316">
        <f t="shared" si="196"/>
        <v>0</v>
      </c>
      <c r="DV113" s="316">
        <f t="shared" si="197"/>
        <v>0</v>
      </c>
      <c r="DW113" s="316">
        <f t="shared" si="198"/>
        <v>0</v>
      </c>
      <c r="DX113" s="316">
        <f t="shared" si="199"/>
        <v>0</v>
      </c>
      <c r="DY113" s="316">
        <f t="shared" si="200"/>
        <v>0</v>
      </c>
      <c r="DZ113" s="188"/>
      <c r="EA113" s="307">
        <f t="shared" si="274"/>
        <v>0</v>
      </c>
      <c r="EB113" s="307">
        <f t="shared" si="202"/>
        <v>0</v>
      </c>
      <c r="EC113" s="188"/>
      <c r="ED113" s="188"/>
      <c r="EE113" s="188"/>
      <c r="EF113" s="188"/>
      <c r="EG113" s="188"/>
      <c r="EH113" s="316">
        <f t="shared" si="258"/>
        <v>0</v>
      </c>
      <c r="EI113" s="316">
        <f t="shared" si="203"/>
        <v>0</v>
      </c>
      <c r="EJ113" s="316">
        <f t="shared" si="204"/>
        <v>0</v>
      </c>
      <c r="EK113" s="316">
        <f t="shared" si="205"/>
        <v>0</v>
      </c>
      <c r="EL113" s="316">
        <f t="shared" si="206"/>
        <v>0</v>
      </c>
      <c r="EM113" s="316">
        <f t="shared" si="207"/>
        <v>0</v>
      </c>
      <c r="EN113" s="188"/>
      <c r="EO113" s="307">
        <f t="shared" si="268"/>
        <v>0</v>
      </c>
      <c r="EP113" s="307">
        <f t="shared" si="208"/>
        <v>0</v>
      </c>
      <c r="EQ113" s="188"/>
      <c r="ER113" s="188"/>
      <c r="ES113" s="188"/>
      <c r="ET113" s="188"/>
      <c r="EU113" s="188"/>
      <c r="EV113" s="316">
        <f t="shared" si="259"/>
        <v>0</v>
      </c>
      <c r="EW113" s="316">
        <f t="shared" si="209"/>
        <v>0</v>
      </c>
      <c r="EX113" s="316">
        <f t="shared" si="210"/>
        <v>0</v>
      </c>
      <c r="EY113" s="316">
        <f t="shared" si="211"/>
        <v>0</v>
      </c>
      <c r="EZ113" s="316">
        <f t="shared" si="212"/>
        <v>0</v>
      </c>
      <c r="FA113" s="316">
        <f t="shared" si="213"/>
        <v>0</v>
      </c>
      <c r="FB113" s="188"/>
      <c r="FC113" s="307">
        <f t="shared" si="269"/>
        <v>0</v>
      </c>
      <c r="FD113" s="307">
        <f t="shared" si="214"/>
        <v>0</v>
      </c>
      <c r="FE113" s="188"/>
      <c r="FF113" s="188"/>
      <c r="FG113" s="188"/>
      <c r="FH113" s="188"/>
      <c r="FI113" s="188"/>
      <c r="FJ113" s="188"/>
      <c r="FK113" s="316">
        <f t="shared" si="260"/>
        <v>0</v>
      </c>
      <c r="FL113" s="316">
        <f t="shared" si="215"/>
        <v>0</v>
      </c>
      <c r="FM113" s="316">
        <f t="shared" si="216"/>
        <v>0</v>
      </c>
      <c r="FN113" s="316">
        <f t="shared" si="217"/>
        <v>0</v>
      </c>
      <c r="FO113" s="316">
        <f t="shared" si="218"/>
        <v>0</v>
      </c>
      <c r="FP113" s="316">
        <f t="shared" si="219"/>
        <v>0</v>
      </c>
      <c r="FQ113" s="188"/>
      <c r="FR113" s="307">
        <f t="shared" si="220"/>
        <v>0</v>
      </c>
      <c r="FS113" s="307">
        <f t="shared" si="221"/>
        <v>0</v>
      </c>
      <c r="FT113" s="188"/>
      <c r="FU113" s="188"/>
      <c r="FV113" s="188"/>
      <c r="FW113" s="188"/>
      <c r="FX113" s="188"/>
      <c r="FY113" s="188"/>
      <c r="FZ113" s="316">
        <f t="shared" si="261"/>
        <v>0</v>
      </c>
      <c r="GA113" s="316">
        <f t="shared" si="222"/>
        <v>0</v>
      </c>
      <c r="GB113" s="316">
        <f t="shared" si="223"/>
        <v>0</v>
      </c>
      <c r="GC113" s="316">
        <f t="shared" si="224"/>
        <v>0</v>
      </c>
      <c r="GD113" s="316">
        <f t="shared" si="225"/>
        <v>0</v>
      </c>
      <c r="GE113" s="316">
        <f t="shared" si="226"/>
        <v>0</v>
      </c>
      <c r="GF113" s="188"/>
      <c r="GG113" s="307">
        <f t="shared" si="227"/>
        <v>0</v>
      </c>
      <c r="GH113" s="307">
        <f t="shared" si="228"/>
        <v>0</v>
      </c>
      <c r="GK113" s="188"/>
      <c r="GL113" s="188"/>
      <c r="GM113" s="188"/>
      <c r="GN113" s="188"/>
      <c r="GO113" s="316">
        <f t="shared" si="262"/>
        <v>0</v>
      </c>
      <c r="GP113" s="316">
        <f t="shared" si="262"/>
        <v>0</v>
      </c>
      <c r="GQ113" s="316">
        <f t="shared" si="262"/>
        <v>0</v>
      </c>
      <c r="GR113" s="316">
        <f t="shared" ref="GR113:GT172" si="275">IF(GR$2&lt;=$A113,IF(GR$3&gt;=$A113,(GR$4),0),0)*($AH114-$AH113)/10000</f>
        <v>0</v>
      </c>
      <c r="GS113" s="316">
        <f t="shared" si="275"/>
        <v>0</v>
      </c>
      <c r="GT113" s="316">
        <f t="shared" si="275"/>
        <v>0</v>
      </c>
      <c r="GU113" s="188"/>
      <c r="GV113" s="307">
        <f t="shared" si="229"/>
        <v>0</v>
      </c>
      <c r="GW113" s="307">
        <f t="shared" si="263"/>
        <v>0</v>
      </c>
      <c r="GZ113" s="188"/>
      <c r="HA113" s="188"/>
      <c r="HB113" s="188"/>
      <c r="HC113" s="188"/>
      <c r="HD113" s="316">
        <f t="shared" si="264"/>
        <v>0</v>
      </c>
      <c r="HE113" s="316">
        <f t="shared" si="264"/>
        <v>0</v>
      </c>
      <c r="HF113" s="316">
        <f t="shared" si="264"/>
        <v>0</v>
      </c>
      <c r="HG113" s="316">
        <f t="shared" ref="HG113:HI172" si="276">IF(HG$2&lt;=$A113,IF(HG$3&gt;=$A113,(HG$4),0),0)*($AH114-$AH113)/10000</f>
        <v>0</v>
      </c>
      <c r="HH113" s="316">
        <f t="shared" si="276"/>
        <v>0</v>
      </c>
      <c r="HI113" s="316">
        <f t="shared" si="276"/>
        <v>0</v>
      </c>
      <c r="HJ113" s="188"/>
      <c r="HK113" s="307">
        <f t="shared" si="230"/>
        <v>0</v>
      </c>
      <c r="HL113" s="307">
        <f t="shared" si="265"/>
        <v>0</v>
      </c>
    </row>
    <row r="114" spans="1:220" ht="16.5" x14ac:dyDescent="0.25">
      <c r="A114" s="404">
        <v>40210</v>
      </c>
      <c r="B114" s="410">
        <f t="shared" si="231"/>
        <v>0</v>
      </c>
      <c r="C114" s="208">
        <f t="shared" si="232"/>
        <v>0</v>
      </c>
      <c r="D114" s="417"/>
      <c r="E114" s="410">
        <f t="shared" si="233"/>
        <v>0</v>
      </c>
      <c r="F114" s="208">
        <f t="shared" si="234"/>
        <v>0.27</v>
      </c>
      <c r="G114" s="417"/>
      <c r="H114" s="410">
        <f t="shared" si="235"/>
        <v>0</v>
      </c>
      <c r="I114" s="208">
        <f t="shared" si="270"/>
        <v>4.2500000000000003E-2</v>
      </c>
      <c r="J114" s="417"/>
      <c r="K114" s="410">
        <f t="shared" si="236"/>
        <v>0</v>
      </c>
      <c r="L114" s="208">
        <f t="shared" si="271"/>
        <v>0.15</v>
      </c>
      <c r="M114" s="417"/>
      <c r="N114" s="410">
        <f t="shared" si="237"/>
        <v>-51.15</v>
      </c>
      <c r="O114" s="208">
        <f t="shared" si="272"/>
        <v>0.13</v>
      </c>
      <c r="P114" s="417"/>
      <c r="Q114" s="410">
        <f t="shared" si="238"/>
        <v>1.61</v>
      </c>
      <c r="R114" s="208">
        <f t="shared" si="239"/>
        <v>-0.56999999999999995</v>
      </c>
      <c r="S114" s="417"/>
      <c r="T114" s="208">
        <f t="shared" si="240"/>
        <v>5.3677259005779998</v>
      </c>
      <c r="U114" s="417"/>
      <c r="V114" s="410">
        <f t="shared" si="241"/>
        <v>-0.01</v>
      </c>
      <c r="W114" s="208">
        <f t="shared" si="242"/>
        <v>4.4085000000000001</v>
      </c>
      <c r="X114" s="417"/>
      <c r="Z114" s="415">
        <f t="shared" si="243"/>
        <v>1.61</v>
      </c>
      <c r="AA114" s="122"/>
      <c r="AB114" s="122"/>
      <c r="AH114" s="407">
        <v>40210</v>
      </c>
      <c r="AI114" s="293">
        <f t="shared" si="244"/>
        <v>0</v>
      </c>
      <c r="AJ114" s="294">
        <f t="shared" si="266"/>
        <v>0</v>
      </c>
      <c r="AK114" s="294">
        <f t="shared" si="153"/>
        <v>0</v>
      </c>
      <c r="AL114" s="313">
        <f t="shared" si="245"/>
        <v>0.58923993889982218</v>
      </c>
      <c r="AM114" s="314">
        <f t="shared" si="154"/>
        <v>0</v>
      </c>
      <c r="AN114" s="294">
        <f t="shared" si="155"/>
        <v>0</v>
      </c>
      <c r="AO114" s="408"/>
      <c r="AP114" s="237"/>
      <c r="AQ114" s="307">
        <f t="shared" si="273"/>
        <v>0</v>
      </c>
      <c r="AR114" s="237"/>
      <c r="AS114" s="188"/>
      <c r="AT114" s="188"/>
      <c r="AU114" s="239">
        <v>40210</v>
      </c>
      <c r="AV114" s="188"/>
      <c r="AW114" s="315">
        <f t="shared" si="246"/>
        <v>0</v>
      </c>
      <c r="AX114" s="316">
        <f t="shared" si="157"/>
        <v>0</v>
      </c>
      <c r="AY114" s="316">
        <f t="shared" si="158"/>
        <v>0</v>
      </c>
      <c r="AZ114" s="316">
        <f t="shared" si="159"/>
        <v>0</v>
      </c>
      <c r="BA114" s="316">
        <f t="shared" si="160"/>
        <v>0</v>
      </c>
      <c r="BB114" s="316">
        <f t="shared" si="161"/>
        <v>0</v>
      </c>
      <c r="BC114" s="316">
        <f t="shared" si="162"/>
        <v>0</v>
      </c>
      <c r="BD114" s="316"/>
      <c r="BE114" s="316">
        <f t="shared" si="247"/>
        <v>0</v>
      </c>
      <c r="BF114" s="248"/>
      <c r="BG114" s="248"/>
      <c r="BH114" s="317">
        <f t="shared" si="248"/>
        <v>0</v>
      </c>
      <c r="BI114" s="317">
        <f t="shared" si="163"/>
        <v>0</v>
      </c>
      <c r="BJ114" s="317">
        <f t="shared" si="164"/>
        <v>0</v>
      </c>
      <c r="BK114" s="317">
        <f t="shared" si="165"/>
        <v>0</v>
      </c>
      <c r="BL114" s="317">
        <f t="shared" si="166"/>
        <v>0</v>
      </c>
      <c r="BM114" s="317">
        <f t="shared" si="167"/>
        <v>0</v>
      </c>
      <c r="BN114" s="317">
        <f t="shared" si="168"/>
        <v>0</v>
      </c>
      <c r="BO114" s="317">
        <f t="shared" si="169"/>
        <v>0</v>
      </c>
      <c r="BP114" s="248"/>
      <c r="BQ114" s="249">
        <f t="shared" si="267"/>
        <v>0</v>
      </c>
      <c r="BR114" s="249"/>
      <c r="BS114" s="249"/>
      <c r="BT114" s="188"/>
      <c r="BU114" s="188"/>
      <c r="BV114" s="318">
        <f t="shared" si="249"/>
        <v>0</v>
      </c>
      <c r="BW114" s="318">
        <f t="shared" si="170"/>
        <v>0</v>
      </c>
      <c r="BX114" s="318">
        <f t="shared" si="171"/>
        <v>0</v>
      </c>
      <c r="BY114" s="318">
        <f t="shared" si="172"/>
        <v>0</v>
      </c>
      <c r="BZ114" s="318">
        <f t="shared" si="173"/>
        <v>0</v>
      </c>
      <c r="CA114" s="316">
        <f t="shared" si="174"/>
        <v>0</v>
      </c>
      <c r="CB114" s="316">
        <f t="shared" si="175"/>
        <v>0</v>
      </c>
      <c r="CC114" s="316">
        <f t="shared" si="176"/>
        <v>0</v>
      </c>
      <c r="CD114" s="316">
        <f t="shared" si="177"/>
        <v>0</v>
      </c>
      <c r="CE114" s="316">
        <f t="shared" si="178"/>
        <v>0</v>
      </c>
      <c r="CF114" s="316">
        <f t="shared" si="179"/>
        <v>0</v>
      </c>
      <c r="CG114" s="316">
        <f t="shared" si="180"/>
        <v>0</v>
      </c>
      <c r="CH114" s="316">
        <f t="shared" si="181"/>
        <v>0</v>
      </c>
      <c r="CI114" s="188"/>
      <c r="CJ114" s="307">
        <f t="shared" si="250"/>
        <v>0</v>
      </c>
      <c r="CK114" s="307"/>
      <c r="CL114" s="307"/>
      <c r="CM114" s="318">
        <f t="shared" si="251"/>
        <v>0</v>
      </c>
      <c r="CN114" s="318">
        <f t="shared" si="182"/>
        <v>0</v>
      </c>
      <c r="CO114" s="318">
        <f t="shared" si="183"/>
        <v>0</v>
      </c>
      <c r="CP114" s="318">
        <f t="shared" si="184"/>
        <v>0</v>
      </c>
      <c r="CQ114" s="307"/>
      <c r="CR114" s="307">
        <f t="shared" si="252"/>
        <v>0</v>
      </c>
      <c r="CS114" s="307"/>
      <c r="CT114" s="188"/>
      <c r="CU114" s="188"/>
      <c r="CV114" s="188"/>
      <c r="CW114" s="316">
        <f t="shared" si="253"/>
        <v>0</v>
      </c>
      <c r="CX114" s="316">
        <f t="shared" si="185"/>
        <v>0</v>
      </c>
      <c r="CY114" s="316">
        <f t="shared" si="186"/>
        <v>0</v>
      </c>
      <c r="CZ114" s="316">
        <f t="shared" si="187"/>
        <v>0</v>
      </c>
      <c r="DA114" s="316">
        <f t="shared" si="188"/>
        <v>0</v>
      </c>
      <c r="DB114" s="316">
        <f t="shared" si="189"/>
        <v>0</v>
      </c>
      <c r="DC114" s="316">
        <f t="shared" si="190"/>
        <v>0</v>
      </c>
      <c r="DD114" s="188"/>
      <c r="DE114" s="307">
        <f t="shared" si="254"/>
        <v>0</v>
      </c>
      <c r="DF114" s="188"/>
      <c r="DG114" s="188"/>
      <c r="DH114" s="188"/>
      <c r="DI114" s="188"/>
      <c r="DJ114" s="188"/>
      <c r="DK114" s="316">
        <f t="shared" si="255"/>
        <v>0</v>
      </c>
      <c r="DL114" s="316">
        <f t="shared" si="191"/>
        <v>0</v>
      </c>
      <c r="DM114" s="316">
        <f t="shared" si="192"/>
        <v>0</v>
      </c>
      <c r="DN114" s="316">
        <f t="shared" si="193"/>
        <v>0</v>
      </c>
      <c r="DO114" s="316"/>
      <c r="DP114" s="316">
        <f t="shared" si="256"/>
        <v>0</v>
      </c>
      <c r="DQ114" s="316"/>
      <c r="DR114" s="316">
        <f t="shared" si="257"/>
        <v>0</v>
      </c>
      <c r="DS114" s="316">
        <f t="shared" si="194"/>
        <v>0</v>
      </c>
      <c r="DT114" s="316">
        <f t="shared" si="195"/>
        <v>0</v>
      </c>
      <c r="DU114" s="316">
        <f t="shared" si="196"/>
        <v>0</v>
      </c>
      <c r="DV114" s="316">
        <f t="shared" si="197"/>
        <v>0</v>
      </c>
      <c r="DW114" s="316">
        <f t="shared" si="198"/>
        <v>0</v>
      </c>
      <c r="DX114" s="316">
        <f t="shared" si="199"/>
        <v>0</v>
      </c>
      <c r="DY114" s="316">
        <f t="shared" si="200"/>
        <v>0</v>
      </c>
      <c r="DZ114" s="188"/>
      <c r="EA114" s="307">
        <f t="shared" si="274"/>
        <v>0</v>
      </c>
      <c r="EB114" s="307">
        <f t="shared" si="202"/>
        <v>0</v>
      </c>
      <c r="EC114" s="188"/>
      <c r="ED114" s="188"/>
      <c r="EE114" s="188"/>
      <c r="EF114" s="188"/>
      <c r="EG114" s="188"/>
      <c r="EH114" s="316">
        <f t="shared" si="258"/>
        <v>0</v>
      </c>
      <c r="EI114" s="316">
        <f t="shared" si="203"/>
        <v>0</v>
      </c>
      <c r="EJ114" s="316">
        <f t="shared" si="204"/>
        <v>0</v>
      </c>
      <c r="EK114" s="316">
        <f t="shared" si="205"/>
        <v>0</v>
      </c>
      <c r="EL114" s="316">
        <f t="shared" si="206"/>
        <v>0</v>
      </c>
      <c r="EM114" s="316">
        <f t="shared" si="207"/>
        <v>0</v>
      </c>
      <c r="EN114" s="188"/>
      <c r="EO114" s="307">
        <f t="shared" si="268"/>
        <v>0</v>
      </c>
      <c r="EP114" s="307">
        <f t="shared" si="208"/>
        <v>0</v>
      </c>
      <c r="EQ114" s="188"/>
      <c r="ER114" s="188"/>
      <c r="ES114" s="188"/>
      <c r="ET114" s="188"/>
      <c r="EU114" s="188"/>
      <c r="EV114" s="316">
        <f t="shared" si="259"/>
        <v>0</v>
      </c>
      <c r="EW114" s="316">
        <f t="shared" si="209"/>
        <v>0</v>
      </c>
      <c r="EX114" s="316">
        <f t="shared" si="210"/>
        <v>0</v>
      </c>
      <c r="EY114" s="316">
        <f t="shared" si="211"/>
        <v>0</v>
      </c>
      <c r="EZ114" s="316">
        <f t="shared" si="212"/>
        <v>0</v>
      </c>
      <c r="FA114" s="316">
        <f t="shared" si="213"/>
        <v>0</v>
      </c>
      <c r="FB114" s="188"/>
      <c r="FC114" s="307">
        <f t="shared" si="269"/>
        <v>0</v>
      </c>
      <c r="FD114" s="307">
        <f t="shared" si="214"/>
        <v>0</v>
      </c>
      <c r="FE114" s="188"/>
      <c r="FF114" s="188"/>
      <c r="FG114" s="188"/>
      <c r="FH114" s="188"/>
      <c r="FI114" s="188"/>
      <c r="FJ114" s="188"/>
      <c r="FK114" s="316">
        <f t="shared" si="260"/>
        <v>0</v>
      </c>
      <c r="FL114" s="316">
        <f t="shared" si="215"/>
        <v>0</v>
      </c>
      <c r="FM114" s="316">
        <f t="shared" si="216"/>
        <v>0</v>
      </c>
      <c r="FN114" s="316">
        <f t="shared" si="217"/>
        <v>0</v>
      </c>
      <c r="FO114" s="316">
        <f t="shared" si="218"/>
        <v>0</v>
      </c>
      <c r="FP114" s="316">
        <f t="shared" si="219"/>
        <v>0</v>
      </c>
      <c r="FQ114" s="188"/>
      <c r="FR114" s="307">
        <f t="shared" si="220"/>
        <v>0</v>
      </c>
      <c r="FS114" s="307">
        <f t="shared" si="221"/>
        <v>0</v>
      </c>
      <c r="FT114" s="188"/>
      <c r="FU114" s="188"/>
      <c r="FV114" s="188"/>
      <c r="FW114" s="188"/>
      <c r="FX114" s="188"/>
      <c r="FY114" s="188"/>
      <c r="FZ114" s="316">
        <f t="shared" si="261"/>
        <v>0</v>
      </c>
      <c r="GA114" s="316">
        <f t="shared" si="222"/>
        <v>0</v>
      </c>
      <c r="GB114" s="316">
        <f t="shared" si="223"/>
        <v>0</v>
      </c>
      <c r="GC114" s="316">
        <f t="shared" si="224"/>
        <v>0</v>
      </c>
      <c r="GD114" s="316">
        <f t="shared" si="225"/>
        <v>0</v>
      </c>
      <c r="GE114" s="316">
        <f t="shared" si="226"/>
        <v>0</v>
      </c>
      <c r="GF114" s="188"/>
      <c r="GG114" s="307">
        <f t="shared" si="227"/>
        <v>0</v>
      </c>
      <c r="GH114" s="307">
        <f t="shared" si="228"/>
        <v>0</v>
      </c>
      <c r="GK114" s="188"/>
      <c r="GL114" s="188"/>
      <c r="GM114" s="188"/>
      <c r="GN114" s="188"/>
      <c r="GO114" s="316">
        <f t="shared" ref="GO114:GQ172" si="277">IF(GO$2&lt;=$A114,IF(GO$3&gt;=$A114,(GO$4),0),0)*($AH115-$AH114)/10000</f>
        <v>0</v>
      </c>
      <c r="GP114" s="316">
        <f t="shared" si="277"/>
        <v>0</v>
      </c>
      <c r="GQ114" s="316">
        <f t="shared" si="277"/>
        <v>0</v>
      </c>
      <c r="GR114" s="316">
        <f t="shared" si="275"/>
        <v>0</v>
      </c>
      <c r="GS114" s="316">
        <f t="shared" si="275"/>
        <v>0</v>
      </c>
      <c r="GT114" s="316">
        <f t="shared" si="275"/>
        <v>0</v>
      </c>
      <c r="GU114" s="188"/>
      <c r="GV114" s="307">
        <f t="shared" si="229"/>
        <v>0</v>
      </c>
      <c r="GW114" s="307">
        <f t="shared" si="263"/>
        <v>0</v>
      </c>
      <c r="GZ114" s="188"/>
      <c r="HA114" s="188"/>
      <c r="HB114" s="188"/>
      <c r="HC114" s="188"/>
      <c r="HD114" s="316">
        <f t="shared" ref="HD114:HF172" si="278">IF(HD$2&lt;=$A114,IF(HD$3&gt;=$A114,(HD$4),0),0)*($AH115-$AH114)/10000</f>
        <v>0</v>
      </c>
      <c r="HE114" s="316">
        <f t="shared" si="278"/>
        <v>0</v>
      </c>
      <c r="HF114" s="316">
        <f t="shared" si="278"/>
        <v>0</v>
      </c>
      <c r="HG114" s="316">
        <f t="shared" si="276"/>
        <v>0</v>
      </c>
      <c r="HH114" s="316">
        <f t="shared" si="276"/>
        <v>0</v>
      </c>
      <c r="HI114" s="316">
        <f t="shared" si="276"/>
        <v>0</v>
      </c>
      <c r="HJ114" s="188"/>
      <c r="HK114" s="307">
        <f t="shared" si="230"/>
        <v>0</v>
      </c>
      <c r="HL114" s="307">
        <f t="shared" si="265"/>
        <v>0</v>
      </c>
    </row>
    <row r="115" spans="1:220" ht="16.5" x14ac:dyDescent="0.25">
      <c r="A115" s="409">
        <v>40238</v>
      </c>
      <c r="B115" s="410">
        <f t="shared" si="231"/>
        <v>0</v>
      </c>
      <c r="C115" s="208">
        <f t="shared" si="232"/>
        <v>0</v>
      </c>
      <c r="D115" s="417"/>
      <c r="E115" s="410">
        <f t="shared" si="233"/>
        <v>0</v>
      </c>
      <c r="F115" s="208">
        <f t="shared" si="234"/>
        <v>0.26500000000000001</v>
      </c>
      <c r="G115" s="417"/>
      <c r="H115" s="410">
        <f t="shared" si="235"/>
        <v>0</v>
      </c>
      <c r="I115" s="208">
        <f t="shared" si="270"/>
        <v>0.04</v>
      </c>
      <c r="J115" s="417"/>
      <c r="K115" s="410">
        <f t="shared" si="236"/>
        <v>0</v>
      </c>
      <c r="L115" s="208">
        <f t="shared" si="271"/>
        <v>0.14499999999999999</v>
      </c>
      <c r="M115" s="417"/>
      <c r="N115" s="410">
        <f t="shared" si="237"/>
        <v>-56.33</v>
      </c>
      <c r="O115" s="208">
        <f t="shared" si="272"/>
        <v>0.13</v>
      </c>
      <c r="P115" s="417"/>
      <c r="Q115" s="410">
        <f t="shared" si="238"/>
        <v>1.77</v>
      </c>
      <c r="R115" s="208">
        <f t="shared" si="239"/>
        <v>-0.56999999999999995</v>
      </c>
      <c r="S115" s="417"/>
      <c r="T115" s="208">
        <f t="shared" si="240"/>
        <v>5.1859039686986845</v>
      </c>
      <c r="U115" s="417"/>
      <c r="V115" s="410">
        <f t="shared" si="241"/>
        <v>-0.01</v>
      </c>
      <c r="W115" s="208">
        <f t="shared" si="242"/>
        <v>4.2785000000000002</v>
      </c>
      <c r="X115" s="417"/>
      <c r="Z115" s="412">
        <f t="shared" si="243"/>
        <v>1.77</v>
      </c>
      <c r="AA115" s="122"/>
      <c r="AB115" s="122"/>
      <c r="AH115" s="407">
        <v>40238</v>
      </c>
      <c r="AI115" s="293">
        <f t="shared" si="244"/>
        <v>0</v>
      </c>
      <c r="AJ115" s="294">
        <f t="shared" si="266"/>
        <v>0</v>
      </c>
      <c r="AK115" s="294">
        <f t="shared" si="153"/>
        <v>0</v>
      </c>
      <c r="AL115" s="313">
        <f t="shared" si="245"/>
        <v>0.58621004909241259</v>
      </c>
      <c r="AM115" s="314">
        <f t="shared" si="154"/>
        <v>0</v>
      </c>
      <c r="AN115" s="294">
        <f t="shared" si="155"/>
        <v>0</v>
      </c>
      <c r="AO115" s="408"/>
      <c r="AP115" s="237"/>
      <c r="AQ115" s="307">
        <f t="shared" si="273"/>
        <v>0</v>
      </c>
      <c r="AR115" s="237"/>
      <c r="AS115" s="188"/>
      <c r="AT115" s="188"/>
      <c r="AU115" s="239">
        <v>40238</v>
      </c>
      <c r="AV115" s="188"/>
      <c r="AW115" s="315">
        <f t="shared" si="246"/>
        <v>0</v>
      </c>
      <c r="AX115" s="316">
        <f t="shared" si="157"/>
        <v>0</v>
      </c>
      <c r="AY115" s="316">
        <f t="shared" si="158"/>
        <v>0</v>
      </c>
      <c r="AZ115" s="316">
        <f t="shared" si="159"/>
        <v>0</v>
      </c>
      <c r="BA115" s="316">
        <f t="shared" si="160"/>
        <v>0</v>
      </c>
      <c r="BB115" s="316">
        <f t="shared" si="161"/>
        <v>0</v>
      </c>
      <c r="BC115" s="316">
        <f t="shared" si="162"/>
        <v>0</v>
      </c>
      <c r="BD115" s="316"/>
      <c r="BE115" s="316">
        <f t="shared" si="247"/>
        <v>0</v>
      </c>
      <c r="BF115" s="248"/>
      <c r="BG115" s="248"/>
      <c r="BH115" s="317">
        <f t="shared" si="248"/>
        <v>0</v>
      </c>
      <c r="BI115" s="317">
        <f t="shared" si="163"/>
        <v>0</v>
      </c>
      <c r="BJ115" s="317">
        <f t="shared" si="164"/>
        <v>0</v>
      </c>
      <c r="BK115" s="317">
        <f t="shared" si="165"/>
        <v>0</v>
      </c>
      <c r="BL115" s="317">
        <f t="shared" si="166"/>
        <v>0</v>
      </c>
      <c r="BM115" s="317">
        <f t="shared" si="167"/>
        <v>0</v>
      </c>
      <c r="BN115" s="317">
        <f t="shared" si="168"/>
        <v>0</v>
      </c>
      <c r="BO115" s="317">
        <f t="shared" si="169"/>
        <v>0</v>
      </c>
      <c r="BP115" s="248"/>
      <c r="BQ115" s="249">
        <f t="shared" si="267"/>
        <v>0</v>
      </c>
      <c r="BR115" s="249"/>
      <c r="BS115" s="249"/>
      <c r="BT115" s="188"/>
      <c r="BU115" s="188"/>
      <c r="BV115" s="318">
        <f t="shared" si="249"/>
        <v>0</v>
      </c>
      <c r="BW115" s="318">
        <f t="shared" si="170"/>
        <v>0</v>
      </c>
      <c r="BX115" s="318">
        <f t="shared" si="171"/>
        <v>0</v>
      </c>
      <c r="BY115" s="318">
        <f t="shared" si="172"/>
        <v>0</v>
      </c>
      <c r="BZ115" s="318">
        <f t="shared" si="173"/>
        <v>0</v>
      </c>
      <c r="CA115" s="316">
        <f t="shared" si="174"/>
        <v>0</v>
      </c>
      <c r="CB115" s="316">
        <f t="shared" si="175"/>
        <v>0</v>
      </c>
      <c r="CC115" s="316">
        <f t="shared" si="176"/>
        <v>0</v>
      </c>
      <c r="CD115" s="316">
        <f t="shared" si="177"/>
        <v>0</v>
      </c>
      <c r="CE115" s="316">
        <f t="shared" si="178"/>
        <v>0</v>
      </c>
      <c r="CF115" s="316">
        <f t="shared" si="179"/>
        <v>0</v>
      </c>
      <c r="CG115" s="316">
        <f t="shared" si="180"/>
        <v>0</v>
      </c>
      <c r="CH115" s="316">
        <f t="shared" si="181"/>
        <v>0</v>
      </c>
      <c r="CI115" s="188"/>
      <c r="CJ115" s="307">
        <f t="shared" si="250"/>
        <v>0</v>
      </c>
      <c r="CK115" s="307"/>
      <c r="CL115" s="307"/>
      <c r="CM115" s="318">
        <f t="shared" si="251"/>
        <v>0</v>
      </c>
      <c r="CN115" s="318">
        <f t="shared" si="182"/>
        <v>0</v>
      </c>
      <c r="CO115" s="318">
        <f t="shared" si="183"/>
        <v>0</v>
      </c>
      <c r="CP115" s="318">
        <f t="shared" si="184"/>
        <v>0</v>
      </c>
      <c r="CQ115" s="307"/>
      <c r="CR115" s="307">
        <f t="shared" si="252"/>
        <v>0</v>
      </c>
      <c r="CS115" s="307"/>
      <c r="CT115" s="188"/>
      <c r="CU115" s="188"/>
      <c r="CV115" s="188"/>
      <c r="CW115" s="316">
        <f t="shared" si="253"/>
        <v>0</v>
      </c>
      <c r="CX115" s="316">
        <f t="shared" si="185"/>
        <v>0</v>
      </c>
      <c r="CY115" s="316">
        <f t="shared" si="186"/>
        <v>0</v>
      </c>
      <c r="CZ115" s="316">
        <f t="shared" si="187"/>
        <v>0</v>
      </c>
      <c r="DA115" s="316">
        <f t="shared" si="188"/>
        <v>0</v>
      </c>
      <c r="DB115" s="316">
        <f t="shared" si="189"/>
        <v>0</v>
      </c>
      <c r="DC115" s="316">
        <f t="shared" si="190"/>
        <v>0</v>
      </c>
      <c r="DD115" s="188"/>
      <c r="DE115" s="307">
        <f t="shared" si="254"/>
        <v>0</v>
      </c>
      <c r="DF115" s="188"/>
      <c r="DG115" s="188"/>
      <c r="DH115" s="188"/>
      <c r="DI115" s="188"/>
      <c r="DJ115" s="188"/>
      <c r="DK115" s="316">
        <f t="shared" si="255"/>
        <v>0</v>
      </c>
      <c r="DL115" s="316">
        <f t="shared" si="191"/>
        <v>0</v>
      </c>
      <c r="DM115" s="316">
        <f t="shared" si="192"/>
        <v>0</v>
      </c>
      <c r="DN115" s="316">
        <f t="shared" si="193"/>
        <v>0</v>
      </c>
      <c r="DO115" s="316"/>
      <c r="DP115" s="316">
        <f t="shared" si="256"/>
        <v>0</v>
      </c>
      <c r="DQ115" s="316"/>
      <c r="DR115" s="316">
        <f t="shared" si="257"/>
        <v>0</v>
      </c>
      <c r="DS115" s="316">
        <f t="shared" si="194"/>
        <v>0</v>
      </c>
      <c r="DT115" s="316">
        <f t="shared" si="195"/>
        <v>0</v>
      </c>
      <c r="DU115" s="316">
        <f t="shared" si="196"/>
        <v>0</v>
      </c>
      <c r="DV115" s="316">
        <f t="shared" si="197"/>
        <v>0</v>
      </c>
      <c r="DW115" s="316">
        <f t="shared" si="198"/>
        <v>0</v>
      </c>
      <c r="DX115" s="316">
        <f t="shared" si="199"/>
        <v>0</v>
      </c>
      <c r="DY115" s="316">
        <f t="shared" si="200"/>
        <v>0</v>
      </c>
      <c r="DZ115" s="188"/>
      <c r="EA115" s="307">
        <f t="shared" si="274"/>
        <v>0</v>
      </c>
      <c r="EB115" s="307">
        <f t="shared" si="202"/>
        <v>0</v>
      </c>
      <c r="EC115" s="188"/>
      <c r="ED115" s="188"/>
      <c r="EE115" s="188"/>
      <c r="EF115" s="188"/>
      <c r="EG115" s="188"/>
      <c r="EH115" s="316">
        <f t="shared" si="258"/>
        <v>0</v>
      </c>
      <c r="EI115" s="316">
        <f t="shared" si="203"/>
        <v>0</v>
      </c>
      <c r="EJ115" s="316">
        <f t="shared" si="204"/>
        <v>0</v>
      </c>
      <c r="EK115" s="316">
        <f t="shared" si="205"/>
        <v>0</v>
      </c>
      <c r="EL115" s="316">
        <f t="shared" si="206"/>
        <v>0</v>
      </c>
      <c r="EM115" s="316">
        <f t="shared" si="207"/>
        <v>0</v>
      </c>
      <c r="EN115" s="188"/>
      <c r="EO115" s="307">
        <f t="shared" si="268"/>
        <v>0</v>
      </c>
      <c r="EP115" s="307">
        <f t="shared" si="208"/>
        <v>0</v>
      </c>
      <c r="EQ115" s="188"/>
      <c r="ER115" s="188"/>
      <c r="ES115" s="188"/>
      <c r="ET115" s="188"/>
      <c r="EU115" s="188"/>
      <c r="EV115" s="316">
        <f t="shared" si="259"/>
        <v>0</v>
      </c>
      <c r="EW115" s="316">
        <f t="shared" si="209"/>
        <v>0</v>
      </c>
      <c r="EX115" s="316">
        <f t="shared" si="210"/>
        <v>0</v>
      </c>
      <c r="EY115" s="316">
        <f t="shared" si="211"/>
        <v>0</v>
      </c>
      <c r="EZ115" s="316">
        <f t="shared" si="212"/>
        <v>0</v>
      </c>
      <c r="FA115" s="316">
        <f t="shared" si="213"/>
        <v>0</v>
      </c>
      <c r="FB115" s="188"/>
      <c r="FC115" s="307">
        <f t="shared" si="269"/>
        <v>0</v>
      </c>
      <c r="FD115" s="307">
        <f t="shared" si="214"/>
        <v>0</v>
      </c>
      <c r="FE115" s="188"/>
      <c r="FF115" s="188"/>
      <c r="FG115" s="188"/>
      <c r="FH115" s="188"/>
      <c r="FI115" s="188"/>
      <c r="FJ115" s="188"/>
      <c r="FK115" s="316">
        <f t="shared" si="260"/>
        <v>0</v>
      </c>
      <c r="FL115" s="316">
        <f t="shared" si="215"/>
        <v>0</v>
      </c>
      <c r="FM115" s="316">
        <f t="shared" si="216"/>
        <v>0</v>
      </c>
      <c r="FN115" s="316">
        <f t="shared" si="217"/>
        <v>0</v>
      </c>
      <c r="FO115" s="316">
        <f t="shared" si="218"/>
        <v>0</v>
      </c>
      <c r="FP115" s="316">
        <f t="shared" si="219"/>
        <v>0</v>
      </c>
      <c r="FQ115" s="188"/>
      <c r="FR115" s="307">
        <f t="shared" si="220"/>
        <v>0</v>
      </c>
      <c r="FS115" s="307">
        <f t="shared" si="221"/>
        <v>0</v>
      </c>
      <c r="FT115" s="188"/>
      <c r="FU115" s="188"/>
      <c r="FV115" s="188"/>
      <c r="FW115" s="188"/>
      <c r="FX115" s="188"/>
      <c r="FY115" s="188"/>
      <c r="FZ115" s="316">
        <f t="shared" si="261"/>
        <v>0</v>
      </c>
      <c r="GA115" s="316">
        <f t="shared" si="222"/>
        <v>0</v>
      </c>
      <c r="GB115" s="316">
        <f t="shared" si="223"/>
        <v>0</v>
      </c>
      <c r="GC115" s="316">
        <f t="shared" si="224"/>
        <v>0</v>
      </c>
      <c r="GD115" s="316">
        <f t="shared" si="225"/>
        <v>0</v>
      </c>
      <c r="GE115" s="316">
        <f t="shared" si="226"/>
        <v>0</v>
      </c>
      <c r="GF115" s="188"/>
      <c r="GG115" s="307">
        <f t="shared" si="227"/>
        <v>0</v>
      </c>
      <c r="GH115" s="307">
        <f t="shared" si="228"/>
        <v>0</v>
      </c>
      <c r="GK115" s="188"/>
      <c r="GL115" s="188"/>
      <c r="GM115" s="188"/>
      <c r="GN115" s="188"/>
      <c r="GO115" s="316">
        <f t="shared" si="277"/>
        <v>0</v>
      </c>
      <c r="GP115" s="316">
        <f t="shared" si="277"/>
        <v>0</v>
      </c>
      <c r="GQ115" s="316">
        <f t="shared" si="277"/>
        <v>0</v>
      </c>
      <c r="GR115" s="316">
        <f t="shared" si="275"/>
        <v>0</v>
      </c>
      <c r="GS115" s="316">
        <f t="shared" si="275"/>
        <v>0</v>
      </c>
      <c r="GT115" s="316">
        <f t="shared" si="275"/>
        <v>0</v>
      </c>
      <c r="GU115" s="188"/>
      <c r="GV115" s="307">
        <f t="shared" si="229"/>
        <v>0</v>
      </c>
      <c r="GW115" s="307">
        <f t="shared" si="263"/>
        <v>0</v>
      </c>
      <c r="GZ115" s="188"/>
      <c r="HA115" s="188"/>
      <c r="HB115" s="188"/>
      <c r="HC115" s="188"/>
      <c r="HD115" s="316">
        <f t="shared" si="278"/>
        <v>0</v>
      </c>
      <c r="HE115" s="316">
        <f t="shared" si="278"/>
        <v>0</v>
      </c>
      <c r="HF115" s="316">
        <f t="shared" si="278"/>
        <v>0</v>
      </c>
      <c r="HG115" s="316">
        <f t="shared" si="276"/>
        <v>0</v>
      </c>
      <c r="HH115" s="316">
        <f t="shared" si="276"/>
        <v>0</v>
      </c>
      <c r="HI115" s="316">
        <f t="shared" si="276"/>
        <v>0</v>
      </c>
      <c r="HJ115" s="188"/>
      <c r="HK115" s="307">
        <f t="shared" si="230"/>
        <v>0</v>
      </c>
      <c r="HL115" s="307">
        <f t="shared" si="265"/>
        <v>0</v>
      </c>
    </row>
    <row r="116" spans="1:220" ht="16.5" x14ac:dyDescent="0.25">
      <c r="A116" s="404">
        <v>40269</v>
      </c>
      <c r="B116" s="405">
        <f t="shared" si="231"/>
        <v>0</v>
      </c>
      <c r="C116" s="414">
        <f t="shared" si="232"/>
        <v>0</v>
      </c>
      <c r="D116" s="217"/>
      <c r="E116" s="405">
        <f t="shared" si="233"/>
        <v>0</v>
      </c>
      <c r="F116" s="414">
        <f t="shared" si="234"/>
        <v>0.19</v>
      </c>
      <c r="G116" s="217"/>
      <c r="H116" s="405">
        <f t="shared" si="235"/>
        <v>0</v>
      </c>
      <c r="I116" s="414">
        <f t="shared" si="270"/>
        <v>-0.09</v>
      </c>
      <c r="J116" s="217"/>
      <c r="K116" s="405">
        <f t="shared" si="236"/>
        <v>0</v>
      </c>
      <c r="L116" s="414">
        <f t="shared" si="271"/>
        <v>0.09</v>
      </c>
      <c r="M116" s="217"/>
      <c r="N116" s="405">
        <f t="shared" si="237"/>
        <v>-54.21</v>
      </c>
      <c r="O116" s="414">
        <f t="shared" si="272"/>
        <v>0.13</v>
      </c>
      <c r="P116" s="217"/>
      <c r="Q116" s="405">
        <f t="shared" si="238"/>
        <v>1.71</v>
      </c>
      <c r="R116" s="414">
        <f t="shared" si="239"/>
        <v>-0.56999999999999995</v>
      </c>
      <c r="S116" s="217"/>
      <c r="T116" s="414">
        <f t="shared" si="240"/>
        <v>4.9887172758380949</v>
      </c>
      <c r="U116" s="217"/>
      <c r="V116" s="405">
        <f t="shared" si="241"/>
        <v>-0.01</v>
      </c>
      <c r="W116" s="414">
        <f t="shared" si="242"/>
        <v>4.1375000000000002</v>
      </c>
      <c r="X116" s="217"/>
      <c r="Z116" s="415">
        <f t="shared" si="243"/>
        <v>1.71</v>
      </c>
      <c r="AA116" s="122"/>
      <c r="AB116" s="122"/>
      <c r="AH116" s="407">
        <v>40269</v>
      </c>
      <c r="AI116" s="293">
        <f t="shared" si="244"/>
        <v>0</v>
      </c>
      <c r="AJ116" s="294">
        <f t="shared" si="266"/>
        <v>0</v>
      </c>
      <c r="AK116" s="294">
        <f t="shared" si="153"/>
        <v>0</v>
      </c>
      <c r="AL116" s="313">
        <f t="shared" si="245"/>
        <v>0.58286613147642952</v>
      </c>
      <c r="AM116" s="314">
        <f t="shared" si="154"/>
        <v>0</v>
      </c>
      <c r="AN116" s="294">
        <f t="shared" si="155"/>
        <v>0</v>
      </c>
      <c r="AO116" s="408"/>
      <c r="AP116" s="237"/>
      <c r="AQ116" s="307">
        <f t="shared" si="273"/>
        <v>0</v>
      </c>
      <c r="AR116" s="237"/>
      <c r="AS116" s="188"/>
      <c r="AT116" s="188"/>
      <c r="AU116" s="239">
        <v>40269</v>
      </c>
      <c r="AV116" s="188"/>
      <c r="AW116" s="315">
        <f t="shared" si="246"/>
        <v>0</v>
      </c>
      <c r="AX116" s="316">
        <f t="shared" si="157"/>
        <v>0</v>
      </c>
      <c r="AY116" s="316">
        <f t="shared" si="158"/>
        <v>0</v>
      </c>
      <c r="AZ116" s="316">
        <f t="shared" si="159"/>
        <v>0</v>
      </c>
      <c r="BA116" s="316">
        <f t="shared" si="160"/>
        <v>0</v>
      </c>
      <c r="BB116" s="316">
        <f t="shared" si="161"/>
        <v>0</v>
      </c>
      <c r="BC116" s="316">
        <f t="shared" si="162"/>
        <v>0</v>
      </c>
      <c r="BD116" s="316"/>
      <c r="BE116" s="316">
        <f t="shared" si="247"/>
        <v>0</v>
      </c>
      <c r="BF116" s="248"/>
      <c r="BG116" s="248"/>
      <c r="BH116" s="317">
        <f t="shared" si="248"/>
        <v>0</v>
      </c>
      <c r="BI116" s="317">
        <f t="shared" si="163"/>
        <v>0</v>
      </c>
      <c r="BJ116" s="317">
        <f t="shared" si="164"/>
        <v>0</v>
      </c>
      <c r="BK116" s="317">
        <f t="shared" si="165"/>
        <v>0</v>
      </c>
      <c r="BL116" s="317">
        <f t="shared" si="166"/>
        <v>0</v>
      </c>
      <c r="BM116" s="317">
        <f t="shared" si="167"/>
        <v>0</v>
      </c>
      <c r="BN116" s="317">
        <f t="shared" si="168"/>
        <v>0</v>
      </c>
      <c r="BO116" s="317">
        <f t="shared" si="169"/>
        <v>0</v>
      </c>
      <c r="BP116" s="248"/>
      <c r="BQ116" s="249">
        <f t="shared" si="267"/>
        <v>0</v>
      </c>
      <c r="BR116" s="249"/>
      <c r="BS116" s="249"/>
      <c r="BT116" s="188"/>
      <c r="BU116" s="188"/>
      <c r="BV116" s="318">
        <f t="shared" si="249"/>
        <v>0</v>
      </c>
      <c r="BW116" s="318">
        <f t="shared" si="170"/>
        <v>0</v>
      </c>
      <c r="BX116" s="318">
        <f t="shared" si="171"/>
        <v>0</v>
      </c>
      <c r="BY116" s="318">
        <f t="shared" si="172"/>
        <v>0</v>
      </c>
      <c r="BZ116" s="318">
        <f t="shared" si="173"/>
        <v>0</v>
      </c>
      <c r="CA116" s="316">
        <f t="shared" si="174"/>
        <v>0</v>
      </c>
      <c r="CB116" s="316">
        <f t="shared" si="175"/>
        <v>0</v>
      </c>
      <c r="CC116" s="316">
        <f t="shared" si="176"/>
        <v>0</v>
      </c>
      <c r="CD116" s="316">
        <f t="shared" si="177"/>
        <v>0</v>
      </c>
      <c r="CE116" s="316">
        <f t="shared" si="178"/>
        <v>0</v>
      </c>
      <c r="CF116" s="316">
        <f t="shared" si="179"/>
        <v>0</v>
      </c>
      <c r="CG116" s="316">
        <f t="shared" si="180"/>
        <v>0</v>
      </c>
      <c r="CH116" s="316">
        <f t="shared" si="181"/>
        <v>0</v>
      </c>
      <c r="CI116" s="188"/>
      <c r="CJ116" s="307">
        <f t="shared" si="250"/>
        <v>0</v>
      </c>
      <c r="CK116" s="307"/>
      <c r="CL116" s="307"/>
      <c r="CM116" s="318">
        <f t="shared" si="251"/>
        <v>0</v>
      </c>
      <c r="CN116" s="318">
        <f t="shared" si="182"/>
        <v>0</v>
      </c>
      <c r="CO116" s="318">
        <f t="shared" si="183"/>
        <v>0</v>
      </c>
      <c r="CP116" s="318">
        <f t="shared" si="184"/>
        <v>0</v>
      </c>
      <c r="CQ116" s="307"/>
      <c r="CR116" s="307">
        <f t="shared" si="252"/>
        <v>0</v>
      </c>
      <c r="CS116" s="307"/>
      <c r="CT116" s="188"/>
      <c r="CU116" s="188"/>
      <c r="CV116" s="188"/>
      <c r="CW116" s="316">
        <f t="shared" si="253"/>
        <v>0</v>
      </c>
      <c r="CX116" s="316">
        <f t="shared" si="185"/>
        <v>0</v>
      </c>
      <c r="CY116" s="316">
        <f t="shared" si="186"/>
        <v>0</v>
      </c>
      <c r="CZ116" s="316">
        <f t="shared" si="187"/>
        <v>0</v>
      </c>
      <c r="DA116" s="316">
        <f t="shared" si="188"/>
        <v>0</v>
      </c>
      <c r="DB116" s="316">
        <f t="shared" si="189"/>
        <v>0</v>
      </c>
      <c r="DC116" s="316">
        <f t="shared" si="190"/>
        <v>0</v>
      </c>
      <c r="DD116" s="188"/>
      <c r="DE116" s="307">
        <f t="shared" si="254"/>
        <v>0</v>
      </c>
      <c r="DF116" s="188"/>
      <c r="DG116" s="188"/>
      <c r="DH116" s="188"/>
      <c r="DI116" s="188"/>
      <c r="DJ116" s="188"/>
      <c r="DK116" s="316">
        <f t="shared" si="255"/>
        <v>0</v>
      </c>
      <c r="DL116" s="316">
        <f t="shared" si="191"/>
        <v>0</v>
      </c>
      <c r="DM116" s="316">
        <f t="shared" si="192"/>
        <v>0</v>
      </c>
      <c r="DN116" s="316">
        <f t="shared" si="193"/>
        <v>0</v>
      </c>
      <c r="DO116" s="316"/>
      <c r="DP116" s="316">
        <f t="shared" si="256"/>
        <v>0</v>
      </c>
      <c r="DQ116" s="316"/>
      <c r="DR116" s="316">
        <f t="shared" si="257"/>
        <v>0</v>
      </c>
      <c r="DS116" s="316">
        <f t="shared" si="194"/>
        <v>0</v>
      </c>
      <c r="DT116" s="316">
        <f t="shared" si="195"/>
        <v>0</v>
      </c>
      <c r="DU116" s="316">
        <f t="shared" si="196"/>
        <v>0</v>
      </c>
      <c r="DV116" s="316">
        <f t="shared" si="197"/>
        <v>0</v>
      </c>
      <c r="DW116" s="316">
        <f t="shared" si="198"/>
        <v>0</v>
      </c>
      <c r="DX116" s="316">
        <f t="shared" si="199"/>
        <v>0</v>
      </c>
      <c r="DY116" s="316">
        <f t="shared" si="200"/>
        <v>0</v>
      </c>
      <c r="DZ116" s="188"/>
      <c r="EA116" s="307">
        <f t="shared" si="274"/>
        <v>0</v>
      </c>
      <c r="EB116" s="307">
        <f t="shared" si="202"/>
        <v>0</v>
      </c>
      <c r="EC116" s="188"/>
      <c r="ED116" s="188"/>
      <c r="EE116" s="188"/>
      <c r="EF116" s="188"/>
      <c r="EG116" s="188"/>
      <c r="EH116" s="316">
        <f t="shared" si="258"/>
        <v>0</v>
      </c>
      <c r="EI116" s="316">
        <f t="shared" si="203"/>
        <v>0</v>
      </c>
      <c r="EJ116" s="316">
        <f t="shared" si="204"/>
        <v>0</v>
      </c>
      <c r="EK116" s="316">
        <f t="shared" si="205"/>
        <v>0</v>
      </c>
      <c r="EL116" s="316">
        <f t="shared" si="206"/>
        <v>0</v>
      </c>
      <c r="EM116" s="316">
        <f t="shared" si="207"/>
        <v>0</v>
      </c>
      <c r="EN116" s="188"/>
      <c r="EO116" s="307">
        <f t="shared" si="268"/>
        <v>0</v>
      </c>
      <c r="EP116" s="307">
        <f t="shared" si="208"/>
        <v>0</v>
      </c>
      <c r="EQ116" s="188"/>
      <c r="ER116" s="188"/>
      <c r="ES116" s="188"/>
      <c r="ET116" s="188"/>
      <c r="EU116" s="188"/>
      <c r="EV116" s="316">
        <f t="shared" si="259"/>
        <v>0</v>
      </c>
      <c r="EW116" s="316">
        <f t="shared" si="209"/>
        <v>0</v>
      </c>
      <c r="EX116" s="316">
        <f t="shared" si="210"/>
        <v>0</v>
      </c>
      <c r="EY116" s="316">
        <f t="shared" si="211"/>
        <v>0</v>
      </c>
      <c r="EZ116" s="316">
        <f t="shared" si="212"/>
        <v>0</v>
      </c>
      <c r="FA116" s="316">
        <f t="shared" si="213"/>
        <v>0</v>
      </c>
      <c r="FB116" s="188"/>
      <c r="FC116" s="307">
        <f t="shared" si="269"/>
        <v>0</v>
      </c>
      <c r="FD116" s="307">
        <f t="shared" si="214"/>
        <v>0</v>
      </c>
      <c r="FE116" s="188"/>
      <c r="FF116" s="188"/>
      <c r="FG116" s="188"/>
      <c r="FH116" s="188"/>
      <c r="FI116" s="188"/>
      <c r="FJ116" s="188"/>
      <c r="FK116" s="316">
        <f t="shared" si="260"/>
        <v>0</v>
      </c>
      <c r="FL116" s="316">
        <f t="shared" si="215"/>
        <v>0</v>
      </c>
      <c r="FM116" s="316">
        <f t="shared" si="216"/>
        <v>0</v>
      </c>
      <c r="FN116" s="316">
        <f t="shared" si="217"/>
        <v>0</v>
      </c>
      <c r="FO116" s="316">
        <f t="shared" si="218"/>
        <v>0</v>
      </c>
      <c r="FP116" s="316">
        <f t="shared" si="219"/>
        <v>0</v>
      </c>
      <c r="FQ116" s="188"/>
      <c r="FR116" s="307">
        <f t="shared" si="220"/>
        <v>0</v>
      </c>
      <c r="FS116" s="307">
        <f t="shared" si="221"/>
        <v>0</v>
      </c>
      <c r="FT116" s="188"/>
      <c r="FU116" s="188"/>
      <c r="FV116" s="188"/>
      <c r="FW116" s="188"/>
      <c r="FX116" s="188"/>
      <c r="FY116" s="188"/>
      <c r="FZ116" s="316">
        <f t="shared" si="261"/>
        <v>0</v>
      </c>
      <c r="GA116" s="316">
        <f t="shared" si="222"/>
        <v>0</v>
      </c>
      <c r="GB116" s="316">
        <f t="shared" si="223"/>
        <v>0</v>
      </c>
      <c r="GC116" s="316">
        <f t="shared" si="224"/>
        <v>0</v>
      </c>
      <c r="GD116" s="316">
        <f t="shared" si="225"/>
        <v>0</v>
      </c>
      <c r="GE116" s="316">
        <f t="shared" si="226"/>
        <v>0</v>
      </c>
      <c r="GF116" s="188"/>
      <c r="GG116" s="307">
        <f t="shared" si="227"/>
        <v>0</v>
      </c>
      <c r="GH116" s="307">
        <f t="shared" si="228"/>
        <v>0</v>
      </c>
      <c r="GK116" s="188"/>
      <c r="GL116" s="188"/>
      <c r="GM116" s="188"/>
      <c r="GN116" s="188"/>
      <c r="GO116" s="316">
        <f t="shared" si="277"/>
        <v>0</v>
      </c>
      <c r="GP116" s="316">
        <f t="shared" si="277"/>
        <v>0</v>
      </c>
      <c r="GQ116" s="316">
        <f t="shared" si="277"/>
        <v>0</v>
      </c>
      <c r="GR116" s="316">
        <f t="shared" si="275"/>
        <v>0</v>
      </c>
      <c r="GS116" s="316">
        <f t="shared" si="275"/>
        <v>0</v>
      </c>
      <c r="GT116" s="316">
        <f t="shared" si="275"/>
        <v>0</v>
      </c>
      <c r="GU116" s="188"/>
      <c r="GV116" s="307">
        <f t="shared" si="229"/>
        <v>0</v>
      </c>
      <c r="GW116" s="307">
        <f t="shared" si="263"/>
        <v>0</v>
      </c>
      <c r="GZ116" s="188"/>
      <c r="HA116" s="188"/>
      <c r="HB116" s="188"/>
      <c r="HC116" s="188"/>
      <c r="HD116" s="316">
        <f t="shared" si="278"/>
        <v>0</v>
      </c>
      <c r="HE116" s="316">
        <f t="shared" si="278"/>
        <v>0</v>
      </c>
      <c r="HF116" s="316">
        <f t="shared" si="278"/>
        <v>0</v>
      </c>
      <c r="HG116" s="316">
        <f t="shared" si="276"/>
        <v>0</v>
      </c>
      <c r="HH116" s="316">
        <f t="shared" si="276"/>
        <v>0</v>
      </c>
      <c r="HI116" s="316">
        <f t="shared" si="276"/>
        <v>0</v>
      </c>
      <c r="HJ116" s="188"/>
      <c r="HK116" s="307">
        <f t="shared" si="230"/>
        <v>0</v>
      </c>
      <c r="HL116" s="307">
        <f t="shared" si="265"/>
        <v>0</v>
      </c>
    </row>
    <row r="117" spans="1:220" ht="16.5" x14ac:dyDescent="0.25">
      <c r="A117" s="404">
        <v>40299</v>
      </c>
      <c r="B117" s="410">
        <f t="shared" si="231"/>
        <v>0</v>
      </c>
      <c r="C117" s="208">
        <f t="shared" si="232"/>
        <v>0</v>
      </c>
      <c r="D117" s="417"/>
      <c r="E117" s="410">
        <f t="shared" si="233"/>
        <v>0</v>
      </c>
      <c r="F117" s="208">
        <f t="shared" si="234"/>
        <v>0.18</v>
      </c>
      <c r="G117" s="417"/>
      <c r="H117" s="410">
        <f t="shared" si="235"/>
        <v>0</v>
      </c>
      <c r="I117" s="208">
        <f t="shared" si="270"/>
        <v>-0.09</v>
      </c>
      <c r="J117" s="417"/>
      <c r="K117" s="410">
        <f t="shared" si="236"/>
        <v>0</v>
      </c>
      <c r="L117" s="208">
        <f t="shared" si="271"/>
        <v>0.08</v>
      </c>
      <c r="M117" s="417"/>
      <c r="N117" s="410">
        <f t="shared" si="237"/>
        <v>-55.7</v>
      </c>
      <c r="O117" s="208">
        <f t="shared" si="272"/>
        <v>0.13</v>
      </c>
      <c r="P117" s="417"/>
      <c r="Q117" s="410">
        <f t="shared" si="238"/>
        <v>1.75</v>
      </c>
      <c r="R117" s="208">
        <f t="shared" si="239"/>
        <v>-0.56999999999999995</v>
      </c>
      <c r="S117" s="417"/>
      <c r="T117" s="208">
        <f t="shared" si="240"/>
        <v>4.9481684483998718</v>
      </c>
      <c r="U117" s="417"/>
      <c r="V117" s="410">
        <f t="shared" si="241"/>
        <v>-0.01</v>
      </c>
      <c r="W117" s="208">
        <f t="shared" si="242"/>
        <v>4.1085000000000003</v>
      </c>
      <c r="X117" s="417"/>
      <c r="Z117" s="415">
        <f t="shared" si="243"/>
        <v>1.75</v>
      </c>
      <c r="AA117" s="122"/>
      <c r="AB117" s="122"/>
      <c r="AH117" s="407">
        <v>40299</v>
      </c>
      <c r="AI117" s="293">
        <f t="shared" si="244"/>
        <v>0</v>
      </c>
      <c r="AJ117" s="294">
        <f t="shared" si="266"/>
        <v>0</v>
      </c>
      <c r="AK117" s="294">
        <f t="shared" si="153"/>
        <v>0</v>
      </c>
      <c r="AL117" s="313">
        <f t="shared" si="245"/>
        <v>0.57964071661786642</v>
      </c>
      <c r="AM117" s="314">
        <f t="shared" si="154"/>
        <v>0</v>
      </c>
      <c r="AN117" s="294">
        <f t="shared" si="155"/>
        <v>0</v>
      </c>
      <c r="AO117" s="408"/>
      <c r="AP117" s="237"/>
      <c r="AQ117" s="307">
        <f t="shared" si="273"/>
        <v>0</v>
      </c>
      <c r="AR117" s="237"/>
      <c r="AS117" s="188"/>
      <c r="AT117" s="188"/>
      <c r="AU117" s="239">
        <v>40299</v>
      </c>
      <c r="AV117" s="188"/>
      <c r="AW117" s="315">
        <f t="shared" si="246"/>
        <v>0</v>
      </c>
      <c r="AX117" s="316">
        <f t="shared" si="157"/>
        <v>0</v>
      </c>
      <c r="AY117" s="316">
        <f t="shared" si="158"/>
        <v>0</v>
      </c>
      <c r="AZ117" s="316">
        <f t="shared" si="159"/>
        <v>0</v>
      </c>
      <c r="BA117" s="316">
        <f t="shared" si="160"/>
        <v>0</v>
      </c>
      <c r="BB117" s="316">
        <f t="shared" si="161"/>
        <v>0</v>
      </c>
      <c r="BC117" s="316">
        <f t="shared" si="162"/>
        <v>0</v>
      </c>
      <c r="BD117" s="316"/>
      <c r="BE117" s="316">
        <f t="shared" si="247"/>
        <v>0</v>
      </c>
      <c r="BF117" s="248"/>
      <c r="BG117" s="248"/>
      <c r="BH117" s="317">
        <f t="shared" si="248"/>
        <v>0</v>
      </c>
      <c r="BI117" s="317">
        <f t="shared" si="163"/>
        <v>0</v>
      </c>
      <c r="BJ117" s="317">
        <f t="shared" si="164"/>
        <v>0</v>
      </c>
      <c r="BK117" s="317">
        <f t="shared" si="165"/>
        <v>0</v>
      </c>
      <c r="BL117" s="317">
        <f t="shared" si="166"/>
        <v>0</v>
      </c>
      <c r="BM117" s="317">
        <f t="shared" si="167"/>
        <v>0</v>
      </c>
      <c r="BN117" s="317">
        <f t="shared" si="168"/>
        <v>0</v>
      </c>
      <c r="BO117" s="317">
        <f t="shared" si="169"/>
        <v>0</v>
      </c>
      <c r="BP117" s="248"/>
      <c r="BQ117" s="249">
        <f t="shared" si="267"/>
        <v>0</v>
      </c>
      <c r="BR117" s="249"/>
      <c r="BS117" s="249"/>
      <c r="BT117" s="188"/>
      <c r="BU117" s="188"/>
      <c r="BV117" s="318">
        <f t="shared" si="249"/>
        <v>0</v>
      </c>
      <c r="BW117" s="318">
        <f t="shared" si="170"/>
        <v>0</v>
      </c>
      <c r="BX117" s="318">
        <f t="shared" si="171"/>
        <v>0</v>
      </c>
      <c r="BY117" s="318">
        <f t="shared" si="172"/>
        <v>0</v>
      </c>
      <c r="BZ117" s="318">
        <f t="shared" si="173"/>
        <v>0</v>
      </c>
      <c r="CA117" s="316">
        <f t="shared" si="174"/>
        <v>0</v>
      </c>
      <c r="CB117" s="316">
        <f t="shared" si="175"/>
        <v>0</v>
      </c>
      <c r="CC117" s="316">
        <f t="shared" si="176"/>
        <v>0</v>
      </c>
      <c r="CD117" s="316">
        <f t="shared" si="177"/>
        <v>0</v>
      </c>
      <c r="CE117" s="316">
        <f t="shared" si="178"/>
        <v>0</v>
      </c>
      <c r="CF117" s="316">
        <f t="shared" si="179"/>
        <v>0</v>
      </c>
      <c r="CG117" s="316">
        <f t="shared" si="180"/>
        <v>0</v>
      </c>
      <c r="CH117" s="316">
        <f t="shared" si="181"/>
        <v>0</v>
      </c>
      <c r="CI117" s="188"/>
      <c r="CJ117" s="307">
        <f t="shared" si="250"/>
        <v>0</v>
      </c>
      <c r="CK117" s="307"/>
      <c r="CL117" s="307"/>
      <c r="CM117" s="318">
        <f t="shared" si="251"/>
        <v>0</v>
      </c>
      <c r="CN117" s="318">
        <f t="shared" si="182"/>
        <v>0</v>
      </c>
      <c r="CO117" s="318">
        <f t="shared" si="183"/>
        <v>0</v>
      </c>
      <c r="CP117" s="318">
        <f t="shared" si="184"/>
        <v>0</v>
      </c>
      <c r="CQ117" s="307"/>
      <c r="CR117" s="307">
        <f t="shared" si="252"/>
        <v>0</v>
      </c>
      <c r="CS117" s="307"/>
      <c r="CT117" s="188"/>
      <c r="CU117" s="188"/>
      <c r="CV117" s="188"/>
      <c r="CW117" s="316">
        <f t="shared" si="253"/>
        <v>0</v>
      </c>
      <c r="CX117" s="316">
        <f t="shared" si="185"/>
        <v>0</v>
      </c>
      <c r="CY117" s="316">
        <f t="shared" si="186"/>
        <v>0</v>
      </c>
      <c r="CZ117" s="316">
        <f t="shared" si="187"/>
        <v>0</v>
      </c>
      <c r="DA117" s="316">
        <f t="shared" si="188"/>
        <v>0</v>
      </c>
      <c r="DB117" s="316">
        <f t="shared" si="189"/>
        <v>0</v>
      </c>
      <c r="DC117" s="316">
        <f t="shared" si="190"/>
        <v>0</v>
      </c>
      <c r="DD117" s="188"/>
      <c r="DE117" s="307">
        <f t="shared" si="254"/>
        <v>0</v>
      </c>
      <c r="DF117" s="188"/>
      <c r="DG117" s="188"/>
      <c r="DH117" s="188"/>
      <c r="DI117" s="188"/>
      <c r="DJ117" s="188"/>
      <c r="DK117" s="316">
        <f t="shared" si="255"/>
        <v>0</v>
      </c>
      <c r="DL117" s="316">
        <f t="shared" si="191"/>
        <v>0</v>
      </c>
      <c r="DM117" s="316">
        <f t="shared" si="192"/>
        <v>0</v>
      </c>
      <c r="DN117" s="316">
        <f t="shared" si="193"/>
        <v>0</v>
      </c>
      <c r="DO117" s="316"/>
      <c r="DP117" s="316">
        <f t="shared" si="256"/>
        <v>0</v>
      </c>
      <c r="DQ117" s="316"/>
      <c r="DR117" s="316">
        <f t="shared" si="257"/>
        <v>0</v>
      </c>
      <c r="DS117" s="316">
        <f t="shared" si="194"/>
        <v>0</v>
      </c>
      <c r="DT117" s="316">
        <f t="shared" si="195"/>
        <v>0</v>
      </c>
      <c r="DU117" s="316">
        <f t="shared" si="196"/>
        <v>0</v>
      </c>
      <c r="DV117" s="316">
        <f t="shared" si="197"/>
        <v>0</v>
      </c>
      <c r="DW117" s="316">
        <f t="shared" si="198"/>
        <v>0</v>
      </c>
      <c r="DX117" s="316">
        <f t="shared" si="199"/>
        <v>0</v>
      </c>
      <c r="DY117" s="316">
        <f t="shared" si="200"/>
        <v>0</v>
      </c>
      <c r="DZ117" s="188"/>
      <c r="EA117" s="307">
        <f t="shared" si="274"/>
        <v>0</v>
      </c>
      <c r="EB117" s="307">
        <f t="shared" si="202"/>
        <v>0</v>
      </c>
      <c r="EC117" s="188"/>
      <c r="ED117" s="188"/>
      <c r="EE117" s="188"/>
      <c r="EF117" s="188"/>
      <c r="EG117" s="188"/>
      <c r="EH117" s="316">
        <f t="shared" si="258"/>
        <v>0</v>
      </c>
      <c r="EI117" s="316">
        <f t="shared" si="203"/>
        <v>0</v>
      </c>
      <c r="EJ117" s="316">
        <f t="shared" si="204"/>
        <v>0</v>
      </c>
      <c r="EK117" s="316">
        <f t="shared" si="205"/>
        <v>0</v>
      </c>
      <c r="EL117" s="316">
        <f t="shared" si="206"/>
        <v>0</v>
      </c>
      <c r="EM117" s="316">
        <f t="shared" si="207"/>
        <v>0</v>
      </c>
      <c r="EN117" s="188"/>
      <c r="EO117" s="307">
        <f t="shared" si="268"/>
        <v>0</v>
      </c>
      <c r="EP117" s="307">
        <f t="shared" si="208"/>
        <v>0</v>
      </c>
      <c r="EQ117" s="188"/>
      <c r="ER117" s="188"/>
      <c r="ES117" s="188"/>
      <c r="ET117" s="188"/>
      <c r="EU117" s="188"/>
      <c r="EV117" s="316">
        <f t="shared" si="259"/>
        <v>0</v>
      </c>
      <c r="EW117" s="316">
        <f t="shared" si="209"/>
        <v>0</v>
      </c>
      <c r="EX117" s="316">
        <f t="shared" si="210"/>
        <v>0</v>
      </c>
      <c r="EY117" s="316">
        <f t="shared" si="211"/>
        <v>0</v>
      </c>
      <c r="EZ117" s="316">
        <f t="shared" si="212"/>
        <v>0</v>
      </c>
      <c r="FA117" s="316">
        <f t="shared" si="213"/>
        <v>0</v>
      </c>
      <c r="FB117" s="188"/>
      <c r="FC117" s="307">
        <f t="shared" si="269"/>
        <v>0</v>
      </c>
      <c r="FD117" s="307">
        <f t="shared" si="214"/>
        <v>0</v>
      </c>
      <c r="FE117" s="188"/>
      <c r="FF117" s="188"/>
      <c r="FG117" s="188"/>
      <c r="FH117" s="188"/>
      <c r="FI117" s="188"/>
      <c r="FJ117" s="188"/>
      <c r="FK117" s="316">
        <f t="shared" si="260"/>
        <v>0</v>
      </c>
      <c r="FL117" s="316">
        <f t="shared" si="215"/>
        <v>0</v>
      </c>
      <c r="FM117" s="316">
        <f t="shared" si="216"/>
        <v>0</v>
      </c>
      <c r="FN117" s="316">
        <f t="shared" si="217"/>
        <v>0</v>
      </c>
      <c r="FO117" s="316">
        <f t="shared" si="218"/>
        <v>0</v>
      </c>
      <c r="FP117" s="316">
        <f t="shared" si="219"/>
        <v>0</v>
      </c>
      <c r="FQ117" s="188"/>
      <c r="FR117" s="307">
        <f t="shared" si="220"/>
        <v>0</v>
      </c>
      <c r="FS117" s="307">
        <f t="shared" si="221"/>
        <v>0</v>
      </c>
      <c r="FT117" s="188"/>
      <c r="FU117" s="188"/>
      <c r="FV117" s="188"/>
      <c r="FW117" s="188"/>
      <c r="FX117" s="188"/>
      <c r="FY117" s="188"/>
      <c r="FZ117" s="316">
        <f t="shared" si="261"/>
        <v>0</v>
      </c>
      <c r="GA117" s="316">
        <f t="shared" si="222"/>
        <v>0</v>
      </c>
      <c r="GB117" s="316">
        <f t="shared" si="223"/>
        <v>0</v>
      </c>
      <c r="GC117" s="316">
        <f t="shared" si="224"/>
        <v>0</v>
      </c>
      <c r="GD117" s="316">
        <f t="shared" si="225"/>
        <v>0</v>
      </c>
      <c r="GE117" s="316">
        <f t="shared" si="226"/>
        <v>0</v>
      </c>
      <c r="GF117" s="188"/>
      <c r="GG117" s="307">
        <f t="shared" si="227"/>
        <v>0</v>
      </c>
      <c r="GH117" s="307">
        <f t="shared" si="228"/>
        <v>0</v>
      </c>
      <c r="GK117" s="188"/>
      <c r="GL117" s="188"/>
      <c r="GM117" s="188"/>
      <c r="GN117" s="188"/>
      <c r="GO117" s="316">
        <f t="shared" si="277"/>
        <v>0</v>
      </c>
      <c r="GP117" s="316">
        <f t="shared" si="277"/>
        <v>0</v>
      </c>
      <c r="GQ117" s="316">
        <f t="shared" si="277"/>
        <v>0</v>
      </c>
      <c r="GR117" s="316">
        <f t="shared" si="275"/>
        <v>0</v>
      </c>
      <c r="GS117" s="316">
        <f t="shared" si="275"/>
        <v>0</v>
      </c>
      <c r="GT117" s="316">
        <f t="shared" si="275"/>
        <v>0</v>
      </c>
      <c r="GU117" s="188"/>
      <c r="GV117" s="307">
        <f t="shared" si="229"/>
        <v>0</v>
      </c>
      <c r="GW117" s="307">
        <f t="shared" si="263"/>
        <v>0</v>
      </c>
      <c r="GZ117" s="188"/>
      <c r="HA117" s="188"/>
      <c r="HB117" s="188"/>
      <c r="HC117" s="188"/>
      <c r="HD117" s="316">
        <f t="shared" si="278"/>
        <v>0</v>
      </c>
      <c r="HE117" s="316">
        <f t="shared" si="278"/>
        <v>0</v>
      </c>
      <c r="HF117" s="316">
        <f t="shared" si="278"/>
        <v>0</v>
      </c>
      <c r="HG117" s="316">
        <f t="shared" si="276"/>
        <v>0</v>
      </c>
      <c r="HH117" s="316">
        <f t="shared" si="276"/>
        <v>0</v>
      </c>
      <c r="HI117" s="316">
        <f t="shared" si="276"/>
        <v>0</v>
      </c>
      <c r="HJ117" s="188"/>
      <c r="HK117" s="307">
        <f t="shared" si="230"/>
        <v>0</v>
      </c>
      <c r="HL117" s="307">
        <f t="shared" si="265"/>
        <v>0</v>
      </c>
    </row>
    <row r="118" spans="1:220" ht="16.5" x14ac:dyDescent="0.25">
      <c r="A118" s="404">
        <v>40330</v>
      </c>
      <c r="B118" s="410">
        <f t="shared" si="231"/>
        <v>0</v>
      </c>
      <c r="C118" s="208">
        <f t="shared" si="232"/>
        <v>0</v>
      </c>
      <c r="D118" s="417"/>
      <c r="E118" s="410">
        <f t="shared" si="233"/>
        <v>0</v>
      </c>
      <c r="F118" s="208">
        <f t="shared" si="234"/>
        <v>0.17</v>
      </c>
      <c r="G118" s="417"/>
      <c r="H118" s="410">
        <f t="shared" si="235"/>
        <v>0</v>
      </c>
      <c r="I118" s="208">
        <f t="shared" si="270"/>
        <v>-0.09</v>
      </c>
      <c r="J118" s="417"/>
      <c r="K118" s="410">
        <f t="shared" si="236"/>
        <v>0</v>
      </c>
      <c r="L118" s="208">
        <f t="shared" si="271"/>
        <v>7.0000000000000007E-2</v>
      </c>
      <c r="M118" s="417"/>
      <c r="N118" s="410">
        <f t="shared" si="237"/>
        <v>-53.6</v>
      </c>
      <c r="O118" s="208">
        <f t="shared" si="272"/>
        <v>0.13</v>
      </c>
      <c r="P118" s="417"/>
      <c r="Q118" s="410">
        <f t="shared" si="238"/>
        <v>1.69</v>
      </c>
      <c r="R118" s="208">
        <f t="shared" si="239"/>
        <v>-0.56999999999999995</v>
      </c>
      <c r="S118" s="417"/>
      <c r="T118" s="208">
        <f t="shared" si="240"/>
        <v>4.9901432050201517</v>
      </c>
      <c r="U118" s="417"/>
      <c r="V118" s="410">
        <f t="shared" si="241"/>
        <v>-0.01</v>
      </c>
      <c r="W118" s="208">
        <f t="shared" si="242"/>
        <v>4.1385000000000005</v>
      </c>
      <c r="X118" s="417"/>
      <c r="Z118" s="415">
        <f t="shared" si="243"/>
        <v>1.69</v>
      </c>
      <c r="AA118" s="122"/>
      <c r="AB118" s="122"/>
      <c r="AH118" s="407">
        <v>40330</v>
      </c>
      <c r="AI118" s="293">
        <f t="shared" si="244"/>
        <v>0</v>
      </c>
      <c r="AJ118" s="294">
        <f t="shared" si="266"/>
        <v>0</v>
      </c>
      <c r="AK118" s="294">
        <f t="shared" si="153"/>
        <v>0</v>
      </c>
      <c r="AL118" s="313">
        <f t="shared" si="245"/>
        <v>0.57631880341196562</v>
      </c>
      <c r="AM118" s="314">
        <f t="shared" si="154"/>
        <v>0</v>
      </c>
      <c r="AN118" s="294">
        <f t="shared" si="155"/>
        <v>0</v>
      </c>
      <c r="AO118" s="408"/>
      <c r="AP118" s="237"/>
      <c r="AQ118" s="307">
        <f t="shared" si="273"/>
        <v>0</v>
      </c>
      <c r="AR118" s="237"/>
      <c r="AS118" s="188"/>
      <c r="AT118" s="188"/>
      <c r="AU118" s="239">
        <v>40330</v>
      </c>
      <c r="AV118" s="188"/>
      <c r="AW118" s="315">
        <f t="shared" si="246"/>
        <v>0</v>
      </c>
      <c r="AX118" s="316">
        <f t="shared" si="157"/>
        <v>0</v>
      </c>
      <c r="AY118" s="316">
        <f t="shared" si="158"/>
        <v>0</v>
      </c>
      <c r="AZ118" s="316">
        <f t="shared" si="159"/>
        <v>0</v>
      </c>
      <c r="BA118" s="316">
        <f t="shared" si="160"/>
        <v>0</v>
      </c>
      <c r="BB118" s="316">
        <f t="shared" si="161"/>
        <v>0</v>
      </c>
      <c r="BC118" s="316">
        <f t="shared" si="162"/>
        <v>0</v>
      </c>
      <c r="BD118" s="316"/>
      <c r="BE118" s="316">
        <f t="shared" si="247"/>
        <v>0</v>
      </c>
      <c r="BF118" s="248"/>
      <c r="BG118" s="248"/>
      <c r="BH118" s="317">
        <f t="shared" si="248"/>
        <v>0</v>
      </c>
      <c r="BI118" s="317">
        <f t="shared" si="163"/>
        <v>0</v>
      </c>
      <c r="BJ118" s="317">
        <f t="shared" si="164"/>
        <v>0</v>
      </c>
      <c r="BK118" s="317">
        <f t="shared" si="165"/>
        <v>0</v>
      </c>
      <c r="BL118" s="317">
        <f t="shared" si="166"/>
        <v>0</v>
      </c>
      <c r="BM118" s="317">
        <f t="shared" si="167"/>
        <v>0</v>
      </c>
      <c r="BN118" s="317">
        <f t="shared" si="168"/>
        <v>0</v>
      </c>
      <c r="BO118" s="317">
        <f t="shared" si="169"/>
        <v>0</v>
      </c>
      <c r="BP118" s="248"/>
      <c r="BQ118" s="249">
        <f t="shared" si="267"/>
        <v>0</v>
      </c>
      <c r="BR118" s="249"/>
      <c r="BS118" s="249"/>
      <c r="BT118" s="188"/>
      <c r="BU118" s="188"/>
      <c r="BV118" s="318">
        <f t="shared" si="249"/>
        <v>0</v>
      </c>
      <c r="BW118" s="318">
        <f t="shared" si="170"/>
        <v>0</v>
      </c>
      <c r="BX118" s="318">
        <f t="shared" si="171"/>
        <v>0</v>
      </c>
      <c r="BY118" s="318">
        <f t="shared" si="172"/>
        <v>0</v>
      </c>
      <c r="BZ118" s="318">
        <f t="shared" si="173"/>
        <v>0</v>
      </c>
      <c r="CA118" s="316">
        <f t="shared" si="174"/>
        <v>0</v>
      </c>
      <c r="CB118" s="316">
        <f t="shared" si="175"/>
        <v>0</v>
      </c>
      <c r="CC118" s="316">
        <f t="shared" si="176"/>
        <v>0</v>
      </c>
      <c r="CD118" s="316">
        <f t="shared" si="177"/>
        <v>0</v>
      </c>
      <c r="CE118" s="316">
        <f t="shared" si="178"/>
        <v>0</v>
      </c>
      <c r="CF118" s="316">
        <f t="shared" si="179"/>
        <v>0</v>
      </c>
      <c r="CG118" s="316">
        <f t="shared" si="180"/>
        <v>0</v>
      </c>
      <c r="CH118" s="316">
        <f t="shared" si="181"/>
        <v>0</v>
      </c>
      <c r="CI118" s="188"/>
      <c r="CJ118" s="307">
        <f t="shared" si="250"/>
        <v>0</v>
      </c>
      <c r="CK118" s="307"/>
      <c r="CL118" s="307"/>
      <c r="CM118" s="318">
        <f t="shared" si="251"/>
        <v>0</v>
      </c>
      <c r="CN118" s="318">
        <f t="shared" si="182"/>
        <v>0</v>
      </c>
      <c r="CO118" s="318">
        <f t="shared" si="183"/>
        <v>0</v>
      </c>
      <c r="CP118" s="318">
        <f t="shared" si="184"/>
        <v>0</v>
      </c>
      <c r="CQ118" s="307"/>
      <c r="CR118" s="307">
        <f t="shared" si="252"/>
        <v>0</v>
      </c>
      <c r="CS118" s="307"/>
      <c r="CT118" s="188"/>
      <c r="CU118" s="188"/>
      <c r="CV118" s="188"/>
      <c r="CW118" s="316">
        <f t="shared" si="253"/>
        <v>0</v>
      </c>
      <c r="CX118" s="316">
        <f t="shared" si="185"/>
        <v>0</v>
      </c>
      <c r="CY118" s="316">
        <f t="shared" si="186"/>
        <v>0</v>
      </c>
      <c r="CZ118" s="316">
        <f t="shared" si="187"/>
        <v>0</v>
      </c>
      <c r="DA118" s="316">
        <f t="shared" si="188"/>
        <v>0</v>
      </c>
      <c r="DB118" s="316">
        <f t="shared" si="189"/>
        <v>0</v>
      </c>
      <c r="DC118" s="316">
        <f t="shared" si="190"/>
        <v>0</v>
      </c>
      <c r="DD118" s="188"/>
      <c r="DE118" s="307">
        <f t="shared" si="254"/>
        <v>0</v>
      </c>
      <c r="DF118" s="188"/>
      <c r="DG118" s="188"/>
      <c r="DH118" s="188"/>
      <c r="DI118" s="188"/>
      <c r="DJ118" s="188"/>
      <c r="DK118" s="316">
        <f t="shared" si="255"/>
        <v>0</v>
      </c>
      <c r="DL118" s="316">
        <f t="shared" si="191"/>
        <v>0</v>
      </c>
      <c r="DM118" s="316">
        <f t="shared" si="192"/>
        <v>0</v>
      </c>
      <c r="DN118" s="316">
        <f t="shared" si="193"/>
        <v>0</v>
      </c>
      <c r="DO118" s="316"/>
      <c r="DP118" s="316">
        <f t="shared" si="256"/>
        <v>0</v>
      </c>
      <c r="DQ118" s="316"/>
      <c r="DR118" s="316">
        <f t="shared" si="257"/>
        <v>0</v>
      </c>
      <c r="DS118" s="316">
        <f t="shared" si="194"/>
        <v>0</v>
      </c>
      <c r="DT118" s="316">
        <f t="shared" si="195"/>
        <v>0</v>
      </c>
      <c r="DU118" s="316">
        <f t="shared" si="196"/>
        <v>0</v>
      </c>
      <c r="DV118" s="316">
        <f t="shared" si="197"/>
        <v>0</v>
      </c>
      <c r="DW118" s="316">
        <f t="shared" si="198"/>
        <v>0</v>
      </c>
      <c r="DX118" s="316">
        <f t="shared" si="199"/>
        <v>0</v>
      </c>
      <c r="DY118" s="316">
        <f t="shared" si="200"/>
        <v>0</v>
      </c>
      <c r="DZ118" s="188"/>
      <c r="EA118" s="307">
        <f t="shared" si="274"/>
        <v>0</v>
      </c>
      <c r="EB118" s="307">
        <f t="shared" si="202"/>
        <v>0</v>
      </c>
      <c r="EC118" s="188"/>
      <c r="ED118" s="188"/>
      <c r="EE118" s="188"/>
      <c r="EF118" s="188"/>
      <c r="EG118" s="188"/>
      <c r="EH118" s="316">
        <f t="shared" si="258"/>
        <v>0</v>
      </c>
      <c r="EI118" s="316">
        <f t="shared" si="203"/>
        <v>0</v>
      </c>
      <c r="EJ118" s="316">
        <f t="shared" si="204"/>
        <v>0</v>
      </c>
      <c r="EK118" s="316">
        <f t="shared" si="205"/>
        <v>0</v>
      </c>
      <c r="EL118" s="316">
        <f t="shared" si="206"/>
        <v>0</v>
      </c>
      <c r="EM118" s="316">
        <f t="shared" si="207"/>
        <v>0</v>
      </c>
      <c r="EN118" s="188"/>
      <c r="EO118" s="307">
        <f t="shared" si="268"/>
        <v>0</v>
      </c>
      <c r="EP118" s="307">
        <f t="shared" si="208"/>
        <v>0</v>
      </c>
      <c r="EQ118" s="188"/>
      <c r="ER118" s="188"/>
      <c r="ES118" s="188"/>
      <c r="ET118" s="188"/>
      <c r="EU118" s="188"/>
      <c r="EV118" s="316">
        <f t="shared" si="259"/>
        <v>0</v>
      </c>
      <c r="EW118" s="316">
        <f t="shared" si="209"/>
        <v>0</v>
      </c>
      <c r="EX118" s="316">
        <f t="shared" si="210"/>
        <v>0</v>
      </c>
      <c r="EY118" s="316">
        <f t="shared" si="211"/>
        <v>0</v>
      </c>
      <c r="EZ118" s="316">
        <f t="shared" si="212"/>
        <v>0</v>
      </c>
      <c r="FA118" s="316">
        <f t="shared" si="213"/>
        <v>0</v>
      </c>
      <c r="FB118" s="188"/>
      <c r="FC118" s="307">
        <f t="shared" si="269"/>
        <v>0</v>
      </c>
      <c r="FD118" s="307">
        <f t="shared" si="214"/>
        <v>0</v>
      </c>
      <c r="FE118" s="188"/>
      <c r="FF118" s="188"/>
      <c r="FG118" s="188"/>
      <c r="FH118" s="188"/>
      <c r="FI118" s="188"/>
      <c r="FJ118" s="188"/>
      <c r="FK118" s="316">
        <f t="shared" si="260"/>
        <v>0</v>
      </c>
      <c r="FL118" s="316">
        <f t="shared" si="215"/>
        <v>0</v>
      </c>
      <c r="FM118" s="316">
        <f t="shared" si="216"/>
        <v>0</v>
      </c>
      <c r="FN118" s="316">
        <f t="shared" si="217"/>
        <v>0</v>
      </c>
      <c r="FO118" s="316">
        <f t="shared" si="218"/>
        <v>0</v>
      </c>
      <c r="FP118" s="316">
        <f t="shared" si="219"/>
        <v>0</v>
      </c>
      <c r="FQ118" s="188"/>
      <c r="FR118" s="307">
        <f t="shared" si="220"/>
        <v>0</v>
      </c>
      <c r="FS118" s="307">
        <f t="shared" si="221"/>
        <v>0</v>
      </c>
      <c r="FT118" s="188"/>
      <c r="FU118" s="188"/>
      <c r="FV118" s="188"/>
      <c r="FW118" s="188"/>
      <c r="FX118" s="188"/>
      <c r="FY118" s="188"/>
      <c r="FZ118" s="316">
        <f t="shared" si="261"/>
        <v>0</v>
      </c>
      <c r="GA118" s="316">
        <f t="shared" si="222"/>
        <v>0</v>
      </c>
      <c r="GB118" s="316">
        <f t="shared" si="223"/>
        <v>0</v>
      </c>
      <c r="GC118" s="316">
        <f t="shared" si="224"/>
        <v>0</v>
      </c>
      <c r="GD118" s="316">
        <f t="shared" si="225"/>
        <v>0</v>
      </c>
      <c r="GE118" s="316">
        <f t="shared" si="226"/>
        <v>0</v>
      </c>
      <c r="GF118" s="188"/>
      <c r="GG118" s="307">
        <f t="shared" si="227"/>
        <v>0</v>
      </c>
      <c r="GH118" s="307">
        <f t="shared" si="228"/>
        <v>0</v>
      </c>
      <c r="GK118" s="188"/>
      <c r="GL118" s="188"/>
      <c r="GM118" s="188"/>
      <c r="GN118" s="188"/>
      <c r="GO118" s="316">
        <f t="shared" si="277"/>
        <v>0</v>
      </c>
      <c r="GP118" s="316">
        <f t="shared" si="277"/>
        <v>0</v>
      </c>
      <c r="GQ118" s="316">
        <f t="shared" si="277"/>
        <v>0</v>
      </c>
      <c r="GR118" s="316">
        <f t="shared" si="275"/>
        <v>0</v>
      </c>
      <c r="GS118" s="316">
        <f t="shared" si="275"/>
        <v>0</v>
      </c>
      <c r="GT118" s="316">
        <f t="shared" si="275"/>
        <v>0</v>
      </c>
      <c r="GU118" s="188"/>
      <c r="GV118" s="307">
        <f t="shared" si="229"/>
        <v>0</v>
      </c>
      <c r="GW118" s="307">
        <f t="shared" si="263"/>
        <v>0</v>
      </c>
      <c r="GZ118" s="188"/>
      <c r="HA118" s="188"/>
      <c r="HB118" s="188"/>
      <c r="HC118" s="188"/>
      <c r="HD118" s="316">
        <f t="shared" si="278"/>
        <v>0</v>
      </c>
      <c r="HE118" s="316">
        <f t="shared" si="278"/>
        <v>0</v>
      </c>
      <c r="HF118" s="316">
        <f t="shared" si="278"/>
        <v>0</v>
      </c>
      <c r="HG118" s="316">
        <f t="shared" si="276"/>
        <v>0</v>
      </c>
      <c r="HH118" s="316">
        <f t="shared" si="276"/>
        <v>0</v>
      </c>
      <c r="HI118" s="316">
        <f t="shared" si="276"/>
        <v>0</v>
      </c>
      <c r="HJ118" s="188"/>
      <c r="HK118" s="307">
        <f t="shared" si="230"/>
        <v>0</v>
      </c>
      <c r="HL118" s="307">
        <f t="shared" si="265"/>
        <v>0</v>
      </c>
    </row>
    <row r="119" spans="1:220" ht="16.5" x14ac:dyDescent="0.25">
      <c r="A119" s="404">
        <v>40360</v>
      </c>
      <c r="B119" s="410">
        <f t="shared" si="231"/>
        <v>0</v>
      </c>
      <c r="C119" s="208">
        <f t="shared" si="232"/>
        <v>0</v>
      </c>
      <c r="D119" s="411">
        <f>AVERAGE(C116:C122)</f>
        <v>0</v>
      </c>
      <c r="E119" s="410">
        <f t="shared" si="233"/>
        <v>0</v>
      </c>
      <c r="F119" s="208">
        <f t="shared" si="234"/>
        <v>0.17</v>
      </c>
      <c r="G119" s="411">
        <f>AVERAGE(F116:F122)</f>
        <v>0.18142857142857144</v>
      </c>
      <c r="H119" s="410">
        <f t="shared" si="235"/>
        <v>0</v>
      </c>
      <c r="I119" s="208">
        <f t="shared" si="270"/>
        <v>-0.09</v>
      </c>
      <c r="J119" s="411">
        <f>AVERAGE(I116:I122)</f>
        <v>-8.9999999999999983E-2</v>
      </c>
      <c r="K119" s="410">
        <f t="shared" si="236"/>
        <v>0</v>
      </c>
      <c r="L119" s="208">
        <f t="shared" si="271"/>
        <v>7.0000000000000007E-2</v>
      </c>
      <c r="M119" s="411">
        <f>AVERAGE(L116:L122)</f>
        <v>8.142857142857142E-2</v>
      </c>
      <c r="N119" s="410">
        <f t="shared" si="237"/>
        <v>-55.08</v>
      </c>
      <c r="O119" s="208">
        <f t="shared" si="272"/>
        <v>0.13</v>
      </c>
      <c r="P119" s="411">
        <f>AVERAGE(O116:O122)</f>
        <v>0.13</v>
      </c>
      <c r="Q119" s="410">
        <f t="shared" si="238"/>
        <v>1.73</v>
      </c>
      <c r="R119" s="208">
        <f t="shared" si="239"/>
        <v>-0.56999999999999995</v>
      </c>
      <c r="S119" s="411">
        <f>AVERAGE(R116:R122)</f>
        <v>-0.56999999999999995</v>
      </c>
      <c r="T119" s="208">
        <f t="shared" si="240"/>
        <v>5.0321361437344025</v>
      </c>
      <c r="U119" s="411">
        <f>AVERAGE(T116:T122)</f>
        <v>5.0379695235934232</v>
      </c>
      <c r="V119" s="410">
        <f t="shared" si="241"/>
        <v>-0.01</v>
      </c>
      <c r="W119" s="208">
        <f t="shared" si="242"/>
        <v>4.1684999999999999</v>
      </c>
      <c r="X119" s="411">
        <f>AVERAGE(W116:W122)</f>
        <v>4.1726428571428578</v>
      </c>
      <c r="Z119" s="415">
        <f t="shared" si="243"/>
        <v>1.73</v>
      </c>
      <c r="AA119" s="122"/>
      <c r="AB119" s="122"/>
      <c r="AH119" s="407">
        <v>40360</v>
      </c>
      <c r="AI119" s="293">
        <f t="shared" si="244"/>
        <v>0</v>
      </c>
      <c r="AJ119" s="294">
        <f t="shared" si="266"/>
        <v>0</v>
      </c>
      <c r="AK119" s="294">
        <f t="shared" si="153"/>
        <v>0</v>
      </c>
      <c r="AL119" s="313">
        <f t="shared" si="245"/>
        <v>0.57311473368695298</v>
      </c>
      <c r="AM119" s="314">
        <f t="shared" si="154"/>
        <v>0</v>
      </c>
      <c r="AN119" s="294">
        <f t="shared" si="155"/>
        <v>0</v>
      </c>
      <c r="AO119" s="408"/>
      <c r="AP119" s="237"/>
      <c r="AQ119" s="307">
        <f t="shared" si="273"/>
        <v>0</v>
      </c>
      <c r="AR119" s="237"/>
      <c r="AS119" s="188"/>
      <c r="AT119" s="188"/>
      <c r="AU119" s="239">
        <v>40360</v>
      </c>
      <c r="AV119" s="188"/>
      <c r="AW119" s="315">
        <f t="shared" si="246"/>
        <v>0</v>
      </c>
      <c r="AX119" s="316">
        <f t="shared" si="157"/>
        <v>0</v>
      </c>
      <c r="AY119" s="316">
        <f t="shared" si="158"/>
        <v>0</v>
      </c>
      <c r="AZ119" s="316">
        <f t="shared" si="159"/>
        <v>0</v>
      </c>
      <c r="BA119" s="316">
        <f t="shared" si="160"/>
        <v>0</v>
      </c>
      <c r="BB119" s="316">
        <f t="shared" si="161"/>
        <v>0</v>
      </c>
      <c r="BC119" s="316">
        <f t="shared" si="162"/>
        <v>0</v>
      </c>
      <c r="BD119" s="316"/>
      <c r="BE119" s="316">
        <f t="shared" si="247"/>
        <v>0</v>
      </c>
      <c r="BF119" s="248"/>
      <c r="BG119" s="248"/>
      <c r="BH119" s="317">
        <f t="shared" si="248"/>
        <v>0</v>
      </c>
      <c r="BI119" s="317">
        <f t="shared" si="163"/>
        <v>0</v>
      </c>
      <c r="BJ119" s="317">
        <f t="shared" si="164"/>
        <v>0</v>
      </c>
      <c r="BK119" s="317">
        <f t="shared" si="165"/>
        <v>0</v>
      </c>
      <c r="BL119" s="317">
        <f t="shared" si="166"/>
        <v>0</v>
      </c>
      <c r="BM119" s="317">
        <f t="shared" si="167"/>
        <v>0</v>
      </c>
      <c r="BN119" s="317">
        <f t="shared" si="168"/>
        <v>0</v>
      </c>
      <c r="BO119" s="317">
        <f t="shared" si="169"/>
        <v>0</v>
      </c>
      <c r="BP119" s="248"/>
      <c r="BQ119" s="249">
        <f t="shared" si="267"/>
        <v>0</v>
      </c>
      <c r="BR119" s="249"/>
      <c r="BS119" s="249"/>
      <c r="BT119" s="188"/>
      <c r="BU119" s="188"/>
      <c r="BV119" s="318">
        <f t="shared" si="249"/>
        <v>0</v>
      </c>
      <c r="BW119" s="318">
        <f t="shared" si="170"/>
        <v>0</v>
      </c>
      <c r="BX119" s="318">
        <f t="shared" si="171"/>
        <v>0</v>
      </c>
      <c r="BY119" s="318">
        <f t="shared" si="172"/>
        <v>0</v>
      </c>
      <c r="BZ119" s="318">
        <f t="shared" si="173"/>
        <v>0</v>
      </c>
      <c r="CA119" s="316">
        <f t="shared" si="174"/>
        <v>0</v>
      </c>
      <c r="CB119" s="316">
        <f t="shared" si="175"/>
        <v>0</v>
      </c>
      <c r="CC119" s="316">
        <f t="shared" si="176"/>
        <v>0</v>
      </c>
      <c r="CD119" s="316">
        <f t="shared" si="177"/>
        <v>0</v>
      </c>
      <c r="CE119" s="316">
        <f t="shared" si="178"/>
        <v>0</v>
      </c>
      <c r="CF119" s="316">
        <f t="shared" si="179"/>
        <v>0</v>
      </c>
      <c r="CG119" s="316">
        <f t="shared" si="180"/>
        <v>0</v>
      </c>
      <c r="CH119" s="316">
        <f t="shared" si="181"/>
        <v>0</v>
      </c>
      <c r="CI119" s="188"/>
      <c r="CJ119" s="307">
        <f t="shared" si="250"/>
        <v>0</v>
      </c>
      <c r="CK119" s="307"/>
      <c r="CL119" s="307"/>
      <c r="CM119" s="318">
        <f t="shared" si="251"/>
        <v>0</v>
      </c>
      <c r="CN119" s="318">
        <f t="shared" si="182"/>
        <v>0</v>
      </c>
      <c r="CO119" s="318">
        <f t="shared" si="183"/>
        <v>0</v>
      </c>
      <c r="CP119" s="318">
        <f t="shared" si="184"/>
        <v>0</v>
      </c>
      <c r="CQ119" s="307"/>
      <c r="CR119" s="307">
        <f t="shared" si="252"/>
        <v>0</v>
      </c>
      <c r="CS119" s="307"/>
      <c r="CT119" s="188"/>
      <c r="CU119" s="188"/>
      <c r="CV119" s="188"/>
      <c r="CW119" s="316">
        <f t="shared" si="253"/>
        <v>0</v>
      </c>
      <c r="CX119" s="316">
        <f t="shared" si="185"/>
        <v>0</v>
      </c>
      <c r="CY119" s="316">
        <f t="shared" si="186"/>
        <v>0</v>
      </c>
      <c r="CZ119" s="316">
        <f t="shared" si="187"/>
        <v>0</v>
      </c>
      <c r="DA119" s="316">
        <f t="shared" si="188"/>
        <v>0</v>
      </c>
      <c r="DB119" s="316">
        <f t="shared" si="189"/>
        <v>0</v>
      </c>
      <c r="DC119" s="316">
        <f t="shared" si="190"/>
        <v>0</v>
      </c>
      <c r="DD119" s="188"/>
      <c r="DE119" s="307">
        <f t="shared" si="254"/>
        <v>0</v>
      </c>
      <c r="DF119" s="188"/>
      <c r="DG119" s="188"/>
      <c r="DH119" s="188"/>
      <c r="DI119" s="188"/>
      <c r="DJ119" s="188"/>
      <c r="DK119" s="316">
        <f t="shared" si="255"/>
        <v>0</v>
      </c>
      <c r="DL119" s="316">
        <f t="shared" si="191"/>
        <v>0</v>
      </c>
      <c r="DM119" s="316">
        <f t="shared" si="192"/>
        <v>0</v>
      </c>
      <c r="DN119" s="316">
        <f t="shared" si="193"/>
        <v>0</v>
      </c>
      <c r="DO119" s="316"/>
      <c r="DP119" s="316">
        <f t="shared" si="256"/>
        <v>0</v>
      </c>
      <c r="DQ119" s="316"/>
      <c r="DR119" s="316">
        <f t="shared" si="257"/>
        <v>0</v>
      </c>
      <c r="DS119" s="316">
        <f t="shared" si="194"/>
        <v>0</v>
      </c>
      <c r="DT119" s="316">
        <f t="shared" si="195"/>
        <v>0</v>
      </c>
      <c r="DU119" s="316">
        <f t="shared" si="196"/>
        <v>0</v>
      </c>
      <c r="DV119" s="316">
        <f t="shared" si="197"/>
        <v>0</v>
      </c>
      <c r="DW119" s="316">
        <f t="shared" si="198"/>
        <v>0</v>
      </c>
      <c r="DX119" s="316">
        <f t="shared" si="199"/>
        <v>0</v>
      </c>
      <c r="DY119" s="316">
        <f t="shared" si="200"/>
        <v>0</v>
      </c>
      <c r="DZ119" s="188"/>
      <c r="EA119" s="307">
        <f t="shared" si="274"/>
        <v>0</v>
      </c>
      <c r="EB119" s="307">
        <f t="shared" si="202"/>
        <v>0</v>
      </c>
      <c r="EC119" s="188"/>
      <c r="ED119" s="188"/>
      <c r="EE119" s="188"/>
      <c r="EF119" s="188"/>
      <c r="EG119" s="188"/>
      <c r="EH119" s="316">
        <f t="shared" si="258"/>
        <v>0</v>
      </c>
      <c r="EI119" s="316">
        <f t="shared" si="203"/>
        <v>0</v>
      </c>
      <c r="EJ119" s="316">
        <f t="shared" si="204"/>
        <v>0</v>
      </c>
      <c r="EK119" s="316">
        <f t="shared" si="205"/>
        <v>0</v>
      </c>
      <c r="EL119" s="316">
        <f t="shared" si="206"/>
        <v>0</v>
      </c>
      <c r="EM119" s="316">
        <f t="shared" si="207"/>
        <v>0</v>
      </c>
      <c r="EN119" s="188"/>
      <c r="EO119" s="307">
        <f t="shared" si="268"/>
        <v>0</v>
      </c>
      <c r="EP119" s="307">
        <f t="shared" si="208"/>
        <v>0</v>
      </c>
      <c r="EQ119" s="188"/>
      <c r="ER119" s="188"/>
      <c r="ES119" s="188"/>
      <c r="ET119" s="188"/>
      <c r="EU119" s="188"/>
      <c r="EV119" s="316">
        <f t="shared" si="259"/>
        <v>0</v>
      </c>
      <c r="EW119" s="316">
        <f t="shared" si="209"/>
        <v>0</v>
      </c>
      <c r="EX119" s="316">
        <f t="shared" si="210"/>
        <v>0</v>
      </c>
      <c r="EY119" s="316">
        <f t="shared" si="211"/>
        <v>0</v>
      </c>
      <c r="EZ119" s="316">
        <f t="shared" si="212"/>
        <v>0</v>
      </c>
      <c r="FA119" s="316">
        <f t="shared" si="213"/>
        <v>0</v>
      </c>
      <c r="FB119" s="188"/>
      <c r="FC119" s="307">
        <f t="shared" si="269"/>
        <v>0</v>
      </c>
      <c r="FD119" s="307">
        <f t="shared" si="214"/>
        <v>0</v>
      </c>
      <c r="FE119" s="188"/>
      <c r="FF119" s="188"/>
      <c r="FG119" s="188"/>
      <c r="FH119" s="188"/>
      <c r="FI119" s="188"/>
      <c r="FJ119" s="188"/>
      <c r="FK119" s="316">
        <f t="shared" si="260"/>
        <v>0</v>
      </c>
      <c r="FL119" s="316">
        <f t="shared" si="215"/>
        <v>0</v>
      </c>
      <c r="FM119" s="316">
        <f t="shared" si="216"/>
        <v>0</v>
      </c>
      <c r="FN119" s="316">
        <f t="shared" si="217"/>
        <v>0</v>
      </c>
      <c r="FO119" s="316">
        <f t="shared" si="218"/>
        <v>0</v>
      </c>
      <c r="FP119" s="316">
        <f t="shared" si="219"/>
        <v>0</v>
      </c>
      <c r="FQ119" s="188"/>
      <c r="FR119" s="307">
        <f t="shared" si="220"/>
        <v>0</v>
      </c>
      <c r="FS119" s="307">
        <f t="shared" si="221"/>
        <v>0</v>
      </c>
      <c r="FT119" s="188"/>
      <c r="FU119" s="188"/>
      <c r="FV119" s="188"/>
      <c r="FW119" s="188"/>
      <c r="FX119" s="188"/>
      <c r="FY119" s="188"/>
      <c r="FZ119" s="316">
        <f t="shared" si="261"/>
        <v>0</v>
      </c>
      <c r="GA119" s="316">
        <f t="shared" si="222"/>
        <v>0</v>
      </c>
      <c r="GB119" s="316">
        <f t="shared" si="223"/>
        <v>0</v>
      </c>
      <c r="GC119" s="316">
        <f t="shared" si="224"/>
        <v>0</v>
      </c>
      <c r="GD119" s="316">
        <f t="shared" si="225"/>
        <v>0</v>
      </c>
      <c r="GE119" s="316">
        <f t="shared" si="226"/>
        <v>0</v>
      </c>
      <c r="GF119" s="188"/>
      <c r="GG119" s="307">
        <f t="shared" si="227"/>
        <v>0</v>
      </c>
      <c r="GH119" s="307">
        <f t="shared" si="228"/>
        <v>0</v>
      </c>
      <c r="GK119" s="188"/>
      <c r="GL119" s="188"/>
      <c r="GM119" s="188"/>
      <c r="GN119" s="188"/>
      <c r="GO119" s="316">
        <f t="shared" si="277"/>
        <v>0</v>
      </c>
      <c r="GP119" s="316">
        <f t="shared" si="277"/>
        <v>0</v>
      </c>
      <c r="GQ119" s="316">
        <f t="shared" si="277"/>
        <v>0</v>
      </c>
      <c r="GR119" s="316">
        <f t="shared" si="275"/>
        <v>0</v>
      </c>
      <c r="GS119" s="316">
        <f t="shared" si="275"/>
        <v>0</v>
      </c>
      <c r="GT119" s="316">
        <f t="shared" si="275"/>
        <v>0</v>
      </c>
      <c r="GU119" s="188"/>
      <c r="GV119" s="307">
        <f t="shared" si="229"/>
        <v>0</v>
      </c>
      <c r="GW119" s="307">
        <f t="shared" si="263"/>
        <v>0</v>
      </c>
      <c r="GZ119" s="188"/>
      <c r="HA119" s="188"/>
      <c r="HB119" s="188"/>
      <c r="HC119" s="188"/>
      <c r="HD119" s="316">
        <f t="shared" si="278"/>
        <v>0</v>
      </c>
      <c r="HE119" s="316">
        <f t="shared" si="278"/>
        <v>0</v>
      </c>
      <c r="HF119" s="316">
        <f t="shared" si="278"/>
        <v>0</v>
      </c>
      <c r="HG119" s="316">
        <f t="shared" si="276"/>
        <v>0</v>
      </c>
      <c r="HH119" s="316">
        <f t="shared" si="276"/>
        <v>0</v>
      </c>
      <c r="HI119" s="316">
        <f t="shared" si="276"/>
        <v>0</v>
      </c>
      <c r="HJ119" s="188"/>
      <c r="HK119" s="307">
        <f t="shared" si="230"/>
        <v>0</v>
      </c>
      <c r="HL119" s="307">
        <f t="shared" si="265"/>
        <v>0</v>
      </c>
    </row>
    <row r="120" spans="1:220" ht="16.5" x14ac:dyDescent="0.25">
      <c r="A120" s="404">
        <v>40391</v>
      </c>
      <c r="B120" s="410">
        <f t="shared" si="231"/>
        <v>0</v>
      </c>
      <c r="C120" s="208">
        <f t="shared" si="232"/>
        <v>0</v>
      </c>
      <c r="D120" s="417"/>
      <c r="E120" s="410">
        <f t="shared" si="233"/>
        <v>0</v>
      </c>
      <c r="F120" s="208">
        <f t="shared" si="234"/>
        <v>0.17</v>
      </c>
      <c r="G120" s="417"/>
      <c r="H120" s="410">
        <f t="shared" si="235"/>
        <v>0</v>
      </c>
      <c r="I120" s="208">
        <f t="shared" si="270"/>
        <v>-0.09</v>
      </c>
      <c r="J120" s="417"/>
      <c r="K120" s="410">
        <f t="shared" si="236"/>
        <v>0</v>
      </c>
      <c r="L120" s="208">
        <f t="shared" si="271"/>
        <v>7.0000000000000007E-2</v>
      </c>
      <c r="M120" s="417"/>
      <c r="N120" s="410">
        <f t="shared" si="237"/>
        <v>-54.76</v>
      </c>
      <c r="O120" s="208">
        <f t="shared" si="272"/>
        <v>0.13</v>
      </c>
      <c r="P120" s="417"/>
      <c r="Q120" s="410">
        <f t="shared" si="238"/>
        <v>1.72</v>
      </c>
      <c r="R120" s="208">
        <f t="shared" si="239"/>
        <v>-0.56999999999999995</v>
      </c>
      <c r="S120" s="417"/>
      <c r="T120" s="208">
        <f t="shared" si="240"/>
        <v>5.060166332071625</v>
      </c>
      <c r="U120" s="417"/>
      <c r="V120" s="410">
        <f t="shared" si="241"/>
        <v>-0.01</v>
      </c>
      <c r="W120" s="208">
        <f t="shared" si="242"/>
        <v>4.1885000000000003</v>
      </c>
      <c r="X120" s="417"/>
      <c r="Z120" s="415">
        <f t="shared" si="243"/>
        <v>1.72</v>
      </c>
      <c r="AA120" s="122"/>
      <c r="AB120" s="122"/>
      <c r="AH120" s="407">
        <v>40391</v>
      </c>
      <c r="AI120" s="293">
        <f t="shared" si="244"/>
        <v>0</v>
      </c>
      <c r="AJ120" s="294">
        <f t="shared" si="266"/>
        <v>0</v>
      </c>
      <c r="AK120" s="294">
        <f t="shared" si="153"/>
        <v>0</v>
      </c>
      <c r="AL120" s="313">
        <f t="shared" si="245"/>
        <v>0.56981492815921519</v>
      </c>
      <c r="AM120" s="314">
        <f t="shared" si="154"/>
        <v>0</v>
      </c>
      <c r="AN120" s="294">
        <f t="shared" si="155"/>
        <v>0</v>
      </c>
      <c r="AO120" s="408"/>
      <c r="AP120" s="237"/>
      <c r="AQ120" s="307">
        <f t="shared" si="273"/>
        <v>0</v>
      </c>
      <c r="AR120" s="237"/>
      <c r="AS120" s="188"/>
      <c r="AT120" s="188"/>
      <c r="AU120" s="239">
        <v>40391</v>
      </c>
      <c r="AV120" s="188"/>
      <c r="AW120" s="315">
        <f t="shared" si="246"/>
        <v>0</v>
      </c>
      <c r="AX120" s="316">
        <f t="shared" si="157"/>
        <v>0</v>
      </c>
      <c r="AY120" s="316">
        <f t="shared" si="158"/>
        <v>0</v>
      </c>
      <c r="AZ120" s="316">
        <f t="shared" si="159"/>
        <v>0</v>
      </c>
      <c r="BA120" s="316">
        <f t="shared" si="160"/>
        <v>0</v>
      </c>
      <c r="BB120" s="316">
        <f t="shared" si="161"/>
        <v>0</v>
      </c>
      <c r="BC120" s="316">
        <f t="shared" si="162"/>
        <v>0</v>
      </c>
      <c r="BD120" s="316"/>
      <c r="BE120" s="316">
        <f t="shared" si="247"/>
        <v>0</v>
      </c>
      <c r="BF120" s="248"/>
      <c r="BG120" s="248"/>
      <c r="BH120" s="317">
        <f t="shared" si="248"/>
        <v>0</v>
      </c>
      <c r="BI120" s="317">
        <f t="shared" si="163"/>
        <v>0</v>
      </c>
      <c r="BJ120" s="317">
        <f t="shared" si="164"/>
        <v>0</v>
      </c>
      <c r="BK120" s="317">
        <f t="shared" si="165"/>
        <v>0</v>
      </c>
      <c r="BL120" s="317">
        <f t="shared" si="166"/>
        <v>0</v>
      </c>
      <c r="BM120" s="317">
        <f t="shared" si="167"/>
        <v>0</v>
      </c>
      <c r="BN120" s="317">
        <f t="shared" si="168"/>
        <v>0</v>
      </c>
      <c r="BO120" s="317">
        <f t="shared" si="169"/>
        <v>0</v>
      </c>
      <c r="BP120" s="248"/>
      <c r="BQ120" s="249">
        <f t="shared" si="267"/>
        <v>0</v>
      </c>
      <c r="BR120" s="249"/>
      <c r="BS120" s="249"/>
      <c r="BT120" s="188"/>
      <c r="BU120" s="188"/>
      <c r="BV120" s="318">
        <f t="shared" si="249"/>
        <v>0</v>
      </c>
      <c r="BW120" s="318">
        <f t="shared" si="170"/>
        <v>0</v>
      </c>
      <c r="BX120" s="318">
        <f t="shared" si="171"/>
        <v>0</v>
      </c>
      <c r="BY120" s="318">
        <f t="shared" si="172"/>
        <v>0</v>
      </c>
      <c r="BZ120" s="318">
        <f t="shared" si="173"/>
        <v>0</v>
      </c>
      <c r="CA120" s="316">
        <f t="shared" si="174"/>
        <v>0</v>
      </c>
      <c r="CB120" s="316">
        <f t="shared" si="175"/>
        <v>0</v>
      </c>
      <c r="CC120" s="316">
        <f t="shared" si="176"/>
        <v>0</v>
      </c>
      <c r="CD120" s="316">
        <f t="shared" si="177"/>
        <v>0</v>
      </c>
      <c r="CE120" s="316">
        <f t="shared" si="178"/>
        <v>0</v>
      </c>
      <c r="CF120" s="316">
        <f t="shared" si="179"/>
        <v>0</v>
      </c>
      <c r="CG120" s="316">
        <f t="shared" si="180"/>
        <v>0</v>
      </c>
      <c r="CH120" s="316">
        <f t="shared" si="181"/>
        <v>0</v>
      </c>
      <c r="CI120" s="188"/>
      <c r="CJ120" s="307">
        <f t="shared" si="250"/>
        <v>0</v>
      </c>
      <c r="CK120" s="307"/>
      <c r="CL120" s="307"/>
      <c r="CM120" s="318">
        <f t="shared" si="251"/>
        <v>0</v>
      </c>
      <c r="CN120" s="318">
        <f t="shared" si="182"/>
        <v>0</v>
      </c>
      <c r="CO120" s="318">
        <f t="shared" si="183"/>
        <v>0</v>
      </c>
      <c r="CP120" s="318">
        <f t="shared" si="184"/>
        <v>0</v>
      </c>
      <c r="CQ120" s="307"/>
      <c r="CR120" s="307">
        <f t="shared" si="252"/>
        <v>0</v>
      </c>
      <c r="CS120" s="307"/>
      <c r="CT120" s="188"/>
      <c r="CU120" s="188"/>
      <c r="CV120" s="188"/>
      <c r="CW120" s="316">
        <f t="shared" si="253"/>
        <v>0</v>
      </c>
      <c r="CX120" s="316">
        <f t="shared" si="185"/>
        <v>0</v>
      </c>
      <c r="CY120" s="316">
        <f t="shared" si="186"/>
        <v>0</v>
      </c>
      <c r="CZ120" s="316">
        <f t="shared" si="187"/>
        <v>0</v>
      </c>
      <c r="DA120" s="316">
        <f t="shared" si="188"/>
        <v>0</v>
      </c>
      <c r="DB120" s="316">
        <f t="shared" si="189"/>
        <v>0</v>
      </c>
      <c r="DC120" s="316">
        <f t="shared" si="190"/>
        <v>0</v>
      </c>
      <c r="DD120" s="188"/>
      <c r="DE120" s="307">
        <f t="shared" si="254"/>
        <v>0</v>
      </c>
      <c r="DF120" s="188"/>
      <c r="DG120" s="188"/>
      <c r="DH120" s="188"/>
      <c r="DI120" s="188"/>
      <c r="DJ120" s="188"/>
      <c r="DK120" s="316">
        <f t="shared" si="255"/>
        <v>0</v>
      </c>
      <c r="DL120" s="316">
        <f t="shared" si="191"/>
        <v>0</v>
      </c>
      <c r="DM120" s="316">
        <f t="shared" si="192"/>
        <v>0</v>
      </c>
      <c r="DN120" s="316">
        <f t="shared" si="193"/>
        <v>0</v>
      </c>
      <c r="DO120" s="316"/>
      <c r="DP120" s="316">
        <f t="shared" si="256"/>
        <v>0</v>
      </c>
      <c r="DQ120" s="316"/>
      <c r="DR120" s="316">
        <f t="shared" si="257"/>
        <v>0</v>
      </c>
      <c r="DS120" s="316">
        <f t="shared" si="194"/>
        <v>0</v>
      </c>
      <c r="DT120" s="316">
        <f t="shared" si="195"/>
        <v>0</v>
      </c>
      <c r="DU120" s="316">
        <f t="shared" si="196"/>
        <v>0</v>
      </c>
      <c r="DV120" s="316">
        <f t="shared" si="197"/>
        <v>0</v>
      </c>
      <c r="DW120" s="316">
        <f t="shared" si="198"/>
        <v>0</v>
      </c>
      <c r="DX120" s="316">
        <f t="shared" si="199"/>
        <v>0</v>
      </c>
      <c r="DY120" s="316">
        <f t="shared" si="200"/>
        <v>0</v>
      </c>
      <c r="DZ120" s="188"/>
      <c r="EA120" s="307">
        <f t="shared" si="274"/>
        <v>0</v>
      </c>
      <c r="EB120" s="307">
        <f t="shared" si="202"/>
        <v>0</v>
      </c>
      <c r="EC120" s="188"/>
      <c r="ED120" s="188"/>
      <c r="EE120" s="188"/>
      <c r="EF120" s="188"/>
      <c r="EG120" s="188"/>
      <c r="EH120" s="316">
        <f t="shared" si="258"/>
        <v>0</v>
      </c>
      <c r="EI120" s="316">
        <f t="shared" si="203"/>
        <v>0</v>
      </c>
      <c r="EJ120" s="316">
        <f t="shared" si="204"/>
        <v>0</v>
      </c>
      <c r="EK120" s="316">
        <f t="shared" si="205"/>
        <v>0</v>
      </c>
      <c r="EL120" s="316">
        <f t="shared" si="206"/>
        <v>0</v>
      </c>
      <c r="EM120" s="316">
        <f t="shared" si="207"/>
        <v>0</v>
      </c>
      <c r="EN120" s="188"/>
      <c r="EO120" s="307">
        <f t="shared" si="268"/>
        <v>0</v>
      </c>
      <c r="EP120" s="307">
        <f t="shared" si="208"/>
        <v>0</v>
      </c>
      <c r="EQ120" s="188"/>
      <c r="ER120" s="188"/>
      <c r="ES120" s="188"/>
      <c r="ET120" s="188"/>
      <c r="EU120" s="188"/>
      <c r="EV120" s="316">
        <f t="shared" si="259"/>
        <v>0</v>
      </c>
      <c r="EW120" s="316">
        <f t="shared" si="209"/>
        <v>0</v>
      </c>
      <c r="EX120" s="316">
        <f t="shared" si="210"/>
        <v>0</v>
      </c>
      <c r="EY120" s="316">
        <f t="shared" si="211"/>
        <v>0</v>
      </c>
      <c r="EZ120" s="316">
        <f t="shared" si="212"/>
        <v>0</v>
      </c>
      <c r="FA120" s="316">
        <f t="shared" si="213"/>
        <v>0</v>
      </c>
      <c r="FB120" s="188"/>
      <c r="FC120" s="307">
        <f t="shared" si="269"/>
        <v>0</v>
      </c>
      <c r="FD120" s="307">
        <f t="shared" si="214"/>
        <v>0</v>
      </c>
      <c r="FE120" s="188"/>
      <c r="FF120" s="188"/>
      <c r="FG120" s="188"/>
      <c r="FH120" s="188"/>
      <c r="FI120" s="188"/>
      <c r="FJ120" s="188"/>
      <c r="FK120" s="316">
        <f t="shared" si="260"/>
        <v>0</v>
      </c>
      <c r="FL120" s="316">
        <f t="shared" si="215"/>
        <v>0</v>
      </c>
      <c r="FM120" s="316">
        <f t="shared" si="216"/>
        <v>0</v>
      </c>
      <c r="FN120" s="316">
        <f t="shared" si="217"/>
        <v>0</v>
      </c>
      <c r="FO120" s="316">
        <f t="shared" si="218"/>
        <v>0</v>
      </c>
      <c r="FP120" s="316">
        <f t="shared" si="219"/>
        <v>0</v>
      </c>
      <c r="FQ120" s="188"/>
      <c r="FR120" s="307">
        <f t="shared" si="220"/>
        <v>0</v>
      </c>
      <c r="FS120" s="307">
        <f t="shared" si="221"/>
        <v>0</v>
      </c>
      <c r="FT120" s="188"/>
      <c r="FU120" s="188"/>
      <c r="FV120" s="188"/>
      <c r="FW120" s="188"/>
      <c r="FX120" s="188"/>
      <c r="FY120" s="188"/>
      <c r="FZ120" s="316">
        <f t="shared" si="261"/>
        <v>0</v>
      </c>
      <c r="GA120" s="316">
        <f t="shared" si="222"/>
        <v>0</v>
      </c>
      <c r="GB120" s="316">
        <f t="shared" si="223"/>
        <v>0</v>
      </c>
      <c r="GC120" s="316">
        <f t="shared" si="224"/>
        <v>0</v>
      </c>
      <c r="GD120" s="316">
        <f t="shared" si="225"/>
        <v>0</v>
      </c>
      <c r="GE120" s="316">
        <f t="shared" si="226"/>
        <v>0</v>
      </c>
      <c r="GF120" s="188"/>
      <c r="GG120" s="307">
        <f t="shared" si="227"/>
        <v>0</v>
      </c>
      <c r="GH120" s="307">
        <f t="shared" si="228"/>
        <v>0</v>
      </c>
      <c r="GK120" s="188"/>
      <c r="GL120" s="188"/>
      <c r="GM120" s="188"/>
      <c r="GN120" s="188"/>
      <c r="GO120" s="316">
        <f t="shared" si="277"/>
        <v>0</v>
      </c>
      <c r="GP120" s="316">
        <f t="shared" si="277"/>
        <v>0</v>
      </c>
      <c r="GQ120" s="316">
        <f t="shared" si="277"/>
        <v>0</v>
      </c>
      <c r="GR120" s="316">
        <f t="shared" si="275"/>
        <v>0</v>
      </c>
      <c r="GS120" s="316">
        <f t="shared" si="275"/>
        <v>0</v>
      </c>
      <c r="GT120" s="316">
        <f t="shared" si="275"/>
        <v>0</v>
      </c>
      <c r="GU120" s="188"/>
      <c r="GV120" s="307">
        <f t="shared" si="229"/>
        <v>0</v>
      </c>
      <c r="GW120" s="307">
        <f t="shared" si="263"/>
        <v>0</v>
      </c>
      <c r="GZ120" s="188"/>
      <c r="HA120" s="188"/>
      <c r="HB120" s="188"/>
      <c r="HC120" s="188"/>
      <c r="HD120" s="316">
        <f t="shared" si="278"/>
        <v>0</v>
      </c>
      <c r="HE120" s="316">
        <f t="shared" si="278"/>
        <v>0</v>
      </c>
      <c r="HF120" s="316">
        <f t="shared" si="278"/>
        <v>0</v>
      </c>
      <c r="HG120" s="316">
        <f t="shared" si="276"/>
        <v>0</v>
      </c>
      <c r="HH120" s="316">
        <f t="shared" si="276"/>
        <v>0</v>
      </c>
      <c r="HI120" s="316">
        <f t="shared" si="276"/>
        <v>0</v>
      </c>
      <c r="HJ120" s="188"/>
      <c r="HK120" s="307">
        <f t="shared" si="230"/>
        <v>0</v>
      </c>
      <c r="HL120" s="307">
        <f t="shared" si="265"/>
        <v>0</v>
      </c>
    </row>
    <row r="121" spans="1:220" ht="16.5" x14ac:dyDescent="0.25">
      <c r="A121" s="404">
        <v>40422</v>
      </c>
      <c r="B121" s="410">
        <f t="shared" si="231"/>
        <v>0</v>
      </c>
      <c r="C121" s="208">
        <f t="shared" si="232"/>
        <v>0</v>
      </c>
      <c r="D121" s="417"/>
      <c r="E121" s="410">
        <f t="shared" si="233"/>
        <v>0</v>
      </c>
      <c r="F121" s="208">
        <f t="shared" si="234"/>
        <v>0.19</v>
      </c>
      <c r="G121" s="417"/>
      <c r="H121" s="410">
        <f t="shared" si="235"/>
        <v>0</v>
      </c>
      <c r="I121" s="208">
        <f t="shared" si="270"/>
        <v>-0.09</v>
      </c>
      <c r="J121" s="417"/>
      <c r="K121" s="410">
        <f t="shared" si="236"/>
        <v>0</v>
      </c>
      <c r="L121" s="208">
        <f t="shared" si="271"/>
        <v>0.09</v>
      </c>
      <c r="M121" s="417"/>
      <c r="N121" s="410">
        <f t="shared" si="237"/>
        <v>-52.69</v>
      </c>
      <c r="O121" s="208">
        <f t="shared" si="272"/>
        <v>0.13</v>
      </c>
      <c r="P121" s="417"/>
      <c r="Q121" s="410">
        <f t="shared" si="238"/>
        <v>1.66</v>
      </c>
      <c r="R121" s="208">
        <f t="shared" si="239"/>
        <v>-0.56999999999999995</v>
      </c>
      <c r="S121" s="417"/>
      <c r="T121" s="208">
        <f t="shared" si="240"/>
        <v>5.0966075319422064</v>
      </c>
      <c r="U121" s="417"/>
      <c r="V121" s="410">
        <f t="shared" si="241"/>
        <v>-0.01</v>
      </c>
      <c r="W121" s="208">
        <f t="shared" si="242"/>
        <v>4.2145000000000001</v>
      </c>
      <c r="X121" s="417"/>
      <c r="Z121" s="415">
        <f t="shared" si="243"/>
        <v>1.66</v>
      </c>
      <c r="AA121" s="122"/>
      <c r="AB121" s="122"/>
      <c r="AH121" s="407">
        <v>40422</v>
      </c>
      <c r="AI121" s="293">
        <f t="shared" si="244"/>
        <v>0</v>
      </c>
      <c r="AJ121" s="294">
        <f t="shared" si="266"/>
        <v>0</v>
      </c>
      <c r="AK121" s="294">
        <f t="shared" si="153"/>
        <v>0</v>
      </c>
      <c r="AL121" s="313">
        <f t="shared" si="245"/>
        <v>0.56652639574642571</v>
      </c>
      <c r="AM121" s="314">
        <f t="shared" si="154"/>
        <v>0</v>
      </c>
      <c r="AN121" s="294">
        <f t="shared" si="155"/>
        <v>0</v>
      </c>
      <c r="AO121" s="408"/>
      <c r="AP121" s="237"/>
      <c r="AQ121" s="307">
        <f t="shared" si="273"/>
        <v>0</v>
      </c>
      <c r="AR121" s="237"/>
      <c r="AS121" s="188"/>
      <c r="AT121" s="188"/>
      <c r="AU121" s="239">
        <v>40422</v>
      </c>
      <c r="AV121" s="188"/>
      <c r="AW121" s="315">
        <f t="shared" si="246"/>
        <v>0</v>
      </c>
      <c r="AX121" s="316">
        <f t="shared" si="157"/>
        <v>0</v>
      </c>
      <c r="AY121" s="316">
        <f t="shared" si="158"/>
        <v>0</v>
      </c>
      <c r="AZ121" s="316">
        <f t="shared" si="159"/>
        <v>0</v>
      </c>
      <c r="BA121" s="316">
        <f t="shared" si="160"/>
        <v>0</v>
      </c>
      <c r="BB121" s="316">
        <f t="shared" si="161"/>
        <v>0</v>
      </c>
      <c r="BC121" s="316">
        <f t="shared" si="162"/>
        <v>0</v>
      </c>
      <c r="BD121" s="316"/>
      <c r="BE121" s="316">
        <f t="shared" si="247"/>
        <v>0</v>
      </c>
      <c r="BF121" s="248"/>
      <c r="BG121" s="248"/>
      <c r="BH121" s="317">
        <f t="shared" si="248"/>
        <v>0</v>
      </c>
      <c r="BI121" s="317">
        <f t="shared" si="163"/>
        <v>0</v>
      </c>
      <c r="BJ121" s="317">
        <f t="shared" si="164"/>
        <v>0</v>
      </c>
      <c r="BK121" s="317">
        <f t="shared" si="165"/>
        <v>0</v>
      </c>
      <c r="BL121" s="317">
        <f t="shared" si="166"/>
        <v>0</v>
      </c>
      <c r="BM121" s="317">
        <f t="shared" si="167"/>
        <v>0</v>
      </c>
      <c r="BN121" s="317">
        <f t="shared" si="168"/>
        <v>0</v>
      </c>
      <c r="BO121" s="317">
        <f t="shared" si="169"/>
        <v>0</v>
      </c>
      <c r="BP121" s="248"/>
      <c r="BQ121" s="249">
        <f t="shared" si="267"/>
        <v>0</v>
      </c>
      <c r="BR121" s="249"/>
      <c r="BS121" s="249"/>
      <c r="BT121" s="188"/>
      <c r="BU121" s="188"/>
      <c r="BV121" s="318">
        <f t="shared" si="249"/>
        <v>0</v>
      </c>
      <c r="BW121" s="318">
        <f t="shared" si="170"/>
        <v>0</v>
      </c>
      <c r="BX121" s="318">
        <f t="shared" si="171"/>
        <v>0</v>
      </c>
      <c r="BY121" s="318">
        <f t="shared" si="172"/>
        <v>0</v>
      </c>
      <c r="BZ121" s="318">
        <f t="shared" si="173"/>
        <v>0</v>
      </c>
      <c r="CA121" s="316">
        <f t="shared" si="174"/>
        <v>0</v>
      </c>
      <c r="CB121" s="316">
        <f t="shared" si="175"/>
        <v>0</v>
      </c>
      <c r="CC121" s="316">
        <f t="shared" si="176"/>
        <v>0</v>
      </c>
      <c r="CD121" s="316">
        <f t="shared" si="177"/>
        <v>0</v>
      </c>
      <c r="CE121" s="316">
        <f t="shared" si="178"/>
        <v>0</v>
      </c>
      <c r="CF121" s="316">
        <f t="shared" si="179"/>
        <v>0</v>
      </c>
      <c r="CG121" s="316">
        <f t="shared" si="180"/>
        <v>0</v>
      </c>
      <c r="CH121" s="316">
        <f t="shared" si="181"/>
        <v>0</v>
      </c>
      <c r="CI121" s="188"/>
      <c r="CJ121" s="307">
        <f t="shared" si="250"/>
        <v>0</v>
      </c>
      <c r="CK121" s="307"/>
      <c r="CL121" s="307"/>
      <c r="CM121" s="318">
        <f t="shared" si="251"/>
        <v>0</v>
      </c>
      <c r="CN121" s="318">
        <f t="shared" si="182"/>
        <v>0</v>
      </c>
      <c r="CO121" s="318">
        <f t="shared" si="183"/>
        <v>0</v>
      </c>
      <c r="CP121" s="318">
        <f t="shared" si="184"/>
        <v>0</v>
      </c>
      <c r="CQ121" s="307"/>
      <c r="CR121" s="307">
        <f t="shared" si="252"/>
        <v>0</v>
      </c>
      <c r="CS121" s="307"/>
      <c r="CT121" s="188"/>
      <c r="CU121" s="188"/>
      <c r="CV121" s="188"/>
      <c r="CW121" s="316">
        <f t="shared" si="253"/>
        <v>0</v>
      </c>
      <c r="CX121" s="316">
        <f t="shared" si="185"/>
        <v>0</v>
      </c>
      <c r="CY121" s="316">
        <f t="shared" si="186"/>
        <v>0</v>
      </c>
      <c r="CZ121" s="316">
        <f t="shared" si="187"/>
        <v>0</v>
      </c>
      <c r="DA121" s="316">
        <f t="shared" si="188"/>
        <v>0</v>
      </c>
      <c r="DB121" s="316">
        <f t="shared" si="189"/>
        <v>0</v>
      </c>
      <c r="DC121" s="316">
        <f t="shared" si="190"/>
        <v>0</v>
      </c>
      <c r="DD121" s="188"/>
      <c r="DE121" s="307">
        <f t="shared" si="254"/>
        <v>0</v>
      </c>
      <c r="DF121" s="188"/>
      <c r="DG121" s="188"/>
      <c r="DH121" s="188"/>
      <c r="DI121" s="188"/>
      <c r="DJ121" s="188"/>
      <c r="DK121" s="316">
        <f t="shared" si="255"/>
        <v>0</v>
      </c>
      <c r="DL121" s="316">
        <f t="shared" si="191"/>
        <v>0</v>
      </c>
      <c r="DM121" s="316">
        <f t="shared" si="192"/>
        <v>0</v>
      </c>
      <c r="DN121" s="316">
        <f t="shared" si="193"/>
        <v>0</v>
      </c>
      <c r="DO121" s="316"/>
      <c r="DP121" s="316">
        <f t="shared" si="256"/>
        <v>0</v>
      </c>
      <c r="DQ121" s="316"/>
      <c r="DR121" s="316">
        <f t="shared" si="257"/>
        <v>0</v>
      </c>
      <c r="DS121" s="316">
        <f t="shared" si="194"/>
        <v>0</v>
      </c>
      <c r="DT121" s="316">
        <f t="shared" si="195"/>
        <v>0</v>
      </c>
      <c r="DU121" s="316">
        <f t="shared" si="196"/>
        <v>0</v>
      </c>
      <c r="DV121" s="316">
        <f t="shared" si="197"/>
        <v>0</v>
      </c>
      <c r="DW121" s="316">
        <f t="shared" si="198"/>
        <v>0</v>
      </c>
      <c r="DX121" s="316">
        <f t="shared" si="199"/>
        <v>0</v>
      </c>
      <c r="DY121" s="316">
        <f t="shared" si="200"/>
        <v>0</v>
      </c>
      <c r="DZ121" s="188"/>
      <c r="EA121" s="307">
        <f t="shared" si="274"/>
        <v>0</v>
      </c>
      <c r="EB121" s="307">
        <f t="shared" si="202"/>
        <v>0</v>
      </c>
      <c r="EC121" s="188"/>
      <c r="ED121" s="188"/>
      <c r="EE121" s="188"/>
      <c r="EF121" s="188"/>
      <c r="EG121" s="188"/>
      <c r="EH121" s="316">
        <f t="shared" si="258"/>
        <v>0</v>
      </c>
      <c r="EI121" s="316">
        <f t="shared" si="203"/>
        <v>0</v>
      </c>
      <c r="EJ121" s="316">
        <f t="shared" si="204"/>
        <v>0</v>
      </c>
      <c r="EK121" s="316">
        <f t="shared" si="205"/>
        <v>0</v>
      </c>
      <c r="EL121" s="316">
        <f t="shared" si="206"/>
        <v>0</v>
      </c>
      <c r="EM121" s="316">
        <f t="shared" si="207"/>
        <v>0</v>
      </c>
      <c r="EN121" s="188"/>
      <c r="EO121" s="307">
        <f t="shared" si="268"/>
        <v>0</v>
      </c>
      <c r="EP121" s="307">
        <f t="shared" si="208"/>
        <v>0</v>
      </c>
      <c r="EQ121" s="188"/>
      <c r="ER121" s="188"/>
      <c r="ES121" s="188"/>
      <c r="ET121" s="188"/>
      <c r="EU121" s="188"/>
      <c r="EV121" s="316">
        <f t="shared" si="259"/>
        <v>0</v>
      </c>
      <c r="EW121" s="316">
        <f t="shared" si="209"/>
        <v>0</v>
      </c>
      <c r="EX121" s="316">
        <f t="shared" si="210"/>
        <v>0</v>
      </c>
      <c r="EY121" s="316">
        <f t="shared" si="211"/>
        <v>0</v>
      </c>
      <c r="EZ121" s="316">
        <f t="shared" si="212"/>
        <v>0</v>
      </c>
      <c r="FA121" s="316">
        <f t="shared" si="213"/>
        <v>0</v>
      </c>
      <c r="FB121" s="188"/>
      <c r="FC121" s="307">
        <f t="shared" si="269"/>
        <v>0</v>
      </c>
      <c r="FD121" s="307">
        <f t="shared" si="214"/>
        <v>0</v>
      </c>
      <c r="FE121" s="188"/>
      <c r="FF121" s="188"/>
      <c r="FG121" s="188"/>
      <c r="FH121" s="188"/>
      <c r="FI121" s="188"/>
      <c r="FJ121" s="188"/>
      <c r="FK121" s="316">
        <f t="shared" si="260"/>
        <v>0</v>
      </c>
      <c r="FL121" s="316">
        <f t="shared" si="215"/>
        <v>0</v>
      </c>
      <c r="FM121" s="316">
        <f t="shared" si="216"/>
        <v>0</v>
      </c>
      <c r="FN121" s="316">
        <f t="shared" si="217"/>
        <v>0</v>
      </c>
      <c r="FO121" s="316">
        <f t="shared" si="218"/>
        <v>0</v>
      </c>
      <c r="FP121" s="316">
        <f t="shared" si="219"/>
        <v>0</v>
      </c>
      <c r="FQ121" s="188"/>
      <c r="FR121" s="307">
        <f t="shared" si="220"/>
        <v>0</v>
      </c>
      <c r="FS121" s="307">
        <f t="shared" si="221"/>
        <v>0</v>
      </c>
      <c r="FT121" s="188"/>
      <c r="FU121" s="188"/>
      <c r="FV121" s="188"/>
      <c r="FW121" s="188"/>
      <c r="FX121" s="188"/>
      <c r="FY121" s="188"/>
      <c r="FZ121" s="316">
        <f t="shared" si="261"/>
        <v>0</v>
      </c>
      <c r="GA121" s="316">
        <f t="shared" si="222"/>
        <v>0</v>
      </c>
      <c r="GB121" s="316">
        <f t="shared" si="223"/>
        <v>0</v>
      </c>
      <c r="GC121" s="316">
        <f t="shared" si="224"/>
        <v>0</v>
      </c>
      <c r="GD121" s="316">
        <f t="shared" si="225"/>
        <v>0</v>
      </c>
      <c r="GE121" s="316">
        <f t="shared" si="226"/>
        <v>0</v>
      </c>
      <c r="GF121" s="188"/>
      <c r="GG121" s="307">
        <f t="shared" si="227"/>
        <v>0</v>
      </c>
      <c r="GH121" s="307">
        <f t="shared" si="228"/>
        <v>0</v>
      </c>
      <c r="GK121" s="188"/>
      <c r="GL121" s="188"/>
      <c r="GM121" s="188"/>
      <c r="GN121" s="188"/>
      <c r="GO121" s="316">
        <f t="shared" si="277"/>
        <v>0</v>
      </c>
      <c r="GP121" s="316">
        <f t="shared" si="277"/>
        <v>0</v>
      </c>
      <c r="GQ121" s="316">
        <f t="shared" si="277"/>
        <v>0</v>
      </c>
      <c r="GR121" s="316">
        <f t="shared" si="275"/>
        <v>0</v>
      </c>
      <c r="GS121" s="316">
        <f t="shared" si="275"/>
        <v>0</v>
      </c>
      <c r="GT121" s="316">
        <f t="shared" si="275"/>
        <v>0</v>
      </c>
      <c r="GU121" s="188"/>
      <c r="GV121" s="307">
        <f t="shared" si="229"/>
        <v>0</v>
      </c>
      <c r="GW121" s="307">
        <f t="shared" si="263"/>
        <v>0</v>
      </c>
      <c r="GZ121" s="188"/>
      <c r="HA121" s="188"/>
      <c r="HB121" s="188"/>
      <c r="HC121" s="188"/>
      <c r="HD121" s="316">
        <f t="shared" si="278"/>
        <v>0</v>
      </c>
      <c r="HE121" s="316">
        <f t="shared" si="278"/>
        <v>0</v>
      </c>
      <c r="HF121" s="316">
        <f t="shared" si="278"/>
        <v>0</v>
      </c>
      <c r="HG121" s="316">
        <f t="shared" si="276"/>
        <v>0</v>
      </c>
      <c r="HH121" s="316">
        <f t="shared" si="276"/>
        <v>0</v>
      </c>
      <c r="HI121" s="316">
        <f t="shared" si="276"/>
        <v>0</v>
      </c>
      <c r="HJ121" s="188"/>
      <c r="HK121" s="307">
        <f t="shared" si="230"/>
        <v>0</v>
      </c>
      <c r="HL121" s="307">
        <f t="shared" si="265"/>
        <v>0</v>
      </c>
    </row>
    <row r="122" spans="1:220" ht="16.5" x14ac:dyDescent="0.25">
      <c r="A122" s="409">
        <v>40452</v>
      </c>
      <c r="B122" s="418">
        <f t="shared" si="231"/>
        <v>0</v>
      </c>
      <c r="C122" s="209">
        <f t="shared" si="232"/>
        <v>0</v>
      </c>
      <c r="D122" s="419"/>
      <c r="E122" s="418">
        <f t="shared" si="233"/>
        <v>0</v>
      </c>
      <c r="F122" s="209">
        <f t="shared" si="234"/>
        <v>0.2</v>
      </c>
      <c r="G122" s="419"/>
      <c r="H122" s="418">
        <f t="shared" si="235"/>
        <v>0</v>
      </c>
      <c r="I122" s="209">
        <f t="shared" si="270"/>
        <v>-0.09</v>
      </c>
      <c r="J122" s="419"/>
      <c r="K122" s="418">
        <f t="shared" si="236"/>
        <v>0</v>
      </c>
      <c r="L122" s="209">
        <f t="shared" si="271"/>
        <v>0.1</v>
      </c>
      <c r="M122" s="419"/>
      <c r="N122" s="418">
        <f t="shared" si="237"/>
        <v>-54.14</v>
      </c>
      <c r="O122" s="209">
        <f t="shared" si="272"/>
        <v>0.13</v>
      </c>
      <c r="P122" s="419"/>
      <c r="Q122" s="418">
        <f t="shared" si="238"/>
        <v>1.7</v>
      </c>
      <c r="R122" s="209">
        <f t="shared" si="239"/>
        <v>-0.56999999999999995</v>
      </c>
      <c r="S122" s="419"/>
      <c r="T122" s="209">
        <f t="shared" si="240"/>
        <v>5.1498477281476065</v>
      </c>
      <c r="U122" s="419"/>
      <c r="V122" s="418">
        <f t="shared" si="241"/>
        <v>-0.01</v>
      </c>
      <c r="W122" s="209">
        <f t="shared" si="242"/>
        <v>4.2525000000000004</v>
      </c>
      <c r="X122" s="419"/>
      <c r="Z122" s="412">
        <f t="shared" si="243"/>
        <v>1.7</v>
      </c>
      <c r="AA122" s="122"/>
      <c r="AB122" s="122"/>
      <c r="AH122" s="407">
        <v>40452</v>
      </c>
      <c r="AI122" s="293">
        <f t="shared" si="244"/>
        <v>0</v>
      </c>
      <c r="AJ122" s="294">
        <f t="shared" si="266"/>
        <v>0</v>
      </c>
      <c r="AK122" s="294">
        <f t="shared" si="153"/>
        <v>0</v>
      </c>
      <c r="AL122" s="313">
        <f t="shared" si="245"/>
        <v>0.56335470193170833</v>
      </c>
      <c r="AM122" s="314">
        <f t="shared" si="154"/>
        <v>0</v>
      </c>
      <c r="AN122" s="294">
        <f t="shared" si="155"/>
        <v>0</v>
      </c>
      <c r="AO122" s="408"/>
      <c r="AP122" s="237"/>
      <c r="AQ122" s="307">
        <f t="shared" si="273"/>
        <v>0</v>
      </c>
      <c r="AR122" s="237"/>
      <c r="AS122" s="188"/>
      <c r="AT122" s="188"/>
      <c r="AU122" s="239">
        <v>40452</v>
      </c>
      <c r="AV122" s="188"/>
      <c r="AW122" s="315">
        <f t="shared" si="246"/>
        <v>0</v>
      </c>
      <c r="AX122" s="316">
        <f t="shared" si="157"/>
        <v>0</v>
      </c>
      <c r="AY122" s="316">
        <f t="shared" si="158"/>
        <v>0</v>
      </c>
      <c r="AZ122" s="316">
        <f t="shared" si="159"/>
        <v>0</v>
      </c>
      <c r="BA122" s="316">
        <f t="shared" si="160"/>
        <v>0</v>
      </c>
      <c r="BB122" s="316">
        <f t="shared" si="161"/>
        <v>0</v>
      </c>
      <c r="BC122" s="316">
        <f t="shared" si="162"/>
        <v>0</v>
      </c>
      <c r="BD122" s="316"/>
      <c r="BE122" s="316">
        <f t="shared" si="247"/>
        <v>0</v>
      </c>
      <c r="BF122" s="248"/>
      <c r="BG122" s="248"/>
      <c r="BH122" s="317">
        <f t="shared" si="248"/>
        <v>0</v>
      </c>
      <c r="BI122" s="317">
        <f t="shared" si="163"/>
        <v>0</v>
      </c>
      <c r="BJ122" s="317">
        <f t="shared" si="164"/>
        <v>0</v>
      </c>
      <c r="BK122" s="317">
        <f t="shared" si="165"/>
        <v>0</v>
      </c>
      <c r="BL122" s="317">
        <f t="shared" si="166"/>
        <v>0</v>
      </c>
      <c r="BM122" s="317">
        <f t="shared" si="167"/>
        <v>0</v>
      </c>
      <c r="BN122" s="317">
        <f t="shared" si="168"/>
        <v>0</v>
      </c>
      <c r="BO122" s="317">
        <f t="shared" si="169"/>
        <v>0</v>
      </c>
      <c r="BP122" s="248"/>
      <c r="BQ122" s="249">
        <f t="shared" si="267"/>
        <v>0</v>
      </c>
      <c r="BR122" s="249"/>
      <c r="BS122" s="249"/>
      <c r="BT122" s="188"/>
      <c r="BU122" s="188"/>
      <c r="BV122" s="318">
        <f t="shared" si="249"/>
        <v>0</v>
      </c>
      <c r="BW122" s="318">
        <f t="shared" si="170"/>
        <v>0</v>
      </c>
      <c r="BX122" s="318">
        <f t="shared" si="171"/>
        <v>0</v>
      </c>
      <c r="BY122" s="318">
        <f t="shared" si="172"/>
        <v>0</v>
      </c>
      <c r="BZ122" s="318">
        <f t="shared" si="173"/>
        <v>0</v>
      </c>
      <c r="CA122" s="316">
        <f t="shared" si="174"/>
        <v>0</v>
      </c>
      <c r="CB122" s="316">
        <f t="shared" si="175"/>
        <v>0</v>
      </c>
      <c r="CC122" s="316">
        <f t="shared" si="176"/>
        <v>0</v>
      </c>
      <c r="CD122" s="316">
        <f t="shared" si="177"/>
        <v>0</v>
      </c>
      <c r="CE122" s="316">
        <f t="shared" si="178"/>
        <v>0</v>
      </c>
      <c r="CF122" s="316">
        <f t="shared" si="179"/>
        <v>0</v>
      </c>
      <c r="CG122" s="316">
        <f t="shared" si="180"/>
        <v>0</v>
      </c>
      <c r="CH122" s="316">
        <f t="shared" si="181"/>
        <v>0</v>
      </c>
      <c r="CI122" s="188"/>
      <c r="CJ122" s="307">
        <f t="shared" si="250"/>
        <v>0</v>
      </c>
      <c r="CK122" s="307"/>
      <c r="CL122" s="307"/>
      <c r="CM122" s="318">
        <f t="shared" si="251"/>
        <v>0</v>
      </c>
      <c r="CN122" s="318">
        <f t="shared" si="182"/>
        <v>0</v>
      </c>
      <c r="CO122" s="318">
        <f t="shared" si="183"/>
        <v>0</v>
      </c>
      <c r="CP122" s="318">
        <f t="shared" si="184"/>
        <v>0</v>
      </c>
      <c r="CQ122" s="307"/>
      <c r="CR122" s="307">
        <f t="shared" si="252"/>
        <v>0</v>
      </c>
      <c r="CS122" s="307"/>
      <c r="CT122" s="188"/>
      <c r="CU122" s="188"/>
      <c r="CV122" s="188"/>
      <c r="CW122" s="316">
        <f t="shared" si="253"/>
        <v>0</v>
      </c>
      <c r="CX122" s="316">
        <f t="shared" si="185"/>
        <v>0</v>
      </c>
      <c r="CY122" s="316">
        <f t="shared" si="186"/>
        <v>0</v>
      </c>
      <c r="CZ122" s="316">
        <f t="shared" si="187"/>
        <v>0</v>
      </c>
      <c r="DA122" s="316">
        <f t="shared" si="188"/>
        <v>0</v>
      </c>
      <c r="DB122" s="316">
        <f t="shared" si="189"/>
        <v>0</v>
      </c>
      <c r="DC122" s="316">
        <f t="shared" si="190"/>
        <v>0</v>
      </c>
      <c r="DD122" s="188"/>
      <c r="DE122" s="307">
        <f t="shared" si="254"/>
        <v>0</v>
      </c>
      <c r="DF122" s="188"/>
      <c r="DG122" s="188"/>
      <c r="DH122" s="188"/>
      <c r="DI122" s="188"/>
      <c r="DJ122" s="188"/>
      <c r="DK122" s="316">
        <f t="shared" si="255"/>
        <v>0</v>
      </c>
      <c r="DL122" s="316">
        <f t="shared" si="191"/>
        <v>0</v>
      </c>
      <c r="DM122" s="316">
        <f t="shared" si="192"/>
        <v>0</v>
      </c>
      <c r="DN122" s="316">
        <f t="shared" si="193"/>
        <v>0</v>
      </c>
      <c r="DO122" s="316"/>
      <c r="DP122" s="316">
        <f t="shared" si="256"/>
        <v>0</v>
      </c>
      <c r="DQ122" s="316"/>
      <c r="DR122" s="316">
        <f t="shared" si="257"/>
        <v>0</v>
      </c>
      <c r="DS122" s="316">
        <f t="shared" si="194"/>
        <v>0</v>
      </c>
      <c r="DT122" s="316">
        <f t="shared" si="195"/>
        <v>0</v>
      </c>
      <c r="DU122" s="316">
        <f t="shared" si="196"/>
        <v>0</v>
      </c>
      <c r="DV122" s="316">
        <f t="shared" si="197"/>
        <v>0</v>
      </c>
      <c r="DW122" s="316">
        <f t="shared" si="198"/>
        <v>0</v>
      </c>
      <c r="DX122" s="316">
        <f t="shared" si="199"/>
        <v>0</v>
      </c>
      <c r="DY122" s="316">
        <f t="shared" si="200"/>
        <v>0</v>
      </c>
      <c r="DZ122" s="188"/>
      <c r="EA122" s="307">
        <f t="shared" si="274"/>
        <v>0</v>
      </c>
      <c r="EB122" s="307">
        <f t="shared" si="202"/>
        <v>0</v>
      </c>
      <c r="EC122" s="188"/>
      <c r="ED122" s="188"/>
      <c r="EE122" s="188"/>
      <c r="EF122" s="188"/>
      <c r="EG122" s="188"/>
      <c r="EH122" s="316">
        <f t="shared" si="258"/>
        <v>0</v>
      </c>
      <c r="EI122" s="316">
        <f t="shared" si="203"/>
        <v>0</v>
      </c>
      <c r="EJ122" s="316">
        <f t="shared" si="204"/>
        <v>0</v>
      </c>
      <c r="EK122" s="316">
        <f t="shared" si="205"/>
        <v>0</v>
      </c>
      <c r="EL122" s="316">
        <f t="shared" si="206"/>
        <v>0</v>
      </c>
      <c r="EM122" s="316">
        <f t="shared" si="207"/>
        <v>0</v>
      </c>
      <c r="EN122" s="188"/>
      <c r="EO122" s="307">
        <f t="shared" si="268"/>
        <v>0</v>
      </c>
      <c r="EP122" s="307">
        <f t="shared" si="208"/>
        <v>0</v>
      </c>
      <c r="EQ122" s="188"/>
      <c r="ER122" s="188"/>
      <c r="ES122" s="188"/>
      <c r="ET122" s="188"/>
      <c r="EU122" s="188"/>
      <c r="EV122" s="316">
        <f t="shared" si="259"/>
        <v>0</v>
      </c>
      <c r="EW122" s="316">
        <f t="shared" si="209"/>
        <v>0</v>
      </c>
      <c r="EX122" s="316">
        <f t="shared" si="210"/>
        <v>0</v>
      </c>
      <c r="EY122" s="316">
        <f t="shared" si="211"/>
        <v>0</v>
      </c>
      <c r="EZ122" s="316">
        <f t="shared" si="212"/>
        <v>0</v>
      </c>
      <c r="FA122" s="316">
        <f t="shared" si="213"/>
        <v>0</v>
      </c>
      <c r="FB122" s="188"/>
      <c r="FC122" s="307">
        <f t="shared" si="269"/>
        <v>0</v>
      </c>
      <c r="FD122" s="307">
        <f t="shared" si="214"/>
        <v>0</v>
      </c>
      <c r="FE122" s="188"/>
      <c r="FF122" s="188"/>
      <c r="FG122" s="188"/>
      <c r="FH122" s="188"/>
      <c r="FI122" s="188"/>
      <c r="FJ122" s="188"/>
      <c r="FK122" s="316">
        <f t="shared" si="260"/>
        <v>0</v>
      </c>
      <c r="FL122" s="316">
        <f t="shared" si="215"/>
        <v>0</v>
      </c>
      <c r="FM122" s="316">
        <f t="shared" si="216"/>
        <v>0</v>
      </c>
      <c r="FN122" s="316">
        <f t="shared" si="217"/>
        <v>0</v>
      </c>
      <c r="FO122" s="316">
        <f t="shared" si="218"/>
        <v>0</v>
      </c>
      <c r="FP122" s="316">
        <f t="shared" si="219"/>
        <v>0</v>
      </c>
      <c r="FQ122" s="188"/>
      <c r="FR122" s="307">
        <f t="shared" si="220"/>
        <v>0</v>
      </c>
      <c r="FS122" s="307">
        <f t="shared" si="221"/>
        <v>0</v>
      </c>
      <c r="FT122" s="188"/>
      <c r="FU122" s="188"/>
      <c r="FV122" s="188"/>
      <c r="FW122" s="188"/>
      <c r="FX122" s="188"/>
      <c r="FY122" s="188"/>
      <c r="FZ122" s="316">
        <f t="shared" si="261"/>
        <v>0</v>
      </c>
      <c r="GA122" s="316">
        <f t="shared" si="222"/>
        <v>0</v>
      </c>
      <c r="GB122" s="316">
        <f t="shared" si="223"/>
        <v>0</v>
      </c>
      <c r="GC122" s="316">
        <f t="shared" si="224"/>
        <v>0</v>
      </c>
      <c r="GD122" s="316">
        <f t="shared" si="225"/>
        <v>0</v>
      </c>
      <c r="GE122" s="316">
        <f t="shared" si="226"/>
        <v>0</v>
      </c>
      <c r="GF122" s="188"/>
      <c r="GG122" s="307">
        <f t="shared" si="227"/>
        <v>0</v>
      </c>
      <c r="GH122" s="307">
        <f t="shared" si="228"/>
        <v>0</v>
      </c>
      <c r="GK122" s="188"/>
      <c r="GL122" s="188"/>
      <c r="GM122" s="188"/>
      <c r="GN122" s="188"/>
      <c r="GO122" s="316">
        <f t="shared" si="277"/>
        <v>0</v>
      </c>
      <c r="GP122" s="316">
        <f t="shared" si="277"/>
        <v>0</v>
      </c>
      <c r="GQ122" s="316">
        <f t="shared" si="277"/>
        <v>0</v>
      </c>
      <c r="GR122" s="316">
        <f t="shared" si="275"/>
        <v>0</v>
      </c>
      <c r="GS122" s="316">
        <f t="shared" si="275"/>
        <v>0</v>
      </c>
      <c r="GT122" s="316">
        <f t="shared" si="275"/>
        <v>0</v>
      </c>
      <c r="GU122" s="188"/>
      <c r="GV122" s="307">
        <f t="shared" si="229"/>
        <v>0</v>
      </c>
      <c r="GW122" s="307">
        <f t="shared" si="263"/>
        <v>0</v>
      </c>
      <c r="GZ122" s="188"/>
      <c r="HA122" s="188"/>
      <c r="HB122" s="188"/>
      <c r="HC122" s="188"/>
      <c r="HD122" s="316">
        <f t="shared" si="278"/>
        <v>0</v>
      </c>
      <c r="HE122" s="316">
        <f t="shared" si="278"/>
        <v>0</v>
      </c>
      <c r="HF122" s="316">
        <f t="shared" si="278"/>
        <v>0</v>
      </c>
      <c r="HG122" s="316">
        <f t="shared" si="276"/>
        <v>0</v>
      </c>
      <c r="HH122" s="316">
        <f t="shared" si="276"/>
        <v>0</v>
      </c>
      <c r="HI122" s="316">
        <f t="shared" si="276"/>
        <v>0</v>
      </c>
      <c r="HJ122" s="188"/>
      <c r="HK122" s="307">
        <f t="shared" si="230"/>
        <v>0</v>
      </c>
      <c r="HL122" s="307">
        <f t="shared" si="265"/>
        <v>0</v>
      </c>
    </row>
    <row r="123" spans="1:220" ht="17.25" thickBot="1" x14ac:dyDescent="0.3">
      <c r="A123" s="404">
        <v>40483</v>
      </c>
      <c r="B123" s="410">
        <f t="shared" si="231"/>
        <v>0</v>
      </c>
      <c r="C123" s="208">
        <f t="shared" si="232"/>
        <v>0</v>
      </c>
      <c r="D123" s="210">
        <f>AVERAGE(C123:C134)</f>
        <v>0</v>
      </c>
      <c r="E123" s="410">
        <f t="shared" si="233"/>
        <v>0</v>
      </c>
      <c r="F123" s="208">
        <f t="shared" si="234"/>
        <v>0.25</v>
      </c>
      <c r="G123" s="210">
        <f>AVERAGE(F123:F134)</f>
        <v>0.21708333333333332</v>
      </c>
      <c r="H123" s="410">
        <f t="shared" si="235"/>
        <v>0</v>
      </c>
      <c r="I123" s="208">
        <f t="shared" si="270"/>
        <v>5.0000000000000001E-3</v>
      </c>
      <c r="J123" s="210">
        <f>AVERAGE(I123:I134)</f>
        <v>-3.9999999999999987E-2</v>
      </c>
      <c r="K123" s="410">
        <f t="shared" si="236"/>
        <v>0</v>
      </c>
      <c r="L123" s="208">
        <f t="shared" si="271"/>
        <v>0.13250000000000001</v>
      </c>
      <c r="M123" s="210">
        <f>AVERAGE(L123:L134)</f>
        <v>0.11125</v>
      </c>
      <c r="N123" s="410">
        <f t="shared" si="237"/>
        <v>-52.09</v>
      </c>
      <c r="O123" s="208">
        <f t="shared" si="272"/>
        <v>0.13</v>
      </c>
      <c r="P123" s="210">
        <f>AVERAGE(O123:O134)</f>
        <v>0.12999999999999998</v>
      </c>
      <c r="Q123" s="410">
        <f t="shared" si="238"/>
        <v>1.64</v>
      </c>
      <c r="R123" s="208">
        <f t="shared" si="239"/>
        <v>-0.56999999999999995</v>
      </c>
      <c r="S123" s="210">
        <f>AVERAGE(R123:R134)</f>
        <v>-0.57000000000000006</v>
      </c>
      <c r="T123" s="208">
        <f t="shared" si="240"/>
        <v>5.3457599764438264</v>
      </c>
      <c r="U123" s="210">
        <f>AVERAGE(T123:T134)</f>
        <v>5.2847943610749875</v>
      </c>
      <c r="V123" s="410">
        <f t="shared" si="241"/>
        <v>-0.01</v>
      </c>
      <c r="W123" s="208">
        <f t="shared" si="242"/>
        <v>4.3925000000000001</v>
      </c>
      <c r="X123" s="210">
        <f>AVERAGE(W123:W134)</f>
        <v>4.3493333333333331</v>
      </c>
      <c r="Z123" s="415">
        <f t="shared" si="243"/>
        <v>1.64</v>
      </c>
      <c r="AA123" s="122"/>
      <c r="AB123" s="122"/>
      <c r="AH123" s="407">
        <v>40483</v>
      </c>
      <c r="AI123" s="293">
        <f t="shared" si="244"/>
        <v>0</v>
      </c>
      <c r="AJ123" s="294">
        <f t="shared" si="266"/>
        <v>0</v>
      </c>
      <c r="AK123" s="294">
        <f t="shared" si="153"/>
        <v>0</v>
      </c>
      <c r="AL123" s="313">
        <f t="shared" si="245"/>
        <v>0.56008842404977344</v>
      </c>
      <c r="AM123" s="314">
        <f t="shared" si="154"/>
        <v>0</v>
      </c>
      <c r="AN123" s="294">
        <f t="shared" si="155"/>
        <v>0</v>
      </c>
      <c r="AO123" s="408"/>
      <c r="AP123" s="237"/>
      <c r="AQ123" s="307">
        <f t="shared" si="273"/>
        <v>0</v>
      </c>
      <c r="AR123" s="237"/>
      <c r="AS123" s="188"/>
      <c r="AT123" s="188"/>
      <c r="AU123" s="239">
        <v>40483</v>
      </c>
      <c r="AV123" s="188"/>
      <c r="AW123" s="315">
        <f t="shared" si="246"/>
        <v>0</v>
      </c>
      <c r="AX123" s="316">
        <f t="shared" si="157"/>
        <v>0</v>
      </c>
      <c r="AY123" s="316">
        <f t="shared" si="158"/>
        <v>0</v>
      </c>
      <c r="AZ123" s="316">
        <f t="shared" si="159"/>
        <v>0</v>
      </c>
      <c r="BA123" s="316">
        <f t="shared" si="160"/>
        <v>0</v>
      </c>
      <c r="BB123" s="316">
        <f t="shared" si="161"/>
        <v>0</v>
      </c>
      <c r="BC123" s="316">
        <f t="shared" si="162"/>
        <v>0</v>
      </c>
      <c r="BD123" s="316"/>
      <c r="BE123" s="316">
        <f t="shared" si="247"/>
        <v>0</v>
      </c>
      <c r="BF123" s="248"/>
      <c r="BG123" s="248"/>
      <c r="BH123" s="317">
        <f t="shared" si="248"/>
        <v>0</v>
      </c>
      <c r="BI123" s="317">
        <f t="shared" si="163"/>
        <v>0</v>
      </c>
      <c r="BJ123" s="317">
        <f t="shared" si="164"/>
        <v>0</v>
      </c>
      <c r="BK123" s="317">
        <f t="shared" si="165"/>
        <v>0</v>
      </c>
      <c r="BL123" s="317">
        <f t="shared" si="166"/>
        <v>0</v>
      </c>
      <c r="BM123" s="317">
        <f t="shared" si="167"/>
        <v>0</v>
      </c>
      <c r="BN123" s="317">
        <f t="shared" si="168"/>
        <v>0</v>
      </c>
      <c r="BO123" s="317">
        <f t="shared" si="169"/>
        <v>0</v>
      </c>
      <c r="BP123" s="248"/>
      <c r="BQ123" s="249">
        <f t="shared" si="267"/>
        <v>0</v>
      </c>
      <c r="BR123" s="249"/>
      <c r="BS123" s="249"/>
      <c r="BT123" s="188"/>
      <c r="BU123" s="188"/>
      <c r="BV123" s="318">
        <f t="shared" si="249"/>
        <v>0</v>
      </c>
      <c r="BW123" s="318">
        <f t="shared" si="170"/>
        <v>0</v>
      </c>
      <c r="BX123" s="318">
        <f t="shared" si="171"/>
        <v>0</v>
      </c>
      <c r="BY123" s="318">
        <f t="shared" si="172"/>
        <v>0</v>
      </c>
      <c r="BZ123" s="318">
        <f t="shared" si="173"/>
        <v>0</v>
      </c>
      <c r="CA123" s="316">
        <f t="shared" si="174"/>
        <v>0</v>
      </c>
      <c r="CB123" s="316">
        <f t="shared" si="175"/>
        <v>0</v>
      </c>
      <c r="CC123" s="316">
        <f t="shared" si="176"/>
        <v>0</v>
      </c>
      <c r="CD123" s="316">
        <f t="shared" si="177"/>
        <v>0</v>
      </c>
      <c r="CE123" s="316">
        <f t="shared" si="178"/>
        <v>0</v>
      </c>
      <c r="CF123" s="316">
        <f t="shared" si="179"/>
        <v>0</v>
      </c>
      <c r="CG123" s="316">
        <f t="shared" si="180"/>
        <v>0</v>
      </c>
      <c r="CH123" s="316">
        <f t="shared" si="181"/>
        <v>0</v>
      </c>
      <c r="CI123" s="188"/>
      <c r="CJ123" s="307">
        <f t="shared" si="250"/>
        <v>0</v>
      </c>
      <c r="CK123" s="307"/>
      <c r="CL123" s="307"/>
      <c r="CM123" s="318">
        <f t="shared" si="251"/>
        <v>0</v>
      </c>
      <c r="CN123" s="318">
        <f t="shared" si="182"/>
        <v>0</v>
      </c>
      <c r="CO123" s="318">
        <f t="shared" si="183"/>
        <v>0</v>
      </c>
      <c r="CP123" s="318">
        <f t="shared" si="184"/>
        <v>0</v>
      </c>
      <c r="CQ123" s="307"/>
      <c r="CR123" s="307">
        <f t="shared" si="252"/>
        <v>0</v>
      </c>
      <c r="CS123" s="307"/>
      <c r="CT123" s="188"/>
      <c r="CU123" s="188"/>
      <c r="CV123" s="188"/>
      <c r="CW123" s="316">
        <f t="shared" si="253"/>
        <v>0</v>
      </c>
      <c r="CX123" s="316">
        <f t="shared" si="185"/>
        <v>0</v>
      </c>
      <c r="CY123" s="316">
        <f t="shared" si="186"/>
        <v>0</v>
      </c>
      <c r="CZ123" s="316">
        <f t="shared" si="187"/>
        <v>0</v>
      </c>
      <c r="DA123" s="316">
        <f t="shared" si="188"/>
        <v>0</v>
      </c>
      <c r="DB123" s="316">
        <f t="shared" si="189"/>
        <v>0</v>
      </c>
      <c r="DC123" s="316">
        <f t="shared" si="190"/>
        <v>0</v>
      </c>
      <c r="DD123" s="188"/>
      <c r="DE123" s="307">
        <f t="shared" si="254"/>
        <v>0</v>
      </c>
      <c r="DF123" s="188"/>
      <c r="DG123" s="188"/>
      <c r="DH123" s="188"/>
      <c r="DI123" s="188"/>
      <c r="DJ123" s="188"/>
      <c r="DK123" s="316">
        <f t="shared" si="255"/>
        <v>0</v>
      </c>
      <c r="DL123" s="316">
        <f t="shared" si="191"/>
        <v>0</v>
      </c>
      <c r="DM123" s="316">
        <f t="shared" si="192"/>
        <v>0</v>
      </c>
      <c r="DN123" s="316">
        <f t="shared" si="193"/>
        <v>0</v>
      </c>
      <c r="DO123" s="316"/>
      <c r="DP123" s="316">
        <f t="shared" si="256"/>
        <v>0</v>
      </c>
      <c r="DQ123" s="316"/>
      <c r="DR123" s="316">
        <f t="shared" si="257"/>
        <v>0</v>
      </c>
      <c r="DS123" s="316">
        <f t="shared" si="194"/>
        <v>0</v>
      </c>
      <c r="DT123" s="316">
        <f t="shared" si="195"/>
        <v>0</v>
      </c>
      <c r="DU123" s="316">
        <f t="shared" si="196"/>
        <v>0</v>
      </c>
      <c r="DV123" s="316">
        <f t="shared" si="197"/>
        <v>0</v>
      </c>
      <c r="DW123" s="316">
        <f t="shared" si="198"/>
        <v>0</v>
      </c>
      <c r="DX123" s="316">
        <f t="shared" si="199"/>
        <v>0</v>
      </c>
      <c r="DY123" s="316">
        <f t="shared" si="200"/>
        <v>0</v>
      </c>
      <c r="DZ123" s="188"/>
      <c r="EA123" s="307">
        <f t="shared" si="274"/>
        <v>0</v>
      </c>
      <c r="EB123" s="307">
        <f t="shared" si="202"/>
        <v>0</v>
      </c>
      <c r="EC123" s="188"/>
      <c r="ED123" s="188"/>
      <c r="EE123" s="188"/>
      <c r="EF123" s="188"/>
      <c r="EG123" s="188"/>
      <c r="EH123" s="316">
        <f t="shared" si="258"/>
        <v>0</v>
      </c>
      <c r="EI123" s="316">
        <f t="shared" si="203"/>
        <v>0</v>
      </c>
      <c r="EJ123" s="316">
        <f t="shared" si="204"/>
        <v>0</v>
      </c>
      <c r="EK123" s="316">
        <f t="shared" si="205"/>
        <v>0</v>
      </c>
      <c r="EL123" s="316">
        <f t="shared" si="206"/>
        <v>0</v>
      </c>
      <c r="EM123" s="316">
        <f t="shared" si="207"/>
        <v>0</v>
      </c>
      <c r="EN123" s="188"/>
      <c r="EO123" s="307">
        <f t="shared" si="268"/>
        <v>0</v>
      </c>
      <c r="EP123" s="307">
        <f t="shared" si="208"/>
        <v>0</v>
      </c>
      <c r="EQ123" s="188"/>
      <c r="ER123" s="188"/>
      <c r="ES123" s="188"/>
      <c r="ET123" s="188"/>
      <c r="EU123" s="188"/>
      <c r="EV123" s="316">
        <f t="shared" si="259"/>
        <v>0</v>
      </c>
      <c r="EW123" s="316">
        <f t="shared" si="209"/>
        <v>0</v>
      </c>
      <c r="EX123" s="316">
        <f t="shared" si="210"/>
        <v>0</v>
      </c>
      <c r="EY123" s="316">
        <f t="shared" si="211"/>
        <v>0</v>
      </c>
      <c r="EZ123" s="316">
        <f t="shared" si="212"/>
        <v>0</v>
      </c>
      <c r="FA123" s="316">
        <f t="shared" si="213"/>
        <v>0</v>
      </c>
      <c r="FB123" s="188"/>
      <c r="FC123" s="307">
        <f t="shared" si="269"/>
        <v>0</v>
      </c>
      <c r="FD123" s="307">
        <f t="shared" si="214"/>
        <v>0</v>
      </c>
      <c r="FE123" s="188"/>
      <c r="FF123" s="188"/>
      <c r="FG123" s="188"/>
      <c r="FH123" s="188"/>
      <c r="FI123" s="188"/>
      <c r="FJ123" s="188"/>
      <c r="FK123" s="316">
        <f t="shared" si="260"/>
        <v>0</v>
      </c>
      <c r="FL123" s="316">
        <f t="shared" si="215"/>
        <v>0</v>
      </c>
      <c r="FM123" s="316">
        <f t="shared" si="216"/>
        <v>0</v>
      </c>
      <c r="FN123" s="316">
        <f t="shared" si="217"/>
        <v>0</v>
      </c>
      <c r="FO123" s="316">
        <f t="shared" si="218"/>
        <v>0</v>
      </c>
      <c r="FP123" s="316">
        <f t="shared" si="219"/>
        <v>0</v>
      </c>
      <c r="FQ123" s="188"/>
      <c r="FR123" s="307">
        <f t="shared" si="220"/>
        <v>0</v>
      </c>
      <c r="FS123" s="307">
        <f t="shared" si="221"/>
        <v>0</v>
      </c>
      <c r="FT123" s="188"/>
      <c r="FU123" s="188"/>
      <c r="FV123" s="188"/>
      <c r="FW123" s="188"/>
      <c r="FX123" s="188"/>
      <c r="FY123" s="188"/>
      <c r="FZ123" s="316">
        <f t="shared" si="261"/>
        <v>0</v>
      </c>
      <c r="GA123" s="316">
        <f t="shared" si="222"/>
        <v>0</v>
      </c>
      <c r="GB123" s="316">
        <f t="shared" si="223"/>
        <v>0</v>
      </c>
      <c r="GC123" s="316">
        <f t="shared" si="224"/>
        <v>0</v>
      </c>
      <c r="GD123" s="316">
        <f t="shared" si="225"/>
        <v>0</v>
      </c>
      <c r="GE123" s="316">
        <f t="shared" si="226"/>
        <v>0</v>
      </c>
      <c r="GF123" s="188"/>
      <c r="GG123" s="307">
        <f t="shared" si="227"/>
        <v>0</v>
      </c>
      <c r="GH123" s="307">
        <f t="shared" si="228"/>
        <v>0</v>
      </c>
      <c r="GK123" s="188"/>
      <c r="GL123" s="188"/>
      <c r="GM123" s="188"/>
      <c r="GN123" s="188"/>
      <c r="GO123" s="316">
        <f t="shared" si="277"/>
        <v>0</v>
      </c>
      <c r="GP123" s="316">
        <f t="shared" si="277"/>
        <v>0</v>
      </c>
      <c r="GQ123" s="316">
        <f t="shared" si="277"/>
        <v>0</v>
      </c>
      <c r="GR123" s="316">
        <f t="shared" si="275"/>
        <v>0</v>
      </c>
      <c r="GS123" s="316">
        <f t="shared" si="275"/>
        <v>0</v>
      </c>
      <c r="GT123" s="316">
        <f t="shared" si="275"/>
        <v>0</v>
      </c>
      <c r="GU123" s="188"/>
      <c r="GV123" s="307">
        <f t="shared" si="229"/>
        <v>0</v>
      </c>
      <c r="GW123" s="307">
        <f t="shared" si="263"/>
        <v>0</v>
      </c>
      <c r="GZ123" s="188"/>
      <c r="HA123" s="188"/>
      <c r="HB123" s="188"/>
      <c r="HC123" s="188"/>
      <c r="HD123" s="316">
        <f t="shared" si="278"/>
        <v>0</v>
      </c>
      <c r="HE123" s="316">
        <f t="shared" si="278"/>
        <v>0</v>
      </c>
      <c r="HF123" s="316">
        <f t="shared" si="278"/>
        <v>0</v>
      </c>
      <c r="HG123" s="316">
        <f t="shared" si="276"/>
        <v>0</v>
      </c>
      <c r="HH123" s="316">
        <f t="shared" si="276"/>
        <v>0</v>
      </c>
      <c r="HI123" s="316">
        <f t="shared" si="276"/>
        <v>0</v>
      </c>
      <c r="HJ123" s="188"/>
      <c r="HK123" s="307">
        <f t="shared" si="230"/>
        <v>0</v>
      </c>
      <c r="HL123" s="307">
        <f t="shared" si="265"/>
        <v>0</v>
      </c>
    </row>
    <row r="124" spans="1:220" ht="16.5" x14ac:dyDescent="0.25">
      <c r="A124" s="404">
        <v>40513</v>
      </c>
      <c r="B124" s="410">
        <f t="shared" si="231"/>
        <v>0</v>
      </c>
      <c r="C124" s="208">
        <f t="shared" si="232"/>
        <v>0</v>
      </c>
      <c r="D124" s="417"/>
      <c r="E124" s="410">
        <f t="shared" si="233"/>
        <v>0</v>
      </c>
      <c r="F124" s="208">
        <f t="shared" si="234"/>
        <v>0.27</v>
      </c>
      <c r="G124" s="417"/>
      <c r="H124" s="410">
        <f t="shared" si="235"/>
        <v>0</v>
      </c>
      <c r="I124" s="208">
        <f t="shared" si="270"/>
        <v>2.5000000000000001E-2</v>
      </c>
      <c r="J124" s="417"/>
      <c r="K124" s="410">
        <f t="shared" si="236"/>
        <v>0</v>
      </c>
      <c r="L124" s="208">
        <f t="shared" si="271"/>
        <v>0.1525</v>
      </c>
      <c r="M124" s="417"/>
      <c r="N124" s="410">
        <f t="shared" si="237"/>
        <v>-53.52</v>
      </c>
      <c r="O124" s="208">
        <f t="shared" si="272"/>
        <v>0.13</v>
      </c>
      <c r="P124" s="417"/>
      <c r="Q124" s="410">
        <f t="shared" si="238"/>
        <v>1.68</v>
      </c>
      <c r="R124" s="208">
        <f t="shared" si="239"/>
        <v>-0.56999999999999995</v>
      </c>
      <c r="S124" s="417"/>
      <c r="T124" s="208">
        <f t="shared" si="240"/>
        <v>5.5207196703876722</v>
      </c>
      <c r="U124" s="417"/>
      <c r="V124" s="410">
        <f t="shared" si="241"/>
        <v>-0.01</v>
      </c>
      <c r="W124" s="208">
        <f t="shared" si="242"/>
        <v>4.5175000000000001</v>
      </c>
      <c r="X124" s="417"/>
      <c r="Z124" s="415">
        <f t="shared" si="243"/>
        <v>1.68</v>
      </c>
      <c r="AA124" s="122"/>
      <c r="AB124" s="122"/>
      <c r="AH124" s="407">
        <v>40513</v>
      </c>
      <c r="AI124" s="293">
        <f t="shared" si="244"/>
        <v>0</v>
      </c>
      <c r="AJ124" s="294">
        <f t="shared" si="266"/>
        <v>0</v>
      </c>
      <c r="AK124" s="294">
        <f t="shared" si="153"/>
        <v>0</v>
      </c>
      <c r="AL124" s="313">
        <f t="shared" si="245"/>
        <v>0.55693831172646102</v>
      </c>
      <c r="AM124" s="314">
        <f t="shared" si="154"/>
        <v>0</v>
      </c>
      <c r="AN124" s="294">
        <f t="shared" si="155"/>
        <v>0</v>
      </c>
      <c r="AO124" s="408"/>
      <c r="AP124" s="237"/>
      <c r="AQ124" s="307">
        <f t="shared" si="273"/>
        <v>0</v>
      </c>
      <c r="AR124" s="237"/>
      <c r="AS124" s="188"/>
      <c r="AT124" s="188"/>
      <c r="AU124" s="239">
        <v>40513</v>
      </c>
      <c r="AV124" s="188"/>
      <c r="AW124" s="315">
        <f t="shared" si="246"/>
        <v>0</v>
      </c>
      <c r="AX124" s="316">
        <f t="shared" si="157"/>
        <v>0</v>
      </c>
      <c r="AY124" s="316">
        <f t="shared" si="158"/>
        <v>0</v>
      </c>
      <c r="AZ124" s="316">
        <f t="shared" si="159"/>
        <v>0</v>
      </c>
      <c r="BA124" s="316">
        <f t="shared" si="160"/>
        <v>0</v>
      </c>
      <c r="BB124" s="316">
        <f t="shared" si="161"/>
        <v>0</v>
      </c>
      <c r="BC124" s="316">
        <f t="shared" si="162"/>
        <v>0</v>
      </c>
      <c r="BD124" s="316"/>
      <c r="BE124" s="316">
        <f t="shared" si="247"/>
        <v>0</v>
      </c>
      <c r="BF124" s="248"/>
      <c r="BG124" s="248"/>
      <c r="BH124" s="317">
        <f t="shared" si="248"/>
        <v>0</v>
      </c>
      <c r="BI124" s="317">
        <f t="shared" si="163"/>
        <v>0</v>
      </c>
      <c r="BJ124" s="317">
        <f t="shared" si="164"/>
        <v>0</v>
      </c>
      <c r="BK124" s="317">
        <f t="shared" si="165"/>
        <v>0</v>
      </c>
      <c r="BL124" s="317">
        <f t="shared" si="166"/>
        <v>0</v>
      </c>
      <c r="BM124" s="317">
        <f t="shared" si="167"/>
        <v>0</v>
      </c>
      <c r="BN124" s="317">
        <f t="shared" si="168"/>
        <v>0</v>
      </c>
      <c r="BO124" s="317">
        <f t="shared" si="169"/>
        <v>0</v>
      </c>
      <c r="BP124" s="248"/>
      <c r="BQ124" s="249">
        <f t="shared" si="267"/>
        <v>0</v>
      </c>
      <c r="BR124" s="249"/>
      <c r="BS124" s="249"/>
      <c r="BT124" s="188"/>
      <c r="BU124" s="188"/>
      <c r="BV124" s="318">
        <f t="shared" si="249"/>
        <v>0</v>
      </c>
      <c r="BW124" s="318">
        <f t="shared" si="170"/>
        <v>0</v>
      </c>
      <c r="BX124" s="318">
        <f t="shared" si="171"/>
        <v>0</v>
      </c>
      <c r="BY124" s="318">
        <f t="shared" si="172"/>
        <v>0</v>
      </c>
      <c r="BZ124" s="318">
        <f t="shared" si="173"/>
        <v>0</v>
      </c>
      <c r="CA124" s="316">
        <f t="shared" si="174"/>
        <v>0</v>
      </c>
      <c r="CB124" s="316">
        <f t="shared" si="175"/>
        <v>0</v>
      </c>
      <c r="CC124" s="316">
        <f t="shared" si="176"/>
        <v>0</v>
      </c>
      <c r="CD124" s="316">
        <f t="shared" si="177"/>
        <v>0</v>
      </c>
      <c r="CE124" s="316">
        <f t="shared" si="178"/>
        <v>0</v>
      </c>
      <c r="CF124" s="316">
        <f t="shared" si="179"/>
        <v>0</v>
      </c>
      <c r="CG124" s="316">
        <f t="shared" si="180"/>
        <v>0</v>
      </c>
      <c r="CH124" s="316">
        <f t="shared" si="181"/>
        <v>0</v>
      </c>
      <c r="CI124" s="188"/>
      <c r="CJ124" s="307">
        <f t="shared" si="250"/>
        <v>0</v>
      </c>
      <c r="CK124" s="307"/>
      <c r="CL124" s="307"/>
      <c r="CM124" s="318">
        <f t="shared" si="251"/>
        <v>0</v>
      </c>
      <c r="CN124" s="318">
        <f t="shared" si="182"/>
        <v>0</v>
      </c>
      <c r="CO124" s="318">
        <f t="shared" si="183"/>
        <v>0</v>
      </c>
      <c r="CP124" s="318">
        <f t="shared" si="184"/>
        <v>0</v>
      </c>
      <c r="CQ124" s="307"/>
      <c r="CR124" s="307">
        <f t="shared" si="252"/>
        <v>0</v>
      </c>
      <c r="CS124" s="307"/>
      <c r="CT124" s="188"/>
      <c r="CU124" s="188"/>
      <c r="CV124" s="188"/>
      <c r="CW124" s="316">
        <f t="shared" si="253"/>
        <v>0</v>
      </c>
      <c r="CX124" s="316">
        <f t="shared" si="185"/>
        <v>0</v>
      </c>
      <c r="CY124" s="316">
        <f t="shared" si="186"/>
        <v>0</v>
      </c>
      <c r="CZ124" s="316">
        <f t="shared" si="187"/>
        <v>0</v>
      </c>
      <c r="DA124" s="316">
        <f t="shared" si="188"/>
        <v>0</v>
      </c>
      <c r="DB124" s="316">
        <f t="shared" si="189"/>
        <v>0</v>
      </c>
      <c r="DC124" s="316">
        <f t="shared" si="190"/>
        <v>0</v>
      </c>
      <c r="DD124" s="188"/>
      <c r="DE124" s="307">
        <f t="shared" si="254"/>
        <v>0</v>
      </c>
      <c r="DF124" s="188"/>
      <c r="DG124" s="188"/>
      <c r="DH124" s="188"/>
      <c r="DI124" s="188"/>
      <c r="DJ124" s="188"/>
      <c r="DK124" s="316">
        <f t="shared" si="255"/>
        <v>0</v>
      </c>
      <c r="DL124" s="316">
        <f t="shared" si="191"/>
        <v>0</v>
      </c>
      <c r="DM124" s="316">
        <f t="shared" si="192"/>
        <v>0</v>
      </c>
      <c r="DN124" s="316">
        <f t="shared" si="193"/>
        <v>0</v>
      </c>
      <c r="DO124" s="316"/>
      <c r="DP124" s="316">
        <f t="shared" si="256"/>
        <v>0</v>
      </c>
      <c r="DQ124" s="316"/>
      <c r="DR124" s="316">
        <f t="shared" si="257"/>
        <v>0</v>
      </c>
      <c r="DS124" s="316">
        <f t="shared" si="194"/>
        <v>0</v>
      </c>
      <c r="DT124" s="316">
        <f t="shared" si="195"/>
        <v>0</v>
      </c>
      <c r="DU124" s="316">
        <f t="shared" si="196"/>
        <v>0</v>
      </c>
      <c r="DV124" s="316">
        <f t="shared" si="197"/>
        <v>0</v>
      </c>
      <c r="DW124" s="316">
        <f t="shared" si="198"/>
        <v>0</v>
      </c>
      <c r="DX124" s="316">
        <f t="shared" si="199"/>
        <v>0</v>
      </c>
      <c r="DY124" s="316">
        <f t="shared" si="200"/>
        <v>0</v>
      </c>
      <c r="DZ124" s="188"/>
      <c r="EA124" s="307">
        <f t="shared" si="274"/>
        <v>0</v>
      </c>
      <c r="EB124" s="307">
        <f t="shared" si="202"/>
        <v>0</v>
      </c>
      <c r="EC124" s="188"/>
      <c r="ED124" s="188"/>
      <c r="EE124" s="188"/>
      <c r="EF124" s="188"/>
      <c r="EG124" s="188"/>
      <c r="EH124" s="316">
        <f t="shared" si="258"/>
        <v>0</v>
      </c>
      <c r="EI124" s="316">
        <f t="shared" si="203"/>
        <v>0</v>
      </c>
      <c r="EJ124" s="316">
        <f t="shared" si="204"/>
        <v>0</v>
      </c>
      <c r="EK124" s="316">
        <f t="shared" si="205"/>
        <v>0</v>
      </c>
      <c r="EL124" s="316">
        <f t="shared" si="206"/>
        <v>0</v>
      </c>
      <c r="EM124" s="316">
        <f t="shared" si="207"/>
        <v>0</v>
      </c>
      <c r="EN124" s="188"/>
      <c r="EO124" s="307">
        <f t="shared" si="268"/>
        <v>0</v>
      </c>
      <c r="EP124" s="307">
        <f t="shared" si="208"/>
        <v>0</v>
      </c>
      <c r="EQ124" s="188"/>
      <c r="ER124" s="188"/>
      <c r="ES124" s="188"/>
      <c r="ET124" s="188"/>
      <c r="EU124" s="188"/>
      <c r="EV124" s="316">
        <f t="shared" si="259"/>
        <v>0</v>
      </c>
      <c r="EW124" s="316">
        <f t="shared" si="209"/>
        <v>0</v>
      </c>
      <c r="EX124" s="316">
        <f t="shared" si="210"/>
        <v>0</v>
      </c>
      <c r="EY124" s="316">
        <f t="shared" si="211"/>
        <v>0</v>
      </c>
      <c r="EZ124" s="316">
        <f t="shared" si="212"/>
        <v>0</v>
      </c>
      <c r="FA124" s="316">
        <f t="shared" si="213"/>
        <v>0</v>
      </c>
      <c r="FB124" s="188"/>
      <c r="FC124" s="307">
        <f t="shared" si="269"/>
        <v>0</v>
      </c>
      <c r="FD124" s="307">
        <f t="shared" si="214"/>
        <v>0</v>
      </c>
      <c r="FE124" s="188"/>
      <c r="FF124" s="188"/>
      <c r="FG124" s="188"/>
      <c r="FH124" s="188"/>
      <c r="FI124" s="188"/>
      <c r="FJ124" s="188"/>
      <c r="FK124" s="316">
        <f t="shared" si="260"/>
        <v>0</v>
      </c>
      <c r="FL124" s="316">
        <f t="shared" si="215"/>
        <v>0</v>
      </c>
      <c r="FM124" s="316">
        <f t="shared" si="216"/>
        <v>0</v>
      </c>
      <c r="FN124" s="316">
        <f t="shared" si="217"/>
        <v>0</v>
      </c>
      <c r="FO124" s="316">
        <f t="shared" si="218"/>
        <v>0</v>
      </c>
      <c r="FP124" s="316">
        <f t="shared" si="219"/>
        <v>0</v>
      </c>
      <c r="FQ124" s="188"/>
      <c r="FR124" s="307">
        <f t="shared" si="220"/>
        <v>0</v>
      </c>
      <c r="FS124" s="307">
        <f t="shared" si="221"/>
        <v>0</v>
      </c>
      <c r="FT124" s="188"/>
      <c r="FU124" s="188"/>
      <c r="FV124" s="188"/>
      <c r="FW124" s="188"/>
      <c r="FX124" s="188"/>
      <c r="FY124" s="188"/>
      <c r="FZ124" s="316">
        <f t="shared" si="261"/>
        <v>0</v>
      </c>
      <c r="GA124" s="316">
        <f t="shared" si="222"/>
        <v>0</v>
      </c>
      <c r="GB124" s="316">
        <f t="shared" si="223"/>
        <v>0</v>
      </c>
      <c r="GC124" s="316">
        <f t="shared" si="224"/>
        <v>0</v>
      </c>
      <c r="GD124" s="316">
        <f t="shared" si="225"/>
        <v>0</v>
      </c>
      <c r="GE124" s="316">
        <f t="shared" si="226"/>
        <v>0</v>
      </c>
      <c r="GF124" s="188"/>
      <c r="GG124" s="307">
        <f t="shared" si="227"/>
        <v>0</v>
      </c>
      <c r="GH124" s="307">
        <f t="shared" si="228"/>
        <v>0</v>
      </c>
      <c r="GK124" s="188"/>
      <c r="GL124" s="188"/>
      <c r="GM124" s="188"/>
      <c r="GN124" s="188"/>
      <c r="GO124" s="316">
        <f t="shared" si="277"/>
        <v>0</v>
      </c>
      <c r="GP124" s="316">
        <f t="shared" si="277"/>
        <v>0</v>
      </c>
      <c r="GQ124" s="316">
        <f t="shared" si="277"/>
        <v>0</v>
      </c>
      <c r="GR124" s="316">
        <f t="shared" si="275"/>
        <v>0</v>
      </c>
      <c r="GS124" s="316">
        <f t="shared" si="275"/>
        <v>0</v>
      </c>
      <c r="GT124" s="316">
        <f t="shared" si="275"/>
        <v>0</v>
      </c>
      <c r="GU124" s="188"/>
      <c r="GV124" s="307">
        <f t="shared" si="229"/>
        <v>0</v>
      </c>
      <c r="GW124" s="307">
        <f t="shared" si="263"/>
        <v>0</v>
      </c>
      <c r="GZ124" s="188"/>
      <c r="HA124" s="188"/>
      <c r="HB124" s="188"/>
      <c r="HC124" s="188"/>
      <c r="HD124" s="316">
        <f t="shared" si="278"/>
        <v>0</v>
      </c>
      <c r="HE124" s="316">
        <f t="shared" si="278"/>
        <v>0</v>
      </c>
      <c r="HF124" s="316">
        <f t="shared" si="278"/>
        <v>0</v>
      </c>
      <c r="HG124" s="316">
        <f t="shared" si="276"/>
        <v>0</v>
      </c>
      <c r="HH124" s="316">
        <f t="shared" si="276"/>
        <v>0</v>
      </c>
      <c r="HI124" s="316">
        <f t="shared" si="276"/>
        <v>0</v>
      </c>
      <c r="HJ124" s="188"/>
      <c r="HK124" s="307">
        <f t="shared" si="230"/>
        <v>0</v>
      </c>
      <c r="HL124" s="307">
        <f t="shared" si="265"/>
        <v>0</v>
      </c>
    </row>
    <row r="125" spans="1:220" ht="16.5" x14ac:dyDescent="0.25">
      <c r="A125" s="404">
        <v>40544</v>
      </c>
      <c r="B125" s="410">
        <f t="shared" si="231"/>
        <v>0</v>
      </c>
      <c r="C125" s="208">
        <f t="shared" si="232"/>
        <v>0</v>
      </c>
      <c r="D125" s="411">
        <f>AVERAGE(C123:C127)</f>
        <v>0</v>
      </c>
      <c r="E125" s="410">
        <f t="shared" si="233"/>
        <v>0</v>
      </c>
      <c r="F125" s="208">
        <f t="shared" si="234"/>
        <v>0.28000000000000003</v>
      </c>
      <c r="G125" s="411">
        <f>AVERAGE(F123:F127)</f>
        <v>0.26700000000000002</v>
      </c>
      <c r="H125" s="410">
        <f t="shared" si="235"/>
        <v>0</v>
      </c>
      <c r="I125" s="208">
        <f t="shared" si="270"/>
        <v>3.7499999999999999E-2</v>
      </c>
      <c r="J125" s="411">
        <f>AVERAGE(I123:I127)</f>
        <v>3.0000000000000006E-2</v>
      </c>
      <c r="K125" s="410">
        <f t="shared" si="236"/>
        <v>0</v>
      </c>
      <c r="L125" s="208">
        <f t="shared" si="271"/>
        <v>0.16250000000000001</v>
      </c>
      <c r="M125" s="411">
        <f>AVERAGE(L123:L127)</f>
        <v>0.14949999999999999</v>
      </c>
      <c r="N125" s="410">
        <f t="shared" si="237"/>
        <v>-53.21</v>
      </c>
      <c r="O125" s="208">
        <f t="shared" si="272"/>
        <v>0.13</v>
      </c>
      <c r="P125" s="411">
        <f>AVERAGE(O123:O127)</f>
        <v>0.13</v>
      </c>
      <c r="Q125" s="410">
        <f t="shared" si="238"/>
        <v>1.67</v>
      </c>
      <c r="R125" s="208">
        <f t="shared" si="239"/>
        <v>-0.56999999999999995</v>
      </c>
      <c r="S125" s="411">
        <f>AVERAGE(R123:R127)</f>
        <v>-0.56999999999999995</v>
      </c>
      <c r="T125" s="208">
        <f t="shared" si="240"/>
        <v>5.6663452821651035</v>
      </c>
      <c r="U125" s="411">
        <f>AVERAGE(T123:T127)</f>
        <v>5.4650721344469542</v>
      </c>
      <c r="V125" s="410">
        <f t="shared" si="241"/>
        <v>-0.01</v>
      </c>
      <c r="W125" s="208">
        <f t="shared" si="242"/>
        <v>4.6215000000000002</v>
      </c>
      <c r="X125" s="411">
        <f>AVERAGE(W123:W127)</f>
        <v>4.4777000000000005</v>
      </c>
      <c r="Z125" s="415">
        <f t="shared" si="243"/>
        <v>1.67</v>
      </c>
      <c r="AA125" s="122"/>
      <c r="AB125" s="122"/>
      <c r="AH125" s="407">
        <v>40544</v>
      </c>
      <c r="AI125" s="293">
        <f t="shared" si="244"/>
        <v>0</v>
      </c>
      <c r="AJ125" s="294">
        <f t="shared" si="266"/>
        <v>0</v>
      </c>
      <c r="AK125" s="294">
        <f t="shared" si="153"/>
        <v>0</v>
      </c>
      <c r="AL125" s="313">
        <f t="shared" si="245"/>
        <v>0.55369437989595438</v>
      </c>
      <c r="AM125" s="314">
        <f t="shared" si="154"/>
        <v>0</v>
      </c>
      <c r="AN125" s="294">
        <f t="shared" si="155"/>
        <v>0</v>
      </c>
      <c r="AO125" s="408"/>
      <c r="AP125" s="237"/>
      <c r="AQ125" s="307">
        <f t="shared" si="273"/>
        <v>0</v>
      </c>
      <c r="AR125" s="237"/>
      <c r="AS125" s="188"/>
      <c r="AT125" s="188"/>
      <c r="AU125" s="239">
        <v>40544</v>
      </c>
      <c r="AV125" s="188"/>
      <c r="AW125" s="315">
        <f t="shared" si="246"/>
        <v>0</v>
      </c>
      <c r="AX125" s="316">
        <f t="shared" si="157"/>
        <v>0</v>
      </c>
      <c r="AY125" s="316">
        <f t="shared" si="158"/>
        <v>0</v>
      </c>
      <c r="AZ125" s="316">
        <f t="shared" si="159"/>
        <v>0</v>
      </c>
      <c r="BA125" s="316">
        <f t="shared" si="160"/>
        <v>0</v>
      </c>
      <c r="BB125" s="316">
        <f t="shared" si="161"/>
        <v>0</v>
      </c>
      <c r="BC125" s="316">
        <f t="shared" si="162"/>
        <v>0</v>
      </c>
      <c r="BD125" s="316"/>
      <c r="BE125" s="316">
        <f t="shared" si="247"/>
        <v>0</v>
      </c>
      <c r="BF125" s="248"/>
      <c r="BG125" s="248"/>
      <c r="BH125" s="317">
        <f t="shared" si="248"/>
        <v>0</v>
      </c>
      <c r="BI125" s="317">
        <f t="shared" si="163"/>
        <v>0</v>
      </c>
      <c r="BJ125" s="317">
        <f t="shared" si="164"/>
        <v>0</v>
      </c>
      <c r="BK125" s="317">
        <f t="shared" si="165"/>
        <v>0</v>
      </c>
      <c r="BL125" s="317">
        <f t="shared" si="166"/>
        <v>0</v>
      </c>
      <c r="BM125" s="317">
        <f t="shared" si="167"/>
        <v>0</v>
      </c>
      <c r="BN125" s="317">
        <f t="shared" si="168"/>
        <v>0</v>
      </c>
      <c r="BO125" s="317">
        <f t="shared" si="169"/>
        <v>0</v>
      </c>
      <c r="BP125" s="248"/>
      <c r="BQ125" s="249">
        <f t="shared" si="267"/>
        <v>0</v>
      </c>
      <c r="BR125" s="249"/>
      <c r="BS125" s="249"/>
      <c r="BT125" s="188"/>
      <c r="BU125" s="188"/>
      <c r="BV125" s="318">
        <f t="shared" si="249"/>
        <v>0</v>
      </c>
      <c r="BW125" s="318">
        <f t="shared" si="170"/>
        <v>0</v>
      </c>
      <c r="BX125" s="318">
        <f t="shared" si="171"/>
        <v>0</v>
      </c>
      <c r="BY125" s="318">
        <f t="shared" si="172"/>
        <v>0</v>
      </c>
      <c r="BZ125" s="318">
        <f t="shared" si="173"/>
        <v>0</v>
      </c>
      <c r="CA125" s="316">
        <f t="shared" si="174"/>
        <v>0</v>
      </c>
      <c r="CB125" s="316">
        <f t="shared" si="175"/>
        <v>0</v>
      </c>
      <c r="CC125" s="316">
        <f t="shared" si="176"/>
        <v>0</v>
      </c>
      <c r="CD125" s="316">
        <f t="shared" si="177"/>
        <v>0</v>
      </c>
      <c r="CE125" s="316">
        <f t="shared" si="178"/>
        <v>0</v>
      </c>
      <c r="CF125" s="316">
        <f t="shared" si="179"/>
        <v>0</v>
      </c>
      <c r="CG125" s="316">
        <f t="shared" si="180"/>
        <v>0</v>
      </c>
      <c r="CH125" s="316">
        <f t="shared" si="181"/>
        <v>0</v>
      </c>
      <c r="CI125" s="188"/>
      <c r="CJ125" s="307">
        <f t="shared" si="250"/>
        <v>0</v>
      </c>
      <c r="CK125" s="307"/>
      <c r="CL125" s="307"/>
      <c r="CM125" s="318">
        <f t="shared" si="251"/>
        <v>0</v>
      </c>
      <c r="CN125" s="318">
        <f t="shared" si="182"/>
        <v>0</v>
      </c>
      <c r="CO125" s="318">
        <f t="shared" si="183"/>
        <v>0</v>
      </c>
      <c r="CP125" s="318">
        <f t="shared" si="184"/>
        <v>0</v>
      </c>
      <c r="CQ125" s="307"/>
      <c r="CR125" s="307">
        <f t="shared" si="252"/>
        <v>0</v>
      </c>
      <c r="CS125" s="307"/>
      <c r="CT125" s="188"/>
      <c r="CU125" s="188"/>
      <c r="CV125" s="188"/>
      <c r="CW125" s="316">
        <f t="shared" si="253"/>
        <v>0</v>
      </c>
      <c r="CX125" s="316">
        <f t="shared" si="185"/>
        <v>0</v>
      </c>
      <c r="CY125" s="316">
        <f t="shared" si="186"/>
        <v>0</v>
      </c>
      <c r="CZ125" s="316">
        <f t="shared" si="187"/>
        <v>0</v>
      </c>
      <c r="DA125" s="316">
        <f t="shared" si="188"/>
        <v>0</v>
      </c>
      <c r="DB125" s="316">
        <f t="shared" si="189"/>
        <v>0</v>
      </c>
      <c r="DC125" s="316">
        <f t="shared" si="190"/>
        <v>0</v>
      </c>
      <c r="DD125" s="188"/>
      <c r="DE125" s="307">
        <f t="shared" si="254"/>
        <v>0</v>
      </c>
      <c r="DF125" s="188"/>
      <c r="DG125" s="188"/>
      <c r="DH125" s="188"/>
      <c r="DI125" s="188"/>
      <c r="DJ125" s="188"/>
      <c r="DK125" s="316">
        <f t="shared" si="255"/>
        <v>0</v>
      </c>
      <c r="DL125" s="316">
        <f t="shared" si="191"/>
        <v>0</v>
      </c>
      <c r="DM125" s="316">
        <f t="shared" si="192"/>
        <v>0</v>
      </c>
      <c r="DN125" s="316">
        <f t="shared" si="193"/>
        <v>0</v>
      </c>
      <c r="DO125" s="316"/>
      <c r="DP125" s="316">
        <f t="shared" si="256"/>
        <v>0</v>
      </c>
      <c r="DQ125" s="316"/>
      <c r="DR125" s="316">
        <f t="shared" si="257"/>
        <v>0</v>
      </c>
      <c r="DS125" s="316">
        <f t="shared" si="194"/>
        <v>0</v>
      </c>
      <c r="DT125" s="316">
        <f t="shared" si="195"/>
        <v>0</v>
      </c>
      <c r="DU125" s="316">
        <f t="shared" si="196"/>
        <v>0</v>
      </c>
      <c r="DV125" s="316">
        <f t="shared" si="197"/>
        <v>0</v>
      </c>
      <c r="DW125" s="316">
        <f t="shared" si="198"/>
        <v>0</v>
      </c>
      <c r="DX125" s="316">
        <f t="shared" si="199"/>
        <v>0</v>
      </c>
      <c r="DY125" s="316">
        <f t="shared" si="200"/>
        <v>0</v>
      </c>
      <c r="DZ125" s="188"/>
      <c r="EA125" s="307">
        <f t="shared" si="274"/>
        <v>0</v>
      </c>
      <c r="EB125" s="307">
        <f t="shared" si="202"/>
        <v>0</v>
      </c>
      <c r="EC125" s="188"/>
      <c r="ED125" s="188"/>
      <c r="EE125" s="188"/>
      <c r="EF125" s="188"/>
      <c r="EG125" s="188"/>
      <c r="EH125" s="316">
        <f t="shared" si="258"/>
        <v>0</v>
      </c>
      <c r="EI125" s="316">
        <f t="shared" si="203"/>
        <v>0</v>
      </c>
      <c r="EJ125" s="316">
        <f t="shared" si="204"/>
        <v>0</v>
      </c>
      <c r="EK125" s="316">
        <f t="shared" si="205"/>
        <v>0</v>
      </c>
      <c r="EL125" s="316">
        <f t="shared" si="206"/>
        <v>0</v>
      </c>
      <c r="EM125" s="316">
        <f t="shared" si="207"/>
        <v>0</v>
      </c>
      <c r="EN125" s="188"/>
      <c r="EO125" s="307">
        <f t="shared" si="268"/>
        <v>0</v>
      </c>
      <c r="EP125" s="307">
        <f t="shared" si="208"/>
        <v>0</v>
      </c>
      <c r="EQ125" s="188"/>
      <c r="ER125" s="188"/>
      <c r="ES125" s="188"/>
      <c r="ET125" s="188"/>
      <c r="EU125" s="188"/>
      <c r="EV125" s="316">
        <f t="shared" si="259"/>
        <v>0</v>
      </c>
      <c r="EW125" s="316">
        <f t="shared" si="209"/>
        <v>0</v>
      </c>
      <c r="EX125" s="316">
        <f t="shared" si="210"/>
        <v>0</v>
      </c>
      <c r="EY125" s="316">
        <f t="shared" si="211"/>
        <v>0</v>
      </c>
      <c r="EZ125" s="316">
        <f t="shared" si="212"/>
        <v>0</v>
      </c>
      <c r="FA125" s="316">
        <f t="shared" si="213"/>
        <v>0</v>
      </c>
      <c r="FB125" s="188"/>
      <c r="FC125" s="307">
        <f t="shared" si="269"/>
        <v>0</v>
      </c>
      <c r="FD125" s="307">
        <f t="shared" si="214"/>
        <v>0</v>
      </c>
      <c r="FE125" s="188"/>
      <c r="FF125" s="188"/>
      <c r="FG125" s="188"/>
      <c r="FH125" s="188"/>
      <c r="FI125" s="188"/>
      <c r="FJ125" s="188"/>
      <c r="FK125" s="316">
        <f t="shared" si="260"/>
        <v>0</v>
      </c>
      <c r="FL125" s="316">
        <f t="shared" si="215"/>
        <v>0</v>
      </c>
      <c r="FM125" s="316">
        <f t="shared" si="216"/>
        <v>0</v>
      </c>
      <c r="FN125" s="316">
        <f t="shared" si="217"/>
        <v>0</v>
      </c>
      <c r="FO125" s="316">
        <f t="shared" si="218"/>
        <v>0</v>
      </c>
      <c r="FP125" s="316">
        <f t="shared" si="219"/>
        <v>0</v>
      </c>
      <c r="FQ125" s="188"/>
      <c r="FR125" s="307">
        <f t="shared" si="220"/>
        <v>0</v>
      </c>
      <c r="FS125" s="307">
        <f t="shared" si="221"/>
        <v>0</v>
      </c>
      <c r="FT125" s="188"/>
      <c r="FU125" s="188"/>
      <c r="FV125" s="188"/>
      <c r="FW125" s="188"/>
      <c r="FX125" s="188"/>
      <c r="FY125" s="188"/>
      <c r="FZ125" s="316">
        <f t="shared" si="261"/>
        <v>0</v>
      </c>
      <c r="GA125" s="316">
        <f t="shared" si="222"/>
        <v>0</v>
      </c>
      <c r="GB125" s="316">
        <f t="shared" si="223"/>
        <v>0</v>
      </c>
      <c r="GC125" s="316">
        <f t="shared" si="224"/>
        <v>0</v>
      </c>
      <c r="GD125" s="316">
        <f t="shared" si="225"/>
        <v>0</v>
      </c>
      <c r="GE125" s="316">
        <f t="shared" si="226"/>
        <v>0</v>
      </c>
      <c r="GF125" s="188"/>
      <c r="GG125" s="307">
        <f t="shared" si="227"/>
        <v>0</v>
      </c>
      <c r="GH125" s="307">
        <f t="shared" si="228"/>
        <v>0</v>
      </c>
      <c r="GK125" s="188"/>
      <c r="GL125" s="188"/>
      <c r="GM125" s="188"/>
      <c r="GN125" s="188"/>
      <c r="GO125" s="316">
        <f t="shared" si="277"/>
        <v>0</v>
      </c>
      <c r="GP125" s="316">
        <f t="shared" si="277"/>
        <v>0</v>
      </c>
      <c r="GQ125" s="316">
        <f t="shared" si="277"/>
        <v>0</v>
      </c>
      <c r="GR125" s="316">
        <f t="shared" si="275"/>
        <v>0</v>
      </c>
      <c r="GS125" s="316">
        <f t="shared" si="275"/>
        <v>0</v>
      </c>
      <c r="GT125" s="316">
        <f t="shared" si="275"/>
        <v>0</v>
      </c>
      <c r="GU125" s="188"/>
      <c r="GV125" s="307">
        <f t="shared" si="229"/>
        <v>0</v>
      </c>
      <c r="GW125" s="307">
        <f t="shared" si="263"/>
        <v>0</v>
      </c>
      <c r="GZ125" s="188"/>
      <c r="HA125" s="188"/>
      <c r="HB125" s="188"/>
      <c r="HC125" s="188"/>
      <c r="HD125" s="316">
        <f t="shared" si="278"/>
        <v>0</v>
      </c>
      <c r="HE125" s="316">
        <f t="shared" si="278"/>
        <v>0</v>
      </c>
      <c r="HF125" s="316">
        <f t="shared" si="278"/>
        <v>0</v>
      </c>
      <c r="HG125" s="316">
        <f t="shared" si="276"/>
        <v>0</v>
      </c>
      <c r="HH125" s="316">
        <f t="shared" si="276"/>
        <v>0</v>
      </c>
      <c r="HI125" s="316">
        <f t="shared" si="276"/>
        <v>0</v>
      </c>
      <c r="HJ125" s="188"/>
      <c r="HK125" s="307">
        <f t="shared" si="230"/>
        <v>0</v>
      </c>
      <c r="HL125" s="307">
        <f t="shared" si="265"/>
        <v>0</v>
      </c>
    </row>
    <row r="126" spans="1:220" ht="16.5" x14ac:dyDescent="0.25">
      <c r="A126" s="404">
        <v>40575</v>
      </c>
      <c r="B126" s="410">
        <f t="shared" si="231"/>
        <v>0</v>
      </c>
      <c r="C126" s="208">
        <f t="shared" si="232"/>
        <v>0</v>
      </c>
      <c r="D126" s="417"/>
      <c r="E126" s="410">
        <f t="shared" si="233"/>
        <v>0</v>
      </c>
      <c r="F126" s="208">
        <f t="shared" si="234"/>
        <v>0.27</v>
      </c>
      <c r="G126" s="417"/>
      <c r="H126" s="410">
        <f t="shared" si="235"/>
        <v>0</v>
      </c>
      <c r="I126" s="208">
        <f t="shared" si="270"/>
        <v>4.2500000000000003E-2</v>
      </c>
      <c r="J126" s="417"/>
      <c r="K126" s="410">
        <f t="shared" si="236"/>
        <v>0</v>
      </c>
      <c r="L126" s="208">
        <f t="shared" si="271"/>
        <v>0.1525</v>
      </c>
      <c r="M126" s="417"/>
      <c r="N126" s="410">
        <f t="shared" si="237"/>
        <v>-47.79</v>
      </c>
      <c r="O126" s="208">
        <f t="shared" si="272"/>
        <v>0.13</v>
      </c>
      <c r="P126" s="417"/>
      <c r="Q126" s="410">
        <f t="shared" si="238"/>
        <v>1.5</v>
      </c>
      <c r="R126" s="208">
        <f t="shared" si="239"/>
        <v>-0.56999999999999995</v>
      </c>
      <c r="S126" s="417"/>
      <c r="T126" s="208">
        <f t="shared" si="240"/>
        <v>5.4873247758697499</v>
      </c>
      <c r="U126" s="417"/>
      <c r="V126" s="410">
        <f t="shared" si="241"/>
        <v>-0.01</v>
      </c>
      <c r="W126" s="208">
        <f t="shared" si="242"/>
        <v>4.4935</v>
      </c>
      <c r="X126" s="417"/>
      <c r="Z126" s="415">
        <f t="shared" si="243"/>
        <v>1.5</v>
      </c>
      <c r="AA126" s="122"/>
      <c r="AB126" s="122"/>
      <c r="AH126" s="407">
        <v>40575</v>
      </c>
      <c r="AI126" s="293">
        <f t="shared" si="244"/>
        <v>0</v>
      </c>
      <c r="AJ126" s="294">
        <f t="shared" si="266"/>
        <v>0</v>
      </c>
      <c r="AK126" s="294">
        <f t="shared" si="153"/>
        <v>0</v>
      </c>
      <c r="AL126" s="313">
        <f t="shared" si="245"/>
        <v>0.55051937423723307</v>
      </c>
      <c r="AM126" s="314">
        <f t="shared" si="154"/>
        <v>0</v>
      </c>
      <c r="AN126" s="294">
        <f t="shared" si="155"/>
        <v>0</v>
      </c>
      <c r="AO126" s="408"/>
      <c r="AP126" s="237"/>
      <c r="AQ126" s="307">
        <f t="shared" si="273"/>
        <v>0</v>
      </c>
      <c r="AR126" s="237"/>
      <c r="AS126" s="188"/>
      <c r="AT126" s="188"/>
      <c r="AU126" s="239">
        <v>40575</v>
      </c>
      <c r="AV126" s="188"/>
      <c r="AW126" s="315">
        <f t="shared" si="246"/>
        <v>0</v>
      </c>
      <c r="AX126" s="316">
        <f t="shared" si="157"/>
        <v>0</v>
      </c>
      <c r="AY126" s="316">
        <f t="shared" si="158"/>
        <v>0</v>
      </c>
      <c r="AZ126" s="316">
        <f t="shared" si="159"/>
        <v>0</v>
      </c>
      <c r="BA126" s="316">
        <f t="shared" si="160"/>
        <v>0</v>
      </c>
      <c r="BB126" s="316">
        <f t="shared" si="161"/>
        <v>0</v>
      </c>
      <c r="BC126" s="316">
        <f t="shared" si="162"/>
        <v>0</v>
      </c>
      <c r="BD126" s="316"/>
      <c r="BE126" s="316">
        <f t="shared" si="247"/>
        <v>0</v>
      </c>
      <c r="BF126" s="248"/>
      <c r="BG126" s="248"/>
      <c r="BH126" s="317">
        <f t="shared" si="248"/>
        <v>0</v>
      </c>
      <c r="BI126" s="317">
        <f t="shared" si="163"/>
        <v>0</v>
      </c>
      <c r="BJ126" s="317">
        <f t="shared" si="164"/>
        <v>0</v>
      </c>
      <c r="BK126" s="317">
        <f t="shared" si="165"/>
        <v>0</v>
      </c>
      <c r="BL126" s="317">
        <f t="shared" si="166"/>
        <v>0</v>
      </c>
      <c r="BM126" s="317">
        <f t="shared" si="167"/>
        <v>0</v>
      </c>
      <c r="BN126" s="317">
        <f t="shared" si="168"/>
        <v>0</v>
      </c>
      <c r="BO126" s="317">
        <f t="shared" si="169"/>
        <v>0</v>
      </c>
      <c r="BP126" s="248"/>
      <c r="BQ126" s="249">
        <f t="shared" si="267"/>
        <v>0</v>
      </c>
      <c r="BR126" s="249"/>
      <c r="BS126" s="249"/>
      <c r="BT126" s="188"/>
      <c r="BU126" s="188"/>
      <c r="BV126" s="318">
        <f t="shared" si="249"/>
        <v>0</v>
      </c>
      <c r="BW126" s="318">
        <f t="shared" si="170"/>
        <v>0</v>
      </c>
      <c r="BX126" s="318">
        <f t="shared" si="171"/>
        <v>0</v>
      </c>
      <c r="BY126" s="318">
        <f t="shared" si="172"/>
        <v>0</v>
      </c>
      <c r="BZ126" s="318">
        <f t="shared" si="173"/>
        <v>0</v>
      </c>
      <c r="CA126" s="316">
        <f t="shared" si="174"/>
        <v>0</v>
      </c>
      <c r="CB126" s="316">
        <f t="shared" si="175"/>
        <v>0</v>
      </c>
      <c r="CC126" s="316">
        <f t="shared" si="176"/>
        <v>0</v>
      </c>
      <c r="CD126" s="316">
        <f t="shared" si="177"/>
        <v>0</v>
      </c>
      <c r="CE126" s="316">
        <f t="shared" si="178"/>
        <v>0</v>
      </c>
      <c r="CF126" s="316">
        <f t="shared" si="179"/>
        <v>0</v>
      </c>
      <c r="CG126" s="316">
        <f t="shared" si="180"/>
        <v>0</v>
      </c>
      <c r="CH126" s="316">
        <f t="shared" si="181"/>
        <v>0</v>
      </c>
      <c r="CI126" s="188"/>
      <c r="CJ126" s="307">
        <f t="shared" si="250"/>
        <v>0</v>
      </c>
      <c r="CK126" s="307"/>
      <c r="CL126" s="307"/>
      <c r="CM126" s="318">
        <f t="shared" si="251"/>
        <v>0</v>
      </c>
      <c r="CN126" s="318">
        <f t="shared" si="182"/>
        <v>0</v>
      </c>
      <c r="CO126" s="318">
        <f t="shared" si="183"/>
        <v>0</v>
      </c>
      <c r="CP126" s="318">
        <f t="shared" si="184"/>
        <v>0</v>
      </c>
      <c r="CQ126" s="307"/>
      <c r="CR126" s="307">
        <f t="shared" si="252"/>
        <v>0</v>
      </c>
      <c r="CS126" s="307"/>
      <c r="CT126" s="188"/>
      <c r="CU126" s="188"/>
      <c r="CV126" s="188"/>
      <c r="CW126" s="316">
        <f t="shared" si="253"/>
        <v>0</v>
      </c>
      <c r="CX126" s="316">
        <f t="shared" si="185"/>
        <v>0</v>
      </c>
      <c r="CY126" s="316">
        <f t="shared" si="186"/>
        <v>0</v>
      </c>
      <c r="CZ126" s="316">
        <f t="shared" si="187"/>
        <v>0</v>
      </c>
      <c r="DA126" s="316">
        <f t="shared" si="188"/>
        <v>0</v>
      </c>
      <c r="DB126" s="316">
        <f t="shared" si="189"/>
        <v>0</v>
      </c>
      <c r="DC126" s="316">
        <f t="shared" si="190"/>
        <v>0</v>
      </c>
      <c r="DD126" s="188"/>
      <c r="DE126" s="307">
        <f t="shared" si="254"/>
        <v>0</v>
      </c>
      <c r="DF126" s="188"/>
      <c r="DG126" s="188"/>
      <c r="DH126" s="188"/>
      <c r="DI126" s="188"/>
      <c r="DJ126" s="188"/>
      <c r="DK126" s="316">
        <f t="shared" si="255"/>
        <v>0</v>
      </c>
      <c r="DL126" s="316">
        <f t="shared" si="191"/>
        <v>0</v>
      </c>
      <c r="DM126" s="316">
        <f t="shared" si="192"/>
        <v>0</v>
      </c>
      <c r="DN126" s="316">
        <f t="shared" si="193"/>
        <v>0</v>
      </c>
      <c r="DO126" s="316"/>
      <c r="DP126" s="316">
        <f t="shared" si="256"/>
        <v>0</v>
      </c>
      <c r="DQ126" s="316"/>
      <c r="DR126" s="316">
        <f t="shared" si="257"/>
        <v>0</v>
      </c>
      <c r="DS126" s="316">
        <f t="shared" si="194"/>
        <v>0</v>
      </c>
      <c r="DT126" s="316">
        <f t="shared" si="195"/>
        <v>0</v>
      </c>
      <c r="DU126" s="316">
        <f t="shared" si="196"/>
        <v>0</v>
      </c>
      <c r="DV126" s="316">
        <f t="shared" si="197"/>
        <v>0</v>
      </c>
      <c r="DW126" s="316">
        <f t="shared" si="198"/>
        <v>0</v>
      </c>
      <c r="DX126" s="316">
        <f t="shared" si="199"/>
        <v>0</v>
      </c>
      <c r="DY126" s="316">
        <f t="shared" si="200"/>
        <v>0</v>
      </c>
      <c r="DZ126" s="188"/>
      <c r="EA126" s="307">
        <f t="shared" si="274"/>
        <v>0</v>
      </c>
      <c r="EB126" s="307">
        <f t="shared" si="202"/>
        <v>0</v>
      </c>
      <c r="EC126" s="188"/>
      <c r="ED126" s="188"/>
      <c r="EE126" s="188"/>
      <c r="EF126" s="188"/>
      <c r="EG126" s="188"/>
      <c r="EH126" s="316">
        <f t="shared" si="258"/>
        <v>0</v>
      </c>
      <c r="EI126" s="316">
        <f t="shared" si="203"/>
        <v>0</v>
      </c>
      <c r="EJ126" s="316">
        <f t="shared" si="204"/>
        <v>0</v>
      </c>
      <c r="EK126" s="316">
        <f t="shared" si="205"/>
        <v>0</v>
      </c>
      <c r="EL126" s="316">
        <f t="shared" si="206"/>
        <v>0</v>
      </c>
      <c r="EM126" s="316">
        <f t="shared" si="207"/>
        <v>0</v>
      </c>
      <c r="EN126" s="188"/>
      <c r="EO126" s="307">
        <f t="shared" si="268"/>
        <v>0</v>
      </c>
      <c r="EP126" s="307">
        <f t="shared" si="208"/>
        <v>0</v>
      </c>
      <c r="EQ126" s="188"/>
      <c r="ER126" s="188"/>
      <c r="ES126" s="188"/>
      <c r="ET126" s="188"/>
      <c r="EU126" s="188"/>
      <c r="EV126" s="316">
        <f t="shared" si="259"/>
        <v>0</v>
      </c>
      <c r="EW126" s="316">
        <f t="shared" si="209"/>
        <v>0</v>
      </c>
      <c r="EX126" s="316">
        <f t="shared" si="210"/>
        <v>0</v>
      </c>
      <c r="EY126" s="316">
        <f t="shared" si="211"/>
        <v>0</v>
      </c>
      <c r="EZ126" s="316">
        <f t="shared" si="212"/>
        <v>0</v>
      </c>
      <c r="FA126" s="316">
        <f t="shared" si="213"/>
        <v>0</v>
      </c>
      <c r="FB126" s="188"/>
      <c r="FC126" s="307">
        <f t="shared" si="269"/>
        <v>0</v>
      </c>
      <c r="FD126" s="307">
        <f t="shared" si="214"/>
        <v>0</v>
      </c>
      <c r="FE126" s="188"/>
      <c r="FF126" s="188"/>
      <c r="FG126" s="188"/>
      <c r="FH126" s="188"/>
      <c r="FI126" s="188"/>
      <c r="FJ126" s="188"/>
      <c r="FK126" s="316">
        <f t="shared" si="260"/>
        <v>0</v>
      </c>
      <c r="FL126" s="316">
        <f t="shared" si="215"/>
        <v>0</v>
      </c>
      <c r="FM126" s="316">
        <f t="shared" si="216"/>
        <v>0</v>
      </c>
      <c r="FN126" s="316">
        <f t="shared" si="217"/>
        <v>0</v>
      </c>
      <c r="FO126" s="316">
        <f t="shared" si="218"/>
        <v>0</v>
      </c>
      <c r="FP126" s="316">
        <f t="shared" si="219"/>
        <v>0</v>
      </c>
      <c r="FQ126" s="188"/>
      <c r="FR126" s="307">
        <f t="shared" si="220"/>
        <v>0</v>
      </c>
      <c r="FS126" s="307">
        <f t="shared" si="221"/>
        <v>0</v>
      </c>
      <c r="FT126" s="188"/>
      <c r="FU126" s="188"/>
      <c r="FV126" s="188"/>
      <c r="FW126" s="188"/>
      <c r="FX126" s="188"/>
      <c r="FY126" s="188"/>
      <c r="FZ126" s="316">
        <f t="shared" si="261"/>
        <v>0</v>
      </c>
      <c r="GA126" s="316">
        <f t="shared" si="222"/>
        <v>0</v>
      </c>
      <c r="GB126" s="316">
        <f t="shared" si="223"/>
        <v>0</v>
      </c>
      <c r="GC126" s="316">
        <f t="shared" si="224"/>
        <v>0</v>
      </c>
      <c r="GD126" s="316">
        <f t="shared" si="225"/>
        <v>0</v>
      </c>
      <c r="GE126" s="316">
        <f t="shared" si="226"/>
        <v>0</v>
      </c>
      <c r="GF126" s="188"/>
      <c r="GG126" s="307">
        <f t="shared" si="227"/>
        <v>0</v>
      </c>
      <c r="GH126" s="307">
        <f t="shared" si="228"/>
        <v>0</v>
      </c>
      <c r="GK126" s="188"/>
      <c r="GL126" s="188"/>
      <c r="GM126" s="188"/>
      <c r="GN126" s="188"/>
      <c r="GO126" s="316">
        <f t="shared" si="277"/>
        <v>0</v>
      </c>
      <c r="GP126" s="316">
        <f t="shared" si="277"/>
        <v>0</v>
      </c>
      <c r="GQ126" s="316">
        <f t="shared" si="277"/>
        <v>0</v>
      </c>
      <c r="GR126" s="316">
        <f t="shared" si="275"/>
        <v>0</v>
      </c>
      <c r="GS126" s="316">
        <f t="shared" si="275"/>
        <v>0</v>
      </c>
      <c r="GT126" s="316">
        <f t="shared" si="275"/>
        <v>0</v>
      </c>
      <c r="GU126" s="188"/>
      <c r="GV126" s="307">
        <f t="shared" si="229"/>
        <v>0</v>
      </c>
      <c r="GW126" s="307">
        <f t="shared" si="263"/>
        <v>0</v>
      </c>
      <c r="GZ126" s="188"/>
      <c r="HA126" s="188"/>
      <c r="HB126" s="188"/>
      <c r="HC126" s="188"/>
      <c r="HD126" s="316">
        <f t="shared" si="278"/>
        <v>0</v>
      </c>
      <c r="HE126" s="316">
        <f t="shared" si="278"/>
        <v>0</v>
      </c>
      <c r="HF126" s="316">
        <f t="shared" si="278"/>
        <v>0</v>
      </c>
      <c r="HG126" s="316">
        <f t="shared" si="276"/>
        <v>0</v>
      </c>
      <c r="HH126" s="316">
        <f t="shared" si="276"/>
        <v>0</v>
      </c>
      <c r="HI126" s="316">
        <f t="shared" si="276"/>
        <v>0</v>
      </c>
      <c r="HJ126" s="188"/>
      <c r="HK126" s="307">
        <f t="shared" si="230"/>
        <v>0</v>
      </c>
      <c r="HL126" s="307">
        <f t="shared" si="265"/>
        <v>0</v>
      </c>
    </row>
    <row r="127" spans="1:220" ht="16.5" x14ac:dyDescent="0.25">
      <c r="A127" s="409">
        <v>40603</v>
      </c>
      <c r="B127" s="410">
        <f t="shared" si="231"/>
        <v>0</v>
      </c>
      <c r="C127" s="208">
        <f t="shared" si="232"/>
        <v>0</v>
      </c>
      <c r="D127" s="417"/>
      <c r="E127" s="410">
        <f t="shared" si="233"/>
        <v>0</v>
      </c>
      <c r="F127" s="208">
        <f t="shared" si="234"/>
        <v>0.26500000000000001</v>
      </c>
      <c r="G127" s="417"/>
      <c r="H127" s="410">
        <f t="shared" si="235"/>
        <v>0</v>
      </c>
      <c r="I127" s="208">
        <f t="shared" si="270"/>
        <v>0.04</v>
      </c>
      <c r="J127" s="417"/>
      <c r="K127" s="410">
        <f t="shared" si="236"/>
        <v>0</v>
      </c>
      <c r="L127" s="208">
        <f t="shared" si="271"/>
        <v>0.14749999999999999</v>
      </c>
      <c r="M127" s="417"/>
      <c r="N127" s="410">
        <f t="shared" si="237"/>
        <v>-52.64</v>
      </c>
      <c r="O127" s="208">
        <f t="shared" si="272"/>
        <v>0.13</v>
      </c>
      <c r="P127" s="417"/>
      <c r="Q127" s="410">
        <f t="shared" si="238"/>
        <v>1.66</v>
      </c>
      <c r="R127" s="208">
        <f t="shared" si="239"/>
        <v>-0.56999999999999995</v>
      </c>
      <c r="S127" s="417"/>
      <c r="T127" s="208">
        <f t="shared" si="240"/>
        <v>5.3052109673684154</v>
      </c>
      <c r="U127" s="417"/>
      <c r="V127" s="410">
        <f t="shared" si="241"/>
        <v>-0.01</v>
      </c>
      <c r="W127" s="208">
        <f t="shared" si="242"/>
        <v>4.3635000000000002</v>
      </c>
      <c r="X127" s="417"/>
      <c r="Z127" s="412">
        <f t="shared" si="243"/>
        <v>1.66</v>
      </c>
      <c r="AA127" s="122"/>
      <c r="AB127" s="122"/>
      <c r="AH127" s="407">
        <v>40603</v>
      </c>
      <c r="AI127" s="293">
        <f t="shared" si="244"/>
        <v>0</v>
      </c>
      <c r="AJ127" s="294">
        <f t="shared" si="266"/>
        <v>0</v>
      </c>
      <c r="AK127" s="294">
        <f t="shared" si="153"/>
        <v>0</v>
      </c>
      <c r="AL127" s="313">
        <f t="shared" si="245"/>
        <v>0.54781148607403696</v>
      </c>
      <c r="AM127" s="314">
        <f t="shared" si="154"/>
        <v>0</v>
      </c>
      <c r="AN127" s="294">
        <f t="shared" si="155"/>
        <v>0</v>
      </c>
      <c r="AO127" s="408"/>
      <c r="AP127" s="237"/>
      <c r="AQ127" s="307">
        <f t="shared" si="273"/>
        <v>0</v>
      </c>
      <c r="AR127" s="237"/>
      <c r="AS127" s="188"/>
      <c r="AT127" s="188"/>
      <c r="AU127" s="239">
        <v>40603</v>
      </c>
      <c r="AV127" s="188"/>
      <c r="AW127" s="315">
        <f t="shared" si="246"/>
        <v>0</v>
      </c>
      <c r="AX127" s="316">
        <f t="shared" si="157"/>
        <v>0</v>
      </c>
      <c r="AY127" s="316">
        <f t="shared" si="158"/>
        <v>0</v>
      </c>
      <c r="AZ127" s="316">
        <f t="shared" si="159"/>
        <v>0</v>
      </c>
      <c r="BA127" s="316">
        <f t="shared" si="160"/>
        <v>0</v>
      </c>
      <c r="BB127" s="316">
        <f t="shared" si="161"/>
        <v>0</v>
      </c>
      <c r="BC127" s="316">
        <f t="shared" si="162"/>
        <v>0</v>
      </c>
      <c r="BD127" s="316"/>
      <c r="BE127" s="316">
        <f t="shared" si="247"/>
        <v>0</v>
      </c>
      <c r="BF127" s="248"/>
      <c r="BG127" s="248"/>
      <c r="BH127" s="317">
        <f t="shared" si="248"/>
        <v>0</v>
      </c>
      <c r="BI127" s="317">
        <f t="shared" si="163"/>
        <v>0</v>
      </c>
      <c r="BJ127" s="317">
        <f t="shared" si="164"/>
        <v>0</v>
      </c>
      <c r="BK127" s="317">
        <f t="shared" si="165"/>
        <v>0</v>
      </c>
      <c r="BL127" s="317">
        <f t="shared" si="166"/>
        <v>0</v>
      </c>
      <c r="BM127" s="317">
        <f t="shared" si="167"/>
        <v>0</v>
      </c>
      <c r="BN127" s="317">
        <f t="shared" si="168"/>
        <v>0</v>
      </c>
      <c r="BO127" s="317">
        <f t="shared" si="169"/>
        <v>0</v>
      </c>
      <c r="BP127" s="248"/>
      <c r="BQ127" s="249">
        <f t="shared" si="267"/>
        <v>0</v>
      </c>
      <c r="BR127" s="249"/>
      <c r="BS127" s="249"/>
      <c r="BT127" s="188"/>
      <c r="BU127" s="188"/>
      <c r="BV127" s="318">
        <f t="shared" si="249"/>
        <v>0</v>
      </c>
      <c r="BW127" s="318">
        <f t="shared" si="170"/>
        <v>0</v>
      </c>
      <c r="BX127" s="318">
        <f t="shared" si="171"/>
        <v>0</v>
      </c>
      <c r="BY127" s="318">
        <f t="shared" si="172"/>
        <v>0</v>
      </c>
      <c r="BZ127" s="318">
        <f t="shared" si="173"/>
        <v>0</v>
      </c>
      <c r="CA127" s="316">
        <f t="shared" si="174"/>
        <v>0</v>
      </c>
      <c r="CB127" s="316">
        <f t="shared" si="175"/>
        <v>0</v>
      </c>
      <c r="CC127" s="316">
        <f t="shared" si="176"/>
        <v>0</v>
      </c>
      <c r="CD127" s="316">
        <f t="shared" si="177"/>
        <v>0</v>
      </c>
      <c r="CE127" s="316">
        <f t="shared" si="178"/>
        <v>0</v>
      </c>
      <c r="CF127" s="316">
        <f t="shared" si="179"/>
        <v>0</v>
      </c>
      <c r="CG127" s="316">
        <f t="shared" si="180"/>
        <v>0</v>
      </c>
      <c r="CH127" s="316">
        <f t="shared" si="181"/>
        <v>0</v>
      </c>
      <c r="CI127" s="188"/>
      <c r="CJ127" s="307">
        <f t="shared" si="250"/>
        <v>0</v>
      </c>
      <c r="CK127" s="307"/>
      <c r="CL127" s="307"/>
      <c r="CM127" s="318">
        <f t="shared" si="251"/>
        <v>0</v>
      </c>
      <c r="CN127" s="318">
        <f t="shared" si="182"/>
        <v>0</v>
      </c>
      <c r="CO127" s="318">
        <f t="shared" si="183"/>
        <v>0</v>
      </c>
      <c r="CP127" s="318">
        <f t="shared" si="184"/>
        <v>0</v>
      </c>
      <c r="CQ127" s="307"/>
      <c r="CR127" s="307">
        <f t="shared" si="252"/>
        <v>0</v>
      </c>
      <c r="CS127" s="307"/>
      <c r="CT127" s="188"/>
      <c r="CU127" s="188"/>
      <c r="CV127" s="188"/>
      <c r="CW127" s="316">
        <f t="shared" si="253"/>
        <v>0</v>
      </c>
      <c r="CX127" s="316">
        <f t="shared" si="185"/>
        <v>0</v>
      </c>
      <c r="CY127" s="316">
        <f t="shared" si="186"/>
        <v>0</v>
      </c>
      <c r="CZ127" s="316">
        <f t="shared" si="187"/>
        <v>0</v>
      </c>
      <c r="DA127" s="316">
        <f t="shared" si="188"/>
        <v>0</v>
      </c>
      <c r="DB127" s="316">
        <f t="shared" si="189"/>
        <v>0</v>
      </c>
      <c r="DC127" s="316">
        <f t="shared" si="190"/>
        <v>0</v>
      </c>
      <c r="DD127" s="188"/>
      <c r="DE127" s="307">
        <f t="shared" si="254"/>
        <v>0</v>
      </c>
      <c r="DF127" s="188"/>
      <c r="DG127" s="188"/>
      <c r="DH127" s="188"/>
      <c r="DI127" s="188"/>
      <c r="DJ127" s="188"/>
      <c r="DK127" s="316">
        <f t="shared" si="255"/>
        <v>0</v>
      </c>
      <c r="DL127" s="316">
        <f t="shared" si="191"/>
        <v>0</v>
      </c>
      <c r="DM127" s="316">
        <f t="shared" si="192"/>
        <v>0</v>
      </c>
      <c r="DN127" s="316">
        <f t="shared" si="193"/>
        <v>0</v>
      </c>
      <c r="DO127" s="316"/>
      <c r="DP127" s="316">
        <f t="shared" si="256"/>
        <v>0</v>
      </c>
      <c r="DQ127" s="316"/>
      <c r="DR127" s="316">
        <f t="shared" si="257"/>
        <v>0</v>
      </c>
      <c r="DS127" s="316">
        <f t="shared" si="194"/>
        <v>0</v>
      </c>
      <c r="DT127" s="316">
        <f t="shared" si="195"/>
        <v>0</v>
      </c>
      <c r="DU127" s="316">
        <f t="shared" si="196"/>
        <v>0</v>
      </c>
      <c r="DV127" s="316">
        <f t="shared" si="197"/>
        <v>0</v>
      </c>
      <c r="DW127" s="316">
        <f t="shared" si="198"/>
        <v>0</v>
      </c>
      <c r="DX127" s="316">
        <f t="shared" si="199"/>
        <v>0</v>
      </c>
      <c r="DY127" s="316">
        <f t="shared" si="200"/>
        <v>0</v>
      </c>
      <c r="DZ127" s="188"/>
      <c r="EA127" s="307">
        <f t="shared" si="274"/>
        <v>0</v>
      </c>
      <c r="EB127" s="307">
        <f t="shared" si="202"/>
        <v>0</v>
      </c>
      <c r="EC127" s="188"/>
      <c r="ED127" s="188"/>
      <c r="EE127" s="188"/>
      <c r="EF127" s="188"/>
      <c r="EG127" s="188"/>
      <c r="EH127" s="316">
        <f t="shared" si="258"/>
        <v>0</v>
      </c>
      <c r="EI127" s="316">
        <f t="shared" si="203"/>
        <v>0</v>
      </c>
      <c r="EJ127" s="316">
        <f t="shared" si="204"/>
        <v>0</v>
      </c>
      <c r="EK127" s="316">
        <f t="shared" si="205"/>
        <v>0</v>
      </c>
      <c r="EL127" s="316">
        <f t="shared" si="206"/>
        <v>0</v>
      </c>
      <c r="EM127" s="316">
        <f t="shared" si="207"/>
        <v>0</v>
      </c>
      <c r="EN127" s="188"/>
      <c r="EO127" s="307">
        <f t="shared" si="268"/>
        <v>0</v>
      </c>
      <c r="EP127" s="307">
        <f t="shared" si="208"/>
        <v>0</v>
      </c>
      <c r="EQ127" s="188"/>
      <c r="ER127" s="188"/>
      <c r="ES127" s="188"/>
      <c r="ET127" s="188"/>
      <c r="EU127" s="188"/>
      <c r="EV127" s="316">
        <f t="shared" si="259"/>
        <v>0</v>
      </c>
      <c r="EW127" s="316">
        <f t="shared" si="209"/>
        <v>0</v>
      </c>
      <c r="EX127" s="316">
        <f t="shared" si="210"/>
        <v>0</v>
      </c>
      <c r="EY127" s="316">
        <f t="shared" si="211"/>
        <v>0</v>
      </c>
      <c r="EZ127" s="316">
        <f t="shared" si="212"/>
        <v>0</v>
      </c>
      <c r="FA127" s="316">
        <f t="shared" si="213"/>
        <v>0</v>
      </c>
      <c r="FB127" s="188"/>
      <c r="FC127" s="307">
        <f t="shared" si="269"/>
        <v>0</v>
      </c>
      <c r="FD127" s="307">
        <f t="shared" si="214"/>
        <v>0</v>
      </c>
      <c r="FE127" s="188"/>
      <c r="FF127" s="188"/>
      <c r="FG127" s="188"/>
      <c r="FH127" s="188"/>
      <c r="FI127" s="188"/>
      <c r="FJ127" s="188"/>
      <c r="FK127" s="316">
        <f t="shared" si="260"/>
        <v>0</v>
      </c>
      <c r="FL127" s="316">
        <f t="shared" si="215"/>
        <v>0</v>
      </c>
      <c r="FM127" s="316">
        <f t="shared" si="216"/>
        <v>0</v>
      </c>
      <c r="FN127" s="316">
        <f t="shared" si="217"/>
        <v>0</v>
      </c>
      <c r="FO127" s="316">
        <f t="shared" si="218"/>
        <v>0</v>
      </c>
      <c r="FP127" s="316">
        <f t="shared" si="219"/>
        <v>0</v>
      </c>
      <c r="FQ127" s="188"/>
      <c r="FR127" s="307">
        <f t="shared" si="220"/>
        <v>0</v>
      </c>
      <c r="FS127" s="307">
        <f t="shared" si="221"/>
        <v>0</v>
      </c>
      <c r="FT127" s="188"/>
      <c r="FU127" s="188"/>
      <c r="FV127" s="188"/>
      <c r="FW127" s="188"/>
      <c r="FX127" s="188"/>
      <c r="FY127" s="188"/>
      <c r="FZ127" s="316">
        <f t="shared" si="261"/>
        <v>0</v>
      </c>
      <c r="GA127" s="316">
        <f t="shared" si="222"/>
        <v>0</v>
      </c>
      <c r="GB127" s="316">
        <f t="shared" si="223"/>
        <v>0</v>
      </c>
      <c r="GC127" s="316">
        <f t="shared" si="224"/>
        <v>0</v>
      </c>
      <c r="GD127" s="316">
        <f t="shared" si="225"/>
        <v>0</v>
      </c>
      <c r="GE127" s="316">
        <f t="shared" si="226"/>
        <v>0</v>
      </c>
      <c r="GF127" s="188"/>
      <c r="GG127" s="307">
        <f t="shared" si="227"/>
        <v>0</v>
      </c>
      <c r="GH127" s="307">
        <f t="shared" si="228"/>
        <v>0</v>
      </c>
      <c r="GK127" s="188"/>
      <c r="GL127" s="188"/>
      <c r="GM127" s="188"/>
      <c r="GN127" s="188"/>
      <c r="GO127" s="316">
        <f t="shared" si="277"/>
        <v>0</v>
      </c>
      <c r="GP127" s="316">
        <f t="shared" si="277"/>
        <v>0</v>
      </c>
      <c r="GQ127" s="316">
        <f t="shared" si="277"/>
        <v>0</v>
      </c>
      <c r="GR127" s="316">
        <f t="shared" si="275"/>
        <v>0</v>
      </c>
      <c r="GS127" s="316">
        <f t="shared" si="275"/>
        <v>0</v>
      </c>
      <c r="GT127" s="316">
        <f t="shared" si="275"/>
        <v>0</v>
      </c>
      <c r="GU127" s="188"/>
      <c r="GV127" s="307">
        <f t="shared" si="229"/>
        <v>0</v>
      </c>
      <c r="GW127" s="307">
        <f t="shared" si="263"/>
        <v>0</v>
      </c>
      <c r="GZ127" s="188"/>
      <c r="HA127" s="188"/>
      <c r="HB127" s="188"/>
      <c r="HC127" s="188"/>
      <c r="HD127" s="316">
        <f t="shared" si="278"/>
        <v>0</v>
      </c>
      <c r="HE127" s="316">
        <f t="shared" si="278"/>
        <v>0</v>
      </c>
      <c r="HF127" s="316">
        <f t="shared" si="278"/>
        <v>0</v>
      </c>
      <c r="HG127" s="316">
        <f t="shared" si="276"/>
        <v>0</v>
      </c>
      <c r="HH127" s="316">
        <f t="shared" si="276"/>
        <v>0</v>
      </c>
      <c r="HI127" s="316">
        <f t="shared" si="276"/>
        <v>0</v>
      </c>
      <c r="HJ127" s="188"/>
      <c r="HK127" s="307">
        <f t="shared" si="230"/>
        <v>0</v>
      </c>
      <c r="HL127" s="307">
        <f t="shared" si="265"/>
        <v>0</v>
      </c>
    </row>
    <row r="128" spans="1:220" ht="16.5" x14ac:dyDescent="0.25">
      <c r="A128" s="404">
        <v>40634</v>
      </c>
      <c r="B128" s="405">
        <f t="shared" si="231"/>
        <v>0</v>
      </c>
      <c r="C128" s="414">
        <f t="shared" si="232"/>
        <v>0</v>
      </c>
      <c r="D128" s="217"/>
      <c r="E128" s="405">
        <f t="shared" si="233"/>
        <v>0</v>
      </c>
      <c r="F128" s="414">
        <f t="shared" si="234"/>
        <v>0.19</v>
      </c>
      <c r="G128" s="217"/>
      <c r="H128" s="405">
        <f t="shared" si="235"/>
        <v>0</v>
      </c>
      <c r="I128" s="414">
        <f t="shared" si="270"/>
        <v>-0.09</v>
      </c>
      <c r="J128" s="217"/>
      <c r="K128" s="405">
        <f t="shared" si="236"/>
        <v>0</v>
      </c>
      <c r="L128" s="414">
        <f t="shared" si="271"/>
        <v>9.2499999999999999E-2</v>
      </c>
      <c r="M128" s="217"/>
      <c r="N128" s="405">
        <f t="shared" si="237"/>
        <v>-50.67</v>
      </c>
      <c r="O128" s="414">
        <f t="shared" si="272"/>
        <v>0.13</v>
      </c>
      <c r="P128" s="217"/>
      <c r="Q128" s="405">
        <f t="shared" si="238"/>
        <v>1.59</v>
      </c>
      <c r="R128" s="414">
        <f t="shared" si="239"/>
        <v>-0.56999999999999995</v>
      </c>
      <c r="S128" s="217"/>
      <c r="T128" s="414">
        <f t="shared" si="240"/>
        <v>5.1077148145465916</v>
      </c>
      <c r="U128" s="217"/>
      <c r="V128" s="405">
        <f t="shared" si="241"/>
        <v>-0.01</v>
      </c>
      <c r="W128" s="414">
        <f t="shared" si="242"/>
        <v>4.2225000000000001</v>
      </c>
      <c r="X128" s="217"/>
      <c r="Z128" s="415">
        <f t="shared" si="243"/>
        <v>1.59</v>
      </c>
      <c r="AA128" s="122"/>
      <c r="AB128" s="122"/>
      <c r="AH128" s="407">
        <v>40634</v>
      </c>
      <c r="AI128" s="293">
        <f t="shared" si="244"/>
        <v>0</v>
      </c>
      <c r="AJ128" s="294">
        <f t="shared" si="266"/>
        <v>0</v>
      </c>
      <c r="AK128" s="294">
        <f t="shared" si="153"/>
        <v>0</v>
      </c>
      <c r="AL128" s="313">
        <f t="shared" si="245"/>
        <v>0.54482547640305423</v>
      </c>
      <c r="AM128" s="314">
        <f t="shared" si="154"/>
        <v>0</v>
      </c>
      <c r="AN128" s="294">
        <f t="shared" si="155"/>
        <v>0</v>
      </c>
      <c r="AO128" s="408"/>
      <c r="AP128" s="237"/>
      <c r="AQ128" s="307">
        <f t="shared" si="273"/>
        <v>0</v>
      </c>
      <c r="AR128" s="237"/>
      <c r="AS128" s="188"/>
      <c r="AT128" s="188"/>
      <c r="AU128" s="239">
        <v>40634</v>
      </c>
      <c r="AV128" s="188"/>
      <c r="AW128" s="315">
        <f t="shared" si="246"/>
        <v>0</v>
      </c>
      <c r="AX128" s="316">
        <f t="shared" si="157"/>
        <v>0</v>
      </c>
      <c r="AY128" s="316">
        <f t="shared" si="158"/>
        <v>0</v>
      </c>
      <c r="AZ128" s="316">
        <f t="shared" si="159"/>
        <v>0</v>
      </c>
      <c r="BA128" s="316">
        <f t="shared" si="160"/>
        <v>0</v>
      </c>
      <c r="BB128" s="316">
        <f t="shared" si="161"/>
        <v>0</v>
      </c>
      <c r="BC128" s="316">
        <f t="shared" si="162"/>
        <v>0</v>
      </c>
      <c r="BD128" s="316"/>
      <c r="BE128" s="316">
        <f t="shared" si="247"/>
        <v>0</v>
      </c>
      <c r="BF128" s="248"/>
      <c r="BG128" s="248"/>
      <c r="BH128" s="317">
        <f t="shared" si="248"/>
        <v>0</v>
      </c>
      <c r="BI128" s="317">
        <f t="shared" si="163"/>
        <v>0</v>
      </c>
      <c r="BJ128" s="317">
        <f t="shared" si="164"/>
        <v>0</v>
      </c>
      <c r="BK128" s="317">
        <f t="shared" si="165"/>
        <v>0</v>
      </c>
      <c r="BL128" s="317">
        <f t="shared" si="166"/>
        <v>0</v>
      </c>
      <c r="BM128" s="317">
        <f t="shared" si="167"/>
        <v>0</v>
      </c>
      <c r="BN128" s="317">
        <f t="shared" si="168"/>
        <v>0</v>
      </c>
      <c r="BO128" s="317">
        <f t="shared" si="169"/>
        <v>0</v>
      </c>
      <c r="BP128" s="248"/>
      <c r="BQ128" s="249">
        <f t="shared" si="267"/>
        <v>0</v>
      </c>
      <c r="BR128" s="249"/>
      <c r="BS128" s="249"/>
      <c r="BT128" s="188"/>
      <c r="BU128" s="188"/>
      <c r="BV128" s="318">
        <f t="shared" si="249"/>
        <v>0</v>
      </c>
      <c r="BW128" s="318">
        <f t="shared" si="170"/>
        <v>0</v>
      </c>
      <c r="BX128" s="318">
        <f t="shared" si="171"/>
        <v>0</v>
      </c>
      <c r="BY128" s="318">
        <f t="shared" si="172"/>
        <v>0</v>
      </c>
      <c r="BZ128" s="318">
        <f t="shared" si="173"/>
        <v>0</v>
      </c>
      <c r="CA128" s="316">
        <f t="shared" si="174"/>
        <v>0</v>
      </c>
      <c r="CB128" s="316">
        <f t="shared" si="175"/>
        <v>0</v>
      </c>
      <c r="CC128" s="316">
        <f t="shared" si="176"/>
        <v>0</v>
      </c>
      <c r="CD128" s="316">
        <f t="shared" si="177"/>
        <v>0</v>
      </c>
      <c r="CE128" s="316">
        <f t="shared" si="178"/>
        <v>0</v>
      </c>
      <c r="CF128" s="316">
        <f t="shared" si="179"/>
        <v>0</v>
      </c>
      <c r="CG128" s="316">
        <f t="shared" si="180"/>
        <v>0</v>
      </c>
      <c r="CH128" s="316">
        <f t="shared" si="181"/>
        <v>0</v>
      </c>
      <c r="CI128" s="188"/>
      <c r="CJ128" s="307">
        <f t="shared" si="250"/>
        <v>0</v>
      </c>
      <c r="CK128" s="307"/>
      <c r="CL128" s="307"/>
      <c r="CM128" s="318">
        <f t="shared" si="251"/>
        <v>0</v>
      </c>
      <c r="CN128" s="318">
        <f t="shared" si="182"/>
        <v>0</v>
      </c>
      <c r="CO128" s="318">
        <f t="shared" si="183"/>
        <v>0</v>
      </c>
      <c r="CP128" s="318">
        <f t="shared" si="184"/>
        <v>0</v>
      </c>
      <c r="CQ128" s="307"/>
      <c r="CR128" s="307">
        <f t="shared" si="252"/>
        <v>0</v>
      </c>
      <c r="CS128" s="307"/>
      <c r="CT128" s="188"/>
      <c r="CU128" s="188"/>
      <c r="CV128" s="188"/>
      <c r="CW128" s="316">
        <f t="shared" si="253"/>
        <v>0</v>
      </c>
      <c r="CX128" s="316">
        <f t="shared" si="185"/>
        <v>0</v>
      </c>
      <c r="CY128" s="316">
        <f t="shared" si="186"/>
        <v>0</v>
      </c>
      <c r="CZ128" s="316">
        <f t="shared" si="187"/>
        <v>0</v>
      </c>
      <c r="DA128" s="316">
        <f t="shared" si="188"/>
        <v>0</v>
      </c>
      <c r="DB128" s="316">
        <f t="shared" si="189"/>
        <v>0</v>
      </c>
      <c r="DC128" s="316">
        <f t="shared" si="190"/>
        <v>0</v>
      </c>
      <c r="DD128" s="188"/>
      <c r="DE128" s="307">
        <f t="shared" si="254"/>
        <v>0</v>
      </c>
      <c r="DF128" s="188"/>
      <c r="DG128" s="188"/>
      <c r="DH128" s="188"/>
      <c r="DI128" s="188"/>
      <c r="DJ128" s="188"/>
      <c r="DK128" s="316">
        <f t="shared" si="255"/>
        <v>0</v>
      </c>
      <c r="DL128" s="316">
        <f t="shared" si="191"/>
        <v>0</v>
      </c>
      <c r="DM128" s="316">
        <f t="shared" si="192"/>
        <v>0</v>
      </c>
      <c r="DN128" s="316">
        <f t="shared" si="193"/>
        <v>0</v>
      </c>
      <c r="DO128" s="316"/>
      <c r="DP128" s="316">
        <f t="shared" si="256"/>
        <v>0</v>
      </c>
      <c r="DQ128" s="316"/>
      <c r="DR128" s="316">
        <f t="shared" si="257"/>
        <v>0</v>
      </c>
      <c r="DS128" s="316">
        <f t="shared" si="194"/>
        <v>0</v>
      </c>
      <c r="DT128" s="316">
        <f t="shared" si="195"/>
        <v>0</v>
      </c>
      <c r="DU128" s="316">
        <f t="shared" si="196"/>
        <v>0</v>
      </c>
      <c r="DV128" s="316">
        <f t="shared" si="197"/>
        <v>0</v>
      </c>
      <c r="DW128" s="316">
        <f t="shared" si="198"/>
        <v>0</v>
      </c>
      <c r="DX128" s="316">
        <f t="shared" si="199"/>
        <v>0</v>
      </c>
      <c r="DY128" s="316">
        <f t="shared" si="200"/>
        <v>0</v>
      </c>
      <c r="DZ128" s="188"/>
      <c r="EA128" s="307">
        <f t="shared" si="274"/>
        <v>0</v>
      </c>
      <c r="EB128" s="307">
        <f t="shared" si="202"/>
        <v>0</v>
      </c>
      <c r="EC128" s="188"/>
      <c r="ED128" s="188"/>
      <c r="EE128" s="188"/>
      <c r="EF128" s="188"/>
      <c r="EG128" s="188"/>
      <c r="EH128" s="316">
        <f t="shared" si="258"/>
        <v>0</v>
      </c>
      <c r="EI128" s="316">
        <f t="shared" si="203"/>
        <v>0</v>
      </c>
      <c r="EJ128" s="316">
        <f t="shared" si="204"/>
        <v>0</v>
      </c>
      <c r="EK128" s="316">
        <f t="shared" si="205"/>
        <v>0</v>
      </c>
      <c r="EL128" s="316">
        <f t="shared" si="206"/>
        <v>0</v>
      </c>
      <c r="EM128" s="316">
        <f t="shared" si="207"/>
        <v>0</v>
      </c>
      <c r="EN128" s="188"/>
      <c r="EO128" s="307">
        <f t="shared" si="268"/>
        <v>0</v>
      </c>
      <c r="EP128" s="307">
        <f t="shared" si="208"/>
        <v>0</v>
      </c>
      <c r="EQ128" s="188"/>
      <c r="ER128" s="188"/>
      <c r="ES128" s="188"/>
      <c r="ET128" s="188"/>
      <c r="EU128" s="188"/>
      <c r="EV128" s="316">
        <f t="shared" si="259"/>
        <v>0</v>
      </c>
      <c r="EW128" s="316">
        <f t="shared" si="209"/>
        <v>0</v>
      </c>
      <c r="EX128" s="316">
        <f t="shared" si="210"/>
        <v>0</v>
      </c>
      <c r="EY128" s="316">
        <f t="shared" si="211"/>
        <v>0</v>
      </c>
      <c r="EZ128" s="316">
        <f t="shared" si="212"/>
        <v>0</v>
      </c>
      <c r="FA128" s="316">
        <f t="shared" si="213"/>
        <v>0</v>
      </c>
      <c r="FB128" s="188"/>
      <c r="FC128" s="307">
        <f t="shared" si="269"/>
        <v>0</v>
      </c>
      <c r="FD128" s="307">
        <f t="shared" si="214"/>
        <v>0</v>
      </c>
      <c r="FE128" s="188"/>
      <c r="FF128" s="188"/>
      <c r="FG128" s="188"/>
      <c r="FH128" s="188"/>
      <c r="FI128" s="188"/>
      <c r="FJ128" s="188"/>
      <c r="FK128" s="316">
        <f t="shared" si="260"/>
        <v>0</v>
      </c>
      <c r="FL128" s="316">
        <f t="shared" si="215"/>
        <v>0</v>
      </c>
      <c r="FM128" s="316">
        <f t="shared" si="216"/>
        <v>0</v>
      </c>
      <c r="FN128" s="316">
        <f t="shared" si="217"/>
        <v>0</v>
      </c>
      <c r="FO128" s="316">
        <f t="shared" si="218"/>
        <v>0</v>
      </c>
      <c r="FP128" s="316">
        <f t="shared" si="219"/>
        <v>0</v>
      </c>
      <c r="FQ128" s="188"/>
      <c r="FR128" s="307">
        <f t="shared" si="220"/>
        <v>0</v>
      </c>
      <c r="FS128" s="307">
        <f t="shared" si="221"/>
        <v>0</v>
      </c>
      <c r="FT128" s="188"/>
      <c r="FU128" s="188"/>
      <c r="FV128" s="188"/>
      <c r="FW128" s="188"/>
      <c r="FX128" s="188"/>
      <c r="FY128" s="188"/>
      <c r="FZ128" s="316">
        <f t="shared" si="261"/>
        <v>0</v>
      </c>
      <c r="GA128" s="316">
        <f t="shared" si="222"/>
        <v>0</v>
      </c>
      <c r="GB128" s="316">
        <f t="shared" si="223"/>
        <v>0</v>
      </c>
      <c r="GC128" s="316">
        <f t="shared" si="224"/>
        <v>0</v>
      </c>
      <c r="GD128" s="316">
        <f t="shared" si="225"/>
        <v>0</v>
      </c>
      <c r="GE128" s="316">
        <f t="shared" si="226"/>
        <v>0</v>
      </c>
      <c r="GF128" s="188"/>
      <c r="GG128" s="307">
        <f t="shared" si="227"/>
        <v>0</v>
      </c>
      <c r="GH128" s="307">
        <f t="shared" si="228"/>
        <v>0</v>
      </c>
      <c r="GK128" s="188"/>
      <c r="GL128" s="188"/>
      <c r="GM128" s="188"/>
      <c r="GN128" s="188"/>
      <c r="GO128" s="316">
        <f t="shared" si="277"/>
        <v>0</v>
      </c>
      <c r="GP128" s="316">
        <f t="shared" si="277"/>
        <v>0</v>
      </c>
      <c r="GQ128" s="316">
        <f t="shared" si="277"/>
        <v>0</v>
      </c>
      <c r="GR128" s="316">
        <f t="shared" si="275"/>
        <v>0</v>
      </c>
      <c r="GS128" s="316">
        <f t="shared" si="275"/>
        <v>0</v>
      </c>
      <c r="GT128" s="316">
        <f t="shared" si="275"/>
        <v>0</v>
      </c>
      <c r="GU128" s="188"/>
      <c r="GV128" s="307">
        <f t="shared" si="229"/>
        <v>0</v>
      </c>
      <c r="GW128" s="307">
        <f t="shared" si="263"/>
        <v>0</v>
      </c>
      <c r="GZ128" s="188"/>
      <c r="HA128" s="188"/>
      <c r="HB128" s="188"/>
      <c r="HC128" s="188"/>
      <c r="HD128" s="316">
        <f t="shared" si="278"/>
        <v>0</v>
      </c>
      <c r="HE128" s="316">
        <f t="shared" si="278"/>
        <v>0</v>
      </c>
      <c r="HF128" s="316">
        <f t="shared" si="278"/>
        <v>0</v>
      </c>
      <c r="HG128" s="316">
        <f t="shared" si="276"/>
        <v>0</v>
      </c>
      <c r="HH128" s="316">
        <f t="shared" si="276"/>
        <v>0</v>
      </c>
      <c r="HI128" s="316">
        <f t="shared" si="276"/>
        <v>0</v>
      </c>
      <c r="HJ128" s="188"/>
      <c r="HK128" s="307">
        <f t="shared" si="230"/>
        <v>0</v>
      </c>
      <c r="HL128" s="307">
        <f t="shared" si="265"/>
        <v>0</v>
      </c>
    </row>
    <row r="129" spans="1:220" ht="16.5" x14ac:dyDescent="0.25">
      <c r="A129" s="404">
        <v>40664</v>
      </c>
      <c r="B129" s="410">
        <f t="shared" si="231"/>
        <v>0</v>
      </c>
      <c r="C129" s="208">
        <f t="shared" si="232"/>
        <v>0</v>
      </c>
      <c r="D129" s="417"/>
      <c r="E129" s="410">
        <f t="shared" si="233"/>
        <v>0</v>
      </c>
      <c r="F129" s="208">
        <f t="shared" si="234"/>
        <v>0.18</v>
      </c>
      <c r="G129" s="417"/>
      <c r="H129" s="410">
        <f t="shared" si="235"/>
        <v>0</v>
      </c>
      <c r="I129" s="208">
        <f t="shared" si="270"/>
        <v>-0.09</v>
      </c>
      <c r="J129" s="417"/>
      <c r="K129" s="410">
        <f t="shared" si="236"/>
        <v>0</v>
      </c>
      <c r="L129" s="208">
        <f t="shared" si="271"/>
        <v>8.2500000000000004E-2</v>
      </c>
      <c r="M129" s="417"/>
      <c r="N129" s="410">
        <f t="shared" si="237"/>
        <v>-52.08</v>
      </c>
      <c r="O129" s="208">
        <f t="shared" si="272"/>
        <v>0.13</v>
      </c>
      <c r="P129" s="417"/>
      <c r="Q129" s="410">
        <f t="shared" si="238"/>
        <v>1.64</v>
      </c>
      <c r="R129" s="208">
        <f t="shared" si="239"/>
        <v>-0.56999999999999995</v>
      </c>
      <c r="S129" s="417"/>
      <c r="T129" s="208">
        <f t="shared" si="240"/>
        <v>5.0668759749357575</v>
      </c>
      <c r="U129" s="417"/>
      <c r="V129" s="410">
        <f t="shared" si="241"/>
        <v>-0.01</v>
      </c>
      <c r="W129" s="208">
        <f t="shared" si="242"/>
        <v>4.1935000000000002</v>
      </c>
      <c r="X129" s="417"/>
      <c r="Z129" s="415">
        <f t="shared" si="243"/>
        <v>1.64</v>
      </c>
      <c r="AA129" s="122"/>
      <c r="AB129" s="122"/>
      <c r="AH129" s="407">
        <v>40664</v>
      </c>
      <c r="AI129" s="293">
        <f t="shared" si="244"/>
        <v>0</v>
      </c>
      <c r="AJ129" s="294">
        <f t="shared" si="266"/>
        <v>0</v>
      </c>
      <c r="AK129" s="294">
        <f t="shared" si="153"/>
        <v>0</v>
      </c>
      <c r="AL129" s="313">
        <f t="shared" si="245"/>
        <v>0.54194777986397746</v>
      </c>
      <c r="AM129" s="314">
        <f t="shared" si="154"/>
        <v>0</v>
      </c>
      <c r="AN129" s="294">
        <f t="shared" si="155"/>
        <v>0</v>
      </c>
      <c r="AO129" s="408"/>
      <c r="AP129" s="237"/>
      <c r="AQ129" s="307">
        <f t="shared" si="273"/>
        <v>0</v>
      </c>
      <c r="AR129" s="237"/>
      <c r="AS129" s="188"/>
      <c r="AT129" s="188"/>
      <c r="AU129" s="239">
        <v>40664</v>
      </c>
      <c r="AV129" s="188"/>
      <c r="AW129" s="315">
        <f t="shared" si="246"/>
        <v>0</v>
      </c>
      <c r="AX129" s="316">
        <f t="shared" si="157"/>
        <v>0</v>
      </c>
      <c r="AY129" s="316">
        <f t="shared" si="158"/>
        <v>0</v>
      </c>
      <c r="AZ129" s="316">
        <f t="shared" si="159"/>
        <v>0</v>
      </c>
      <c r="BA129" s="316">
        <f t="shared" si="160"/>
        <v>0</v>
      </c>
      <c r="BB129" s="316">
        <f t="shared" si="161"/>
        <v>0</v>
      </c>
      <c r="BC129" s="316">
        <f t="shared" si="162"/>
        <v>0</v>
      </c>
      <c r="BD129" s="316"/>
      <c r="BE129" s="316">
        <f t="shared" si="247"/>
        <v>0</v>
      </c>
      <c r="BF129" s="248"/>
      <c r="BG129" s="248"/>
      <c r="BH129" s="317">
        <f t="shared" si="248"/>
        <v>0</v>
      </c>
      <c r="BI129" s="317">
        <f t="shared" si="163"/>
        <v>0</v>
      </c>
      <c r="BJ129" s="317">
        <f t="shared" si="164"/>
        <v>0</v>
      </c>
      <c r="BK129" s="317">
        <f t="shared" si="165"/>
        <v>0</v>
      </c>
      <c r="BL129" s="317">
        <f t="shared" si="166"/>
        <v>0</v>
      </c>
      <c r="BM129" s="317">
        <f t="shared" si="167"/>
        <v>0</v>
      </c>
      <c r="BN129" s="317">
        <f t="shared" si="168"/>
        <v>0</v>
      </c>
      <c r="BO129" s="317">
        <f t="shared" si="169"/>
        <v>0</v>
      </c>
      <c r="BP129" s="248"/>
      <c r="BQ129" s="249">
        <f t="shared" si="267"/>
        <v>0</v>
      </c>
      <c r="BR129" s="249"/>
      <c r="BS129" s="249"/>
      <c r="BT129" s="188"/>
      <c r="BU129" s="188"/>
      <c r="BV129" s="318">
        <f t="shared" si="249"/>
        <v>0</v>
      </c>
      <c r="BW129" s="318">
        <f t="shared" si="170"/>
        <v>0</v>
      </c>
      <c r="BX129" s="318">
        <f t="shared" si="171"/>
        <v>0</v>
      </c>
      <c r="BY129" s="318">
        <f t="shared" si="172"/>
        <v>0</v>
      </c>
      <c r="BZ129" s="318">
        <f t="shared" si="173"/>
        <v>0</v>
      </c>
      <c r="CA129" s="316">
        <f t="shared" si="174"/>
        <v>0</v>
      </c>
      <c r="CB129" s="316">
        <f t="shared" si="175"/>
        <v>0</v>
      </c>
      <c r="CC129" s="316">
        <f t="shared" si="176"/>
        <v>0</v>
      </c>
      <c r="CD129" s="316">
        <f t="shared" si="177"/>
        <v>0</v>
      </c>
      <c r="CE129" s="316">
        <f t="shared" si="178"/>
        <v>0</v>
      </c>
      <c r="CF129" s="316">
        <f t="shared" si="179"/>
        <v>0</v>
      </c>
      <c r="CG129" s="316">
        <f t="shared" si="180"/>
        <v>0</v>
      </c>
      <c r="CH129" s="316">
        <f t="shared" si="181"/>
        <v>0</v>
      </c>
      <c r="CI129" s="188"/>
      <c r="CJ129" s="307">
        <f t="shared" si="250"/>
        <v>0</v>
      </c>
      <c r="CK129" s="307"/>
      <c r="CL129" s="307"/>
      <c r="CM129" s="318">
        <f t="shared" si="251"/>
        <v>0</v>
      </c>
      <c r="CN129" s="318">
        <f t="shared" si="182"/>
        <v>0</v>
      </c>
      <c r="CO129" s="318">
        <f t="shared" si="183"/>
        <v>0</v>
      </c>
      <c r="CP129" s="318">
        <f t="shared" si="184"/>
        <v>0</v>
      </c>
      <c r="CQ129" s="307"/>
      <c r="CR129" s="307">
        <f t="shared" si="252"/>
        <v>0</v>
      </c>
      <c r="CS129" s="307"/>
      <c r="CT129" s="188"/>
      <c r="CU129" s="188"/>
      <c r="CV129" s="188"/>
      <c r="CW129" s="316">
        <f t="shared" si="253"/>
        <v>0</v>
      </c>
      <c r="CX129" s="316">
        <f t="shared" si="185"/>
        <v>0</v>
      </c>
      <c r="CY129" s="316">
        <f t="shared" si="186"/>
        <v>0</v>
      </c>
      <c r="CZ129" s="316">
        <f t="shared" si="187"/>
        <v>0</v>
      </c>
      <c r="DA129" s="316">
        <f t="shared" si="188"/>
        <v>0</v>
      </c>
      <c r="DB129" s="316">
        <f t="shared" si="189"/>
        <v>0</v>
      </c>
      <c r="DC129" s="316">
        <f t="shared" si="190"/>
        <v>0</v>
      </c>
      <c r="DD129" s="188"/>
      <c r="DE129" s="307">
        <f t="shared" si="254"/>
        <v>0</v>
      </c>
      <c r="DF129" s="188"/>
      <c r="DG129" s="188"/>
      <c r="DH129" s="188"/>
      <c r="DI129" s="188"/>
      <c r="DJ129" s="188"/>
      <c r="DK129" s="316">
        <f t="shared" si="255"/>
        <v>0</v>
      </c>
      <c r="DL129" s="316">
        <f t="shared" si="191"/>
        <v>0</v>
      </c>
      <c r="DM129" s="316">
        <f t="shared" si="192"/>
        <v>0</v>
      </c>
      <c r="DN129" s="316">
        <f t="shared" si="193"/>
        <v>0</v>
      </c>
      <c r="DO129" s="316"/>
      <c r="DP129" s="316">
        <f t="shared" si="256"/>
        <v>0</v>
      </c>
      <c r="DQ129" s="316"/>
      <c r="DR129" s="316">
        <f t="shared" si="257"/>
        <v>0</v>
      </c>
      <c r="DS129" s="316">
        <f t="shared" si="194"/>
        <v>0</v>
      </c>
      <c r="DT129" s="316">
        <f t="shared" si="195"/>
        <v>0</v>
      </c>
      <c r="DU129" s="316">
        <f t="shared" si="196"/>
        <v>0</v>
      </c>
      <c r="DV129" s="316">
        <f t="shared" si="197"/>
        <v>0</v>
      </c>
      <c r="DW129" s="316">
        <f t="shared" si="198"/>
        <v>0</v>
      </c>
      <c r="DX129" s="316">
        <f t="shared" si="199"/>
        <v>0</v>
      </c>
      <c r="DY129" s="316">
        <f t="shared" si="200"/>
        <v>0</v>
      </c>
      <c r="DZ129" s="188"/>
      <c r="EA129" s="307">
        <f t="shared" si="274"/>
        <v>0</v>
      </c>
      <c r="EB129" s="307">
        <f t="shared" si="202"/>
        <v>0</v>
      </c>
      <c r="EC129" s="188"/>
      <c r="ED129" s="188"/>
      <c r="EE129" s="188"/>
      <c r="EF129" s="188"/>
      <c r="EG129" s="188"/>
      <c r="EH129" s="316">
        <f t="shared" si="258"/>
        <v>0</v>
      </c>
      <c r="EI129" s="316">
        <f t="shared" si="203"/>
        <v>0</v>
      </c>
      <c r="EJ129" s="316">
        <f t="shared" si="204"/>
        <v>0</v>
      </c>
      <c r="EK129" s="316">
        <f t="shared" si="205"/>
        <v>0</v>
      </c>
      <c r="EL129" s="316">
        <f t="shared" si="206"/>
        <v>0</v>
      </c>
      <c r="EM129" s="316">
        <f t="shared" si="207"/>
        <v>0</v>
      </c>
      <c r="EN129" s="188"/>
      <c r="EO129" s="307">
        <f t="shared" si="268"/>
        <v>0</v>
      </c>
      <c r="EP129" s="307">
        <f t="shared" si="208"/>
        <v>0</v>
      </c>
      <c r="EQ129" s="188"/>
      <c r="ER129" s="188"/>
      <c r="ES129" s="188"/>
      <c r="ET129" s="188"/>
      <c r="EU129" s="188"/>
      <c r="EV129" s="316">
        <f t="shared" si="259"/>
        <v>0</v>
      </c>
      <c r="EW129" s="316">
        <f t="shared" si="209"/>
        <v>0</v>
      </c>
      <c r="EX129" s="316">
        <f t="shared" si="210"/>
        <v>0</v>
      </c>
      <c r="EY129" s="316">
        <f t="shared" si="211"/>
        <v>0</v>
      </c>
      <c r="EZ129" s="316">
        <f t="shared" si="212"/>
        <v>0</v>
      </c>
      <c r="FA129" s="316">
        <f t="shared" si="213"/>
        <v>0</v>
      </c>
      <c r="FB129" s="188"/>
      <c r="FC129" s="307">
        <f t="shared" si="269"/>
        <v>0</v>
      </c>
      <c r="FD129" s="307">
        <f t="shared" si="214"/>
        <v>0</v>
      </c>
      <c r="FE129" s="188"/>
      <c r="FF129" s="188"/>
      <c r="FG129" s="188"/>
      <c r="FH129" s="188"/>
      <c r="FI129" s="188"/>
      <c r="FJ129" s="188"/>
      <c r="FK129" s="316">
        <f t="shared" si="260"/>
        <v>0</v>
      </c>
      <c r="FL129" s="316">
        <f t="shared" si="215"/>
        <v>0</v>
      </c>
      <c r="FM129" s="316">
        <f t="shared" si="216"/>
        <v>0</v>
      </c>
      <c r="FN129" s="316">
        <f t="shared" si="217"/>
        <v>0</v>
      </c>
      <c r="FO129" s="316">
        <f t="shared" si="218"/>
        <v>0</v>
      </c>
      <c r="FP129" s="316">
        <f t="shared" si="219"/>
        <v>0</v>
      </c>
      <c r="FQ129" s="188"/>
      <c r="FR129" s="307">
        <f t="shared" si="220"/>
        <v>0</v>
      </c>
      <c r="FS129" s="307">
        <f t="shared" si="221"/>
        <v>0</v>
      </c>
      <c r="FT129" s="188"/>
      <c r="FU129" s="188"/>
      <c r="FV129" s="188"/>
      <c r="FW129" s="188"/>
      <c r="FX129" s="188"/>
      <c r="FY129" s="188"/>
      <c r="FZ129" s="316">
        <f t="shared" si="261"/>
        <v>0</v>
      </c>
      <c r="GA129" s="316">
        <f t="shared" si="222"/>
        <v>0</v>
      </c>
      <c r="GB129" s="316">
        <f t="shared" si="223"/>
        <v>0</v>
      </c>
      <c r="GC129" s="316">
        <f t="shared" si="224"/>
        <v>0</v>
      </c>
      <c r="GD129" s="316">
        <f t="shared" si="225"/>
        <v>0</v>
      </c>
      <c r="GE129" s="316">
        <f t="shared" si="226"/>
        <v>0</v>
      </c>
      <c r="GF129" s="188"/>
      <c r="GG129" s="307">
        <f t="shared" si="227"/>
        <v>0</v>
      </c>
      <c r="GH129" s="307">
        <f t="shared" si="228"/>
        <v>0</v>
      </c>
      <c r="GK129" s="188"/>
      <c r="GL129" s="188"/>
      <c r="GM129" s="188"/>
      <c r="GN129" s="188"/>
      <c r="GO129" s="316">
        <f t="shared" si="277"/>
        <v>0</v>
      </c>
      <c r="GP129" s="316">
        <f t="shared" si="277"/>
        <v>0</v>
      </c>
      <c r="GQ129" s="316">
        <f t="shared" si="277"/>
        <v>0</v>
      </c>
      <c r="GR129" s="316">
        <f t="shared" si="275"/>
        <v>0</v>
      </c>
      <c r="GS129" s="316">
        <f t="shared" si="275"/>
        <v>0</v>
      </c>
      <c r="GT129" s="316">
        <f t="shared" si="275"/>
        <v>0</v>
      </c>
      <c r="GU129" s="188"/>
      <c r="GV129" s="307">
        <f t="shared" si="229"/>
        <v>0</v>
      </c>
      <c r="GW129" s="307">
        <f t="shared" si="263"/>
        <v>0</v>
      </c>
      <c r="GZ129" s="188"/>
      <c r="HA129" s="188"/>
      <c r="HB129" s="188"/>
      <c r="HC129" s="188"/>
      <c r="HD129" s="316">
        <f t="shared" si="278"/>
        <v>0</v>
      </c>
      <c r="HE129" s="316">
        <f t="shared" si="278"/>
        <v>0</v>
      </c>
      <c r="HF129" s="316">
        <f t="shared" si="278"/>
        <v>0</v>
      </c>
      <c r="HG129" s="316">
        <f t="shared" si="276"/>
        <v>0</v>
      </c>
      <c r="HH129" s="316">
        <f t="shared" si="276"/>
        <v>0</v>
      </c>
      <c r="HI129" s="316">
        <f t="shared" si="276"/>
        <v>0</v>
      </c>
      <c r="HJ129" s="188"/>
      <c r="HK129" s="307">
        <f t="shared" si="230"/>
        <v>0</v>
      </c>
      <c r="HL129" s="307">
        <f t="shared" si="265"/>
        <v>0</v>
      </c>
    </row>
    <row r="130" spans="1:220" ht="16.5" x14ac:dyDescent="0.25">
      <c r="A130" s="404">
        <v>40695</v>
      </c>
      <c r="B130" s="410">
        <f t="shared" si="231"/>
        <v>0</v>
      </c>
      <c r="C130" s="208">
        <f t="shared" si="232"/>
        <v>0</v>
      </c>
      <c r="D130" s="417"/>
      <c r="E130" s="410">
        <f t="shared" si="233"/>
        <v>0</v>
      </c>
      <c r="F130" s="208">
        <f t="shared" si="234"/>
        <v>0.17</v>
      </c>
      <c r="G130" s="417"/>
      <c r="H130" s="410">
        <f t="shared" si="235"/>
        <v>0</v>
      </c>
      <c r="I130" s="208">
        <f t="shared" si="270"/>
        <v>-0.09</v>
      </c>
      <c r="J130" s="417"/>
      <c r="K130" s="410">
        <f t="shared" si="236"/>
        <v>0</v>
      </c>
      <c r="L130" s="208">
        <f t="shared" si="271"/>
        <v>7.2499999999999995E-2</v>
      </c>
      <c r="M130" s="417"/>
      <c r="N130" s="410">
        <f t="shared" si="237"/>
        <v>-50.13</v>
      </c>
      <c r="O130" s="208">
        <f t="shared" si="272"/>
        <v>0.13</v>
      </c>
      <c r="P130" s="417"/>
      <c r="Q130" s="410">
        <f t="shared" si="238"/>
        <v>1.58</v>
      </c>
      <c r="R130" s="208">
        <f t="shared" si="239"/>
        <v>-0.56999999999999995</v>
      </c>
      <c r="S130" s="417"/>
      <c r="T130" s="208">
        <f t="shared" si="240"/>
        <v>5.1085403869229369</v>
      </c>
      <c r="U130" s="417"/>
      <c r="V130" s="410">
        <f t="shared" si="241"/>
        <v>-0.01</v>
      </c>
      <c r="W130" s="208">
        <f t="shared" si="242"/>
        <v>4.2235000000000005</v>
      </c>
      <c r="X130" s="417"/>
      <c r="Z130" s="415">
        <f t="shared" si="243"/>
        <v>1.58</v>
      </c>
      <c r="AA130" s="122"/>
      <c r="AB130" s="122"/>
      <c r="AH130" s="407">
        <v>40695</v>
      </c>
      <c r="AI130" s="293">
        <f t="shared" si="244"/>
        <v>0</v>
      </c>
      <c r="AJ130" s="294">
        <f t="shared" si="266"/>
        <v>0</v>
      </c>
      <c r="AK130" s="294">
        <f t="shared" si="153"/>
        <v>0</v>
      </c>
      <c r="AL130" s="313">
        <f t="shared" si="245"/>
        <v>0.53898652247778867</v>
      </c>
      <c r="AM130" s="314">
        <f t="shared" si="154"/>
        <v>0</v>
      </c>
      <c r="AN130" s="294">
        <f t="shared" si="155"/>
        <v>0</v>
      </c>
      <c r="AO130" s="408"/>
      <c r="AP130" s="237"/>
      <c r="AQ130" s="307">
        <f t="shared" si="273"/>
        <v>0</v>
      </c>
      <c r="AR130" s="237"/>
      <c r="AS130" s="188"/>
      <c r="AT130" s="188"/>
      <c r="AU130" s="239">
        <v>40695</v>
      </c>
      <c r="AV130" s="188"/>
      <c r="AW130" s="315">
        <f t="shared" si="246"/>
        <v>0</v>
      </c>
      <c r="AX130" s="316">
        <f t="shared" si="157"/>
        <v>0</v>
      </c>
      <c r="AY130" s="316">
        <f t="shared" si="158"/>
        <v>0</v>
      </c>
      <c r="AZ130" s="316">
        <f t="shared" si="159"/>
        <v>0</v>
      </c>
      <c r="BA130" s="316">
        <f t="shared" si="160"/>
        <v>0</v>
      </c>
      <c r="BB130" s="316">
        <f t="shared" si="161"/>
        <v>0</v>
      </c>
      <c r="BC130" s="316">
        <f t="shared" si="162"/>
        <v>0</v>
      </c>
      <c r="BD130" s="316"/>
      <c r="BE130" s="316">
        <f t="shared" si="247"/>
        <v>0</v>
      </c>
      <c r="BF130" s="248"/>
      <c r="BG130" s="248"/>
      <c r="BH130" s="317">
        <f t="shared" si="248"/>
        <v>0</v>
      </c>
      <c r="BI130" s="317">
        <f t="shared" si="163"/>
        <v>0</v>
      </c>
      <c r="BJ130" s="317">
        <f t="shared" si="164"/>
        <v>0</v>
      </c>
      <c r="BK130" s="317">
        <f t="shared" si="165"/>
        <v>0</v>
      </c>
      <c r="BL130" s="317">
        <f t="shared" si="166"/>
        <v>0</v>
      </c>
      <c r="BM130" s="317">
        <f t="shared" si="167"/>
        <v>0</v>
      </c>
      <c r="BN130" s="317">
        <f t="shared" si="168"/>
        <v>0</v>
      </c>
      <c r="BO130" s="317">
        <f t="shared" si="169"/>
        <v>0</v>
      </c>
      <c r="BP130" s="248"/>
      <c r="BQ130" s="249">
        <f t="shared" si="267"/>
        <v>0</v>
      </c>
      <c r="BR130" s="249"/>
      <c r="BS130" s="249"/>
      <c r="BT130" s="188"/>
      <c r="BU130" s="188"/>
      <c r="BV130" s="318">
        <f t="shared" si="249"/>
        <v>0</v>
      </c>
      <c r="BW130" s="318">
        <f t="shared" si="170"/>
        <v>0</v>
      </c>
      <c r="BX130" s="318">
        <f t="shared" si="171"/>
        <v>0</v>
      </c>
      <c r="BY130" s="318">
        <f t="shared" si="172"/>
        <v>0</v>
      </c>
      <c r="BZ130" s="318">
        <f t="shared" si="173"/>
        <v>0</v>
      </c>
      <c r="CA130" s="316">
        <f t="shared" si="174"/>
        <v>0</v>
      </c>
      <c r="CB130" s="316">
        <f t="shared" si="175"/>
        <v>0</v>
      </c>
      <c r="CC130" s="316">
        <f t="shared" si="176"/>
        <v>0</v>
      </c>
      <c r="CD130" s="316">
        <f t="shared" si="177"/>
        <v>0</v>
      </c>
      <c r="CE130" s="316">
        <f t="shared" si="178"/>
        <v>0</v>
      </c>
      <c r="CF130" s="316">
        <f t="shared" si="179"/>
        <v>0</v>
      </c>
      <c r="CG130" s="316">
        <f t="shared" si="180"/>
        <v>0</v>
      </c>
      <c r="CH130" s="316">
        <f t="shared" si="181"/>
        <v>0</v>
      </c>
      <c r="CI130" s="188"/>
      <c r="CJ130" s="307">
        <f t="shared" si="250"/>
        <v>0</v>
      </c>
      <c r="CK130" s="307"/>
      <c r="CL130" s="307"/>
      <c r="CM130" s="318">
        <f t="shared" si="251"/>
        <v>0</v>
      </c>
      <c r="CN130" s="318">
        <f t="shared" si="182"/>
        <v>0</v>
      </c>
      <c r="CO130" s="318">
        <f t="shared" si="183"/>
        <v>0</v>
      </c>
      <c r="CP130" s="318">
        <f t="shared" si="184"/>
        <v>0</v>
      </c>
      <c r="CQ130" s="307"/>
      <c r="CR130" s="307">
        <f t="shared" si="252"/>
        <v>0</v>
      </c>
      <c r="CS130" s="307"/>
      <c r="CT130" s="188"/>
      <c r="CU130" s="188"/>
      <c r="CV130" s="188"/>
      <c r="CW130" s="316">
        <f t="shared" si="253"/>
        <v>0</v>
      </c>
      <c r="CX130" s="316">
        <f t="shared" si="185"/>
        <v>0</v>
      </c>
      <c r="CY130" s="316">
        <f t="shared" si="186"/>
        <v>0</v>
      </c>
      <c r="CZ130" s="316">
        <f t="shared" si="187"/>
        <v>0</v>
      </c>
      <c r="DA130" s="316">
        <f t="shared" si="188"/>
        <v>0</v>
      </c>
      <c r="DB130" s="316">
        <f t="shared" si="189"/>
        <v>0</v>
      </c>
      <c r="DC130" s="316">
        <f t="shared" si="190"/>
        <v>0</v>
      </c>
      <c r="DD130" s="188"/>
      <c r="DE130" s="307">
        <f t="shared" si="254"/>
        <v>0</v>
      </c>
      <c r="DF130" s="188"/>
      <c r="DG130" s="188"/>
      <c r="DH130" s="188"/>
      <c r="DI130" s="188"/>
      <c r="DJ130" s="188"/>
      <c r="DK130" s="316">
        <f t="shared" si="255"/>
        <v>0</v>
      </c>
      <c r="DL130" s="316">
        <f t="shared" si="191"/>
        <v>0</v>
      </c>
      <c r="DM130" s="316">
        <f t="shared" si="192"/>
        <v>0</v>
      </c>
      <c r="DN130" s="316">
        <f t="shared" si="193"/>
        <v>0</v>
      </c>
      <c r="DO130" s="316"/>
      <c r="DP130" s="316">
        <f t="shared" si="256"/>
        <v>0</v>
      </c>
      <c r="DQ130" s="316"/>
      <c r="DR130" s="316">
        <f t="shared" si="257"/>
        <v>0</v>
      </c>
      <c r="DS130" s="316">
        <f t="shared" si="194"/>
        <v>0</v>
      </c>
      <c r="DT130" s="316">
        <f t="shared" si="195"/>
        <v>0</v>
      </c>
      <c r="DU130" s="316">
        <f t="shared" si="196"/>
        <v>0</v>
      </c>
      <c r="DV130" s="316">
        <f t="shared" si="197"/>
        <v>0</v>
      </c>
      <c r="DW130" s="316">
        <f t="shared" si="198"/>
        <v>0</v>
      </c>
      <c r="DX130" s="316">
        <f t="shared" si="199"/>
        <v>0</v>
      </c>
      <c r="DY130" s="316">
        <f t="shared" si="200"/>
        <v>0</v>
      </c>
      <c r="DZ130" s="188"/>
      <c r="EA130" s="307">
        <f t="shared" si="274"/>
        <v>0</v>
      </c>
      <c r="EB130" s="307">
        <f t="shared" si="202"/>
        <v>0</v>
      </c>
      <c r="EC130" s="188"/>
      <c r="ED130" s="188"/>
      <c r="EE130" s="188"/>
      <c r="EF130" s="188"/>
      <c r="EG130" s="188"/>
      <c r="EH130" s="316">
        <f t="shared" si="258"/>
        <v>0</v>
      </c>
      <c r="EI130" s="316">
        <f t="shared" si="203"/>
        <v>0</v>
      </c>
      <c r="EJ130" s="316">
        <f t="shared" si="204"/>
        <v>0</v>
      </c>
      <c r="EK130" s="316">
        <f t="shared" si="205"/>
        <v>0</v>
      </c>
      <c r="EL130" s="316">
        <f t="shared" si="206"/>
        <v>0</v>
      </c>
      <c r="EM130" s="316">
        <f t="shared" si="207"/>
        <v>0</v>
      </c>
      <c r="EN130" s="188"/>
      <c r="EO130" s="307">
        <f t="shared" si="268"/>
        <v>0</v>
      </c>
      <c r="EP130" s="307">
        <f t="shared" si="208"/>
        <v>0</v>
      </c>
      <c r="EQ130" s="188"/>
      <c r="ER130" s="188"/>
      <c r="ES130" s="188"/>
      <c r="ET130" s="188"/>
      <c r="EU130" s="188"/>
      <c r="EV130" s="316">
        <f t="shared" si="259"/>
        <v>0</v>
      </c>
      <c r="EW130" s="316">
        <f t="shared" si="209"/>
        <v>0</v>
      </c>
      <c r="EX130" s="316">
        <f t="shared" si="210"/>
        <v>0</v>
      </c>
      <c r="EY130" s="316">
        <f t="shared" si="211"/>
        <v>0</v>
      </c>
      <c r="EZ130" s="316">
        <f t="shared" si="212"/>
        <v>0</v>
      </c>
      <c r="FA130" s="316">
        <f t="shared" si="213"/>
        <v>0</v>
      </c>
      <c r="FB130" s="188"/>
      <c r="FC130" s="307">
        <f t="shared" si="269"/>
        <v>0</v>
      </c>
      <c r="FD130" s="307">
        <f t="shared" si="214"/>
        <v>0</v>
      </c>
      <c r="FE130" s="188"/>
      <c r="FF130" s="188"/>
      <c r="FG130" s="188"/>
      <c r="FH130" s="188"/>
      <c r="FI130" s="188"/>
      <c r="FJ130" s="188"/>
      <c r="FK130" s="316">
        <f t="shared" si="260"/>
        <v>0</v>
      </c>
      <c r="FL130" s="316">
        <f t="shared" si="215"/>
        <v>0</v>
      </c>
      <c r="FM130" s="316">
        <f t="shared" si="216"/>
        <v>0</v>
      </c>
      <c r="FN130" s="316">
        <f t="shared" si="217"/>
        <v>0</v>
      </c>
      <c r="FO130" s="316">
        <f t="shared" si="218"/>
        <v>0</v>
      </c>
      <c r="FP130" s="316">
        <f t="shared" si="219"/>
        <v>0</v>
      </c>
      <c r="FQ130" s="188"/>
      <c r="FR130" s="307">
        <f t="shared" si="220"/>
        <v>0</v>
      </c>
      <c r="FS130" s="307">
        <f t="shared" si="221"/>
        <v>0</v>
      </c>
      <c r="FT130" s="188"/>
      <c r="FU130" s="188"/>
      <c r="FV130" s="188"/>
      <c r="FW130" s="188"/>
      <c r="FX130" s="188"/>
      <c r="FY130" s="188"/>
      <c r="FZ130" s="316">
        <f t="shared" si="261"/>
        <v>0</v>
      </c>
      <c r="GA130" s="316">
        <f t="shared" si="222"/>
        <v>0</v>
      </c>
      <c r="GB130" s="316">
        <f t="shared" si="223"/>
        <v>0</v>
      </c>
      <c r="GC130" s="316">
        <f t="shared" si="224"/>
        <v>0</v>
      </c>
      <c r="GD130" s="316">
        <f t="shared" si="225"/>
        <v>0</v>
      </c>
      <c r="GE130" s="316">
        <f t="shared" si="226"/>
        <v>0</v>
      </c>
      <c r="GF130" s="188"/>
      <c r="GG130" s="307">
        <f t="shared" si="227"/>
        <v>0</v>
      </c>
      <c r="GH130" s="307">
        <f t="shared" si="228"/>
        <v>0</v>
      </c>
      <c r="GK130" s="188"/>
      <c r="GL130" s="188"/>
      <c r="GM130" s="188"/>
      <c r="GN130" s="188"/>
      <c r="GO130" s="316">
        <f t="shared" si="277"/>
        <v>0</v>
      </c>
      <c r="GP130" s="316">
        <f t="shared" si="277"/>
        <v>0</v>
      </c>
      <c r="GQ130" s="316">
        <f t="shared" si="277"/>
        <v>0</v>
      </c>
      <c r="GR130" s="316">
        <f t="shared" si="275"/>
        <v>0</v>
      </c>
      <c r="GS130" s="316">
        <f t="shared" si="275"/>
        <v>0</v>
      </c>
      <c r="GT130" s="316">
        <f t="shared" si="275"/>
        <v>0</v>
      </c>
      <c r="GU130" s="188"/>
      <c r="GV130" s="307">
        <f t="shared" si="229"/>
        <v>0</v>
      </c>
      <c r="GW130" s="307">
        <f t="shared" si="263"/>
        <v>0</v>
      </c>
      <c r="GZ130" s="188"/>
      <c r="HA130" s="188"/>
      <c r="HB130" s="188"/>
      <c r="HC130" s="188"/>
      <c r="HD130" s="316">
        <f t="shared" si="278"/>
        <v>0</v>
      </c>
      <c r="HE130" s="316">
        <f t="shared" si="278"/>
        <v>0</v>
      </c>
      <c r="HF130" s="316">
        <f t="shared" si="278"/>
        <v>0</v>
      </c>
      <c r="HG130" s="316">
        <f t="shared" si="276"/>
        <v>0</v>
      </c>
      <c r="HH130" s="316">
        <f t="shared" si="276"/>
        <v>0</v>
      </c>
      <c r="HI130" s="316">
        <f t="shared" si="276"/>
        <v>0</v>
      </c>
      <c r="HJ130" s="188"/>
      <c r="HK130" s="307">
        <f t="shared" si="230"/>
        <v>0</v>
      </c>
      <c r="HL130" s="307">
        <f t="shared" si="265"/>
        <v>0</v>
      </c>
    </row>
    <row r="131" spans="1:220" ht="16.5" x14ac:dyDescent="0.25">
      <c r="A131" s="404">
        <v>40725</v>
      </c>
      <c r="B131" s="410">
        <f t="shared" si="231"/>
        <v>0</v>
      </c>
      <c r="C131" s="208">
        <f t="shared" si="232"/>
        <v>0</v>
      </c>
      <c r="D131" s="411">
        <f>AVERAGE(C128:C134)</f>
        <v>0</v>
      </c>
      <c r="E131" s="410">
        <f t="shared" si="233"/>
        <v>0</v>
      </c>
      <c r="F131" s="208">
        <f t="shared" si="234"/>
        <v>0.17</v>
      </c>
      <c r="G131" s="411">
        <f>AVERAGE(F128:F134)</f>
        <v>0.18142857142857144</v>
      </c>
      <c r="H131" s="410">
        <f t="shared" si="235"/>
        <v>0</v>
      </c>
      <c r="I131" s="208">
        <f t="shared" si="270"/>
        <v>-0.09</v>
      </c>
      <c r="J131" s="411">
        <f>AVERAGE(I128:I134)</f>
        <v>-8.9999999999999983E-2</v>
      </c>
      <c r="K131" s="410">
        <f t="shared" si="236"/>
        <v>0</v>
      </c>
      <c r="L131" s="208">
        <f t="shared" si="271"/>
        <v>7.2499999999999995E-2</v>
      </c>
      <c r="M131" s="411">
        <f>AVERAGE(L128:L134)</f>
        <v>8.3928571428571436E-2</v>
      </c>
      <c r="N131" s="410">
        <f t="shared" si="237"/>
        <v>-51.52</v>
      </c>
      <c r="O131" s="208">
        <f t="shared" si="272"/>
        <v>0.13</v>
      </c>
      <c r="P131" s="411">
        <f>AVERAGE(O128:O134)</f>
        <v>0.13</v>
      </c>
      <c r="Q131" s="410">
        <f t="shared" si="238"/>
        <v>1.62</v>
      </c>
      <c r="R131" s="208">
        <f t="shared" si="239"/>
        <v>-0.56999999999999995</v>
      </c>
      <c r="S131" s="411">
        <f>AVERAGE(R128:R134)</f>
        <v>-0.56999999999999995</v>
      </c>
      <c r="T131" s="208">
        <f t="shared" si="240"/>
        <v>5.1502201175579829</v>
      </c>
      <c r="U131" s="411">
        <f>AVERAGE(T128:T134)</f>
        <v>5.1560245229521531</v>
      </c>
      <c r="V131" s="410">
        <f t="shared" si="241"/>
        <v>-0.01</v>
      </c>
      <c r="W131" s="208">
        <f t="shared" si="242"/>
        <v>4.2535000000000007</v>
      </c>
      <c r="X131" s="411">
        <f>AVERAGE(W128:W134)</f>
        <v>4.2576428571428568</v>
      </c>
      <c r="Z131" s="415">
        <f t="shared" si="243"/>
        <v>1.62</v>
      </c>
      <c r="AA131" s="122"/>
      <c r="AB131" s="122"/>
      <c r="AH131" s="407">
        <v>40725</v>
      </c>
      <c r="AI131" s="293">
        <f t="shared" si="244"/>
        <v>0</v>
      </c>
      <c r="AJ131" s="294">
        <f t="shared" si="266"/>
        <v>0</v>
      </c>
      <c r="AK131" s="294">
        <f t="shared" si="153"/>
        <v>0</v>
      </c>
      <c r="AL131" s="313">
        <f t="shared" si="245"/>
        <v>0.53613272664896161</v>
      </c>
      <c r="AM131" s="314">
        <f t="shared" si="154"/>
        <v>0</v>
      </c>
      <c r="AN131" s="294">
        <f t="shared" si="155"/>
        <v>0</v>
      </c>
      <c r="AO131" s="408"/>
      <c r="AP131" s="237"/>
      <c r="AQ131" s="307">
        <f t="shared" si="273"/>
        <v>0</v>
      </c>
      <c r="AR131" s="237"/>
      <c r="AS131" s="188"/>
      <c r="AT131" s="188"/>
      <c r="AU131" s="239">
        <v>40725</v>
      </c>
      <c r="AV131" s="188"/>
      <c r="AW131" s="315">
        <f t="shared" si="246"/>
        <v>0</v>
      </c>
      <c r="AX131" s="316">
        <f t="shared" si="157"/>
        <v>0</v>
      </c>
      <c r="AY131" s="316">
        <f t="shared" si="158"/>
        <v>0</v>
      </c>
      <c r="AZ131" s="316">
        <f t="shared" si="159"/>
        <v>0</v>
      </c>
      <c r="BA131" s="316">
        <f t="shared" si="160"/>
        <v>0</v>
      </c>
      <c r="BB131" s="316">
        <f t="shared" si="161"/>
        <v>0</v>
      </c>
      <c r="BC131" s="316">
        <f t="shared" si="162"/>
        <v>0</v>
      </c>
      <c r="BD131" s="316"/>
      <c r="BE131" s="316">
        <f t="shared" si="247"/>
        <v>0</v>
      </c>
      <c r="BF131" s="248"/>
      <c r="BG131" s="248"/>
      <c r="BH131" s="317">
        <f t="shared" si="248"/>
        <v>0</v>
      </c>
      <c r="BI131" s="317">
        <f t="shared" si="163"/>
        <v>0</v>
      </c>
      <c r="BJ131" s="317">
        <f t="shared" si="164"/>
        <v>0</v>
      </c>
      <c r="BK131" s="317">
        <f t="shared" si="165"/>
        <v>0</v>
      </c>
      <c r="BL131" s="317">
        <f t="shared" si="166"/>
        <v>0</v>
      </c>
      <c r="BM131" s="317">
        <f t="shared" si="167"/>
        <v>0</v>
      </c>
      <c r="BN131" s="317">
        <f t="shared" si="168"/>
        <v>0</v>
      </c>
      <c r="BO131" s="317">
        <f t="shared" si="169"/>
        <v>0</v>
      </c>
      <c r="BP131" s="248"/>
      <c r="BQ131" s="249">
        <f t="shared" si="267"/>
        <v>0</v>
      </c>
      <c r="BR131" s="249"/>
      <c r="BS131" s="249"/>
      <c r="BT131" s="188"/>
      <c r="BU131" s="188"/>
      <c r="BV131" s="318">
        <f t="shared" si="249"/>
        <v>0</v>
      </c>
      <c r="BW131" s="318">
        <f t="shared" si="170"/>
        <v>0</v>
      </c>
      <c r="BX131" s="318">
        <f t="shared" si="171"/>
        <v>0</v>
      </c>
      <c r="BY131" s="318">
        <f t="shared" si="172"/>
        <v>0</v>
      </c>
      <c r="BZ131" s="318">
        <f t="shared" si="173"/>
        <v>0</v>
      </c>
      <c r="CA131" s="316">
        <f t="shared" si="174"/>
        <v>0</v>
      </c>
      <c r="CB131" s="316">
        <f t="shared" si="175"/>
        <v>0</v>
      </c>
      <c r="CC131" s="316">
        <f t="shared" si="176"/>
        <v>0</v>
      </c>
      <c r="CD131" s="316">
        <f t="shared" si="177"/>
        <v>0</v>
      </c>
      <c r="CE131" s="316">
        <f t="shared" si="178"/>
        <v>0</v>
      </c>
      <c r="CF131" s="316">
        <f t="shared" si="179"/>
        <v>0</v>
      </c>
      <c r="CG131" s="316">
        <f t="shared" si="180"/>
        <v>0</v>
      </c>
      <c r="CH131" s="316">
        <f t="shared" si="181"/>
        <v>0</v>
      </c>
      <c r="CI131" s="188"/>
      <c r="CJ131" s="307">
        <f t="shared" si="250"/>
        <v>0</v>
      </c>
      <c r="CK131" s="307"/>
      <c r="CL131" s="307"/>
      <c r="CM131" s="318">
        <f t="shared" si="251"/>
        <v>0</v>
      </c>
      <c r="CN131" s="318">
        <f t="shared" si="182"/>
        <v>0</v>
      </c>
      <c r="CO131" s="318">
        <f t="shared" si="183"/>
        <v>0</v>
      </c>
      <c r="CP131" s="318">
        <f t="shared" si="184"/>
        <v>0</v>
      </c>
      <c r="CQ131" s="307"/>
      <c r="CR131" s="307">
        <f t="shared" si="252"/>
        <v>0</v>
      </c>
      <c r="CS131" s="307"/>
      <c r="CT131" s="188"/>
      <c r="CU131" s="188"/>
      <c r="CV131" s="188"/>
      <c r="CW131" s="316">
        <f t="shared" si="253"/>
        <v>0</v>
      </c>
      <c r="CX131" s="316">
        <f t="shared" si="185"/>
        <v>0</v>
      </c>
      <c r="CY131" s="316">
        <f t="shared" si="186"/>
        <v>0</v>
      </c>
      <c r="CZ131" s="316">
        <f t="shared" si="187"/>
        <v>0</v>
      </c>
      <c r="DA131" s="316">
        <f t="shared" si="188"/>
        <v>0</v>
      </c>
      <c r="DB131" s="316">
        <f t="shared" si="189"/>
        <v>0</v>
      </c>
      <c r="DC131" s="316">
        <f t="shared" si="190"/>
        <v>0</v>
      </c>
      <c r="DD131" s="188"/>
      <c r="DE131" s="307">
        <f t="shared" si="254"/>
        <v>0</v>
      </c>
      <c r="DF131" s="188"/>
      <c r="DG131" s="188"/>
      <c r="DH131" s="188"/>
      <c r="DI131" s="188"/>
      <c r="DJ131" s="188"/>
      <c r="DK131" s="316">
        <f t="shared" si="255"/>
        <v>0</v>
      </c>
      <c r="DL131" s="316">
        <f t="shared" si="191"/>
        <v>0</v>
      </c>
      <c r="DM131" s="316">
        <f t="shared" si="192"/>
        <v>0</v>
      </c>
      <c r="DN131" s="316">
        <f t="shared" si="193"/>
        <v>0</v>
      </c>
      <c r="DO131" s="316"/>
      <c r="DP131" s="316">
        <f t="shared" si="256"/>
        <v>0</v>
      </c>
      <c r="DQ131" s="316"/>
      <c r="DR131" s="316">
        <f t="shared" si="257"/>
        <v>0</v>
      </c>
      <c r="DS131" s="316">
        <f t="shared" si="194"/>
        <v>0</v>
      </c>
      <c r="DT131" s="316">
        <f t="shared" si="195"/>
        <v>0</v>
      </c>
      <c r="DU131" s="316">
        <f t="shared" si="196"/>
        <v>0</v>
      </c>
      <c r="DV131" s="316">
        <f t="shared" si="197"/>
        <v>0</v>
      </c>
      <c r="DW131" s="316">
        <f t="shared" si="198"/>
        <v>0</v>
      </c>
      <c r="DX131" s="316">
        <f t="shared" si="199"/>
        <v>0</v>
      </c>
      <c r="DY131" s="316">
        <f t="shared" si="200"/>
        <v>0</v>
      </c>
      <c r="DZ131" s="188"/>
      <c r="EA131" s="307">
        <f t="shared" si="274"/>
        <v>0</v>
      </c>
      <c r="EB131" s="307">
        <f t="shared" si="202"/>
        <v>0</v>
      </c>
      <c r="EC131" s="188"/>
      <c r="ED131" s="188"/>
      <c r="EE131" s="188"/>
      <c r="EF131" s="188"/>
      <c r="EG131" s="188"/>
      <c r="EH131" s="316">
        <f t="shared" si="258"/>
        <v>0</v>
      </c>
      <c r="EI131" s="316">
        <f t="shared" si="203"/>
        <v>0</v>
      </c>
      <c r="EJ131" s="316">
        <f t="shared" si="204"/>
        <v>0</v>
      </c>
      <c r="EK131" s="316">
        <f t="shared" si="205"/>
        <v>0</v>
      </c>
      <c r="EL131" s="316">
        <f t="shared" si="206"/>
        <v>0</v>
      </c>
      <c r="EM131" s="316">
        <f t="shared" si="207"/>
        <v>0</v>
      </c>
      <c r="EN131" s="188"/>
      <c r="EO131" s="307">
        <f t="shared" si="268"/>
        <v>0</v>
      </c>
      <c r="EP131" s="307">
        <f t="shared" si="208"/>
        <v>0</v>
      </c>
      <c r="EQ131" s="188"/>
      <c r="ER131" s="188"/>
      <c r="ES131" s="188"/>
      <c r="ET131" s="188"/>
      <c r="EU131" s="188"/>
      <c r="EV131" s="316">
        <f t="shared" si="259"/>
        <v>0</v>
      </c>
      <c r="EW131" s="316">
        <f t="shared" si="209"/>
        <v>0</v>
      </c>
      <c r="EX131" s="316">
        <f t="shared" si="210"/>
        <v>0</v>
      </c>
      <c r="EY131" s="316">
        <f t="shared" si="211"/>
        <v>0</v>
      </c>
      <c r="EZ131" s="316">
        <f t="shared" si="212"/>
        <v>0</v>
      </c>
      <c r="FA131" s="316">
        <f t="shared" si="213"/>
        <v>0</v>
      </c>
      <c r="FB131" s="188"/>
      <c r="FC131" s="307">
        <f t="shared" si="269"/>
        <v>0</v>
      </c>
      <c r="FD131" s="307">
        <f t="shared" si="214"/>
        <v>0</v>
      </c>
      <c r="FE131" s="188"/>
      <c r="FF131" s="188"/>
      <c r="FG131" s="188"/>
      <c r="FH131" s="188"/>
      <c r="FI131" s="188"/>
      <c r="FJ131" s="188"/>
      <c r="FK131" s="316">
        <f t="shared" si="260"/>
        <v>0</v>
      </c>
      <c r="FL131" s="316">
        <f t="shared" si="215"/>
        <v>0</v>
      </c>
      <c r="FM131" s="316">
        <f t="shared" si="216"/>
        <v>0</v>
      </c>
      <c r="FN131" s="316">
        <f t="shared" si="217"/>
        <v>0</v>
      </c>
      <c r="FO131" s="316">
        <f t="shared" si="218"/>
        <v>0</v>
      </c>
      <c r="FP131" s="316">
        <f t="shared" si="219"/>
        <v>0</v>
      </c>
      <c r="FQ131" s="188"/>
      <c r="FR131" s="307">
        <f t="shared" si="220"/>
        <v>0</v>
      </c>
      <c r="FS131" s="307">
        <f t="shared" si="221"/>
        <v>0</v>
      </c>
      <c r="FT131" s="188"/>
      <c r="FU131" s="188"/>
      <c r="FV131" s="188"/>
      <c r="FW131" s="188"/>
      <c r="FX131" s="188"/>
      <c r="FY131" s="188"/>
      <c r="FZ131" s="316">
        <f t="shared" si="261"/>
        <v>0</v>
      </c>
      <c r="GA131" s="316">
        <f t="shared" si="222"/>
        <v>0</v>
      </c>
      <c r="GB131" s="316">
        <f t="shared" si="223"/>
        <v>0</v>
      </c>
      <c r="GC131" s="316">
        <f t="shared" si="224"/>
        <v>0</v>
      </c>
      <c r="GD131" s="316">
        <f t="shared" si="225"/>
        <v>0</v>
      </c>
      <c r="GE131" s="316">
        <f t="shared" si="226"/>
        <v>0</v>
      </c>
      <c r="GF131" s="188"/>
      <c r="GG131" s="307">
        <f t="shared" si="227"/>
        <v>0</v>
      </c>
      <c r="GH131" s="307">
        <f t="shared" si="228"/>
        <v>0</v>
      </c>
      <c r="GK131" s="188"/>
      <c r="GL131" s="188"/>
      <c r="GM131" s="188"/>
      <c r="GN131" s="188"/>
      <c r="GO131" s="316">
        <f t="shared" si="277"/>
        <v>0</v>
      </c>
      <c r="GP131" s="316">
        <f t="shared" si="277"/>
        <v>0</v>
      </c>
      <c r="GQ131" s="316">
        <f t="shared" si="277"/>
        <v>0</v>
      </c>
      <c r="GR131" s="316">
        <f t="shared" si="275"/>
        <v>0</v>
      </c>
      <c r="GS131" s="316">
        <f t="shared" si="275"/>
        <v>0</v>
      </c>
      <c r="GT131" s="316">
        <f t="shared" si="275"/>
        <v>0</v>
      </c>
      <c r="GU131" s="188"/>
      <c r="GV131" s="307">
        <f t="shared" si="229"/>
        <v>0</v>
      </c>
      <c r="GW131" s="307">
        <f t="shared" si="263"/>
        <v>0</v>
      </c>
      <c r="GZ131" s="188"/>
      <c r="HA131" s="188"/>
      <c r="HB131" s="188"/>
      <c r="HC131" s="188"/>
      <c r="HD131" s="316">
        <f t="shared" si="278"/>
        <v>0</v>
      </c>
      <c r="HE131" s="316">
        <f t="shared" si="278"/>
        <v>0</v>
      </c>
      <c r="HF131" s="316">
        <f t="shared" si="278"/>
        <v>0</v>
      </c>
      <c r="HG131" s="316">
        <f t="shared" si="276"/>
        <v>0</v>
      </c>
      <c r="HH131" s="316">
        <f t="shared" si="276"/>
        <v>0</v>
      </c>
      <c r="HI131" s="316">
        <f t="shared" si="276"/>
        <v>0</v>
      </c>
      <c r="HJ131" s="188"/>
      <c r="HK131" s="307">
        <f t="shared" si="230"/>
        <v>0</v>
      </c>
      <c r="HL131" s="307">
        <f t="shared" si="265"/>
        <v>0</v>
      </c>
    </row>
    <row r="132" spans="1:220" ht="16.5" x14ac:dyDescent="0.25">
      <c r="A132" s="404">
        <v>40756</v>
      </c>
      <c r="B132" s="410">
        <f t="shared" si="231"/>
        <v>0</v>
      </c>
      <c r="C132" s="208">
        <f t="shared" si="232"/>
        <v>0</v>
      </c>
      <c r="D132" s="417"/>
      <c r="E132" s="410">
        <f t="shared" si="233"/>
        <v>0</v>
      </c>
      <c r="F132" s="208">
        <f t="shared" si="234"/>
        <v>0.17</v>
      </c>
      <c r="G132" s="417"/>
      <c r="H132" s="410">
        <f t="shared" si="235"/>
        <v>0</v>
      </c>
      <c r="I132" s="208">
        <f t="shared" si="270"/>
        <v>-0.09</v>
      </c>
      <c r="J132" s="417"/>
      <c r="K132" s="410">
        <f t="shared" si="236"/>
        <v>0</v>
      </c>
      <c r="L132" s="208">
        <f t="shared" si="271"/>
        <v>7.2499999999999995E-2</v>
      </c>
      <c r="M132" s="417"/>
      <c r="N132" s="410">
        <f t="shared" si="237"/>
        <v>-51.24</v>
      </c>
      <c r="O132" s="208">
        <f t="shared" si="272"/>
        <v>0.13</v>
      </c>
      <c r="P132" s="417"/>
      <c r="Q132" s="410">
        <f t="shared" si="238"/>
        <v>1.61</v>
      </c>
      <c r="R132" s="208">
        <f t="shared" si="239"/>
        <v>-0.56999999999999995</v>
      </c>
      <c r="S132" s="417"/>
      <c r="T132" s="208">
        <f t="shared" si="240"/>
        <v>5.1779164944857445</v>
      </c>
      <c r="U132" s="417"/>
      <c r="V132" s="410">
        <f t="shared" si="241"/>
        <v>-0.01</v>
      </c>
      <c r="W132" s="208">
        <f t="shared" si="242"/>
        <v>4.2735000000000003</v>
      </c>
      <c r="X132" s="417"/>
      <c r="Z132" s="415">
        <f t="shared" si="243"/>
        <v>1.61</v>
      </c>
      <c r="AA132" s="122"/>
      <c r="AB132" s="122"/>
      <c r="AH132" s="407">
        <v>40756</v>
      </c>
      <c r="AI132" s="293">
        <f t="shared" si="244"/>
        <v>0</v>
      </c>
      <c r="AJ132" s="294">
        <f t="shared" si="266"/>
        <v>0</v>
      </c>
      <c r="AK132" s="294">
        <f t="shared" si="153"/>
        <v>0</v>
      </c>
      <c r="AL132" s="313">
        <f t="shared" si="245"/>
        <v>0.53319611158347613</v>
      </c>
      <c r="AM132" s="314">
        <f t="shared" si="154"/>
        <v>0</v>
      </c>
      <c r="AN132" s="294">
        <f t="shared" si="155"/>
        <v>0</v>
      </c>
      <c r="AO132" s="408"/>
      <c r="AP132" s="237"/>
      <c r="AQ132" s="307">
        <f t="shared" si="273"/>
        <v>0</v>
      </c>
      <c r="AR132" s="237"/>
      <c r="AS132" s="188"/>
      <c r="AT132" s="188"/>
      <c r="AU132" s="239">
        <v>40756</v>
      </c>
      <c r="AV132" s="188"/>
      <c r="AW132" s="315">
        <f t="shared" si="246"/>
        <v>0</v>
      </c>
      <c r="AX132" s="316">
        <f t="shared" si="157"/>
        <v>0</v>
      </c>
      <c r="AY132" s="316">
        <f t="shared" si="158"/>
        <v>0</v>
      </c>
      <c r="AZ132" s="316">
        <f t="shared" si="159"/>
        <v>0</v>
      </c>
      <c r="BA132" s="316">
        <f t="shared" si="160"/>
        <v>0</v>
      </c>
      <c r="BB132" s="316">
        <f t="shared" si="161"/>
        <v>0</v>
      </c>
      <c r="BC132" s="316">
        <f t="shared" si="162"/>
        <v>0</v>
      </c>
      <c r="BD132" s="316"/>
      <c r="BE132" s="316">
        <f t="shared" si="247"/>
        <v>0</v>
      </c>
      <c r="BF132" s="248"/>
      <c r="BG132" s="248"/>
      <c r="BH132" s="317">
        <f t="shared" si="248"/>
        <v>0</v>
      </c>
      <c r="BI132" s="317">
        <f t="shared" si="163"/>
        <v>0</v>
      </c>
      <c r="BJ132" s="317">
        <f t="shared" si="164"/>
        <v>0</v>
      </c>
      <c r="BK132" s="317">
        <f t="shared" si="165"/>
        <v>0</v>
      </c>
      <c r="BL132" s="317">
        <f t="shared" si="166"/>
        <v>0</v>
      </c>
      <c r="BM132" s="317">
        <f t="shared" si="167"/>
        <v>0</v>
      </c>
      <c r="BN132" s="317">
        <f t="shared" si="168"/>
        <v>0</v>
      </c>
      <c r="BO132" s="317">
        <f t="shared" si="169"/>
        <v>0</v>
      </c>
      <c r="BP132" s="248"/>
      <c r="BQ132" s="249">
        <f t="shared" si="267"/>
        <v>0</v>
      </c>
      <c r="BR132" s="249"/>
      <c r="BS132" s="249"/>
      <c r="BT132" s="188"/>
      <c r="BU132" s="188"/>
      <c r="BV132" s="318">
        <f t="shared" si="249"/>
        <v>0</v>
      </c>
      <c r="BW132" s="318">
        <f t="shared" si="170"/>
        <v>0</v>
      </c>
      <c r="BX132" s="318">
        <f t="shared" si="171"/>
        <v>0</v>
      </c>
      <c r="BY132" s="318">
        <f t="shared" si="172"/>
        <v>0</v>
      </c>
      <c r="BZ132" s="318">
        <f t="shared" si="173"/>
        <v>0</v>
      </c>
      <c r="CA132" s="316">
        <f t="shared" si="174"/>
        <v>0</v>
      </c>
      <c r="CB132" s="316">
        <f t="shared" si="175"/>
        <v>0</v>
      </c>
      <c r="CC132" s="316">
        <f t="shared" si="176"/>
        <v>0</v>
      </c>
      <c r="CD132" s="316">
        <f t="shared" si="177"/>
        <v>0</v>
      </c>
      <c r="CE132" s="316">
        <f t="shared" si="178"/>
        <v>0</v>
      </c>
      <c r="CF132" s="316">
        <f t="shared" si="179"/>
        <v>0</v>
      </c>
      <c r="CG132" s="316">
        <f t="shared" si="180"/>
        <v>0</v>
      </c>
      <c r="CH132" s="316">
        <f t="shared" si="181"/>
        <v>0</v>
      </c>
      <c r="CI132" s="188"/>
      <c r="CJ132" s="307">
        <f t="shared" si="250"/>
        <v>0</v>
      </c>
      <c r="CK132" s="307"/>
      <c r="CL132" s="307"/>
      <c r="CM132" s="318">
        <f t="shared" si="251"/>
        <v>0</v>
      </c>
      <c r="CN132" s="318">
        <f t="shared" si="182"/>
        <v>0</v>
      </c>
      <c r="CO132" s="318">
        <f t="shared" si="183"/>
        <v>0</v>
      </c>
      <c r="CP132" s="318">
        <f t="shared" si="184"/>
        <v>0</v>
      </c>
      <c r="CQ132" s="307"/>
      <c r="CR132" s="307">
        <f t="shared" si="252"/>
        <v>0</v>
      </c>
      <c r="CS132" s="307"/>
      <c r="CT132" s="188"/>
      <c r="CU132" s="188"/>
      <c r="CV132" s="188"/>
      <c r="CW132" s="316">
        <f t="shared" si="253"/>
        <v>0</v>
      </c>
      <c r="CX132" s="316">
        <f t="shared" si="185"/>
        <v>0</v>
      </c>
      <c r="CY132" s="316">
        <f t="shared" si="186"/>
        <v>0</v>
      </c>
      <c r="CZ132" s="316">
        <f t="shared" si="187"/>
        <v>0</v>
      </c>
      <c r="DA132" s="316">
        <f t="shared" si="188"/>
        <v>0</v>
      </c>
      <c r="DB132" s="316">
        <f t="shared" si="189"/>
        <v>0</v>
      </c>
      <c r="DC132" s="316">
        <f t="shared" si="190"/>
        <v>0</v>
      </c>
      <c r="DD132" s="188"/>
      <c r="DE132" s="307">
        <f t="shared" si="254"/>
        <v>0</v>
      </c>
      <c r="DF132" s="188"/>
      <c r="DG132" s="188"/>
      <c r="DH132" s="188"/>
      <c r="DI132" s="188"/>
      <c r="DJ132" s="188"/>
      <c r="DK132" s="316">
        <f t="shared" si="255"/>
        <v>0</v>
      </c>
      <c r="DL132" s="316">
        <f t="shared" si="191"/>
        <v>0</v>
      </c>
      <c r="DM132" s="316">
        <f t="shared" si="192"/>
        <v>0</v>
      </c>
      <c r="DN132" s="316">
        <f t="shared" si="193"/>
        <v>0</v>
      </c>
      <c r="DO132" s="316"/>
      <c r="DP132" s="316">
        <f t="shared" si="256"/>
        <v>0</v>
      </c>
      <c r="DQ132" s="316"/>
      <c r="DR132" s="316">
        <f t="shared" si="257"/>
        <v>0</v>
      </c>
      <c r="DS132" s="316">
        <f t="shared" si="194"/>
        <v>0</v>
      </c>
      <c r="DT132" s="316">
        <f t="shared" si="195"/>
        <v>0</v>
      </c>
      <c r="DU132" s="316">
        <f t="shared" si="196"/>
        <v>0</v>
      </c>
      <c r="DV132" s="316">
        <f t="shared" si="197"/>
        <v>0</v>
      </c>
      <c r="DW132" s="316">
        <f t="shared" si="198"/>
        <v>0</v>
      </c>
      <c r="DX132" s="316">
        <f t="shared" si="199"/>
        <v>0</v>
      </c>
      <c r="DY132" s="316">
        <f t="shared" si="200"/>
        <v>0</v>
      </c>
      <c r="DZ132" s="188"/>
      <c r="EA132" s="307">
        <f t="shared" si="274"/>
        <v>0</v>
      </c>
      <c r="EB132" s="307">
        <f t="shared" si="202"/>
        <v>0</v>
      </c>
      <c r="EC132" s="188"/>
      <c r="ED132" s="188"/>
      <c r="EE132" s="188"/>
      <c r="EF132" s="188"/>
      <c r="EG132" s="188"/>
      <c r="EH132" s="316">
        <f t="shared" si="258"/>
        <v>0</v>
      </c>
      <c r="EI132" s="316">
        <f t="shared" si="203"/>
        <v>0</v>
      </c>
      <c r="EJ132" s="316">
        <f t="shared" si="204"/>
        <v>0</v>
      </c>
      <c r="EK132" s="316">
        <f t="shared" si="205"/>
        <v>0</v>
      </c>
      <c r="EL132" s="316">
        <f t="shared" si="206"/>
        <v>0</v>
      </c>
      <c r="EM132" s="316">
        <f t="shared" si="207"/>
        <v>0</v>
      </c>
      <c r="EN132" s="188"/>
      <c r="EO132" s="307">
        <f t="shared" si="268"/>
        <v>0</v>
      </c>
      <c r="EP132" s="307">
        <f t="shared" si="208"/>
        <v>0</v>
      </c>
      <c r="EQ132" s="188"/>
      <c r="ER132" s="188"/>
      <c r="ES132" s="188"/>
      <c r="ET132" s="188"/>
      <c r="EU132" s="188"/>
      <c r="EV132" s="316">
        <f t="shared" si="259"/>
        <v>0</v>
      </c>
      <c r="EW132" s="316">
        <f t="shared" si="209"/>
        <v>0</v>
      </c>
      <c r="EX132" s="316">
        <f t="shared" si="210"/>
        <v>0</v>
      </c>
      <c r="EY132" s="316">
        <f t="shared" si="211"/>
        <v>0</v>
      </c>
      <c r="EZ132" s="316">
        <f t="shared" si="212"/>
        <v>0</v>
      </c>
      <c r="FA132" s="316">
        <f t="shared" si="213"/>
        <v>0</v>
      </c>
      <c r="FB132" s="188"/>
      <c r="FC132" s="307">
        <f t="shared" si="269"/>
        <v>0</v>
      </c>
      <c r="FD132" s="307">
        <f t="shared" si="214"/>
        <v>0</v>
      </c>
      <c r="FE132" s="188"/>
      <c r="FF132" s="188"/>
      <c r="FG132" s="188"/>
      <c r="FH132" s="188"/>
      <c r="FI132" s="188"/>
      <c r="FJ132" s="188"/>
      <c r="FK132" s="316">
        <f t="shared" si="260"/>
        <v>0</v>
      </c>
      <c r="FL132" s="316">
        <f t="shared" si="215"/>
        <v>0</v>
      </c>
      <c r="FM132" s="316">
        <f t="shared" si="216"/>
        <v>0</v>
      </c>
      <c r="FN132" s="316">
        <f t="shared" si="217"/>
        <v>0</v>
      </c>
      <c r="FO132" s="316">
        <f t="shared" si="218"/>
        <v>0</v>
      </c>
      <c r="FP132" s="316">
        <f t="shared" si="219"/>
        <v>0</v>
      </c>
      <c r="FQ132" s="188"/>
      <c r="FR132" s="307">
        <f t="shared" si="220"/>
        <v>0</v>
      </c>
      <c r="FS132" s="307">
        <f t="shared" si="221"/>
        <v>0</v>
      </c>
      <c r="FT132" s="188"/>
      <c r="FU132" s="188"/>
      <c r="FV132" s="188"/>
      <c r="FW132" s="188"/>
      <c r="FX132" s="188"/>
      <c r="FY132" s="188"/>
      <c r="FZ132" s="316">
        <f t="shared" si="261"/>
        <v>0</v>
      </c>
      <c r="GA132" s="316">
        <f t="shared" si="222"/>
        <v>0</v>
      </c>
      <c r="GB132" s="316">
        <f t="shared" si="223"/>
        <v>0</v>
      </c>
      <c r="GC132" s="316">
        <f t="shared" si="224"/>
        <v>0</v>
      </c>
      <c r="GD132" s="316">
        <f t="shared" si="225"/>
        <v>0</v>
      </c>
      <c r="GE132" s="316">
        <f t="shared" si="226"/>
        <v>0</v>
      </c>
      <c r="GF132" s="188"/>
      <c r="GG132" s="307">
        <f t="shared" si="227"/>
        <v>0</v>
      </c>
      <c r="GH132" s="307">
        <f t="shared" si="228"/>
        <v>0</v>
      </c>
      <c r="GK132" s="188"/>
      <c r="GL132" s="188"/>
      <c r="GM132" s="188"/>
      <c r="GN132" s="188"/>
      <c r="GO132" s="316">
        <f t="shared" si="277"/>
        <v>0</v>
      </c>
      <c r="GP132" s="316">
        <f t="shared" si="277"/>
        <v>0</v>
      </c>
      <c r="GQ132" s="316">
        <f t="shared" si="277"/>
        <v>0</v>
      </c>
      <c r="GR132" s="316">
        <f t="shared" si="275"/>
        <v>0</v>
      </c>
      <c r="GS132" s="316">
        <f t="shared" si="275"/>
        <v>0</v>
      </c>
      <c r="GT132" s="316">
        <f t="shared" si="275"/>
        <v>0</v>
      </c>
      <c r="GU132" s="188"/>
      <c r="GV132" s="307">
        <f t="shared" si="229"/>
        <v>0</v>
      </c>
      <c r="GW132" s="307">
        <f t="shared" si="263"/>
        <v>0</v>
      </c>
      <c r="GZ132" s="188"/>
      <c r="HA132" s="188"/>
      <c r="HB132" s="188"/>
      <c r="HC132" s="188"/>
      <c r="HD132" s="316">
        <f t="shared" si="278"/>
        <v>0</v>
      </c>
      <c r="HE132" s="316">
        <f t="shared" si="278"/>
        <v>0</v>
      </c>
      <c r="HF132" s="316">
        <f t="shared" si="278"/>
        <v>0</v>
      </c>
      <c r="HG132" s="316">
        <f t="shared" si="276"/>
        <v>0</v>
      </c>
      <c r="HH132" s="316">
        <f t="shared" si="276"/>
        <v>0</v>
      </c>
      <c r="HI132" s="316">
        <f t="shared" si="276"/>
        <v>0</v>
      </c>
      <c r="HJ132" s="188"/>
      <c r="HK132" s="307">
        <f t="shared" si="230"/>
        <v>0</v>
      </c>
      <c r="HL132" s="307">
        <f t="shared" si="265"/>
        <v>0</v>
      </c>
    </row>
    <row r="133" spans="1:220" ht="16.5" x14ac:dyDescent="0.25">
      <c r="A133" s="404">
        <v>40787</v>
      </c>
      <c r="B133" s="410">
        <f t="shared" si="231"/>
        <v>0</v>
      </c>
      <c r="C133" s="208">
        <f t="shared" si="232"/>
        <v>0</v>
      </c>
      <c r="D133" s="417"/>
      <c r="E133" s="410">
        <f t="shared" si="233"/>
        <v>0</v>
      </c>
      <c r="F133" s="208">
        <f t="shared" si="234"/>
        <v>0.19</v>
      </c>
      <c r="G133" s="417"/>
      <c r="H133" s="410">
        <f t="shared" si="235"/>
        <v>0</v>
      </c>
      <c r="I133" s="208">
        <f t="shared" si="270"/>
        <v>-0.09</v>
      </c>
      <c r="J133" s="417"/>
      <c r="K133" s="410">
        <f t="shared" si="236"/>
        <v>0</v>
      </c>
      <c r="L133" s="208">
        <f t="shared" si="271"/>
        <v>9.2499999999999999E-2</v>
      </c>
      <c r="M133" s="417"/>
      <c r="N133" s="410">
        <f t="shared" si="237"/>
        <v>-49.32</v>
      </c>
      <c r="O133" s="208">
        <f t="shared" si="272"/>
        <v>0.13</v>
      </c>
      <c r="P133" s="417"/>
      <c r="Q133" s="410">
        <f t="shared" si="238"/>
        <v>1.55</v>
      </c>
      <c r="R133" s="208">
        <f t="shared" si="239"/>
        <v>-0.56999999999999995</v>
      </c>
      <c r="S133" s="417"/>
      <c r="T133" s="208">
        <f t="shared" si="240"/>
        <v>5.2140096301094294</v>
      </c>
      <c r="U133" s="417"/>
      <c r="V133" s="410">
        <f t="shared" si="241"/>
        <v>-0.01</v>
      </c>
      <c r="W133" s="208">
        <f t="shared" si="242"/>
        <v>4.2995000000000001</v>
      </c>
      <c r="X133" s="417"/>
      <c r="Z133" s="415">
        <f t="shared" si="243"/>
        <v>1.55</v>
      </c>
      <c r="AA133" s="122"/>
      <c r="AB133" s="122"/>
      <c r="AH133" s="407">
        <v>40787</v>
      </c>
      <c r="AI133" s="293">
        <f t="shared" si="244"/>
        <v>0</v>
      </c>
      <c r="AJ133" s="294">
        <f t="shared" si="266"/>
        <v>0</v>
      </c>
      <c r="AK133" s="294">
        <f t="shared" si="153"/>
        <v>0</v>
      </c>
      <c r="AL133" s="313">
        <f t="shared" si="245"/>
        <v>0.53027197727605091</v>
      </c>
      <c r="AM133" s="314">
        <f t="shared" si="154"/>
        <v>0</v>
      </c>
      <c r="AN133" s="294">
        <f t="shared" si="155"/>
        <v>0</v>
      </c>
      <c r="AO133" s="408"/>
      <c r="AP133" s="237"/>
      <c r="AQ133" s="307">
        <f t="shared" si="273"/>
        <v>0</v>
      </c>
      <c r="AR133" s="237"/>
      <c r="AS133" s="188"/>
      <c r="AT133" s="188"/>
      <c r="AU133" s="239">
        <v>40787</v>
      </c>
      <c r="AV133" s="188"/>
      <c r="AW133" s="315">
        <f t="shared" si="246"/>
        <v>0</v>
      </c>
      <c r="AX133" s="316">
        <f t="shared" si="157"/>
        <v>0</v>
      </c>
      <c r="AY133" s="316">
        <f t="shared" si="158"/>
        <v>0</v>
      </c>
      <c r="AZ133" s="316">
        <f t="shared" si="159"/>
        <v>0</v>
      </c>
      <c r="BA133" s="316">
        <f t="shared" si="160"/>
        <v>0</v>
      </c>
      <c r="BB133" s="316">
        <f t="shared" si="161"/>
        <v>0</v>
      </c>
      <c r="BC133" s="316">
        <f t="shared" si="162"/>
        <v>0</v>
      </c>
      <c r="BD133" s="316"/>
      <c r="BE133" s="316">
        <f t="shared" si="247"/>
        <v>0</v>
      </c>
      <c r="BF133" s="248"/>
      <c r="BG133" s="248"/>
      <c r="BH133" s="317">
        <f t="shared" si="248"/>
        <v>0</v>
      </c>
      <c r="BI133" s="317">
        <f t="shared" si="163"/>
        <v>0</v>
      </c>
      <c r="BJ133" s="317">
        <f t="shared" si="164"/>
        <v>0</v>
      </c>
      <c r="BK133" s="317">
        <f t="shared" si="165"/>
        <v>0</v>
      </c>
      <c r="BL133" s="317">
        <f t="shared" si="166"/>
        <v>0</v>
      </c>
      <c r="BM133" s="317">
        <f t="shared" si="167"/>
        <v>0</v>
      </c>
      <c r="BN133" s="317">
        <f t="shared" si="168"/>
        <v>0</v>
      </c>
      <c r="BO133" s="317">
        <f t="shared" si="169"/>
        <v>0</v>
      </c>
      <c r="BP133" s="248"/>
      <c r="BQ133" s="249">
        <f t="shared" si="267"/>
        <v>0</v>
      </c>
      <c r="BR133" s="249"/>
      <c r="BS133" s="249"/>
      <c r="BT133" s="188"/>
      <c r="BU133" s="188"/>
      <c r="BV133" s="318">
        <f t="shared" si="249"/>
        <v>0</v>
      </c>
      <c r="BW133" s="318">
        <f t="shared" si="170"/>
        <v>0</v>
      </c>
      <c r="BX133" s="318">
        <f t="shared" si="171"/>
        <v>0</v>
      </c>
      <c r="BY133" s="318">
        <f t="shared" si="172"/>
        <v>0</v>
      </c>
      <c r="BZ133" s="318">
        <f t="shared" si="173"/>
        <v>0</v>
      </c>
      <c r="CA133" s="316">
        <f t="shared" si="174"/>
        <v>0</v>
      </c>
      <c r="CB133" s="316">
        <f t="shared" si="175"/>
        <v>0</v>
      </c>
      <c r="CC133" s="316">
        <f t="shared" si="176"/>
        <v>0</v>
      </c>
      <c r="CD133" s="316">
        <f t="shared" si="177"/>
        <v>0</v>
      </c>
      <c r="CE133" s="316">
        <f t="shared" si="178"/>
        <v>0</v>
      </c>
      <c r="CF133" s="316">
        <f t="shared" si="179"/>
        <v>0</v>
      </c>
      <c r="CG133" s="316">
        <f t="shared" si="180"/>
        <v>0</v>
      </c>
      <c r="CH133" s="316">
        <f t="shared" si="181"/>
        <v>0</v>
      </c>
      <c r="CI133" s="188"/>
      <c r="CJ133" s="307">
        <f t="shared" si="250"/>
        <v>0</v>
      </c>
      <c r="CK133" s="307"/>
      <c r="CL133" s="307"/>
      <c r="CM133" s="318">
        <f t="shared" si="251"/>
        <v>0</v>
      </c>
      <c r="CN133" s="318">
        <f t="shared" si="182"/>
        <v>0</v>
      </c>
      <c r="CO133" s="318">
        <f t="shared" si="183"/>
        <v>0</v>
      </c>
      <c r="CP133" s="318">
        <f t="shared" si="184"/>
        <v>0</v>
      </c>
      <c r="CQ133" s="307"/>
      <c r="CR133" s="307">
        <f t="shared" si="252"/>
        <v>0</v>
      </c>
      <c r="CS133" s="307"/>
      <c r="CT133" s="188"/>
      <c r="CU133" s="188"/>
      <c r="CV133" s="188"/>
      <c r="CW133" s="316">
        <f t="shared" si="253"/>
        <v>0</v>
      </c>
      <c r="CX133" s="316">
        <f t="shared" si="185"/>
        <v>0</v>
      </c>
      <c r="CY133" s="316">
        <f t="shared" si="186"/>
        <v>0</v>
      </c>
      <c r="CZ133" s="316">
        <f t="shared" si="187"/>
        <v>0</v>
      </c>
      <c r="DA133" s="316">
        <f t="shared" si="188"/>
        <v>0</v>
      </c>
      <c r="DB133" s="316">
        <f t="shared" si="189"/>
        <v>0</v>
      </c>
      <c r="DC133" s="316">
        <f t="shared" si="190"/>
        <v>0</v>
      </c>
      <c r="DD133" s="188"/>
      <c r="DE133" s="307">
        <f t="shared" si="254"/>
        <v>0</v>
      </c>
      <c r="DF133" s="188"/>
      <c r="DG133" s="188"/>
      <c r="DH133" s="188"/>
      <c r="DI133" s="188"/>
      <c r="DJ133" s="188"/>
      <c r="DK133" s="316">
        <f t="shared" si="255"/>
        <v>0</v>
      </c>
      <c r="DL133" s="316">
        <f t="shared" si="191"/>
        <v>0</v>
      </c>
      <c r="DM133" s="316">
        <f t="shared" si="192"/>
        <v>0</v>
      </c>
      <c r="DN133" s="316">
        <f t="shared" si="193"/>
        <v>0</v>
      </c>
      <c r="DO133" s="316"/>
      <c r="DP133" s="316">
        <f t="shared" si="256"/>
        <v>0</v>
      </c>
      <c r="DQ133" s="316"/>
      <c r="DR133" s="316">
        <f t="shared" si="257"/>
        <v>0</v>
      </c>
      <c r="DS133" s="316">
        <f t="shared" si="194"/>
        <v>0</v>
      </c>
      <c r="DT133" s="316">
        <f t="shared" si="195"/>
        <v>0</v>
      </c>
      <c r="DU133" s="316">
        <f t="shared" si="196"/>
        <v>0</v>
      </c>
      <c r="DV133" s="316">
        <f t="shared" si="197"/>
        <v>0</v>
      </c>
      <c r="DW133" s="316">
        <f t="shared" si="198"/>
        <v>0</v>
      </c>
      <c r="DX133" s="316">
        <f t="shared" si="199"/>
        <v>0</v>
      </c>
      <c r="DY133" s="316">
        <f t="shared" si="200"/>
        <v>0</v>
      </c>
      <c r="DZ133" s="188"/>
      <c r="EA133" s="307">
        <f t="shared" si="274"/>
        <v>0</v>
      </c>
      <c r="EB133" s="307">
        <f t="shared" si="202"/>
        <v>0</v>
      </c>
      <c r="EC133" s="188"/>
      <c r="ED133" s="188"/>
      <c r="EE133" s="188"/>
      <c r="EF133" s="188"/>
      <c r="EG133" s="188"/>
      <c r="EH133" s="316">
        <f t="shared" si="258"/>
        <v>0</v>
      </c>
      <c r="EI133" s="316">
        <f t="shared" si="203"/>
        <v>0</v>
      </c>
      <c r="EJ133" s="316">
        <f t="shared" si="204"/>
        <v>0</v>
      </c>
      <c r="EK133" s="316">
        <f t="shared" si="205"/>
        <v>0</v>
      </c>
      <c r="EL133" s="316">
        <f t="shared" si="206"/>
        <v>0</v>
      </c>
      <c r="EM133" s="316">
        <f t="shared" si="207"/>
        <v>0</v>
      </c>
      <c r="EN133" s="188"/>
      <c r="EO133" s="307">
        <f t="shared" si="268"/>
        <v>0</v>
      </c>
      <c r="EP133" s="307">
        <f t="shared" si="208"/>
        <v>0</v>
      </c>
      <c r="EQ133" s="188"/>
      <c r="ER133" s="188"/>
      <c r="ES133" s="188"/>
      <c r="ET133" s="188"/>
      <c r="EU133" s="188"/>
      <c r="EV133" s="316">
        <f t="shared" si="259"/>
        <v>0</v>
      </c>
      <c r="EW133" s="316">
        <f t="shared" si="209"/>
        <v>0</v>
      </c>
      <c r="EX133" s="316">
        <f t="shared" si="210"/>
        <v>0</v>
      </c>
      <c r="EY133" s="316">
        <f t="shared" si="211"/>
        <v>0</v>
      </c>
      <c r="EZ133" s="316">
        <f t="shared" si="212"/>
        <v>0</v>
      </c>
      <c r="FA133" s="316">
        <f t="shared" si="213"/>
        <v>0</v>
      </c>
      <c r="FB133" s="188"/>
      <c r="FC133" s="307">
        <f t="shared" si="269"/>
        <v>0</v>
      </c>
      <c r="FD133" s="307">
        <f t="shared" si="214"/>
        <v>0</v>
      </c>
      <c r="FE133" s="188"/>
      <c r="FF133" s="188"/>
      <c r="FG133" s="188"/>
      <c r="FH133" s="188"/>
      <c r="FI133" s="188"/>
      <c r="FJ133" s="188"/>
      <c r="FK133" s="316">
        <f t="shared" si="260"/>
        <v>0</v>
      </c>
      <c r="FL133" s="316">
        <f t="shared" si="215"/>
        <v>0</v>
      </c>
      <c r="FM133" s="316">
        <f t="shared" si="216"/>
        <v>0</v>
      </c>
      <c r="FN133" s="316">
        <f t="shared" si="217"/>
        <v>0</v>
      </c>
      <c r="FO133" s="316">
        <f t="shared" si="218"/>
        <v>0</v>
      </c>
      <c r="FP133" s="316">
        <f t="shared" si="219"/>
        <v>0</v>
      </c>
      <c r="FQ133" s="188"/>
      <c r="FR133" s="307">
        <f t="shared" si="220"/>
        <v>0</v>
      </c>
      <c r="FS133" s="307">
        <f t="shared" si="221"/>
        <v>0</v>
      </c>
      <c r="FT133" s="188"/>
      <c r="FU133" s="188"/>
      <c r="FV133" s="188"/>
      <c r="FW133" s="188"/>
      <c r="FX133" s="188"/>
      <c r="FY133" s="188"/>
      <c r="FZ133" s="316">
        <f t="shared" si="261"/>
        <v>0</v>
      </c>
      <c r="GA133" s="316">
        <f t="shared" si="222"/>
        <v>0</v>
      </c>
      <c r="GB133" s="316">
        <f t="shared" si="223"/>
        <v>0</v>
      </c>
      <c r="GC133" s="316">
        <f t="shared" si="224"/>
        <v>0</v>
      </c>
      <c r="GD133" s="316">
        <f t="shared" si="225"/>
        <v>0</v>
      </c>
      <c r="GE133" s="316">
        <f t="shared" si="226"/>
        <v>0</v>
      </c>
      <c r="GF133" s="188"/>
      <c r="GG133" s="307">
        <f t="shared" si="227"/>
        <v>0</v>
      </c>
      <c r="GH133" s="307">
        <f t="shared" si="228"/>
        <v>0</v>
      </c>
      <c r="GK133" s="188"/>
      <c r="GL133" s="188"/>
      <c r="GM133" s="188"/>
      <c r="GN133" s="188"/>
      <c r="GO133" s="316">
        <f t="shared" si="277"/>
        <v>0</v>
      </c>
      <c r="GP133" s="316">
        <f t="shared" si="277"/>
        <v>0</v>
      </c>
      <c r="GQ133" s="316">
        <f t="shared" si="277"/>
        <v>0</v>
      </c>
      <c r="GR133" s="316">
        <f t="shared" si="275"/>
        <v>0</v>
      </c>
      <c r="GS133" s="316">
        <f t="shared" si="275"/>
        <v>0</v>
      </c>
      <c r="GT133" s="316">
        <f t="shared" si="275"/>
        <v>0</v>
      </c>
      <c r="GU133" s="188"/>
      <c r="GV133" s="307">
        <f t="shared" si="229"/>
        <v>0</v>
      </c>
      <c r="GW133" s="307">
        <f t="shared" si="263"/>
        <v>0</v>
      </c>
      <c r="GZ133" s="188"/>
      <c r="HA133" s="188"/>
      <c r="HB133" s="188"/>
      <c r="HC133" s="188"/>
      <c r="HD133" s="316">
        <f t="shared" si="278"/>
        <v>0</v>
      </c>
      <c r="HE133" s="316">
        <f t="shared" si="278"/>
        <v>0</v>
      </c>
      <c r="HF133" s="316">
        <f t="shared" si="278"/>
        <v>0</v>
      </c>
      <c r="HG133" s="316">
        <f t="shared" si="276"/>
        <v>0</v>
      </c>
      <c r="HH133" s="316">
        <f t="shared" si="276"/>
        <v>0</v>
      </c>
      <c r="HI133" s="316">
        <f t="shared" si="276"/>
        <v>0</v>
      </c>
      <c r="HJ133" s="188"/>
      <c r="HK133" s="307">
        <f t="shared" si="230"/>
        <v>0</v>
      </c>
      <c r="HL133" s="307">
        <f t="shared" si="265"/>
        <v>0</v>
      </c>
    </row>
    <row r="134" spans="1:220" ht="16.5" x14ac:dyDescent="0.25">
      <c r="A134" s="409">
        <v>40817</v>
      </c>
      <c r="B134" s="418">
        <f t="shared" si="231"/>
        <v>0</v>
      </c>
      <c r="C134" s="209">
        <f t="shared" si="232"/>
        <v>0</v>
      </c>
      <c r="D134" s="419"/>
      <c r="E134" s="418">
        <f t="shared" si="233"/>
        <v>0</v>
      </c>
      <c r="F134" s="209">
        <f t="shared" si="234"/>
        <v>0.2</v>
      </c>
      <c r="G134" s="419"/>
      <c r="H134" s="418">
        <f t="shared" si="235"/>
        <v>0</v>
      </c>
      <c r="I134" s="209">
        <f t="shared" ref="I134:I165" si="279">INDEX(M1SHEET,MATCH($A134,M1COLUMN,0),MATCH($AF$20,M1ROW,0))</f>
        <v>-0.09</v>
      </c>
      <c r="J134" s="419"/>
      <c r="K134" s="418">
        <f t="shared" si="236"/>
        <v>0</v>
      </c>
      <c r="L134" s="209">
        <f t="shared" ref="L134:L165" si="280">INDEX(M1SHEET,MATCH($A134,M1COLUMN,0),MATCH($AF$10,M1ROW,0))</f>
        <v>0.10249999999999999</v>
      </c>
      <c r="M134" s="419"/>
      <c r="N134" s="418">
        <f t="shared" si="237"/>
        <v>-50.69</v>
      </c>
      <c r="O134" s="209">
        <f t="shared" ref="O134:O165" si="281">INDEX(M1SHEET,MATCH($A134,M1COLUMN,0),MATCH($AF$26,M1ROW,0))</f>
        <v>0.13</v>
      </c>
      <c r="P134" s="419"/>
      <c r="Q134" s="418">
        <f t="shared" si="238"/>
        <v>1.59</v>
      </c>
      <c r="R134" s="209">
        <f t="shared" si="239"/>
        <v>-0.56999999999999995</v>
      </c>
      <c r="S134" s="419"/>
      <c r="T134" s="209">
        <f t="shared" si="240"/>
        <v>5.2668942421066296</v>
      </c>
      <c r="U134" s="419"/>
      <c r="V134" s="418">
        <f t="shared" si="241"/>
        <v>-0.01</v>
      </c>
      <c r="W134" s="209">
        <f t="shared" si="242"/>
        <v>4.3375000000000004</v>
      </c>
      <c r="X134" s="419"/>
      <c r="Z134" s="412">
        <f t="shared" si="243"/>
        <v>1.59</v>
      </c>
      <c r="AA134" s="122"/>
      <c r="AB134" s="122"/>
      <c r="AH134" s="407">
        <v>40817</v>
      </c>
      <c r="AI134" s="293">
        <f t="shared" si="244"/>
        <v>0</v>
      </c>
      <c r="AJ134" s="294">
        <f t="shared" si="266"/>
        <v>0</v>
      </c>
      <c r="AK134" s="294">
        <f t="shared" ref="AK134:AK171" si="282">(AM134+AN134)*(AL134)</f>
        <v>0</v>
      </c>
      <c r="AL134" s="313">
        <f t="shared" si="245"/>
        <v>0.52745402619664994</v>
      </c>
      <c r="AM134" s="314">
        <f t="shared" ref="AM134:AM172" si="283">BR134</f>
        <v>0</v>
      </c>
      <c r="AN134" s="294">
        <f t="shared" ref="AN134:AN172" si="284">BQ134</f>
        <v>0</v>
      </c>
      <c r="AO134" s="408"/>
      <c r="AP134" s="237"/>
      <c r="AQ134" s="307">
        <f t="shared" ref="AQ134:AQ164" si="285">SUM(AW134:BD134)+SUM(BH134:BO134)+SUM(DT134:DY134)+SUM(BV134:CH134)</f>
        <v>0</v>
      </c>
      <c r="AR134" s="237"/>
      <c r="AS134" s="188"/>
      <c r="AT134" s="188"/>
      <c r="AU134" s="239">
        <v>40817</v>
      </c>
      <c r="AV134" s="188"/>
      <c r="AW134" s="315">
        <f t="shared" si="246"/>
        <v>0</v>
      </c>
      <c r="AX134" s="316">
        <f t="shared" ref="AX134:AX172" si="286">IF(AX$2&lt;=$A134,IF(AX$3&gt;=$A134,(AX$4/1.055056),0),0)*($AH135-$AH134)/10000</f>
        <v>0</v>
      </c>
      <c r="AY134" s="316">
        <f t="shared" ref="AY134:AY172" si="287">IF(AY$2&lt;=$A134,IF(AY$3&gt;=$A134,(AY$4/1.055056),0),0)*($AH135-$AH134)/10000</f>
        <v>0</v>
      </c>
      <c r="AZ134" s="316">
        <f t="shared" ref="AZ134:AZ172" si="288">IF(AZ$2&lt;=$A134,IF(AZ$3&gt;=$A134,(AZ$4/1.055056),0),0)*($AH135-$AH134)/10000</f>
        <v>0</v>
      </c>
      <c r="BA134" s="316">
        <f t="shared" ref="BA134:BA172" si="289">IF(BA$2&lt;=$A134,IF(BA$3&gt;=$A134,(BA$4/1.055056),0),0)*($AH135-$AH134)/10000</f>
        <v>0</v>
      </c>
      <c r="BB134" s="316">
        <f t="shared" ref="BB134:BB172" si="290">IF(BB$2&lt;=$A134,IF(BB$3&gt;=$A134,(BB$4/1.055056),0),0)*($AH135-$AH134)/10000</f>
        <v>0</v>
      </c>
      <c r="BC134" s="316">
        <f t="shared" ref="BC134:BC172" si="291">IF(BC$2&lt;=$A134,IF(BC$3&gt;=$A134,(BC$4/1.055056),0),0)*($AH135-$AH134)/10000</f>
        <v>0</v>
      </c>
      <c r="BD134" s="316"/>
      <c r="BE134" s="316">
        <f t="shared" si="247"/>
        <v>0</v>
      </c>
      <c r="BF134" s="248"/>
      <c r="BG134" s="248"/>
      <c r="BH134" s="317">
        <f t="shared" si="248"/>
        <v>0</v>
      </c>
      <c r="BI134" s="317">
        <f t="shared" ref="BI134:BI172" si="292">IF(BI$2&lt;=$A134,IF(BI$3&gt;=$A134,(BI$4/1.055056),0),0)*($AH135-$AH134)/10000</f>
        <v>0</v>
      </c>
      <c r="BJ134" s="317">
        <f t="shared" ref="BJ134:BJ172" si="293">IF(BJ$2&lt;=$A134,IF(BJ$3&gt;=$A134,(BJ$4/1.055056),0),0)*($AH135-$AH134)/10000</f>
        <v>0</v>
      </c>
      <c r="BK134" s="317">
        <f t="shared" ref="BK134:BK172" si="294">IF(BK$2&lt;=$A134,IF(BK$3&gt;=$A134,(BK$4/1.055056),0),0)*($AH135-$AH134)/10000</f>
        <v>0</v>
      </c>
      <c r="BL134" s="317">
        <f t="shared" ref="BL134:BL172" si="295">IF(BL$2&lt;=$A134,IF(BL$3&gt;=$A134,(BL$4/1.055056),0),0)*($AH135-$AH134)/10000</f>
        <v>0</v>
      </c>
      <c r="BM134" s="317">
        <f t="shared" ref="BM134:BM172" si="296">IF(BM$2&lt;=$A134,IF(BM$3&gt;=$A134,(BM$4/1.055056),0),0)*($AH135-$AH134)/10000</f>
        <v>0</v>
      </c>
      <c r="BN134" s="317">
        <f t="shared" ref="BN134:BN172" si="297">IF(BN$2&lt;=$A134,IF(BN$3&gt;=$A134,(BN$4/1.055056),0),0)*($AH135-$AH134)/10000</f>
        <v>0</v>
      </c>
      <c r="BO134" s="317">
        <f t="shared" ref="BO134:BO172" si="298">IF(BO$2&lt;=$A134,IF(BO$3&gt;=$A134,(BO$4/1.055056),0),0)*($AH135-$AH134)/10000</f>
        <v>0</v>
      </c>
      <c r="BP134" s="248"/>
      <c r="BQ134" s="249">
        <f t="shared" si="267"/>
        <v>0</v>
      </c>
      <c r="BR134" s="249"/>
      <c r="BS134" s="249"/>
      <c r="BT134" s="188"/>
      <c r="BU134" s="188"/>
      <c r="BV134" s="318">
        <f t="shared" si="249"/>
        <v>0</v>
      </c>
      <c r="BW134" s="318">
        <f t="shared" ref="BW134:BW172" si="299">IF(BW$2&lt;=$A134,IF(BW$3&gt;=$A134,(BW$4),0),0)*($AH135-$AH134)/10000</f>
        <v>0</v>
      </c>
      <c r="BX134" s="318">
        <f t="shared" ref="BX134:BX172" si="300">IF(BX$2&lt;=$A134,IF(BX$3&gt;=$A134,(BX$4),0),0)*($AH135-$AH134)/10000</f>
        <v>0</v>
      </c>
      <c r="BY134" s="318">
        <f t="shared" ref="BY134:BY172" si="301">IF(BY$2&lt;=$A134,IF(BY$3&gt;=$A134,(BY$4),0),0)*($AH135-$AH134)/10000</f>
        <v>0</v>
      </c>
      <c r="BZ134" s="318">
        <f t="shared" ref="BZ134:BZ172" si="302">IF(BZ$2&lt;=$A134,IF(BZ$3&gt;=$A134,(BZ$4),0),0)*($AH135-$AH134)/10000</f>
        <v>0</v>
      </c>
      <c r="CA134" s="316">
        <f t="shared" ref="CA134:CA172" si="303">IF(CA$2&lt;=$A134,IF(CA$3&gt;=$A134,(CA$4),0),0)*($AH135-$AH134)/10000</f>
        <v>0</v>
      </c>
      <c r="CB134" s="316">
        <f t="shared" ref="CB134:CB172" si="304">IF(CB$2&lt;=$A134,IF(CB$3&gt;=$A134,(CB$4),0),0)*($AH135-$AH134)/10000</f>
        <v>0</v>
      </c>
      <c r="CC134" s="316">
        <f t="shared" ref="CC134:CC172" si="305">IF(CC$2&lt;=$A134,IF(CC$3&gt;=$A134,(CC$4),0),0)*($AH135-$AH134)/10000</f>
        <v>0</v>
      </c>
      <c r="CD134" s="316">
        <f t="shared" ref="CD134:CD172" si="306">IF(CD$2&lt;=$A134,IF(CD$3&gt;=$A134,(CD$4),0),0)*($AH135-$AH134)/10000</f>
        <v>0</v>
      </c>
      <c r="CE134" s="316">
        <f t="shared" ref="CE134:CE172" si="307">IF(CE$2&lt;=$A134,IF(CE$3&gt;=$A134,(CE$4),0),0)*($AH135-$AH134)/10000</f>
        <v>0</v>
      </c>
      <c r="CF134" s="316">
        <f t="shared" ref="CF134:CF172" si="308">IF(CF$2&lt;=$A134,IF(CF$3&gt;=$A134,(CF$4),0),0)*($AH135-$AH134)/10000</f>
        <v>0</v>
      </c>
      <c r="CG134" s="316">
        <f t="shared" ref="CG134:CG172" si="309">IF(CG$2&lt;=$A134,IF(CG$3&gt;=$A134,(CG$4),0),0)*($AH135-$AH134)/10000</f>
        <v>0</v>
      </c>
      <c r="CH134" s="316">
        <f t="shared" ref="CH134:CH172" si="310">IF(CH$2&lt;=$A134,IF(CH$3&gt;=$A134,(CH$4),0),0)*($AH135-$AH134)/10000</f>
        <v>0</v>
      </c>
      <c r="CI134" s="188"/>
      <c r="CJ134" s="307">
        <f t="shared" si="250"/>
        <v>0</v>
      </c>
      <c r="CK134" s="307"/>
      <c r="CL134" s="307"/>
      <c r="CM134" s="318">
        <f t="shared" si="251"/>
        <v>0</v>
      </c>
      <c r="CN134" s="318">
        <f t="shared" ref="CN134:CN173" si="311">IF(CN$2&lt;=$A134,IF(CN$3&gt;=$A134,(CN$4),0),0)*($AH135-$AH134)/10000</f>
        <v>0</v>
      </c>
      <c r="CO134" s="318">
        <f t="shared" ref="CO134:CO173" si="312">IF(CO$2&lt;=$A134,IF(CO$3&gt;=$A134,(CO$4),0),0)*($AH135-$AH134)/10000</f>
        <v>0</v>
      </c>
      <c r="CP134" s="318">
        <f t="shared" ref="CP134:CP173" si="313">IF(CP$2&lt;=$A134,IF(CP$3&gt;=$A134,(CP$4),0),0)*($AH135-$AH134)/10000</f>
        <v>0</v>
      </c>
      <c r="CQ134" s="307"/>
      <c r="CR134" s="307">
        <f t="shared" si="252"/>
        <v>0</v>
      </c>
      <c r="CS134" s="307"/>
      <c r="CT134" s="188"/>
      <c r="CU134" s="188"/>
      <c r="CV134" s="188"/>
      <c r="CW134" s="316">
        <f t="shared" si="253"/>
        <v>0</v>
      </c>
      <c r="CX134" s="316">
        <f t="shared" ref="CX134:CX172" si="314">IF(CX$2&lt;=$A134,IF(CX$3&gt;=$A134,(CX$4),0),0)*($AH135-$AH134)/10000</f>
        <v>0</v>
      </c>
      <c r="CY134" s="316">
        <f t="shared" ref="CY134:CY172" si="315">IF(CY$2&lt;=$A134,IF(CY$3&gt;=$A134,(CY$4),0),0)*($AH135-$AH134)/10000</f>
        <v>0</v>
      </c>
      <c r="CZ134" s="316">
        <f t="shared" ref="CZ134:CZ172" si="316">IF(CZ$2&lt;=$A134,IF(CZ$3&gt;=$A134,(CZ$4),0),0)*($AH135-$AH134)/10000</f>
        <v>0</v>
      </c>
      <c r="DA134" s="316">
        <f t="shared" ref="DA134:DA172" si="317">IF(DA$2&lt;=$A134,IF(DA$3&gt;=$A134,(DA$4),0),0)*($AH135-$AH134)/10000</f>
        <v>0</v>
      </c>
      <c r="DB134" s="316">
        <f t="shared" ref="DB134:DB172" si="318">IF(DB$2&lt;=$A134,IF(DB$3&gt;=$A134,(DB$4),0),0)*($AH135-$AH134)/10000</f>
        <v>0</v>
      </c>
      <c r="DC134" s="316">
        <f t="shared" ref="DC134:DC172" si="319">IF(DC$2&lt;=$A134,IF(DC$3&gt;=$A134,(DC$4),0),0)*($AH135-$AH134)/10000</f>
        <v>0</v>
      </c>
      <c r="DD134" s="188"/>
      <c r="DE134" s="307">
        <f t="shared" si="254"/>
        <v>0</v>
      </c>
      <c r="DF134" s="188"/>
      <c r="DG134" s="188"/>
      <c r="DH134" s="188"/>
      <c r="DI134" s="188"/>
      <c r="DJ134" s="188"/>
      <c r="DK134" s="316">
        <f t="shared" si="255"/>
        <v>0</v>
      </c>
      <c r="DL134" s="316">
        <f t="shared" ref="DL134:DL173" si="320">IF(DL$2&lt;=$A134,IF(DL$3&gt;=$A134,(DL$4),0),0)*($AH135-$AH134)/10000</f>
        <v>0</v>
      </c>
      <c r="DM134" s="316">
        <f t="shared" ref="DM134:DM173" si="321">IF(DM$2&lt;=$A134,IF(DM$3&gt;=$A134,(DM$4),0),0)*($AH135-$AH134)/10000</f>
        <v>0</v>
      </c>
      <c r="DN134" s="316">
        <f t="shared" ref="DN134:DN173" si="322">IF(DN$2&lt;=$A134,IF(DN$3&gt;=$A134,(DN$4),0),0)*($AH135-$AH134)/10000</f>
        <v>0</v>
      </c>
      <c r="DO134" s="316"/>
      <c r="DP134" s="316">
        <f t="shared" si="256"/>
        <v>0</v>
      </c>
      <c r="DQ134" s="316"/>
      <c r="DR134" s="316">
        <f t="shared" si="257"/>
        <v>0</v>
      </c>
      <c r="DS134" s="316">
        <f t="shared" ref="DS134:DS172" si="323">IF(DS$2&lt;=$A134,IF(DS$3&gt;=$A134,(DS$4),0),0)*($AH135-$AH134)/10000</f>
        <v>0</v>
      </c>
      <c r="DT134" s="316">
        <f t="shared" ref="DT134:DT172" si="324">IF(DT$2&lt;=$A134,IF(DT$3&gt;=$A134,(DT$4),0),0)*($AH135-$AH134)/10000</f>
        <v>0</v>
      </c>
      <c r="DU134" s="316">
        <f t="shared" ref="DU134:DU172" si="325">IF(DU$2&lt;=$A134,IF(DU$3&gt;=$A134,(DU$4),0),0)*($AH135-$AH134)/10000</f>
        <v>0</v>
      </c>
      <c r="DV134" s="316">
        <f t="shared" ref="DV134:DV172" si="326">IF(DV$2&lt;=$A134,IF(DV$3&gt;=$A134,(DV$4),0),0)*($AH135-$AH134)/10000</f>
        <v>0</v>
      </c>
      <c r="DW134" s="316">
        <f t="shared" ref="DW134:DW172" si="327">IF(DW$2&lt;=$A134,IF(DW$3&gt;=$A134,(DW$4),0),0)*($AH135-$AH134)/10000</f>
        <v>0</v>
      </c>
      <c r="DX134" s="316">
        <f t="shared" ref="DX134:DX172" si="328">IF(DX$2&lt;=$A134,IF(DX$3&gt;=$A134,(DX$4),0),0)*($AH135-$AH134)/10000</f>
        <v>0</v>
      </c>
      <c r="DY134" s="316">
        <f t="shared" ref="DY134:DY172" si="329">IF(DY$2&lt;=$A134,IF(DY$3&gt;=$A134,(DY$4),0),0)*($AH135-$AH134)/10000</f>
        <v>0</v>
      </c>
      <c r="DZ134" s="188"/>
      <c r="EA134" s="307">
        <f t="shared" ref="EA134:EA165" si="330">DP134+((SUM(DR134:DY134)))</f>
        <v>0</v>
      </c>
      <c r="EB134" s="307">
        <f t="shared" ref="EB134:EB172" si="331">EA134*AL134</f>
        <v>0</v>
      </c>
      <c r="EC134" s="188"/>
      <c r="ED134" s="188"/>
      <c r="EE134" s="188"/>
      <c r="EF134" s="188"/>
      <c r="EG134" s="188"/>
      <c r="EH134" s="316">
        <f t="shared" si="258"/>
        <v>0</v>
      </c>
      <c r="EI134" s="316">
        <f t="shared" ref="EI134:EI172" si="332">IF(EI$2&lt;=$A134,IF(EI$3&gt;=$A134,(EI$4),0),0)*($AH135-$AH134)/10000</f>
        <v>0</v>
      </c>
      <c r="EJ134" s="316">
        <f t="shared" ref="EJ134:EJ172" si="333">IF(EJ$2&lt;=$A134,IF(EJ$3&gt;=$A134,(EJ$4),0),0)*($AH135-$AH134)/10000</f>
        <v>0</v>
      </c>
      <c r="EK134" s="316">
        <f t="shared" ref="EK134:EK172" si="334">IF(EK$2&lt;=$A134,IF(EK$3&gt;=$A134,(EK$4),0),0)*($AH135-$AH134)/10000</f>
        <v>0</v>
      </c>
      <c r="EL134" s="316">
        <f t="shared" ref="EL134:EL172" si="335">IF(EL$2&lt;=$A134,IF(EL$3&gt;=$A134,(EL$4),0),0)*($AH135-$AH134)/10000</f>
        <v>0</v>
      </c>
      <c r="EM134" s="316">
        <f t="shared" ref="EM134:EM172" si="336">IF(EM$2&lt;=$A134,IF(EM$3&gt;=$A134,(EM$4),0),0)*($AH135-$AH134)/10000</f>
        <v>0</v>
      </c>
      <c r="EN134" s="188"/>
      <c r="EO134" s="307">
        <f t="shared" si="268"/>
        <v>0</v>
      </c>
      <c r="EP134" s="307">
        <f t="shared" ref="EP134:EP172" si="337">EO134*AL134</f>
        <v>0</v>
      </c>
      <c r="EQ134" s="188"/>
      <c r="ER134" s="188"/>
      <c r="ES134" s="188"/>
      <c r="ET134" s="188"/>
      <c r="EU134" s="188"/>
      <c r="EV134" s="316">
        <f t="shared" si="259"/>
        <v>0</v>
      </c>
      <c r="EW134" s="316">
        <f t="shared" ref="EW134:EW172" si="338">IF(EW$2&lt;=$A134,IF(EW$3&gt;=$A134,(EW$4),0),0)*($AH135-$AH134)/10000</f>
        <v>0</v>
      </c>
      <c r="EX134" s="316">
        <f t="shared" ref="EX134:EX172" si="339">IF(EX$2&lt;=$A134,IF(EX$3&gt;=$A134,(EX$4),0),0)*($AH135-$AH134)/10000</f>
        <v>0</v>
      </c>
      <c r="EY134" s="316">
        <f t="shared" ref="EY134:EY172" si="340">IF(EY$2&lt;=$A134,IF(EY$3&gt;=$A134,(EY$4),0),0)*($AH135-$AH134)/10000</f>
        <v>0</v>
      </c>
      <c r="EZ134" s="316">
        <f t="shared" ref="EZ134:EZ172" si="341">IF(EZ$2&lt;=$A134,IF(EZ$3&gt;=$A134,(EZ$4),0),0)*($AH135-$AH134)/10000</f>
        <v>0</v>
      </c>
      <c r="FA134" s="316">
        <f t="shared" ref="FA134:FA172" si="342">IF(FA$2&lt;=$A134,IF(FA$3&gt;=$A134,(FA$4),0),0)*($AH135-$AH134)/10000</f>
        <v>0</v>
      </c>
      <c r="FB134" s="188"/>
      <c r="FC134" s="307">
        <f t="shared" si="269"/>
        <v>0</v>
      </c>
      <c r="FD134" s="307">
        <f t="shared" ref="FD134:FD172" si="343">FC134*AL134</f>
        <v>0</v>
      </c>
      <c r="FE134" s="188"/>
      <c r="FF134" s="188"/>
      <c r="FG134" s="188"/>
      <c r="FH134" s="188"/>
      <c r="FI134" s="188"/>
      <c r="FJ134" s="188"/>
      <c r="FK134" s="316">
        <f t="shared" si="260"/>
        <v>0</v>
      </c>
      <c r="FL134" s="316">
        <f t="shared" ref="FL134:FL172" si="344">IF(FL$2&lt;=$A134,IF(FL$3&gt;=$A134,(FL$4),0),0)*($AH135-$AH134)/10000</f>
        <v>0</v>
      </c>
      <c r="FM134" s="316">
        <f t="shared" ref="FM134:FM172" si="345">IF(FM$2&lt;=$A134,IF(FM$3&gt;=$A134,(FM$4),0),0)*($AH135-$AH134)/10000</f>
        <v>0</v>
      </c>
      <c r="FN134" s="316">
        <f t="shared" ref="FN134:FN172" si="346">IF(FN$2&lt;=$A134,IF(FN$3&gt;=$A134,(FN$4),0),0)*($AH135-$AH134)/10000</f>
        <v>0</v>
      </c>
      <c r="FO134" s="316">
        <f t="shared" ref="FO134:FO172" si="347">IF(FO$2&lt;=$A134,IF(FO$3&gt;=$A134,(FO$4),0),0)*($AH135-$AH134)/10000</f>
        <v>0</v>
      </c>
      <c r="FP134" s="316">
        <f t="shared" ref="FP134:FP172" si="348">IF(FP$2&lt;=$A134,IF(FP$3&gt;=$A134,(FP$4),0),0)*($AH135-$AH134)/10000</f>
        <v>0</v>
      </c>
      <c r="FQ134" s="188"/>
      <c r="FR134" s="307">
        <f t="shared" ref="FR134:FR170" si="349">SUM(FK134:FP134)</f>
        <v>0</v>
      </c>
      <c r="FS134" s="307">
        <f t="shared" ref="FS134:FS172" si="350">FR134*AL134</f>
        <v>0</v>
      </c>
      <c r="FT134" s="188"/>
      <c r="FU134" s="188"/>
      <c r="FV134" s="188"/>
      <c r="FW134" s="188"/>
      <c r="FX134" s="188"/>
      <c r="FY134" s="188"/>
      <c r="FZ134" s="316">
        <f t="shared" si="261"/>
        <v>0</v>
      </c>
      <c r="GA134" s="316">
        <f t="shared" ref="GA134:GA172" si="351">IF(GA$2&lt;=$A134,IF(GA$3&gt;=$A134,(GA$4),0),0)*($AH135-$AH134)/10000</f>
        <v>0</v>
      </c>
      <c r="GB134" s="316">
        <f t="shared" ref="GB134:GB172" si="352">IF(GB$2&lt;=$A134,IF(GB$3&gt;=$A134,(GB$4),0),0)*($AH135-$AH134)/10000</f>
        <v>0</v>
      </c>
      <c r="GC134" s="316">
        <f t="shared" ref="GC134:GC172" si="353">IF(GC$2&lt;=$A134,IF(GC$3&gt;=$A134,(GC$4),0),0)*($AH135-$AH134)/10000</f>
        <v>0</v>
      </c>
      <c r="GD134" s="316">
        <f t="shared" ref="GD134:GD172" si="354">IF(GD$2&lt;=$A134,IF(GD$3&gt;=$A134,(GD$4),0),0)*($AH135-$AH134)/10000</f>
        <v>0</v>
      </c>
      <c r="GE134" s="316">
        <f t="shared" ref="GE134:GE172" si="355">IF(GE$2&lt;=$A134,IF(GE$3&gt;=$A134,(GE$4),0),0)*($AH135-$AH134)/10000</f>
        <v>0</v>
      </c>
      <c r="GF134" s="188"/>
      <c r="GG134" s="307">
        <f t="shared" ref="GG134:GG170" si="356">SUM(FZ134:GE134)</f>
        <v>0</v>
      </c>
      <c r="GH134" s="307">
        <f t="shared" ref="GH134:GH172" si="357">GG134*AL134</f>
        <v>0</v>
      </c>
      <c r="GK134" s="188"/>
      <c r="GL134" s="188"/>
      <c r="GM134" s="188"/>
      <c r="GN134" s="188"/>
      <c r="GO134" s="316">
        <f t="shared" si="277"/>
        <v>0</v>
      </c>
      <c r="GP134" s="316">
        <f t="shared" si="277"/>
        <v>0</v>
      </c>
      <c r="GQ134" s="316">
        <f t="shared" si="277"/>
        <v>0</v>
      </c>
      <c r="GR134" s="316">
        <f t="shared" si="275"/>
        <v>0</v>
      </c>
      <c r="GS134" s="316">
        <f t="shared" si="275"/>
        <v>0</v>
      </c>
      <c r="GT134" s="316">
        <f t="shared" si="275"/>
        <v>0</v>
      </c>
      <c r="GU134" s="188"/>
      <c r="GV134" s="307">
        <f t="shared" ref="GV134:GV170" si="358">SUM(GO134:GT134)</f>
        <v>0</v>
      </c>
      <c r="GW134" s="307">
        <f t="shared" si="263"/>
        <v>0</v>
      </c>
      <c r="GZ134" s="188"/>
      <c r="HA134" s="188"/>
      <c r="HB134" s="188"/>
      <c r="HC134" s="188"/>
      <c r="HD134" s="316">
        <f t="shared" si="278"/>
        <v>0</v>
      </c>
      <c r="HE134" s="316">
        <f t="shared" si="278"/>
        <v>0</v>
      </c>
      <c r="HF134" s="316">
        <f t="shared" si="278"/>
        <v>0</v>
      </c>
      <c r="HG134" s="316">
        <f t="shared" si="276"/>
        <v>0</v>
      </c>
      <c r="HH134" s="316">
        <f t="shared" si="276"/>
        <v>0</v>
      </c>
      <c r="HI134" s="316">
        <f t="shared" si="276"/>
        <v>0</v>
      </c>
      <c r="HJ134" s="188"/>
      <c r="HK134" s="307">
        <f t="shared" ref="HK134:HK170" si="359">SUM(HD134:HI134)</f>
        <v>0</v>
      </c>
      <c r="HL134" s="307">
        <f t="shared" si="265"/>
        <v>0</v>
      </c>
    </row>
    <row r="135" spans="1:220" ht="17.25" thickBot="1" x14ac:dyDescent="0.3">
      <c r="A135" s="404">
        <v>40848</v>
      </c>
      <c r="B135" s="410">
        <f t="shared" ref="B135:B175" si="360">INDEX(PrnArray,MATCH($A135,PrnColumn,0),MATCH($AE$19,PrnRow,0))+EP135</f>
        <v>0</v>
      </c>
      <c r="C135" s="208">
        <f t="shared" ref="C135:C175" si="361">INDEX(M1SHEET,MATCH($A135,M1COLUMN,0),MATCH($AF$14,M1ROW,0))</f>
        <v>0</v>
      </c>
      <c r="D135" s="210">
        <f>AVERAGE(C135:C146)</f>
        <v>0</v>
      </c>
      <c r="E135" s="410">
        <f t="shared" ref="E135:E175" si="362">INDEX(PrnArray,MATCH($A135,PrnColumn,0),MATCH($AF$47,PrnRow,0))+HL135</f>
        <v>0</v>
      </c>
      <c r="F135" s="208">
        <f t="shared" ref="F135:F175" si="363">INDEX(M1SHEET,MATCH($A135,M1COLUMN,0),MATCH($AF$6,M1ROW,0))</f>
        <v>0.25</v>
      </c>
      <c r="G135" s="210">
        <f>AVERAGE(F135:F146)</f>
        <v>0.21708333333333332</v>
      </c>
      <c r="H135" s="410">
        <f t="shared" ref="H135:H175" si="364">INDEX(PrnArray,MATCH($A135,PrnColumn,0),MATCH($AE$11,PrnRow,0))</f>
        <v>0</v>
      </c>
      <c r="I135" s="208">
        <f t="shared" si="279"/>
        <v>5.0000000000000001E-3</v>
      </c>
      <c r="J135" s="210">
        <f>AVERAGE(I135:I146)</f>
        <v>-3.9999999999999987E-2</v>
      </c>
      <c r="K135" s="410">
        <f t="shared" ref="K135:K175" si="365">INDEX(PrnArray,MATCH($A135,PrnColumn,0),MATCH($AE$21,PrnRow,0))+FS135</f>
        <v>0</v>
      </c>
      <c r="L135" s="208">
        <f t="shared" si="280"/>
        <v>0.13500000000000001</v>
      </c>
      <c r="M135" s="210">
        <f>AVERAGE(L135:L146)</f>
        <v>0.11375</v>
      </c>
      <c r="N135" s="410">
        <f t="shared" ref="N135:N175" si="366">INDEX(PrnArray,MATCH($A135,PrnColumn,0),MATCH($AE$40,PrnRow,0))+AJ135</f>
        <v>-48.78</v>
      </c>
      <c r="O135" s="208">
        <f t="shared" si="281"/>
        <v>0.13</v>
      </c>
      <c r="P135" s="210">
        <f>AVERAGE(O135:O146)</f>
        <v>0.12999999999999998</v>
      </c>
      <c r="Q135" s="410">
        <f t="shared" ref="Q135:Q175" si="367">INDEX(PrnArray,MATCH($A135,PrnColumn,0),MATCH($AE$2,PrnRow,0))+$BE135+$DE135</f>
        <v>1.53</v>
      </c>
      <c r="R135" s="208">
        <f t="shared" ref="R135:R175" si="368">INDEX(M1SHEET,MATCH($A135,M1COLUMN,0),MATCH($AF$3,M1ROW,0))</f>
        <v>-0.56999999999999995</v>
      </c>
      <c r="S135" s="210">
        <f>AVERAGE(R135:R146)</f>
        <v>-0.57000000000000006</v>
      </c>
      <c r="T135" s="208">
        <f t="shared" ref="T135:T175" si="369">INDEX(M1SHEET,MATCH($A135,M1COLUMN,0),MATCH($AF$28,M1ROW,0))</f>
        <v>5.4623649515744166</v>
      </c>
      <c r="U135" s="210">
        <f>AVERAGE(T135:T146)</f>
        <v>5.406812540202143</v>
      </c>
      <c r="V135" s="410">
        <f t="shared" ref="V135:V175" si="370">INDEX(PrnArray,MATCH($A135,PrnColumn,0),MATCH($AE$18,PrnRow,0))+INDEX(optsArray,MATCH($A135,optsColumn,0),MATCH($AE$18,optsRow,0))+$BE135+$CJ135+$CR135+$DP135</f>
        <v>-0.01</v>
      </c>
      <c r="W135" s="208">
        <f t="shared" ref="W135:W175" si="371">INDEX(M1SHEET,MATCH($A135,M1COLUMN,0),MATCH($AF$2,M1ROW,0))</f>
        <v>4.4775</v>
      </c>
      <c r="X135" s="210">
        <f>AVERAGE(W135:W146)</f>
        <v>4.4385000000000003</v>
      </c>
      <c r="Z135" s="415">
        <f t="shared" ref="Z135:Z175" si="372">H135+K135+Q135</f>
        <v>1.53</v>
      </c>
      <c r="AA135" s="122"/>
      <c r="AB135" s="122"/>
      <c r="AH135" s="407">
        <v>40848</v>
      </c>
      <c r="AI135" s="293">
        <f t="shared" ref="AI135:AI172" si="373">(BE135+BQ135+CJ135+DP135)*AL135</f>
        <v>0</v>
      </c>
      <c r="AJ135" s="294">
        <f t="shared" si="266"/>
        <v>0</v>
      </c>
      <c r="AK135" s="294">
        <f t="shared" si="282"/>
        <v>0</v>
      </c>
      <c r="AL135" s="313">
        <f t="shared" ref="AL135:AL172" si="374">INDEX(M1SHEET,MATCH($AH135,M1COLUMN,0),MATCH($AF$38,M1ROW,0))</f>
        <v>0.5245543669156898</v>
      </c>
      <c r="AM135" s="314">
        <f t="shared" si="283"/>
        <v>0</v>
      </c>
      <c r="AN135" s="294">
        <f t="shared" si="284"/>
        <v>0</v>
      </c>
      <c r="AO135" s="408"/>
      <c r="AP135" s="237"/>
      <c r="AQ135" s="307">
        <f t="shared" si="285"/>
        <v>0</v>
      </c>
      <c r="AR135" s="237"/>
      <c r="AS135" s="188"/>
      <c r="AT135" s="188"/>
      <c r="AU135" s="239">
        <v>40848</v>
      </c>
      <c r="AV135" s="188"/>
      <c r="AW135" s="315">
        <f t="shared" ref="AW135:AW172" si="375">IF(AW$2&lt;=$A135,IF(AW$3&gt;=$A135,(AW$4/1.055056),0),0)*($AH136-$AH135)/10000</f>
        <v>0</v>
      </c>
      <c r="AX135" s="316">
        <f t="shared" si="286"/>
        <v>0</v>
      </c>
      <c r="AY135" s="316">
        <f t="shared" si="287"/>
        <v>0</v>
      </c>
      <c r="AZ135" s="316">
        <f t="shared" si="288"/>
        <v>0</v>
      </c>
      <c r="BA135" s="316">
        <f t="shared" si="289"/>
        <v>0</v>
      </c>
      <c r="BB135" s="316">
        <f t="shared" si="290"/>
        <v>0</v>
      </c>
      <c r="BC135" s="316">
        <f t="shared" si="291"/>
        <v>0</v>
      </c>
      <c r="BD135" s="316"/>
      <c r="BE135" s="316">
        <f t="shared" ref="BE135:BE172" si="376">SUM(AW135:BD135)*AL135</f>
        <v>0</v>
      </c>
      <c r="BF135" s="248"/>
      <c r="BG135" s="248"/>
      <c r="BH135" s="317">
        <f t="shared" ref="BH135:BH172" si="377">IF(BH$2&lt;=$A135,IF(BH$3&gt;=$A135,(BH$4/1.055056),0),0)*($AH136-$AH135)/10000</f>
        <v>0</v>
      </c>
      <c r="BI135" s="317">
        <f t="shared" si="292"/>
        <v>0</v>
      </c>
      <c r="BJ135" s="317">
        <f t="shared" si="293"/>
        <v>0</v>
      </c>
      <c r="BK135" s="317">
        <f t="shared" si="294"/>
        <v>0</v>
      </c>
      <c r="BL135" s="317">
        <f t="shared" si="295"/>
        <v>0</v>
      </c>
      <c r="BM135" s="317">
        <f t="shared" si="296"/>
        <v>0</v>
      </c>
      <c r="BN135" s="317">
        <f t="shared" si="297"/>
        <v>0</v>
      </c>
      <c r="BO135" s="317">
        <f t="shared" si="298"/>
        <v>0</v>
      </c>
      <c r="BP135" s="248"/>
      <c r="BQ135" s="249">
        <f t="shared" si="267"/>
        <v>0</v>
      </c>
      <c r="BR135" s="249"/>
      <c r="BS135" s="249"/>
      <c r="BT135" s="188"/>
      <c r="BU135" s="188"/>
      <c r="BV135" s="318">
        <f t="shared" ref="BV135:BV172" si="378">IF(BV$2&lt;=$A135,IF(BV$3&gt;=$A135,(BV$4),0),0)*($AH136-$AH135)/10000</f>
        <v>0</v>
      </c>
      <c r="BW135" s="318">
        <f t="shared" si="299"/>
        <v>0</v>
      </c>
      <c r="BX135" s="318">
        <f t="shared" si="300"/>
        <v>0</v>
      </c>
      <c r="BY135" s="318">
        <f t="shared" si="301"/>
        <v>0</v>
      </c>
      <c r="BZ135" s="318">
        <f t="shared" si="302"/>
        <v>0</v>
      </c>
      <c r="CA135" s="316">
        <f t="shared" si="303"/>
        <v>0</v>
      </c>
      <c r="CB135" s="316">
        <f t="shared" si="304"/>
        <v>0</v>
      </c>
      <c r="CC135" s="316">
        <f t="shared" si="305"/>
        <v>0</v>
      </c>
      <c r="CD135" s="316">
        <f t="shared" si="306"/>
        <v>0</v>
      </c>
      <c r="CE135" s="316">
        <f t="shared" si="307"/>
        <v>0</v>
      </c>
      <c r="CF135" s="316">
        <f t="shared" si="308"/>
        <v>0</v>
      </c>
      <c r="CG135" s="316">
        <f t="shared" si="309"/>
        <v>0</v>
      </c>
      <c r="CH135" s="316">
        <f t="shared" si="310"/>
        <v>0</v>
      </c>
      <c r="CI135" s="188"/>
      <c r="CJ135" s="307">
        <f t="shared" ref="CJ135:CJ172" si="379">SUM(BV135:CH135)*$AL135</f>
        <v>0</v>
      </c>
      <c r="CK135" s="307"/>
      <c r="CL135" s="307"/>
      <c r="CM135" s="318">
        <f t="shared" ref="CM135:CM172" si="380">IF(CM$2&lt;=$A135,IF(CM$3&gt;=$A135,(CM$4),0),0)*($AH136-$AH135)/10000</f>
        <v>0</v>
      </c>
      <c r="CN135" s="318">
        <f t="shared" si="311"/>
        <v>0</v>
      </c>
      <c r="CO135" s="318">
        <f t="shared" si="312"/>
        <v>0</v>
      </c>
      <c r="CP135" s="318">
        <f t="shared" si="313"/>
        <v>0</v>
      </c>
      <c r="CQ135" s="307"/>
      <c r="CR135" s="307">
        <f t="shared" ref="CR135:CR172" si="381">SUM(CM135:CP135)*AL135</f>
        <v>0</v>
      </c>
      <c r="CS135" s="307"/>
      <c r="CT135" s="188"/>
      <c r="CU135" s="188"/>
      <c r="CV135" s="188"/>
      <c r="CW135" s="316">
        <f t="shared" ref="CW135:CW172" si="382">IF(CW$2&lt;=$A135,IF(CW$3&gt;=$A135,(CW$4),0),0)*($AH136-$AH135)/10000</f>
        <v>0</v>
      </c>
      <c r="CX135" s="316">
        <f t="shared" si="314"/>
        <v>0</v>
      </c>
      <c r="CY135" s="316">
        <f t="shared" si="315"/>
        <v>0</v>
      </c>
      <c r="CZ135" s="316">
        <f t="shared" si="316"/>
        <v>0</v>
      </c>
      <c r="DA135" s="316">
        <f t="shared" si="317"/>
        <v>0</v>
      </c>
      <c r="DB135" s="316">
        <f t="shared" si="318"/>
        <v>0</v>
      </c>
      <c r="DC135" s="316">
        <f t="shared" si="319"/>
        <v>0</v>
      </c>
      <c r="DD135" s="188"/>
      <c r="DE135" s="307">
        <f t="shared" ref="DE135:DE172" si="383">SUM(CW135:DC135)*$AL135</f>
        <v>0</v>
      </c>
      <c r="DF135" s="188"/>
      <c r="DG135" s="188"/>
      <c r="DH135" s="188"/>
      <c r="DI135" s="188"/>
      <c r="DJ135" s="188"/>
      <c r="DK135" s="316">
        <f t="shared" ref="DK135:DK172" si="384">IF(DK$2&lt;=$A135,IF(DK$3&gt;=$A135,(DK$4),0),0)*($AH136-$AH135)/10000</f>
        <v>0</v>
      </c>
      <c r="DL135" s="316">
        <f t="shared" si="320"/>
        <v>0</v>
      </c>
      <c r="DM135" s="316">
        <f t="shared" si="321"/>
        <v>0</v>
      </c>
      <c r="DN135" s="316">
        <f t="shared" si="322"/>
        <v>0</v>
      </c>
      <c r="DO135" s="316"/>
      <c r="DP135" s="316">
        <f t="shared" ref="DP135:DP172" si="385">SUM(DK135:DN135)*AL135</f>
        <v>0</v>
      </c>
      <c r="DQ135" s="316"/>
      <c r="DR135" s="316">
        <f t="shared" ref="DR135:DR172" si="386">IF(DR$2&lt;=$A135,IF(DR$3&gt;=$A135,(DR$4),0),0)*($AH136-$AH135)/10000</f>
        <v>0</v>
      </c>
      <c r="DS135" s="316">
        <f t="shared" si="323"/>
        <v>0</v>
      </c>
      <c r="DT135" s="316">
        <f t="shared" si="324"/>
        <v>0</v>
      </c>
      <c r="DU135" s="316">
        <f t="shared" si="325"/>
        <v>0</v>
      </c>
      <c r="DV135" s="316">
        <f t="shared" si="326"/>
        <v>0</v>
      </c>
      <c r="DW135" s="316">
        <f t="shared" si="327"/>
        <v>0</v>
      </c>
      <c r="DX135" s="316">
        <f t="shared" si="328"/>
        <v>0</v>
      </c>
      <c r="DY135" s="316">
        <f t="shared" si="329"/>
        <v>0</v>
      </c>
      <c r="DZ135" s="188"/>
      <c r="EA135" s="307">
        <f t="shared" si="330"/>
        <v>0</v>
      </c>
      <c r="EB135" s="307">
        <f t="shared" si="331"/>
        <v>0</v>
      </c>
      <c r="EC135" s="188"/>
      <c r="ED135" s="188"/>
      <c r="EE135" s="188"/>
      <c r="EF135" s="188"/>
      <c r="EG135" s="188"/>
      <c r="EH135" s="316">
        <f t="shared" ref="EH135:EH172" si="387">IF(EH$2&lt;=$A135,IF(EH$3&gt;=$A135,(EH$4),0),0)*($AH136-$AH135)/10000</f>
        <v>0</v>
      </c>
      <c r="EI135" s="316">
        <f t="shared" si="332"/>
        <v>0</v>
      </c>
      <c r="EJ135" s="316">
        <f t="shared" si="333"/>
        <v>0</v>
      </c>
      <c r="EK135" s="316">
        <f t="shared" si="334"/>
        <v>0</v>
      </c>
      <c r="EL135" s="316">
        <f t="shared" si="335"/>
        <v>0</v>
      </c>
      <c r="EM135" s="316">
        <f t="shared" si="336"/>
        <v>0</v>
      </c>
      <c r="EN135" s="188"/>
      <c r="EO135" s="307">
        <f t="shared" si="268"/>
        <v>0</v>
      </c>
      <c r="EP135" s="307">
        <f t="shared" si="337"/>
        <v>0</v>
      </c>
      <c r="EQ135" s="188"/>
      <c r="ER135" s="188"/>
      <c r="ES135" s="188"/>
      <c r="ET135" s="188"/>
      <c r="EU135" s="188"/>
      <c r="EV135" s="316">
        <f t="shared" ref="EV135:EV172" si="388">IF(EV$2&lt;=$A135,IF(EV$3&gt;=$A135,(EV$4),0),0)*($AH136-$AH135)/10000</f>
        <v>0</v>
      </c>
      <c r="EW135" s="316">
        <f t="shared" si="338"/>
        <v>0</v>
      </c>
      <c r="EX135" s="316">
        <f t="shared" si="339"/>
        <v>0</v>
      </c>
      <c r="EY135" s="316">
        <f t="shared" si="340"/>
        <v>0</v>
      </c>
      <c r="EZ135" s="316">
        <f t="shared" si="341"/>
        <v>0</v>
      </c>
      <c r="FA135" s="316">
        <f t="shared" si="342"/>
        <v>0</v>
      </c>
      <c r="FB135" s="188"/>
      <c r="FC135" s="307">
        <f t="shared" si="269"/>
        <v>0</v>
      </c>
      <c r="FD135" s="307">
        <f t="shared" si="343"/>
        <v>0</v>
      </c>
      <c r="FE135" s="188"/>
      <c r="FF135" s="188"/>
      <c r="FG135" s="188"/>
      <c r="FH135" s="188"/>
      <c r="FI135" s="188"/>
      <c r="FJ135" s="188"/>
      <c r="FK135" s="316">
        <f t="shared" ref="FK135:FK172" si="389">IF(FK$2&lt;=$A135,IF(FK$3&gt;=$A135,(FK$4),0),0)*($AH136-$AH135)/10000</f>
        <v>0</v>
      </c>
      <c r="FL135" s="316">
        <f t="shared" si="344"/>
        <v>0</v>
      </c>
      <c r="FM135" s="316">
        <f t="shared" si="345"/>
        <v>0</v>
      </c>
      <c r="FN135" s="316">
        <f t="shared" si="346"/>
        <v>0</v>
      </c>
      <c r="FO135" s="316">
        <f t="shared" si="347"/>
        <v>0</v>
      </c>
      <c r="FP135" s="316">
        <f t="shared" si="348"/>
        <v>0</v>
      </c>
      <c r="FQ135" s="188"/>
      <c r="FR135" s="307">
        <f t="shared" si="349"/>
        <v>0</v>
      </c>
      <c r="FS135" s="307">
        <f t="shared" si="350"/>
        <v>0</v>
      </c>
      <c r="FT135" s="188"/>
      <c r="FU135" s="188"/>
      <c r="FV135" s="188"/>
      <c r="FW135" s="188"/>
      <c r="FX135" s="188"/>
      <c r="FY135" s="188"/>
      <c r="FZ135" s="316">
        <f t="shared" ref="FZ135:FZ172" si="390">IF(FZ$2&lt;=$A135,IF(FZ$3&gt;=$A135,(FZ$4),0),0)*($AH136-$AH135)/10000</f>
        <v>0</v>
      </c>
      <c r="GA135" s="316">
        <f t="shared" si="351"/>
        <v>0</v>
      </c>
      <c r="GB135" s="316">
        <f t="shared" si="352"/>
        <v>0</v>
      </c>
      <c r="GC135" s="316">
        <f t="shared" si="353"/>
        <v>0</v>
      </c>
      <c r="GD135" s="316">
        <f t="shared" si="354"/>
        <v>0</v>
      </c>
      <c r="GE135" s="316">
        <f t="shared" si="355"/>
        <v>0</v>
      </c>
      <c r="GF135" s="188"/>
      <c r="GG135" s="307">
        <f t="shared" si="356"/>
        <v>0</v>
      </c>
      <c r="GH135" s="307">
        <f t="shared" si="357"/>
        <v>0</v>
      </c>
      <c r="GK135" s="188"/>
      <c r="GL135" s="188"/>
      <c r="GM135" s="188"/>
      <c r="GN135" s="188"/>
      <c r="GO135" s="316">
        <f t="shared" si="277"/>
        <v>0</v>
      </c>
      <c r="GP135" s="316">
        <f t="shared" si="277"/>
        <v>0</v>
      </c>
      <c r="GQ135" s="316">
        <f t="shared" si="277"/>
        <v>0</v>
      </c>
      <c r="GR135" s="316">
        <f t="shared" si="275"/>
        <v>0</v>
      </c>
      <c r="GS135" s="316">
        <f t="shared" si="275"/>
        <v>0</v>
      </c>
      <c r="GT135" s="316">
        <f t="shared" si="275"/>
        <v>0</v>
      </c>
      <c r="GU135" s="188"/>
      <c r="GV135" s="307">
        <f t="shared" si="358"/>
        <v>0</v>
      </c>
      <c r="GW135" s="307">
        <f t="shared" ref="GW135:GW172" si="391">GV135*AL135</f>
        <v>0</v>
      </c>
      <c r="GZ135" s="188"/>
      <c r="HA135" s="188"/>
      <c r="HB135" s="188"/>
      <c r="HC135" s="188"/>
      <c r="HD135" s="316">
        <f t="shared" si="278"/>
        <v>0</v>
      </c>
      <c r="HE135" s="316">
        <f t="shared" si="278"/>
        <v>0</v>
      </c>
      <c r="HF135" s="316">
        <f t="shared" si="278"/>
        <v>0</v>
      </c>
      <c r="HG135" s="316">
        <f t="shared" si="276"/>
        <v>0</v>
      </c>
      <c r="HH135" s="316">
        <f t="shared" si="276"/>
        <v>0</v>
      </c>
      <c r="HI135" s="316">
        <f t="shared" si="276"/>
        <v>0</v>
      </c>
      <c r="HJ135" s="188"/>
      <c r="HK135" s="307">
        <f t="shared" si="359"/>
        <v>0</v>
      </c>
      <c r="HL135" s="307">
        <f t="shared" ref="HL135:HL172" si="392">HK135*AL135</f>
        <v>0</v>
      </c>
    </row>
    <row r="136" spans="1:220" ht="16.5" x14ac:dyDescent="0.25">
      <c r="A136" s="404">
        <v>40878</v>
      </c>
      <c r="B136" s="410">
        <f t="shared" si="360"/>
        <v>0</v>
      </c>
      <c r="C136" s="208">
        <f t="shared" si="361"/>
        <v>0</v>
      </c>
      <c r="D136" s="417"/>
      <c r="E136" s="410">
        <f t="shared" si="362"/>
        <v>0</v>
      </c>
      <c r="F136" s="208">
        <f t="shared" si="363"/>
        <v>0.27</v>
      </c>
      <c r="G136" s="417"/>
      <c r="H136" s="410">
        <f t="shared" si="364"/>
        <v>0</v>
      </c>
      <c r="I136" s="208">
        <f t="shared" si="279"/>
        <v>2.5000000000000001E-2</v>
      </c>
      <c r="J136" s="417"/>
      <c r="K136" s="410">
        <f t="shared" si="365"/>
        <v>0</v>
      </c>
      <c r="L136" s="208">
        <f t="shared" si="280"/>
        <v>0.155</v>
      </c>
      <c r="M136" s="417"/>
      <c r="N136" s="410">
        <f t="shared" si="366"/>
        <v>-50.14</v>
      </c>
      <c r="O136" s="208">
        <f t="shared" si="281"/>
        <v>0.13</v>
      </c>
      <c r="P136" s="417"/>
      <c r="Q136" s="410">
        <f t="shared" si="367"/>
        <v>1.58</v>
      </c>
      <c r="R136" s="208">
        <f t="shared" si="368"/>
        <v>-0.56999999999999995</v>
      </c>
      <c r="S136" s="417"/>
      <c r="T136" s="208">
        <f t="shared" si="369"/>
        <v>5.6368700954569579</v>
      </c>
      <c r="U136" s="417"/>
      <c r="V136" s="410">
        <f t="shared" si="370"/>
        <v>-0.01</v>
      </c>
      <c r="W136" s="208">
        <f t="shared" si="371"/>
        <v>4.6025</v>
      </c>
      <c r="X136" s="417"/>
      <c r="Z136" s="415">
        <f t="shared" si="372"/>
        <v>1.58</v>
      </c>
      <c r="AA136" s="122"/>
      <c r="AB136" s="122"/>
      <c r="AH136" s="407">
        <v>40878</v>
      </c>
      <c r="AI136" s="293">
        <f t="shared" si="373"/>
        <v>0</v>
      </c>
      <c r="AJ136" s="294">
        <f t="shared" si="266"/>
        <v>0</v>
      </c>
      <c r="AK136" s="294">
        <f t="shared" si="282"/>
        <v>0</v>
      </c>
      <c r="AL136" s="313">
        <f t="shared" si="374"/>
        <v>0.52176004731181169</v>
      </c>
      <c r="AM136" s="314">
        <f t="shared" si="283"/>
        <v>0</v>
      </c>
      <c r="AN136" s="294">
        <f t="shared" si="284"/>
        <v>0</v>
      </c>
      <c r="AO136" s="408"/>
      <c r="AP136" s="237"/>
      <c r="AQ136" s="307">
        <f t="shared" si="285"/>
        <v>0</v>
      </c>
      <c r="AR136" s="237"/>
      <c r="AS136" s="188"/>
      <c r="AT136" s="188"/>
      <c r="AU136" s="239">
        <v>40878</v>
      </c>
      <c r="AV136" s="188"/>
      <c r="AW136" s="315">
        <f t="shared" si="375"/>
        <v>0</v>
      </c>
      <c r="AX136" s="316">
        <f t="shared" si="286"/>
        <v>0</v>
      </c>
      <c r="AY136" s="316">
        <f t="shared" si="287"/>
        <v>0</v>
      </c>
      <c r="AZ136" s="316">
        <f t="shared" si="288"/>
        <v>0</v>
      </c>
      <c r="BA136" s="316">
        <f t="shared" si="289"/>
        <v>0</v>
      </c>
      <c r="BB136" s="316">
        <f t="shared" si="290"/>
        <v>0</v>
      </c>
      <c r="BC136" s="316">
        <f t="shared" si="291"/>
        <v>0</v>
      </c>
      <c r="BD136" s="316"/>
      <c r="BE136" s="316">
        <f t="shared" si="376"/>
        <v>0</v>
      </c>
      <c r="BF136" s="248"/>
      <c r="BG136" s="248"/>
      <c r="BH136" s="317">
        <f t="shared" si="377"/>
        <v>0</v>
      </c>
      <c r="BI136" s="317">
        <f t="shared" si="292"/>
        <v>0</v>
      </c>
      <c r="BJ136" s="317">
        <f t="shared" si="293"/>
        <v>0</v>
      </c>
      <c r="BK136" s="317">
        <f t="shared" si="294"/>
        <v>0</v>
      </c>
      <c r="BL136" s="317">
        <f t="shared" si="295"/>
        <v>0</v>
      </c>
      <c r="BM136" s="317">
        <f t="shared" si="296"/>
        <v>0</v>
      </c>
      <c r="BN136" s="317">
        <f t="shared" si="297"/>
        <v>0</v>
      </c>
      <c r="BO136" s="317">
        <f t="shared" si="298"/>
        <v>0</v>
      </c>
      <c r="BP136" s="248"/>
      <c r="BQ136" s="249">
        <f t="shared" si="267"/>
        <v>0</v>
      </c>
      <c r="BR136" s="249"/>
      <c r="BS136" s="249"/>
      <c r="BT136" s="188"/>
      <c r="BU136" s="188"/>
      <c r="BV136" s="318">
        <f t="shared" si="378"/>
        <v>0</v>
      </c>
      <c r="BW136" s="318">
        <f t="shared" si="299"/>
        <v>0</v>
      </c>
      <c r="BX136" s="318">
        <f t="shared" si="300"/>
        <v>0</v>
      </c>
      <c r="BY136" s="318">
        <f t="shared" si="301"/>
        <v>0</v>
      </c>
      <c r="BZ136" s="318">
        <f t="shared" si="302"/>
        <v>0</v>
      </c>
      <c r="CA136" s="316">
        <f t="shared" si="303"/>
        <v>0</v>
      </c>
      <c r="CB136" s="316">
        <f t="shared" si="304"/>
        <v>0</v>
      </c>
      <c r="CC136" s="316">
        <f t="shared" si="305"/>
        <v>0</v>
      </c>
      <c r="CD136" s="316">
        <f t="shared" si="306"/>
        <v>0</v>
      </c>
      <c r="CE136" s="316">
        <f t="shared" si="307"/>
        <v>0</v>
      </c>
      <c r="CF136" s="316">
        <f t="shared" si="308"/>
        <v>0</v>
      </c>
      <c r="CG136" s="316">
        <f t="shared" si="309"/>
        <v>0</v>
      </c>
      <c r="CH136" s="316">
        <f t="shared" si="310"/>
        <v>0</v>
      </c>
      <c r="CI136" s="188"/>
      <c r="CJ136" s="307">
        <f t="shared" si="379"/>
        <v>0</v>
      </c>
      <c r="CK136" s="307"/>
      <c r="CL136" s="307"/>
      <c r="CM136" s="318">
        <f t="shared" si="380"/>
        <v>0</v>
      </c>
      <c r="CN136" s="318">
        <f t="shared" si="311"/>
        <v>0</v>
      </c>
      <c r="CO136" s="318">
        <f t="shared" si="312"/>
        <v>0</v>
      </c>
      <c r="CP136" s="318">
        <f t="shared" si="313"/>
        <v>0</v>
      </c>
      <c r="CQ136" s="307"/>
      <c r="CR136" s="307">
        <f t="shared" si="381"/>
        <v>0</v>
      </c>
      <c r="CS136" s="307"/>
      <c r="CT136" s="188"/>
      <c r="CU136" s="188"/>
      <c r="CV136" s="188"/>
      <c r="CW136" s="316">
        <f t="shared" si="382"/>
        <v>0</v>
      </c>
      <c r="CX136" s="316">
        <f t="shared" si="314"/>
        <v>0</v>
      </c>
      <c r="CY136" s="316">
        <f t="shared" si="315"/>
        <v>0</v>
      </c>
      <c r="CZ136" s="316">
        <f t="shared" si="316"/>
        <v>0</v>
      </c>
      <c r="DA136" s="316">
        <f t="shared" si="317"/>
        <v>0</v>
      </c>
      <c r="DB136" s="316">
        <f t="shared" si="318"/>
        <v>0</v>
      </c>
      <c r="DC136" s="316">
        <f t="shared" si="319"/>
        <v>0</v>
      </c>
      <c r="DD136" s="188"/>
      <c r="DE136" s="307">
        <f t="shared" si="383"/>
        <v>0</v>
      </c>
      <c r="DF136" s="188"/>
      <c r="DG136" s="188"/>
      <c r="DH136" s="188"/>
      <c r="DI136" s="188"/>
      <c r="DJ136" s="188"/>
      <c r="DK136" s="316">
        <f t="shared" si="384"/>
        <v>0</v>
      </c>
      <c r="DL136" s="316">
        <f t="shared" si="320"/>
        <v>0</v>
      </c>
      <c r="DM136" s="316">
        <f t="shared" si="321"/>
        <v>0</v>
      </c>
      <c r="DN136" s="316">
        <f t="shared" si="322"/>
        <v>0</v>
      </c>
      <c r="DO136" s="316"/>
      <c r="DP136" s="316">
        <f t="shared" si="385"/>
        <v>0</v>
      </c>
      <c r="DQ136" s="316"/>
      <c r="DR136" s="316">
        <f t="shared" si="386"/>
        <v>0</v>
      </c>
      <c r="DS136" s="316">
        <f t="shared" si="323"/>
        <v>0</v>
      </c>
      <c r="DT136" s="316">
        <f t="shared" si="324"/>
        <v>0</v>
      </c>
      <c r="DU136" s="316">
        <f t="shared" si="325"/>
        <v>0</v>
      </c>
      <c r="DV136" s="316">
        <f t="shared" si="326"/>
        <v>0</v>
      </c>
      <c r="DW136" s="316">
        <f t="shared" si="327"/>
        <v>0</v>
      </c>
      <c r="DX136" s="316">
        <f t="shared" si="328"/>
        <v>0</v>
      </c>
      <c r="DY136" s="316">
        <f t="shared" si="329"/>
        <v>0</v>
      </c>
      <c r="DZ136" s="188"/>
      <c r="EA136" s="307">
        <f t="shared" si="330"/>
        <v>0</v>
      </c>
      <c r="EB136" s="307">
        <f t="shared" si="331"/>
        <v>0</v>
      </c>
      <c r="EC136" s="188"/>
      <c r="ED136" s="188"/>
      <c r="EE136" s="188"/>
      <c r="EF136" s="188"/>
      <c r="EG136" s="188"/>
      <c r="EH136" s="316">
        <f t="shared" si="387"/>
        <v>0</v>
      </c>
      <c r="EI136" s="316">
        <f t="shared" si="332"/>
        <v>0</v>
      </c>
      <c r="EJ136" s="316">
        <f t="shared" si="333"/>
        <v>0</v>
      </c>
      <c r="EK136" s="316">
        <f t="shared" si="334"/>
        <v>0</v>
      </c>
      <c r="EL136" s="316">
        <f t="shared" si="335"/>
        <v>0</v>
      </c>
      <c r="EM136" s="316">
        <f t="shared" si="336"/>
        <v>0</v>
      </c>
      <c r="EN136" s="188"/>
      <c r="EO136" s="307">
        <f t="shared" si="268"/>
        <v>0</v>
      </c>
      <c r="EP136" s="307">
        <f t="shared" si="337"/>
        <v>0</v>
      </c>
      <c r="EQ136" s="188"/>
      <c r="ER136" s="188"/>
      <c r="ES136" s="188"/>
      <c r="ET136" s="188"/>
      <c r="EU136" s="188"/>
      <c r="EV136" s="316">
        <f t="shared" si="388"/>
        <v>0</v>
      </c>
      <c r="EW136" s="316">
        <f t="shared" si="338"/>
        <v>0</v>
      </c>
      <c r="EX136" s="316">
        <f t="shared" si="339"/>
        <v>0</v>
      </c>
      <c r="EY136" s="316">
        <f t="shared" si="340"/>
        <v>0</v>
      </c>
      <c r="EZ136" s="316">
        <f t="shared" si="341"/>
        <v>0</v>
      </c>
      <c r="FA136" s="316">
        <f t="shared" si="342"/>
        <v>0</v>
      </c>
      <c r="FB136" s="188"/>
      <c r="FC136" s="307">
        <f t="shared" si="269"/>
        <v>0</v>
      </c>
      <c r="FD136" s="307">
        <f t="shared" si="343"/>
        <v>0</v>
      </c>
      <c r="FE136" s="188"/>
      <c r="FF136" s="188"/>
      <c r="FG136" s="188"/>
      <c r="FH136" s="188"/>
      <c r="FI136" s="188"/>
      <c r="FJ136" s="188"/>
      <c r="FK136" s="316">
        <f t="shared" si="389"/>
        <v>0</v>
      </c>
      <c r="FL136" s="316">
        <f t="shared" si="344"/>
        <v>0</v>
      </c>
      <c r="FM136" s="316">
        <f t="shared" si="345"/>
        <v>0</v>
      </c>
      <c r="FN136" s="316">
        <f t="shared" si="346"/>
        <v>0</v>
      </c>
      <c r="FO136" s="316">
        <f t="shared" si="347"/>
        <v>0</v>
      </c>
      <c r="FP136" s="316">
        <f t="shared" si="348"/>
        <v>0</v>
      </c>
      <c r="FQ136" s="188"/>
      <c r="FR136" s="307">
        <f t="shared" si="349"/>
        <v>0</v>
      </c>
      <c r="FS136" s="307">
        <f t="shared" si="350"/>
        <v>0</v>
      </c>
      <c r="FT136" s="188"/>
      <c r="FU136" s="188"/>
      <c r="FV136" s="188"/>
      <c r="FW136" s="188"/>
      <c r="FX136" s="188"/>
      <c r="FY136" s="188"/>
      <c r="FZ136" s="316">
        <f t="shared" si="390"/>
        <v>0</v>
      </c>
      <c r="GA136" s="316">
        <f t="shared" si="351"/>
        <v>0</v>
      </c>
      <c r="GB136" s="316">
        <f t="shared" si="352"/>
        <v>0</v>
      </c>
      <c r="GC136" s="316">
        <f t="shared" si="353"/>
        <v>0</v>
      </c>
      <c r="GD136" s="316">
        <f t="shared" si="354"/>
        <v>0</v>
      </c>
      <c r="GE136" s="316">
        <f t="shared" si="355"/>
        <v>0</v>
      </c>
      <c r="GF136" s="188"/>
      <c r="GG136" s="307">
        <f t="shared" si="356"/>
        <v>0</v>
      </c>
      <c r="GH136" s="307">
        <f t="shared" si="357"/>
        <v>0</v>
      </c>
      <c r="GK136" s="188"/>
      <c r="GL136" s="188"/>
      <c r="GM136" s="188"/>
      <c r="GN136" s="188"/>
      <c r="GO136" s="316">
        <f t="shared" si="277"/>
        <v>0</v>
      </c>
      <c r="GP136" s="316">
        <f t="shared" si="277"/>
        <v>0</v>
      </c>
      <c r="GQ136" s="316">
        <f t="shared" si="277"/>
        <v>0</v>
      </c>
      <c r="GR136" s="316">
        <f t="shared" si="275"/>
        <v>0</v>
      </c>
      <c r="GS136" s="316">
        <f t="shared" si="275"/>
        <v>0</v>
      </c>
      <c r="GT136" s="316">
        <f t="shared" si="275"/>
        <v>0</v>
      </c>
      <c r="GU136" s="188"/>
      <c r="GV136" s="307">
        <f t="shared" si="358"/>
        <v>0</v>
      </c>
      <c r="GW136" s="307">
        <f t="shared" si="391"/>
        <v>0</v>
      </c>
      <c r="GZ136" s="188"/>
      <c r="HA136" s="188"/>
      <c r="HB136" s="188"/>
      <c r="HC136" s="188"/>
      <c r="HD136" s="316">
        <f t="shared" si="278"/>
        <v>0</v>
      </c>
      <c r="HE136" s="316">
        <f t="shared" si="278"/>
        <v>0</v>
      </c>
      <c r="HF136" s="316">
        <f t="shared" si="278"/>
        <v>0</v>
      </c>
      <c r="HG136" s="316">
        <f t="shared" si="276"/>
        <v>0</v>
      </c>
      <c r="HH136" s="316">
        <f t="shared" si="276"/>
        <v>0</v>
      </c>
      <c r="HI136" s="316">
        <f t="shared" si="276"/>
        <v>0</v>
      </c>
      <c r="HJ136" s="188"/>
      <c r="HK136" s="307">
        <f t="shared" si="359"/>
        <v>0</v>
      </c>
      <c r="HL136" s="307">
        <f t="shared" si="392"/>
        <v>0</v>
      </c>
    </row>
    <row r="137" spans="1:220" ht="16.5" x14ac:dyDescent="0.25">
      <c r="A137" s="404">
        <v>40909</v>
      </c>
      <c r="B137" s="410">
        <f t="shared" si="360"/>
        <v>0</v>
      </c>
      <c r="C137" s="208">
        <f t="shared" si="361"/>
        <v>0</v>
      </c>
      <c r="D137" s="411">
        <f>AVERAGE(C135:C139)</f>
        <v>0</v>
      </c>
      <c r="E137" s="410">
        <f t="shared" si="362"/>
        <v>0</v>
      </c>
      <c r="F137" s="208">
        <f t="shared" si="363"/>
        <v>0.28000000000000003</v>
      </c>
      <c r="G137" s="411">
        <f>AVERAGE(F135:F139)</f>
        <v>0.26700000000000002</v>
      </c>
      <c r="H137" s="410">
        <f t="shared" si="364"/>
        <v>0</v>
      </c>
      <c r="I137" s="208">
        <f t="shared" si="279"/>
        <v>3.7499999999999999E-2</v>
      </c>
      <c r="J137" s="411">
        <f>AVERAGE(I135:I139)</f>
        <v>3.0000000000000006E-2</v>
      </c>
      <c r="K137" s="410">
        <f t="shared" si="365"/>
        <v>0</v>
      </c>
      <c r="L137" s="208">
        <f t="shared" si="280"/>
        <v>0.16500000000000001</v>
      </c>
      <c r="M137" s="411">
        <f>AVERAGE(L135:L139)</f>
        <v>0.15200000000000002</v>
      </c>
      <c r="N137" s="410">
        <f t="shared" si="366"/>
        <v>-49.86</v>
      </c>
      <c r="O137" s="208">
        <f t="shared" si="281"/>
        <v>0.13</v>
      </c>
      <c r="P137" s="411">
        <f>AVERAGE(O135:O139)</f>
        <v>0.13</v>
      </c>
      <c r="Q137" s="410">
        <f t="shared" si="367"/>
        <v>1.57</v>
      </c>
      <c r="R137" s="208">
        <f t="shared" si="368"/>
        <v>-0.56999999999999995</v>
      </c>
      <c r="S137" s="411">
        <f>AVERAGE(R135:R139)</f>
        <v>-0.56999999999999995</v>
      </c>
      <c r="T137" s="208">
        <f t="shared" si="369"/>
        <v>5.7890002728211982</v>
      </c>
      <c r="U137" s="411">
        <f>AVERAGE(T135:T139)</f>
        <v>5.5852142683622272</v>
      </c>
      <c r="V137" s="410">
        <f t="shared" si="370"/>
        <v>-0.01</v>
      </c>
      <c r="W137" s="208">
        <f t="shared" si="371"/>
        <v>4.7115</v>
      </c>
      <c r="X137" s="411">
        <f>AVERAGE(W135:W139)</f>
        <v>4.5656999999999996</v>
      </c>
      <c r="Z137" s="415">
        <f t="shared" si="372"/>
        <v>1.57</v>
      </c>
      <c r="AA137" s="122"/>
      <c r="AB137" s="122"/>
      <c r="AH137" s="407">
        <v>40909</v>
      </c>
      <c r="AI137" s="293">
        <f t="shared" si="373"/>
        <v>0</v>
      </c>
      <c r="AJ137" s="294">
        <f t="shared" si="266"/>
        <v>0</v>
      </c>
      <c r="AK137" s="294">
        <f t="shared" si="282"/>
        <v>0</v>
      </c>
      <c r="AL137" s="313">
        <f t="shared" si="374"/>
        <v>0.51888475120410571</v>
      </c>
      <c r="AM137" s="314">
        <f t="shared" si="283"/>
        <v>0</v>
      </c>
      <c r="AN137" s="294">
        <f t="shared" si="284"/>
        <v>0</v>
      </c>
      <c r="AO137" s="408"/>
      <c r="AP137" s="237"/>
      <c r="AQ137" s="307">
        <f t="shared" si="285"/>
        <v>0</v>
      </c>
      <c r="AR137" s="237"/>
      <c r="AS137" s="188"/>
      <c r="AT137" s="188"/>
      <c r="AU137" s="239">
        <v>40909</v>
      </c>
      <c r="AV137" s="188"/>
      <c r="AW137" s="315">
        <f t="shared" si="375"/>
        <v>0</v>
      </c>
      <c r="AX137" s="316">
        <f t="shared" si="286"/>
        <v>0</v>
      </c>
      <c r="AY137" s="316">
        <f t="shared" si="287"/>
        <v>0</v>
      </c>
      <c r="AZ137" s="316">
        <f t="shared" si="288"/>
        <v>0</v>
      </c>
      <c r="BA137" s="316">
        <f t="shared" si="289"/>
        <v>0</v>
      </c>
      <c r="BB137" s="316">
        <f t="shared" si="290"/>
        <v>0</v>
      </c>
      <c r="BC137" s="316">
        <f t="shared" si="291"/>
        <v>0</v>
      </c>
      <c r="BD137" s="316"/>
      <c r="BE137" s="316">
        <f t="shared" si="376"/>
        <v>0</v>
      </c>
      <c r="BF137" s="248"/>
      <c r="BG137" s="248"/>
      <c r="BH137" s="317">
        <f t="shared" si="377"/>
        <v>0</v>
      </c>
      <c r="BI137" s="317">
        <f t="shared" si="292"/>
        <v>0</v>
      </c>
      <c r="BJ137" s="317">
        <f t="shared" si="293"/>
        <v>0</v>
      </c>
      <c r="BK137" s="317">
        <f t="shared" si="294"/>
        <v>0</v>
      </c>
      <c r="BL137" s="317">
        <f t="shared" si="295"/>
        <v>0</v>
      </c>
      <c r="BM137" s="317">
        <f t="shared" si="296"/>
        <v>0</v>
      </c>
      <c r="BN137" s="317">
        <f t="shared" si="297"/>
        <v>0</v>
      </c>
      <c r="BO137" s="317">
        <f t="shared" si="298"/>
        <v>0</v>
      </c>
      <c r="BP137" s="248"/>
      <c r="BQ137" s="249">
        <f t="shared" si="267"/>
        <v>0</v>
      </c>
      <c r="BR137" s="249"/>
      <c r="BS137" s="249"/>
      <c r="BT137" s="188"/>
      <c r="BU137" s="188"/>
      <c r="BV137" s="318">
        <f t="shared" si="378"/>
        <v>0</v>
      </c>
      <c r="BW137" s="318">
        <f t="shared" si="299"/>
        <v>0</v>
      </c>
      <c r="BX137" s="318">
        <f t="shared" si="300"/>
        <v>0</v>
      </c>
      <c r="BY137" s="318">
        <f t="shared" si="301"/>
        <v>0</v>
      </c>
      <c r="BZ137" s="318">
        <f t="shared" si="302"/>
        <v>0</v>
      </c>
      <c r="CA137" s="316">
        <f t="shared" si="303"/>
        <v>0</v>
      </c>
      <c r="CB137" s="316">
        <f t="shared" si="304"/>
        <v>0</v>
      </c>
      <c r="CC137" s="316">
        <f t="shared" si="305"/>
        <v>0</v>
      </c>
      <c r="CD137" s="316">
        <f t="shared" si="306"/>
        <v>0</v>
      </c>
      <c r="CE137" s="316">
        <f t="shared" si="307"/>
        <v>0</v>
      </c>
      <c r="CF137" s="316">
        <f t="shared" si="308"/>
        <v>0</v>
      </c>
      <c r="CG137" s="316">
        <f t="shared" si="309"/>
        <v>0</v>
      </c>
      <c r="CH137" s="316">
        <f t="shared" si="310"/>
        <v>0</v>
      </c>
      <c r="CI137" s="188"/>
      <c r="CJ137" s="307">
        <f t="shared" si="379"/>
        <v>0</v>
      </c>
      <c r="CK137" s="307"/>
      <c r="CL137" s="307"/>
      <c r="CM137" s="318">
        <f t="shared" si="380"/>
        <v>0</v>
      </c>
      <c r="CN137" s="318">
        <f t="shared" si="311"/>
        <v>0</v>
      </c>
      <c r="CO137" s="318">
        <f t="shared" si="312"/>
        <v>0</v>
      </c>
      <c r="CP137" s="318">
        <f t="shared" si="313"/>
        <v>0</v>
      </c>
      <c r="CQ137" s="307"/>
      <c r="CR137" s="307">
        <f t="shared" si="381"/>
        <v>0</v>
      </c>
      <c r="CS137" s="307"/>
      <c r="CT137" s="188"/>
      <c r="CU137" s="188"/>
      <c r="CV137" s="188"/>
      <c r="CW137" s="316">
        <f t="shared" si="382"/>
        <v>0</v>
      </c>
      <c r="CX137" s="316">
        <f t="shared" si="314"/>
        <v>0</v>
      </c>
      <c r="CY137" s="316">
        <f t="shared" si="315"/>
        <v>0</v>
      </c>
      <c r="CZ137" s="316">
        <f t="shared" si="316"/>
        <v>0</v>
      </c>
      <c r="DA137" s="316">
        <f t="shared" si="317"/>
        <v>0</v>
      </c>
      <c r="DB137" s="316">
        <f t="shared" si="318"/>
        <v>0</v>
      </c>
      <c r="DC137" s="316">
        <f t="shared" si="319"/>
        <v>0</v>
      </c>
      <c r="DD137" s="188"/>
      <c r="DE137" s="307">
        <f t="shared" si="383"/>
        <v>0</v>
      </c>
      <c r="DF137" s="188"/>
      <c r="DG137" s="188"/>
      <c r="DH137" s="188"/>
      <c r="DI137" s="188"/>
      <c r="DJ137" s="188"/>
      <c r="DK137" s="316">
        <f t="shared" si="384"/>
        <v>0</v>
      </c>
      <c r="DL137" s="316">
        <f t="shared" si="320"/>
        <v>0</v>
      </c>
      <c r="DM137" s="316">
        <f t="shared" si="321"/>
        <v>0</v>
      </c>
      <c r="DN137" s="316">
        <f t="shared" si="322"/>
        <v>0</v>
      </c>
      <c r="DO137" s="316"/>
      <c r="DP137" s="316">
        <f t="shared" si="385"/>
        <v>0</v>
      </c>
      <c r="DQ137" s="316"/>
      <c r="DR137" s="316">
        <f t="shared" si="386"/>
        <v>0</v>
      </c>
      <c r="DS137" s="316">
        <f t="shared" si="323"/>
        <v>0</v>
      </c>
      <c r="DT137" s="316">
        <f t="shared" si="324"/>
        <v>0</v>
      </c>
      <c r="DU137" s="316">
        <f t="shared" si="325"/>
        <v>0</v>
      </c>
      <c r="DV137" s="316">
        <f t="shared" si="326"/>
        <v>0</v>
      </c>
      <c r="DW137" s="316">
        <f t="shared" si="327"/>
        <v>0</v>
      </c>
      <c r="DX137" s="316">
        <f t="shared" si="328"/>
        <v>0</v>
      </c>
      <c r="DY137" s="316">
        <f t="shared" si="329"/>
        <v>0</v>
      </c>
      <c r="DZ137" s="188"/>
      <c r="EA137" s="307">
        <f t="shared" si="330"/>
        <v>0</v>
      </c>
      <c r="EB137" s="307">
        <f t="shared" si="331"/>
        <v>0</v>
      </c>
      <c r="EC137" s="188"/>
      <c r="ED137" s="188"/>
      <c r="EE137" s="188"/>
      <c r="EF137" s="188"/>
      <c r="EG137" s="188"/>
      <c r="EH137" s="316">
        <f t="shared" si="387"/>
        <v>0</v>
      </c>
      <c r="EI137" s="316">
        <f t="shared" si="332"/>
        <v>0</v>
      </c>
      <c r="EJ137" s="316">
        <f t="shared" si="333"/>
        <v>0</v>
      </c>
      <c r="EK137" s="316">
        <f t="shared" si="334"/>
        <v>0</v>
      </c>
      <c r="EL137" s="316">
        <f t="shared" si="335"/>
        <v>0</v>
      </c>
      <c r="EM137" s="316">
        <f t="shared" si="336"/>
        <v>0</v>
      </c>
      <c r="EN137" s="188"/>
      <c r="EO137" s="307">
        <f t="shared" si="268"/>
        <v>0</v>
      </c>
      <c r="EP137" s="307">
        <f t="shared" si="337"/>
        <v>0</v>
      </c>
      <c r="EQ137" s="188"/>
      <c r="ER137" s="188"/>
      <c r="ES137" s="188"/>
      <c r="ET137" s="188"/>
      <c r="EU137" s="188"/>
      <c r="EV137" s="316">
        <f t="shared" si="388"/>
        <v>0</v>
      </c>
      <c r="EW137" s="316">
        <f t="shared" si="338"/>
        <v>0</v>
      </c>
      <c r="EX137" s="316">
        <f t="shared" si="339"/>
        <v>0</v>
      </c>
      <c r="EY137" s="316">
        <f t="shared" si="340"/>
        <v>0</v>
      </c>
      <c r="EZ137" s="316">
        <f t="shared" si="341"/>
        <v>0</v>
      </c>
      <c r="FA137" s="316">
        <f t="shared" si="342"/>
        <v>0</v>
      </c>
      <c r="FB137" s="188"/>
      <c r="FC137" s="307">
        <f t="shared" si="269"/>
        <v>0</v>
      </c>
      <c r="FD137" s="307">
        <f t="shared" si="343"/>
        <v>0</v>
      </c>
      <c r="FE137" s="188"/>
      <c r="FF137" s="188"/>
      <c r="FG137" s="188"/>
      <c r="FH137" s="188"/>
      <c r="FI137" s="188"/>
      <c r="FJ137" s="188"/>
      <c r="FK137" s="316">
        <f t="shared" si="389"/>
        <v>0</v>
      </c>
      <c r="FL137" s="316">
        <f t="shared" si="344"/>
        <v>0</v>
      </c>
      <c r="FM137" s="316">
        <f t="shared" si="345"/>
        <v>0</v>
      </c>
      <c r="FN137" s="316">
        <f t="shared" si="346"/>
        <v>0</v>
      </c>
      <c r="FO137" s="316">
        <f t="shared" si="347"/>
        <v>0</v>
      </c>
      <c r="FP137" s="316">
        <f t="shared" si="348"/>
        <v>0</v>
      </c>
      <c r="FQ137" s="188"/>
      <c r="FR137" s="307">
        <f t="shared" si="349"/>
        <v>0</v>
      </c>
      <c r="FS137" s="307">
        <f t="shared" si="350"/>
        <v>0</v>
      </c>
      <c r="FT137" s="188"/>
      <c r="FU137" s="188"/>
      <c r="FV137" s="188"/>
      <c r="FW137" s="188"/>
      <c r="FX137" s="188"/>
      <c r="FY137" s="188"/>
      <c r="FZ137" s="316">
        <f t="shared" si="390"/>
        <v>0</v>
      </c>
      <c r="GA137" s="316">
        <f t="shared" si="351"/>
        <v>0</v>
      </c>
      <c r="GB137" s="316">
        <f t="shared" si="352"/>
        <v>0</v>
      </c>
      <c r="GC137" s="316">
        <f t="shared" si="353"/>
        <v>0</v>
      </c>
      <c r="GD137" s="316">
        <f t="shared" si="354"/>
        <v>0</v>
      </c>
      <c r="GE137" s="316">
        <f t="shared" si="355"/>
        <v>0</v>
      </c>
      <c r="GF137" s="188"/>
      <c r="GG137" s="307">
        <f t="shared" si="356"/>
        <v>0</v>
      </c>
      <c r="GH137" s="307">
        <f t="shared" si="357"/>
        <v>0</v>
      </c>
      <c r="GK137" s="188"/>
      <c r="GL137" s="188"/>
      <c r="GM137" s="188"/>
      <c r="GN137" s="188"/>
      <c r="GO137" s="316">
        <f t="shared" si="277"/>
        <v>0</v>
      </c>
      <c r="GP137" s="316">
        <f t="shared" si="277"/>
        <v>0</v>
      </c>
      <c r="GQ137" s="316">
        <f t="shared" si="277"/>
        <v>0</v>
      </c>
      <c r="GR137" s="316">
        <f t="shared" si="275"/>
        <v>0</v>
      </c>
      <c r="GS137" s="316">
        <f t="shared" si="275"/>
        <v>0</v>
      </c>
      <c r="GT137" s="316">
        <f t="shared" si="275"/>
        <v>0</v>
      </c>
      <c r="GU137" s="188"/>
      <c r="GV137" s="307">
        <f t="shared" si="358"/>
        <v>0</v>
      </c>
      <c r="GW137" s="307">
        <f t="shared" si="391"/>
        <v>0</v>
      </c>
      <c r="GZ137" s="188"/>
      <c r="HA137" s="188"/>
      <c r="HB137" s="188"/>
      <c r="HC137" s="188"/>
      <c r="HD137" s="316">
        <f t="shared" si="278"/>
        <v>0</v>
      </c>
      <c r="HE137" s="316">
        <f t="shared" si="278"/>
        <v>0</v>
      </c>
      <c r="HF137" s="316">
        <f t="shared" si="278"/>
        <v>0</v>
      </c>
      <c r="HG137" s="316">
        <f t="shared" si="276"/>
        <v>0</v>
      </c>
      <c r="HH137" s="316">
        <f t="shared" si="276"/>
        <v>0</v>
      </c>
      <c r="HI137" s="316">
        <f t="shared" si="276"/>
        <v>0</v>
      </c>
      <c r="HJ137" s="188"/>
      <c r="HK137" s="307">
        <f t="shared" si="359"/>
        <v>0</v>
      </c>
      <c r="HL137" s="307">
        <f t="shared" si="392"/>
        <v>0</v>
      </c>
    </row>
    <row r="138" spans="1:220" ht="16.5" x14ac:dyDescent="0.25">
      <c r="A138" s="404">
        <v>40940</v>
      </c>
      <c r="B138" s="410">
        <f t="shared" si="360"/>
        <v>0</v>
      </c>
      <c r="C138" s="208">
        <f t="shared" si="361"/>
        <v>0</v>
      </c>
      <c r="D138" s="417"/>
      <c r="E138" s="410">
        <f t="shared" si="362"/>
        <v>0</v>
      </c>
      <c r="F138" s="208">
        <f t="shared" si="363"/>
        <v>0.27</v>
      </c>
      <c r="G138" s="417"/>
      <c r="H138" s="410">
        <f t="shared" si="364"/>
        <v>0</v>
      </c>
      <c r="I138" s="208">
        <f t="shared" si="279"/>
        <v>4.2500000000000003E-2</v>
      </c>
      <c r="J138" s="417"/>
      <c r="K138" s="410">
        <f t="shared" si="365"/>
        <v>0</v>
      </c>
      <c r="L138" s="208">
        <f t="shared" si="280"/>
        <v>0.155</v>
      </c>
      <c r="M138" s="417"/>
      <c r="N138" s="410">
        <f t="shared" si="366"/>
        <v>-46.39</v>
      </c>
      <c r="O138" s="208">
        <f t="shared" si="281"/>
        <v>0.13</v>
      </c>
      <c r="P138" s="417"/>
      <c r="Q138" s="410">
        <f t="shared" si="367"/>
        <v>1.46</v>
      </c>
      <c r="R138" s="208">
        <f t="shared" si="368"/>
        <v>-0.56999999999999995</v>
      </c>
      <c r="S138" s="417"/>
      <c r="T138" s="208">
        <f t="shared" si="369"/>
        <v>5.6098645228340933</v>
      </c>
      <c r="U138" s="417"/>
      <c r="V138" s="410">
        <f t="shared" si="370"/>
        <v>-0.01</v>
      </c>
      <c r="W138" s="208">
        <f t="shared" si="371"/>
        <v>4.5834999999999999</v>
      </c>
      <c r="X138" s="417"/>
      <c r="Z138" s="415">
        <f t="shared" si="372"/>
        <v>1.46</v>
      </c>
      <c r="AA138" s="122"/>
      <c r="AB138" s="122"/>
      <c r="AH138" s="407">
        <v>40940</v>
      </c>
      <c r="AI138" s="293">
        <f t="shared" si="373"/>
        <v>0</v>
      </c>
      <c r="AJ138" s="294">
        <f t="shared" si="266"/>
        <v>0</v>
      </c>
      <c r="AK138" s="294">
        <f t="shared" si="282"/>
        <v>0</v>
      </c>
      <c r="AL138" s="313">
        <f t="shared" si="374"/>
        <v>0.51602179328474485</v>
      </c>
      <c r="AM138" s="314">
        <f t="shared" si="283"/>
        <v>0</v>
      </c>
      <c r="AN138" s="294">
        <f t="shared" si="284"/>
        <v>0</v>
      </c>
      <c r="AO138" s="408"/>
      <c r="AP138" s="237"/>
      <c r="AQ138" s="307">
        <f t="shared" si="285"/>
        <v>0</v>
      </c>
      <c r="AR138" s="237"/>
      <c r="AS138" s="188"/>
      <c r="AT138" s="188"/>
      <c r="AU138" s="239">
        <v>40940</v>
      </c>
      <c r="AV138" s="188"/>
      <c r="AW138" s="315">
        <f t="shared" si="375"/>
        <v>0</v>
      </c>
      <c r="AX138" s="316">
        <f t="shared" si="286"/>
        <v>0</v>
      </c>
      <c r="AY138" s="316">
        <f t="shared" si="287"/>
        <v>0</v>
      </c>
      <c r="AZ138" s="316">
        <f t="shared" si="288"/>
        <v>0</v>
      </c>
      <c r="BA138" s="316">
        <f t="shared" si="289"/>
        <v>0</v>
      </c>
      <c r="BB138" s="316">
        <f t="shared" si="290"/>
        <v>0</v>
      </c>
      <c r="BC138" s="316">
        <f t="shared" si="291"/>
        <v>0</v>
      </c>
      <c r="BD138" s="316"/>
      <c r="BE138" s="316">
        <f t="shared" si="376"/>
        <v>0</v>
      </c>
      <c r="BF138" s="248"/>
      <c r="BG138" s="248"/>
      <c r="BH138" s="317">
        <f t="shared" si="377"/>
        <v>0</v>
      </c>
      <c r="BI138" s="317">
        <f t="shared" si="292"/>
        <v>0</v>
      </c>
      <c r="BJ138" s="317">
        <f t="shared" si="293"/>
        <v>0</v>
      </c>
      <c r="BK138" s="317">
        <f t="shared" si="294"/>
        <v>0</v>
      </c>
      <c r="BL138" s="317">
        <f t="shared" si="295"/>
        <v>0</v>
      </c>
      <c r="BM138" s="317">
        <f t="shared" si="296"/>
        <v>0</v>
      </c>
      <c r="BN138" s="317">
        <f t="shared" si="297"/>
        <v>0</v>
      </c>
      <c r="BO138" s="317">
        <f t="shared" si="298"/>
        <v>0</v>
      </c>
      <c r="BP138" s="248"/>
      <c r="BQ138" s="249">
        <f t="shared" si="267"/>
        <v>0</v>
      </c>
      <c r="BR138" s="249"/>
      <c r="BS138" s="249"/>
      <c r="BT138" s="188"/>
      <c r="BU138" s="188"/>
      <c r="BV138" s="318">
        <f t="shared" si="378"/>
        <v>0</v>
      </c>
      <c r="BW138" s="318">
        <f t="shared" si="299"/>
        <v>0</v>
      </c>
      <c r="BX138" s="318">
        <f t="shared" si="300"/>
        <v>0</v>
      </c>
      <c r="BY138" s="318">
        <f t="shared" si="301"/>
        <v>0</v>
      </c>
      <c r="BZ138" s="318">
        <f t="shared" si="302"/>
        <v>0</v>
      </c>
      <c r="CA138" s="316">
        <f t="shared" si="303"/>
        <v>0</v>
      </c>
      <c r="CB138" s="316">
        <f t="shared" si="304"/>
        <v>0</v>
      </c>
      <c r="CC138" s="316">
        <f t="shared" si="305"/>
        <v>0</v>
      </c>
      <c r="CD138" s="316">
        <f t="shared" si="306"/>
        <v>0</v>
      </c>
      <c r="CE138" s="316">
        <f t="shared" si="307"/>
        <v>0</v>
      </c>
      <c r="CF138" s="316">
        <f t="shared" si="308"/>
        <v>0</v>
      </c>
      <c r="CG138" s="316">
        <f t="shared" si="309"/>
        <v>0</v>
      </c>
      <c r="CH138" s="316">
        <f t="shared" si="310"/>
        <v>0</v>
      </c>
      <c r="CI138" s="188"/>
      <c r="CJ138" s="307">
        <f t="shared" si="379"/>
        <v>0</v>
      </c>
      <c r="CK138" s="307"/>
      <c r="CL138" s="307"/>
      <c r="CM138" s="318">
        <f t="shared" si="380"/>
        <v>0</v>
      </c>
      <c r="CN138" s="318">
        <f t="shared" si="311"/>
        <v>0</v>
      </c>
      <c r="CO138" s="318">
        <f t="shared" si="312"/>
        <v>0</v>
      </c>
      <c r="CP138" s="318">
        <f t="shared" si="313"/>
        <v>0</v>
      </c>
      <c r="CQ138" s="307"/>
      <c r="CR138" s="307">
        <f t="shared" si="381"/>
        <v>0</v>
      </c>
      <c r="CS138" s="307"/>
      <c r="CT138" s="188"/>
      <c r="CU138" s="188"/>
      <c r="CV138" s="188"/>
      <c r="CW138" s="316">
        <f t="shared" si="382"/>
        <v>0</v>
      </c>
      <c r="CX138" s="316">
        <f t="shared" si="314"/>
        <v>0</v>
      </c>
      <c r="CY138" s="316">
        <f t="shared" si="315"/>
        <v>0</v>
      </c>
      <c r="CZ138" s="316">
        <f t="shared" si="316"/>
        <v>0</v>
      </c>
      <c r="DA138" s="316">
        <f t="shared" si="317"/>
        <v>0</v>
      </c>
      <c r="DB138" s="316">
        <f t="shared" si="318"/>
        <v>0</v>
      </c>
      <c r="DC138" s="316">
        <f t="shared" si="319"/>
        <v>0</v>
      </c>
      <c r="DD138" s="188"/>
      <c r="DE138" s="307">
        <f t="shared" si="383"/>
        <v>0</v>
      </c>
      <c r="DF138" s="188"/>
      <c r="DG138" s="188"/>
      <c r="DH138" s="188"/>
      <c r="DI138" s="188"/>
      <c r="DJ138" s="188"/>
      <c r="DK138" s="316">
        <f t="shared" si="384"/>
        <v>0</v>
      </c>
      <c r="DL138" s="316">
        <f t="shared" si="320"/>
        <v>0</v>
      </c>
      <c r="DM138" s="316">
        <f t="shared" si="321"/>
        <v>0</v>
      </c>
      <c r="DN138" s="316">
        <f t="shared" si="322"/>
        <v>0</v>
      </c>
      <c r="DO138" s="316"/>
      <c r="DP138" s="316">
        <f t="shared" si="385"/>
        <v>0</v>
      </c>
      <c r="DQ138" s="316"/>
      <c r="DR138" s="316">
        <f t="shared" si="386"/>
        <v>0</v>
      </c>
      <c r="DS138" s="316">
        <f t="shared" si="323"/>
        <v>0</v>
      </c>
      <c r="DT138" s="316">
        <f t="shared" si="324"/>
        <v>0</v>
      </c>
      <c r="DU138" s="316">
        <f t="shared" si="325"/>
        <v>0</v>
      </c>
      <c r="DV138" s="316">
        <f t="shared" si="326"/>
        <v>0</v>
      </c>
      <c r="DW138" s="316">
        <f t="shared" si="327"/>
        <v>0</v>
      </c>
      <c r="DX138" s="316">
        <f t="shared" si="328"/>
        <v>0</v>
      </c>
      <c r="DY138" s="316">
        <f t="shared" si="329"/>
        <v>0</v>
      </c>
      <c r="DZ138" s="188"/>
      <c r="EA138" s="307">
        <f t="shared" si="330"/>
        <v>0</v>
      </c>
      <c r="EB138" s="307">
        <f t="shared" si="331"/>
        <v>0</v>
      </c>
      <c r="EC138" s="188"/>
      <c r="ED138" s="188"/>
      <c r="EE138" s="188"/>
      <c r="EF138" s="188"/>
      <c r="EG138" s="188"/>
      <c r="EH138" s="316">
        <f t="shared" si="387"/>
        <v>0</v>
      </c>
      <c r="EI138" s="316">
        <f t="shared" si="332"/>
        <v>0</v>
      </c>
      <c r="EJ138" s="316">
        <f t="shared" si="333"/>
        <v>0</v>
      </c>
      <c r="EK138" s="316">
        <f t="shared" si="334"/>
        <v>0</v>
      </c>
      <c r="EL138" s="316">
        <f t="shared" si="335"/>
        <v>0</v>
      </c>
      <c r="EM138" s="316">
        <f t="shared" si="336"/>
        <v>0</v>
      </c>
      <c r="EN138" s="188"/>
      <c r="EO138" s="307">
        <f t="shared" si="268"/>
        <v>0</v>
      </c>
      <c r="EP138" s="307">
        <f t="shared" si="337"/>
        <v>0</v>
      </c>
      <c r="EQ138" s="188"/>
      <c r="ER138" s="188"/>
      <c r="ES138" s="188"/>
      <c r="ET138" s="188"/>
      <c r="EU138" s="188"/>
      <c r="EV138" s="316">
        <f t="shared" si="388"/>
        <v>0</v>
      </c>
      <c r="EW138" s="316">
        <f t="shared" si="338"/>
        <v>0</v>
      </c>
      <c r="EX138" s="316">
        <f t="shared" si="339"/>
        <v>0</v>
      </c>
      <c r="EY138" s="316">
        <f t="shared" si="340"/>
        <v>0</v>
      </c>
      <c r="EZ138" s="316">
        <f t="shared" si="341"/>
        <v>0</v>
      </c>
      <c r="FA138" s="316">
        <f t="shared" si="342"/>
        <v>0</v>
      </c>
      <c r="FB138" s="188"/>
      <c r="FC138" s="307">
        <f t="shared" si="269"/>
        <v>0</v>
      </c>
      <c r="FD138" s="307">
        <f t="shared" si="343"/>
        <v>0</v>
      </c>
      <c r="FE138" s="188"/>
      <c r="FF138" s="188"/>
      <c r="FG138" s="188"/>
      <c r="FH138" s="188"/>
      <c r="FI138" s="188"/>
      <c r="FJ138" s="188"/>
      <c r="FK138" s="316">
        <f t="shared" si="389"/>
        <v>0</v>
      </c>
      <c r="FL138" s="316">
        <f t="shared" si="344"/>
        <v>0</v>
      </c>
      <c r="FM138" s="316">
        <f t="shared" si="345"/>
        <v>0</v>
      </c>
      <c r="FN138" s="316">
        <f t="shared" si="346"/>
        <v>0</v>
      </c>
      <c r="FO138" s="316">
        <f t="shared" si="347"/>
        <v>0</v>
      </c>
      <c r="FP138" s="316">
        <f t="shared" si="348"/>
        <v>0</v>
      </c>
      <c r="FQ138" s="188"/>
      <c r="FR138" s="307">
        <f t="shared" si="349"/>
        <v>0</v>
      </c>
      <c r="FS138" s="307">
        <f t="shared" si="350"/>
        <v>0</v>
      </c>
      <c r="FT138" s="188"/>
      <c r="FU138" s="188"/>
      <c r="FV138" s="188"/>
      <c r="FW138" s="188"/>
      <c r="FX138" s="188"/>
      <c r="FY138" s="188"/>
      <c r="FZ138" s="316">
        <f t="shared" si="390"/>
        <v>0</v>
      </c>
      <c r="GA138" s="316">
        <f t="shared" si="351"/>
        <v>0</v>
      </c>
      <c r="GB138" s="316">
        <f t="shared" si="352"/>
        <v>0</v>
      </c>
      <c r="GC138" s="316">
        <f t="shared" si="353"/>
        <v>0</v>
      </c>
      <c r="GD138" s="316">
        <f t="shared" si="354"/>
        <v>0</v>
      </c>
      <c r="GE138" s="316">
        <f t="shared" si="355"/>
        <v>0</v>
      </c>
      <c r="GF138" s="188"/>
      <c r="GG138" s="307">
        <f t="shared" si="356"/>
        <v>0</v>
      </c>
      <c r="GH138" s="307">
        <f t="shared" si="357"/>
        <v>0</v>
      </c>
      <c r="GK138" s="188"/>
      <c r="GL138" s="188"/>
      <c r="GM138" s="188"/>
      <c r="GN138" s="188"/>
      <c r="GO138" s="316">
        <f t="shared" si="277"/>
        <v>0</v>
      </c>
      <c r="GP138" s="316">
        <f t="shared" si="277"/>
        <v>0</v>
      </c>
      <c r="GQ138" s="316">
        <f t="shared" si="277"/>
        <v>0</v>
      </c>
      <c r="GR138" s="316">
        <f t="shared" si="275"/>
        <v>0</v>
      </c>
      <c r="GS138" s="316">
        <f t="shared" si="275"/>
        <v>0</v>
      </c>
      <c r="GT138" s="316">
        <f t="shared" si="275"/>
        <v>0</v>
      </c>
      <c r="GU138" s="188"/>
      <c r="GV138" s="307">
        <f t="shared" si="358"/>
        <v>0</v>
      </c>
      <c r="GW138" s="307">
        <f t="shared" si="391"/>
        <v>0</v>
      </c>
      <c r="GZ138" s="188"/>
      <c r="HA138" s="188"/>
      <c r="HB138" s="188"/>
      <c r="HC138" s="188"/>
      <c r="HD138" s="316">
        <f t="shared" si="278"/>
        <v>0</v>
      </c>
      <c r="HE138" s="316">
        <f t="shared" si="278"/>
        <v>0</v>
      </c>
      <c r="HF138" s="316">
        <f t="shared" si="278"/>
        <v>0</v>
      </c>
      <c r="HG138" s="316">
        <f t="shared" si="276"/>
        <v>0</v>
      </c>
      <c r="HH138" s="316">
        <f t="shared" si="276"/>
        <v>0</v>
      </c>
      <c r="HI138" s="316">
        <f t="shared" si="276"/>
        <v>0</v>
      </c>
      <c r="HJ138" s="188"/>
      <c r="HK138" s="307">
        <f t="shared" si="359"/>
        <v>0</v>
      </c>
      <c r="HL138" s="307">
        <f t="shared" si="392"/>
        <v>0</v>
      </c>
    </row>
    <row r="139" spans="1:220" ht="16.5" x14ac:dyDescent="0.25">
      <c r="A139" s="409">
        <v>40969</v>
      </c>
      <c r="B139" s="410">
        <f t="shared" si="360"/>
        <v>0</v>
      </c>
      <c r="C139" s="208">
        <f t="shared" si="361"/>
        <v>0</v>
      </c>
      <c r="D139" s="417"/>
      <c r="E139" s="410">
        <f t="shared" si="362"/>
        <v>0</v>
      </c>
      <c r="F139" s="208">
        <f t="shared" si="363"/>
        <v>0.26500000000000001</v>
      </c>
      <c r="G139" s="417"/>
      <c r="H139" s="410">
        <f t="shared" si="364"/>
        <v>0</v>
      </c>
      <c r="I139" s="208">
        <f t="shared" si="279"/>
        <v>0.04</v>
      </c>
      <c r="J139" s="417"/>
      <c r="K139" s="410">
        <f t="shared" si="365"/>
        <v>0</v>
      </c>
      <c r="L139" s="208">
        <f t="shared" si="280"/>
        <v>0.15</v>
      </c>
      <c r="M139" s="417"/>
      <c r="N139" s="410">
        <f t="shared" si="366"/>
        <v>-49.33</v>
      </c>
      <c r="O139" s="208">
        <f t="shared" si="281"/>
        <v>0.13</v>
      </c>
      <c r="P139" s="417"/>
      <c r="Q139" s="410">
        <f t="shared" si="367"/>
        <v>1.55</v>
      </c>
      <c r="R139" s="208">
        <f t="shared" si="368"/>
        <v>-0.56999999999999995</v>
      </c>
      <c r="S139" s="417"/>
      <c r="T139" s="208">
        <f t="shared" si="369"/>
        <v>5.4279714991244727</v>
      </c>
      <c r="U139" s="417"/>
      <c r="V139" s="410">
        <f t="shared" si="370"/>
        <v>-0.01</v>
      </c>
      <c r="W139" s="208">
        <f t="shared" si="371"/>
        <v>4.4535</v>
      </c>
      <c r="X139" s="417"/>
      <c r="Z139" s="412">
        <f t="shared" si="372"/>
        <v>1.55</v>
      </c>
      <c r="AA139" s="122"/>
      <c r="AB139" s="122"/>
      <c r="AH139" s="407">
        <v>40969</v>
      </c>
      <c r="AI139" s="293">
        <f t="shared" si="373"/>
        <v>0</v>
      </c>
      <c r="AJ139" s="294">
        <f t="shared" ref="AJ139:AJ170" si="393">(AN139)*(AL139)</f>
        <v>0</v>
      </c>
      <c r="AK139" s="294">
        <f t="shared" si="282"/>
        <v>0</v>
      </c>
      <c r="AL139" s="313">
        <f t="shared" si="374"/>
        <v>0.51335468634102699</v>
      </c>
      <c r="AM139" s="314">
        <f t="shared" si="283"/>
        <v>0</v>
      </c>
      <c r="AN139" s="294">
        <f t="shared" si="284"/>
        <v>0</v>
      </c>
      <c r="AO139" s="408"/>
      <c r="AP139" s="237"/>
      <c r="AQ139" s="307">
        <f t="shared" si="285"/>
        <v>0</v>
      </c>
      <c r="AR139" s="237"/>
      <c r="AS139" s="188"/>
      <c r="AT139" s="188"/>
      <c r="AU139" s="239">
        <v>40969</v>
      </c>
      <c r="AV139" s="188"/>
      <c r="AW139" s="315">
        <f t="shared" si="375"/>
        <v>0</v>
      </c>
      <c r="AX139" s="316">
        <f t="shared" si="286"/>
        <v>0</v>
      </c>
      <c r="AY139" s="316">
        <f t="shared" si="287"/>
        <v>0</v>
      </c>
      <c r="AZ139" s="316">
        <f t="shared" si="288"/>
        <v>0</v>
      </c>
      <c r="BA139" s="316">
        <f t="shared" si="289"/>
        <v>0</v>
      </c>
      <c r="BB139" s="316">
        <f t="shared" si="290"/>
        <v>0</v>
      </c>
      <c r="BC139" s="316">
        <f t="shared" si="291"/>
        <v>0</v>
      </c>
      <c r="BD139" s="316"/>
      <c r="BE139" s="316">
        <f t="shared" si="376"/>
        <v>0</v>
      </c>
      <c r="BF139" s="248"/>
      <c r="BG139" s="248"/>
      <c r="BH139" s="317">
        <f t="shared" si="377"/>
        <v>0</v>
      </c>
      <c r="BI139" s="317">
        <f t="shared" si="292"/>
        <v>0</v>
      </c>
      <c r="BJ139" s="317">
        <f t="shared" si="293"/>
        <v>0</v>
      </c>
      <c r="BK139" s="317">
        <f t="shared" si="294"/>
        <v>0</v>
      </c>
      <c r="BL139" s="317">
        <f t="shared" si="295"/>
        <v>0</v>
      </c>
      <c r="BM139" s="317">
        <f t="shared" si="296"/>
        <v>0</v>
      </c>
      <c r="BN139" s="317">
        <f t="shared" si="297"/>
        <v>0</v>
      </c>
      <c r="BO139" s="317">
        <f t="shared" si="298"/>
        <v>0</v>
      </c>
      <c r="BP139" s="248"/>
      <c r="BQ139" s="249">
        <f t="shared" ref="BQ139:BQ170" si="394">SUM(BH139:BO139)</f>
        <v>0</v>
      </c>
      <c r="BR139" s="249"/>
      <c r="BS139" s="249"/>
      <c r="BT139" s="188"/>
      <c r="BU139" s="188"/>
      <c r="BV139" s="318">
        <f t="shared" si="378"/>
        <v>0</v>
      </c>
      <c r="BW139" s="318">
        <f t="shared" si="299"/>
        <v>0</v>
      </c>
      <c r="BX139" s="318">
        <f t="shared" si="300"/>
        <v>0</v>
      </c>
      <c r="BY139" s="318">
        <f t="shared" si="301"/>
        <v>0</v>
      </c>
      <c r="BZ139" s="318">
        <f t="shared" si="302"/>
        <v>0</v>
      </c>
      <c r="CA139" s="316">
        <f t="shared" si="303"/>
        <v>0</v>
      </c>
      <c r="CB139" s="316">
        <f t="shared" si="304"/>
        <v>0</v>
      </c>
      <c r="CC139" s="316">
        <f t="shared" si="305"/>
        <v>0</v>
      </c>
      <c r="CD139" s="316">
        <f t="shared" si="306"/>
        <v>0</v>
      </c>
      <c r="CE139" s="316">
        <f t="shared" si="307"/>
        <v>0</v>
      </c>
      <c r="CF139" s="316">
        <f t="shared" si="308"/>
        <v>0</v>
      </c>
      <c r="CG139" s="316">
        <f t="shared" si="309"/>
        <v>0</v>
      </c>
      <c r="CH139" s="316">
        <f t="shared" si="310"/>
        <v>0</v>
      </c>
      <c r="CI139" s="188"/>
      <c r="CJ139" s="307">
        <f t="shared" si="379"/>
        <v>0</v>
      </c>
      <c r="CK139" s="307"/>
      <c r="CL139" s="307"/>
      <c r="CM139" s="318">
        <f t="shared" si="380"/>
        <v>0</v>
      </c>
      <c r="CN139" s="318">
        <f t="shared" si="311"/>
        <v>0</v>
      </c>
      <c r="CO139" s="318">
        <f t="shared" si="312"/>
        <v>0</v>
      </c>
      <c r="CP139" s="318">
        <f t="shared" si="313"/>
        <v>0</v>
      </c>
      <c r="CQ139" s="307"/>
      <c r="CR139" s="307">
        <f t="shared" si="381"/>
        <v>0</v>
      </c>
      <c r="CS139" s="307"/>
      <c r="CT139" s="188"/>
      <c r="CU139" s="188"/>
      <c r="CV139" s="188"/>
      <c r="CW139" s="316">
        <f t="shared" si="382"/>
        <v>0</v>
      </c>
      <c r="CX139" s="316">
        <f t="shared" si="314"/>
        <v>0</v>
      </c>
      <c r="CY139" s="316">
        <f t="shared" si="315"/>
        <v>0</v>
      </c>
      <c r="CZ139" s="316">
        <f t="shared" si="316"/>
        <v>0</v>
      </c>
      <c r="DA139" s="316">
        <f t="shared" si="317"/>
        <v>0</v>
      </c>
      <c r="DB139" s="316">
        <f t="shared" si="318"/>
        <v>0</v>
      </c>
      <c r="DC139" s="316">
        <f t="shared" si="319"/>
        <v>0</v>
      </c>
      <c r="DD139" s="188"/>
      <c r="DE139" s="307">
        <f t="shared" si="383"/>
        <v>0</v>
      </c>
      <c r="DF139" s="188"/>
      <c r="DG139" s="188"/>
      <c r="DH139" s="188"/>
      <c r="DI139" s="188"/>
      <c r="DJ139" s="188"/>
      <c r="DK139" s="316">
        <f t="shared" si="384"/>
        <v>0</v>
      </c>
      <c r="DL139" s="316">
        <f t="shared" si="320"/>
        <v>0</v>
      </c>
      <c r="DM139" s="316">
        <f t="shared" si="321"/>
        <v>0</v>
      </c>
      <c r="DN139" s="316">
        <f t="shared" si="322"/>
        <v>0</v>
      </c>
      <c r="DO139" s="316"/>
      <c r="DP139" s="316">
        <f t="shared" si="385"/>
        <v>0</v>
      </c>
      <c r="DQ139" s="316"/>
      <c r="DR139" s="316">
        <f t="shared" si="386"/>
        <v>0</v>
      </c>
      <c r="DS139" s="316">
        <f t="shared" si="323"/>
        <v>0</v>
      </c>
      <c r="DT139" s="316">
        <f t="shared" si="324"/>
        <v>0</v>
      </c>
      <c r="DU139" s="316">
        <f t="shared" si="325"/>
        <v>0</v>
      </c>
      <c r="DV139" s="316">
        <f t="shared" si="326"/>
        <v>0</v>
      </c>
      <c r="DW139" s="316">
        <f t="shared" si="327"/>
        <v>0</v>
      </c>
      <c r="DX139" s="316">
        <f t="shared" si="328"/>
        <v>0</v>
      </c>
      <c r="DY139" s="316">
        <f t="shared" si="329"/>
        <v>0</v>
      </c>
      <c r="DZ139" s="188"/>
      <c r="EA139" s="307">
        <f t="shared" si="330"/>
        <v>0</v>
      </c>
      <c r="EB139" s="307">
        <f t="shared" si="331"/>
        <v>0</v>
      </c>
      <c r="EC139" s="188"/>
      <c r="ED139" s="188"/>
      <c r="EE139" s="188"/>
      <c r="EF139" s="188"/>
      <c r="EG139" s="188"/>
      <c r="EH139" s="316">
        <f t="shared" si="387"/>
        <v>0</v>
      </c>
      <c r="EI139" s="316">
        <f t="shared" si="332"/>
        <v>0</v>
      </c>
      <c r="EJ139" s="316">
        <f t="shared" si="333"/>
        <v>0</v>
      </c>
      <c r="EK139" s="316">
        <f t="shared" si="334"/>
        <v>0</v>
      </c>
      <c r="EL139" s="316">
        <f t="shared" si="335"/>
        <v>0</v>
      </c>
      <c r="EM139" s="316">
        <f t="shared" si="336"/>
        <v>0</v>
      </c>
      <c r="EN139" s="188"/>
      <c r="EO139" s="307">
        <f t="shared" ref="EO139:EO170" si="395">SUM(EH139:EM139)</f>
        <v>0</v>
      </c>
      <c r="EP139" s="307">
        <f t="shared" si="337"/>
        <v>0</v>
      </c>
      <c r="EQ139" s="188"/>
      <c r="ER139" s="188"/>
      <c r="ES139" s="188"/>
      <c r="ET139" s="188"/>
      <c r="EU139" s="188"/>
      <c r="EV139" s="316">
        <f t="shared" si="388"/>
        <v>0</v>
      </c>
      <c r="EW139" s="316">
        <f t="shared" si="338"/>
        <v>0</v>
      </c>
      <c r="EX139" s="316">
        <f t="shared" si="339"/>
        <v>0</v>
      </c>
      <c r="EY139" s="316">
        <f t="shared" si="340"/>
        <v>0</v>
      </c>
      <c r="EZ139" s="316">
        <f t="shared" si="341"/>
        <v>0</v>
      </c>
      <c r="FA139" s="316">
        <f t="shared" si="342"/>
        <v>0</v>
      </c>
      <c r="FB139" s="188"/>
      <c r="FC139" s="307">
        <f t="shared" ref="FC139:FC170" si="396">SUM(EV139:FA139)</f>
        <v>0</v>
      </c>
      <c r="FD139" s="307">
        <f t="shared" si="343"/>
        <v>0</v>
      </c>
      <c r="FE139" s="188"/>
      <c r="FF139" s="188"/>
      <c r="FG139" s="188"/>
      <c r="FH139" s="188"/>
      <c r="FI139" s="188"/>
      <c r="FJ139" s="188"/>
      <c r="FK139" s="316">
        <f t="shared" si="389"/>
        <v>0</v>
      </c>
      <c r="FL139" s="316">
        <f t="shared" si="344"/>
        <v>0</v>
      </c>
      <c r="FM139" s="316">
        <f t="shared" si="345"/>
        <v>0</v>
      </c>
      <c r="FN139" s="316">
        <f t="shared" si="346"/>
        <v>0</v>
      </c>
      <c r="FO139" s="316">
        <f t="shared" si="347"/>
        <v>0</v>
      </c>
      <c r="FP139" s="316">
        <f t="shared" si="348"/>
        <v>0</v>
      </c>
      <c r="FQ139" s="188"/>
      <c r="FR139" s="307">
        <f t="shared" si="349"/>
        <v>0</v>
      </c>
      <c r="FS139" s="307">
        <f t="shared" si="350"/>
        <v>0</v>
      </c>
      <c r="FT139" s="188"/>
      <c r="FU139" s="188"/>
      <c r="FV139" s="188"/>
      <c r="FW139" s="188"/>
      <c r="FX139" s="188"/>
      <c r="FY139" s="188"/>
      <c r="FZ139" s="316">
        <f t="shared" si="390"/>
        <v>0</v>
      </c>
      <c r="GA139" s="316">
        <f t="shared" si="351"/>
        <v>0</v>
      </c>
      <c r="GB139" s="316">
        <f t="shared" si="352"/>
        <v>0</v>
      </c>
      <c r="GC139" s="316">
        <f t="shared" si="353"/>
        <v>0</v>
      </c>
      <c r="GD139" s="316">
        <f t="shared" si="354"/>
        <v>0</v>
      </c>
      <c r="GE139" s="316">
        <f t="shared" si="355"/>
        <v>0</v>
      </c>
      <c r="GF139" s="188"/>
      <c r="GG139" s="307">
        <f t="shared" si="356"/>
        <v>0</v>
      </c>
      <c r="GH139" s="307">
        <f t="shared" si="357"/>
        <v>0</v>
      </c>
      <c r="GK139" s="188"/>
      <c r="GL139" s="188"/>
      <c r="GM139" s="188"/>
      <c r="GN139" s="188"/>
      <c r="GO139" s="316">
        <f t="shared" si="277"/>
        <v>0</v>
      </c>
      <c r="GP139" s="316">
        <f t="shared" si="277"/>
        <v>0</v>
      </c>
      <c r="GQ139" s="316">
        <f t="shared" si="277"/>
        <v>0</v>
      </c>
      <c r="GR139" s="316">
        <f t="shared" si="275"/>
        <v>0</v>
      </c>
      <c r="GS139" s="316">
        <f t="shared" si="275"/>
        <v>0</v>
      </c>
      <c r="GT139" s="316">
        <f t="shared" si="275"/>
        <v>0</v>
      </c>
      <c r="GU139" s="188"/>
      <c r="GV139" s="307">
        <f t="shared" si="358"/>
        <v>0</v>
      </c>
      <c r="GW139" s="307">
        <f t="shared" si="391"/>
        <v>0</v>
      </c>
      <c r="GZ139" s="188"/>
      <c r="HA139" s="188"/>
      <c r="HB139" s="188"/>
      <c r="HC139" s="188"/>
      <c r="HD139" s="316">
        <f t="shared" si="278"/>
        <v>0</v>
      </c>
      <c r="HE139" s="316">
        <f t="shared" si="278"/>
        <v>0</v>
      </c>
      <c r="HF139" s="316">
        <f t="shared" si="278"/>
        <v>0</v>
      </c>
      <c r="HG139" s="316">
        <f t="shared" si="276"/>
        <v>0</v>
      </c>
      <c r="HH139" s="316">
        <f t="shared" si="276"/>
        <v>0</v>
      </c>
      <c r="HI139" s="316">
        <f t="shared" si="276"/>
        <v>0</v>
      </c>
      <c r="HJ139" s="188"/>
      <c r="HK139" s="307">
        <f t="shared" si="359"/>
        <v>0</v>
      </c>
      <c r="HL139" s="307">
        <f t="shared" si="392"/>
        <v>0</v>
      </c>
    </row>
    <row r="140" spans="1:220" ht="16.5" x14ac:dyDescent="0.25">
      <c r="A140" s="404">
        <v>41000</v>
      </c>
      <c r="B140" s="405">
        <f t="shared" si="360"/>
        <v>0</v>
      </c>
      <c r="C140" s="414">
        <f t="shared" si="361"/>
        <v>0</v>
      </c>
      <c r="D140" s="217"/>
      <c r="E140" s="405">
        <f t="shared" si="362"/>
        <v>0</v>
      </c>
      <c r="F140" s="414">
        <f t="shared" si="363"/>
        <v>0.19</v>
      </c>
      <c r="G140" s="217"/>
      <c r="H140" s="405">
        <f t="shared" si="364"/>
        <v>0</v>
      </c>
      <c r="I140" s="414">
        <f t="shared" si="279"/>
        <v>-0.09</v>
      </c>
      <c r="J140" s="217"/>
      <c r="K140" s="405">
        <f t="shared" si="365"/>
        <v>0</v>
      </c>
      <c r="L140" s="414">
        <f t="shared" si="280"/>
        <v>9.5000000000000001E-2</v>
      </c>
      <c r="M140" s="217"/>
      <c r="N140" s="405">
        <f t="shared" si="366"/>
        <v>-47.48</v>
      </c>
      <c r="O140" s="414">
        <f t="shared" si="281"/>
        <v>0.13</v>
      </c>
      <c r="P140" s="217"/>
      <c r="Q140" s="405">
        <f t="shared" si="367"/>
        <v>1.49</v>
      </c>
      <c r="R140" s="414">
        <f t="shared" si="368"/>
        <v>-0.56999999999999995</v>
      </c>
      <c r="S140" s="217"/>
      <c r="T140" s="414">
        <f t="shared" si="369"/>
        <v>5.2307154325571954</v>
      </c>
      <c r="U140" s="217"/>
      <c r="V140" s="405">
        <f t="shared" si="370"/>
        <v>-0.01</v>
      </c>
      <c r="W140" s="414">
        <f t="shared" si="371"/>
        <v>4.3125</v>
      </c>
      <c r="X140" s="217"/>
      <c r="Z140" s="415">
        <f t="shared" si="372"/>
        <v>1.49</v>
      </c>
      <c r="AA140" s="122"/>
      <c r="AB140" s="122"/>
      <c r="AH140" s="407">
        <v>41000</v>
      </c>
      <c r="AI140" s="293">
        <f t="shared" si="373"/>
        <v>0</v>
      </c>
      <c r="AJ140" s="294">
        <f t="shared" si="393"/>
        <v>0</v>
      </c>
      <c r="AK140" s="294">
        <f t="shared" si="282"/>
        <v>0</v>
      </c>
      <c r="AL140" s="313">
        <f t="shared" si="374"/>
        <v>0.5105155258518137</v>
      </c>
      <c r="AM140" s="314">
        <f t="shared" si="283"/>
        <v>0</v>
      </c>
      <c r="AN140" s="294">
        <f t="shared" si="284"/>
        <v>0</v>
      </c>
      <c r="AO140" s="408"/>
      <c r="AP140" s="237"/>
      <c r="AQ140" s="307">
        <f t="shared" si="285"/>
        <v>0</v>
      </c>
      <c r="AR140" s="237"/>
      <c r="AS140" s="188"/>
      <c r="AT140" s="188"/>
      <c r="AU140" s="239">
        <v>41000</v>
      </c>
      <c r="AV140" s="188"/>
      <c r="AW140" s="315">
        <f t="shared" si="375"/>
        <v>0</v>
      </c>
      <c r="AX140" s="316">
        <f t="shared" si="286"/>
        <v>0</v>
      </c>
      <c r="AY140" s="316">
        <f t="shared" si="287"/>
        <v>0</v>
      </c>
      <c r="AZ140" s="316">
        <f t="shared" si="288"/>
        <v>0</v>
      </c>
      <c r="BA140" s="316">
        <f t="shared" si="289"/>
        <v>0</v>
      </c>
      <c r="BB140" s="316">
        <f t="shared" si="290"/>
        <v>0</v>
      </c>
      <c r="BC140" s="316">
        <f t="shared" si="291"/>
        <v>0</v>
      </c>
      <c r="BD140" s="316"/>
      <c r="BE140" s="316">
        <f t="shared" si="376"/>
        <v>0</v>
      </c>
      <c r="BF140" s="248"/>
      <c r="BG140" s="248"/>
      <c r="BH140" s="317">
        <f t="shared" si="377"/>
        <v>0</v>
      </c>
      <c r="BI140" s="317">
        <f t="shared" si="292"/>
        <v>0</v>
      </c>
      <c r="BJ140" s="317">
        <f t="shared" si="293"/>
        <v>0</v>
      </c>
      <c r="BK140" s="317">
        <f t="shared" si="294"/>
        <v>0</v>
      </c>
      <c r="BL140" s="317">
        <f t="shared" si="295"/>
        <v>0</v>
      </c>
      <c r="BM140" s="317">
        <f t="shared" si="296"/>
        <v>0</v>
      </c>
      <c r="BN140" s="317">
        <f t="shared" si="297"/>
        <v>0</v>
      </c>
      <c r="BO140" s="317">
        <f t="shared" si="298"/>
        <v>0</v>
      </c>
      <c r="BP140" s="248"/>
      <c r="BQ140" s="249">
        <f t="shared" si="394"/>
        <v>0</v>
      </c>
      <c r="BR140" s="249"/>
      <c r="BS140" s="249"/>
      <c r="BT140" s="188"/>
      <c r="BU140" s="188"/>
      <c r="BV140" s="318">
        <f t="shared" si="378"/>
        <v>0</v>
      </c>
      <c r="BW140" s="318">
        <f t="shared" si="299"/>
        <v>0</v>
      </c>
      <c r="BX140" s="318">
        <f t="shared" si="300"/>
        <v>0</v>
      </c>
      <c r="BY140" s="318">
        <f t="shared" si="301"/>
        <v>0</v>
      </c>
      <c r="BZ140" s="318">
        <f t="shared" si="302"/>
        <v>0</v>
      </c>
      <c r="CA140" s="316">
        <f t="shared" si="303"/>
        <v>0</v>
      </c>
      <c r="CB140" s="316">
        <f t="shared" si="304"/>
        <v>0</v>
      </c>
      <c r="CC140" s="316">
        <f t="shared" si="305"/>
        <v>0</v>
      </c>
      <c r="CD140" s="316">
        <f t="shared" si="306"/>
        <v>0</v>
      </c>
      <c r="CE140" s="316">
        <f t="shared" si="307"/>
        <v>0</v>
      </c>
      <c r="CF140" s="316">
        <f t="shared" si="308"/>
        <v>0</v>
      </c>
      <c r="CG140" s="316">
        <f t="shared" si="309"/>
        <v>0</v>
      </c>
      <c r="CH140" s="316">
        <f t="shared" si="310"/>
        <v>0</v>
      </c>
      <c r="CI140" s="188"/>
      <c r="CJ140" s="307">
        <f t="shared" si="379"/>
        <v>0</v>
      </c>
      <c r="CK140" s="307"/>
      <c r="CL140" s="307"/>
      <c r="CM140" s="318">
        <f t="shared" si="380"/>
        <v>0</v>
      </c>
      <c r="CN140" s="318">
        <f t="shared" si="311"/>
        <v>0</v>
      </c>
      <c r="CO140" s="318">
        <f t="shared" si="312"/>
        <v>0</v>
      </c>
      <c r="CP140" s="318">
        <f t="shared" si="313"/>
        <v>0</v>
      </c>
      <c r="CQ140" s="307"/>
      <c r="CR140" s="307">
        <f t="shared" si="381"/>
        <v>0</v>
      </c>
      <c r="CS140" s="307"/>
      <c r="CT140" s="188"/>
      <c r="CU140" s="188"/>
      <c r="CV140" s="188"/>
      <c r="CW140" s="316">
        <f t="shared" si="382"/>
        <v>0</v>
      </c>
      <c r="CX140" s="316">
        <f t="shared" si="314"/>
        <v>0</v>
      </c>
      <c r="CY140" s="316">
        <f t="shared" si="315"/>
        <v>0</v>
      </c>
      <c r="CZ140" s="316">
        <f t="shared" si="316"/>
        <v>0</v>
      </c>
      <c r="DA140" s="316">
        <f t="shared" si="317"/>
        <v>0</v>
      </c>
      <c r="DB140" s="316">
        <f t="shared" si="318"/>
        <v>0</v>
      </c>
      <c r="DC140" s="316">
        <f t="shared" si="319"/>
        <v>0</v>
      </c>
      <c r="DD140" s="188"/>
      <c r="DE140" s="307">
        <f t="shared" si="383"/>
        <v>0</v>
      </c>
      <c r="DF140" s="188"/>
      <c r="DG140" s="188"/>
      <c r="DH140" s="188"/>
      <c r="DI140" s="188"/>
      <c r="DJ140" s="188"/>
      <c r="DK140" s="316">
        <f t="shared" si="384"/>
        <v>0</v>
      </c>
      <c r="DL140" s="316">
        <f t="shared" si="320"/>
        <v>0</v>
      </c>
      <c r="DM140" s="316">
        <f t="shared" si="321"/>
        <v>0</v>
      </c>
      <c r="DN140" s="316">
        <f t="shared" si="322"/>
        <v>0</v>
      </c>
      <c r="DO140" s="316"/>
      <c r="DP140" s="316">
        <f t="shared" si="385"/>
        <v>0</v>
      </c>
      <c r="DQ140" s="316"/>
      <c r="DR140" s="316">
        <f t="shared" si="386"/>
        <v>0</v>
      </c>
      <c r="DS140" s="316">
        <f t="shared" si="323"/>
        <v>0</v>
      </c>
      <c r="DT140" s="316">
        <f t="shared" si="324"/>
        <v>0</v>
      </c>
      <c r="DU140" s="316">
        <f t="shared" si="325"/>
        <v>0</v>
      </c>
      <c r="DV140" s="316">
        <f t="shared" si="326"/>
        <v>0</v>
      </c>
      <c r="DW140" s="316">
        <f t="shared" si="327"/>
        <v>0</v>
      </c>
      <c r="DX140" s="316">
        <f t="shared" si="328"/>
        <v>0</v>
      </c>
      <c r="DY140" s="316">
        <f t="shared" si="329"/>
        <v>0</v>
      </c>
      <c r="DZ140" s="188"/>
      <c r="EA140" s="307">
        <f t="shared" si="330"/>
        <v>0</v>
      </c>
      <c r="EB140" s="307">
        <f t="shared" si="331"/>
        <v>0</v>
      </c>
      <c r="EC140" s="188"/>
      <c r="ED140" s="188"/>
      <c r="EE140" s="188"/>
      <c r="EF140" s="188"/>
      <c r="EG140" s="188"/>
      <c r="EH140" s="316">
        <f t="shared" si="387"/>
        <v>0</v>
      </c>
      <c r="EI140" s="316">
        <f t="shared" si="332"/>
        <v>0</v>
      </c>
      <c r="EJ140" s="316">
        <f t="shared" si="333"/>
        <v>0</v>
      </c>
      <c r="EK140" s="316">
        <f t="shared" si="334"/>
        <v>0</v>
      </c>
      <c r="EL140" s="316">
        <f t="shared" si="335"/>
        <v>0</v>
      </c>
      <c r="EM140" s="316">
        <f t="shared" si="336"/>
        <v>0</v>
      </c>
      <c r="EN140" s="188"/>
      <c r="EO140" s="307">
        <f t="shared" si="395"/>
        <v>0</v>
      </c>
      <c r="EP140" s="307">
        <f t="shared" si="337"/>
        <v>0</v>
      </c>
      <c r="EQ140" s="188"/>
      <c r="ER140" s="188"/>
      <c r="ES140" s="188"/>
      <c r="ET140" s="188"/>
      <c r="EU140" s="188"/>
      <c r="EV140" s="316">
        <f t="shared" si="388"/>
        <v>0</v>
      </c>
      <c r="EW140" s="316">
        <f t="shared" si="338"/>
        <v>0</v>
      </c>
      <c r="EX140" s="316">
        <f t="shared" si="339"/>
        <v>0</v>
      </c>
      <c r="EY140" s="316">
        <f t="shared" si="340"/>
        <v>0</v>
      </c>
      <c r="EZ140" s="316">
        <f t="shared" si="341"/>
        <v>0</v>
      </c>
      <c r="FA140" s="316">
        <f t="shared" si="342"/>
        <v>0</v>
      </c>
      <c r="FB140" s="188"/>
      <c r="FC140" s="307">
        <f t="shared" si="396"/>
        <v>0</v>
      </c>
      <c r="FD140" s="307">
        <f t="shared" si="343"/>
        <v>0</v>
      </c>
      <c r="FE140" s="188"/>
      <c r="FF140" s="188"/>
      <c r="FG140" s="188"/>
      <c r="FH140" s="188"/>
      <c r="FI140" s="188"/>
      <c r="FJ140" s="188"/>
      <c r="FK140" s="316">
        <f t="shared" si="389"/>
        <v>0</v>
      </c>
      <c r="FL140" s="316">
        <f t="shared" si="344"/>
        <v>0</v>
      </c>
      <c r="FM140" s="316">
        <f t="shared" si="345"/>
        <v>0</v>
      </c>
      <c r="FN140" s="316">
        <f t="shared" si="346"/>
        <v>0</v>
      </c>
      <c r="FO140" s="316">
        <f t="shared" si="347"/>
        <v>0</v>
      </c>
      <c r="FP140" s="316">
        <f t="shared" si="348"/>
        <v>0</v>
      </c>
      <c r="FQ140" s="188"/>
      <c r="FR140" s="307">
        <f t="shared" si="349"/>
        <v>0</v>
      </c>
      <c r="FS140" s="307">
        <f t="shared" si="350"/>
        <v>0</v>
      </c>
      <c r="FT140" s="188"/>
      <c r="FU140" s="188"/>
      <c r="FV140" s="188"/>
      <c r="FW140" s="188"/>
      <c r="FX140" s="188"/>
      <c r="FY140" s="188"/>
      <c r="FZ140" s="316">
        <f t="shared" si="390"/>
        <v>0</v>
      </c>
      <c r="GA140" s="316">
        <f t="shared" si="351"/>
        <v>0</v>
      </c>
      <c r="GB140" s="316">
        <f t="shared" si="352"/>
        <v>0</v>
      </c>
      <c r="GC140" s="316">
        <f t="shared" si="353"/>
        <v>0</v>
      </c>
      <c r="GD140" s="316">
        <f t="shared" si="354"/>
        <v>0</v>
      </c>
      <c r="GE140" s="316">
        <f t="shared" si="355"/>
        <v>0</v>
      </c>
      <c r="GF140" s="188"/>
      <c r="GG140" s="307">
        <f t="shared" si="356"/>
        <v>0</v>
      </c>
      <c r="GH140" s="307">
        <f t="shared" si="357"/>
        <v>0</v>
      </c>
      <c r="GK140" s="188"/>
      <c r="GL140" s="188"/>
      <c r="GM140" s="188"/>
      <c r="GN140" s="188"/>
      <c r="GO140" s="316">
        <f t="shared" si="277"/>
        <v>0</v>
      </c>
      <c r="GP140" s="316">
        <f t="shared" si="277"/>
        <v>0</v>
      </c>
      <c r="GQ140" s="316">
        <f t="shared" si="277"/>
        <v>0</v>
      </c>
      <c r="GR140" s="316">
        <f t="shared" si="275"/>
        <v>0</v>
      </c>
      <c r="GS140" s="316">
        <f t="shared" si="275"/>
        <v>0</v>
      </c>
      <c r="GT140" s="316">
        <f t="shared" si="275"/>
        <v>0</v>
      </c>
      <c r="GU140" s="188"/>
      <c r="GV140" s="307">
        <f t="shared" si="358"/>
        <v>0</v>
      </c>
      <c r="GW140" s="307">
        <f t="shared" si="391"/>
        <v>0</v>
      </c>
      <c r="GZ140" s="188"/>
      <c r="HA140" s="188"/>
      <c r="HB140" s="188"/>
      <c r="HC140" s="188"/>
      <c r="HD140" s="316">
        <f t="shared" si="278"/>
        <v>0</v>
      </c>
      <c r="HE140" s="316">
        <f t="shared" si="278"/>
        <v>0</v>
      </c>
      <c r="HF140" s="316">
        <f t="shared" si="278"/>
        <v>0</v>
      </c>
      <c r="HG140" s="316">
        <f t="shared" si="276"/>
        <v>0</v>
      </c>
      <c r="HH140" s="316">
        <f t="shared" si="276"/>
        <v>0</v>
      </c>
      <c r="HI140" s="316">
        <f t="shared" si="276"/>
        <v>0</v>
      </c>
      <c r="HJ140" s="188"/>
      <c r="HK140" s="307">
        <f t="shared" si="359"/>
        <v>0</v>
      </c>
      <c r="HL140" s="307">
        <f t="shared" si="392"/>
        <v>0</v>
      </c>
    </row>
    <row r="141" spans="1:220" ht="16.5" x14ac:dyDescent="0.25">
      <c r="A141" s="404">
        <v>41030</v>
      </c>
      <c r="B141" s="410">
        <f t="shared" si="360"/>
        <v>0</v>
      </c>
      <c r="C141" s="208">
        <f t="shared" si="361"/>
        <v>0</v>
      </c>
      <c r="D141" s="417"/>
      <c r="E141" s="410">
        <f t="shared" si="362"/>
        <v>0</v>
      </c>
      <c r="F141" s="208">
        <f t="shared" si="363"/>
        <v>0.18</v>
      </c>
      <c r="G141" s="417"/>
      <c r="H141" s="410">
        <f t="shared" si="364"/>
        <v>0</v>
      </c>
      <c r="I141" s="208">
        <f t="shared" si="279"/>
        <v>-0.09</v>
      </c>
      <c r="J141" s="417"/>
      <c r="K141" s="410">
        <f t="shared" si="365"/>
        <v>0</v>
      </c>
      <c r="L141" s="208">
        <f t="shared" si="280"/>
        <v>8.5000000000000006E-2</v>
      </c>
      <c r="M141" s="417"/>
      <c r="N141" s="410">
        <f t="shared" si="366"/>
        <v>-48.8</v>
      </c>
      <c r="O141" s="208">
        <f t="shared" si="281"/>
        <v>0.13</v>
      </c>
      <c r="P141" s="417"/>
      <c r="Q141" s="410">
        <f t="shared" si="367"/>
        <v>1.54</v>
      </c>
      <c r="R141" s="208">
        <f t="shared" si="368"/>
        <v>-0.56999999999999995</v>
      </c>
      <c r="S141" s="417"/>
      <c r="T141" s="208">
        <f t="shared" si="369"/>
        <v>5.1900212171329887</v>
      </c>
      <c r="U141" s="417"/>
      <c r="V141" s="410">
        <f t="shared" si="370"/>
        <v>-0.01</v>
      </c>
      <c r="W141" s="208">
        <f t="shared" si="371"/>
        <v>4.2835000000000001</v>
      </c>
      <c r="X141" s="417"/>
      <c r="Z141" s="415">
        <f t="shared" si="372"/>
        <v>1.54</v>
      </c>
      <c r="AA141" s="122"/>
      <c r="AB141" s="122"/>
      <c r="AH141" s="407">
        <v>41030</v>
      </c>
      <c r="AI141" s="293">
        <f t="shared" si="373"/>
        <v>0</v>
      </c>
      <c r="AJ141" s="294">
        <f t="shared" si="393"/>
        <v>0</v>
      </c>
      <c r="AK141" s="294">
        <f t="shared" si="282"/>
        <v>0</v>
      </c>
      <c r="AL141" s="313">
        <f t="shared" si="374"/>
        <v>0.50777961732217392</v>
      </c>
      <c r="AM141" s="314">
        <f t="shared" si="283"/>
        <v>0</v>
      </c>
      <c r="AN141" s="294">
        <f t="shared" si="284"/>
        <v>0</v>
      </c>
      <c r="AO141" s="408"/>
      <c r="AP141" s="237"/>
      <c r="AQ141" s="307">
        <f t="shared" si="285"/>
        <v>0</v>
      </c>
      <c r="AR141" s="237"/>
      <c r="AS141" s="188"/>
      <c r="AT141" s="188"/>
      <c r="AU141" s="239">
        <v>41030</v>
      </c>
      <c r="AV141" s="188"/>
      <c r="AW141" s="315">
        <f t="shared" si="375"/>
        <v>0</v>
      </c>
      <c r="AX141" s="316">
        <f t="shared" si="286"/>
        <v>0</v>
      </c>
      <c r="AY141" s="316">
        <f t="shared" si="287"/>
        <v>0</v>
      </c>
      <c r="AZ141" s="316">
        <f t="shared" si="288"/>
        <v>0</v>
      </c>
      <c r="BA141" s="316">
        <f t="shared" si="289"/>
        <v>0</v>
      </c>
      <c r="BB141" s="316">
        <f t="shared" si="290"/>
        <v>0</v>
      </c>
      <c r="BC141" s="316">
        <f t="shared" si="291"/>
        <v>0</v>
      </c>
      <c r="BD141" s="316"/>
      <c r="BE141" s="316">
        <f t="shared" si="376"/>
        <v>0</v>
      </c>
      <c r="BF141" s="248"/>
      <c r="BG141" s="248"/>
      <c r="BH141" s="317">
        <f t="shared" si="377"/>
        <v>0</v>
      </c>
      <c r="BI141" s="317">
        <f t="shared" si="292"/>
        <v>0</v>
      </c>
      <c r="BJ141" s="317">
        <f t="shared" si="293"/>
        <v>0</v>
      </c>
      <c r="BK141" s="317">
        <f t="shared" si="294"/>
        <v>0</v>
      </c>
      <c r="BL141" s="317">
        <f t="shared" si="295"/>
        <v>0</v>
      </c>
      <c r="BM141" s="317">
        <f t="shared" si="296"/>
        <v>0</v>
      </c>
      <c r="BN141" s="317">
        <f t="shared" si="297"/>
        <v>0</v>
      </c>
      <c r="BO141" s="317">
        <f t="shared" si="298"/>
        <v>0</v>
      </c>
      <c r="BP141" s="248"/>
      <c r="BQ141" s="249">
        <f t="shared" si="394"/>
        <v>0</v>
      </c>
      <c r="BR141" s="249"/>
      <c r="BS141" s="249"/>
      <c r="BT141" s="188"/>
      <c r="BU141" s="188"/>
      <c r="BV141" s="318">
        <f t="shared" si="378"/>
        <v>0</v>
      </c>
      <c r="BW141" s="318">
        <f t="shared" si="299"/>
        <v>0</v>
      </c>
      <c r="BX141" s="318">
        <f t="shared" si="300"/>
        <v>0</v>
      </c>
      <c r="BY141" s="318">
        <f t="shared" si="301"/>
        <v>0</v>
      </c>
      <c r="BZ141" s="318">
        <f t="shared" si="302"/>
        <v>0</v>
      </c>
      <c r="CA141" s="316">
        <f t="shared" si="303"/>
        <v>0</v>
      </c>
      <c r="CB141" s="316">
        <f t="shared" si="304"/>
        <v>0</v>
      </c>
      <c r="CC141" s="316">
        <f t="shared" si="305"/>
        <v>0</v>
      </c>
      <c r="CD141" s="316">
        <f t="shared" si="306"/>
        <v>0</v>
      </c>
      <c r="CE141" s="316">
        <f t="shared" si="307"/>
        <v>0</v>
      </c>
      <c r="CF141" s="316">
        <f t="shared" si="308"/>
        <v>0</v>
      </c>
      <c r="CG141" s="316">
        <f t="shared" si="309"/>
        <v>0</v>
      </c>
      <c r="CH141" s="316">
        <f t="shared" si="310"/>
        <v>0</v>
      </c>
      <c r="CI141" s="188"/>
      <c r="CJ141" s="307">
        <f t="shared" si="379"/>
        <v>0</v>
      </c>
      <c r="CK141" s="307"/>
      <c r="CL141" s="307"/>
      <c r="CM141" s="318">
        <f t="shared" si="380"/>
        <v>0</v>
      </c>
      <c r="CN141" s="318">
        <f t="shared" si="311"/>
        <v>0</v>
      </c>
      <c r="CO141" s="318">
        <f t="shared" si="312"/>
        <v>0</v>
      </c>
      <c r="CP141" s="318">
        <f t="shared" si="313"/>
        <v>0</v>
      </c>
      <c r="CQ141" s="307"/>
      <c r="CR141" s="307">
        <f t="shared" si="381"/>
        <v>0</v>
      </c>
      <c r="CS141" s="307"/>
      <c r="CT141" s="188"/>
      <c r="CU141" s="188"/>
      <c r="CV141" s="188"/>
      <c r="CW141" s="316">
        <f t="shared" si="382"/>
        <v>0</v>
      </c>
      <c r="CX141" s="316">
        <f t="shared" si="314"/>
        <v>0</v>
      </c>
      <c r="CY141" s="316">
        <f t="shared" si="315"/>
        <v>0</v>
      </c>
      <c r="CZ141" s="316">
        <f t="shared" si="316"/>
        <v>0</v>
      </c>
      <c r="DA141" s="316">
        <f t="shared" si="317"/>
        <v>0</v>
      </c>
      <c r="DB141" s="316">
        <f t="shared" si="318"/>
        <v>0</v>
      </c>
      <c r="DC141" s="316">
        <f t="shared" si="319"/>
        <v>0</v>
      </c>
      <c r="DD141" s="188"/>
      <c r="DE141" s="307">
        <f t="shared" si="383"/>
        <v>0</v>
      </c>
      <c r="DF141" s="188"/>
      <c r="DG141" s="188"/>
      <c r="DH141" s="188"/>
      <c r="DI141" s="188"/>
      <c r="DJ141" s="188"/>
      <c r="DK141" s="316">
        <f t="shared" si="384"/>
        <v>0</v>
      </c>
      <c r="DL141" s="316">
        <f t="shared" si="320"/>
        <v>0</v>
      </c>
      <c r="DM141" s="316">
        <f t="shared" si="321"/>
        <v>0</v>
      </c>
      <c r="DN141" s="316">
        <f t="shared" si="322"/>
        <v>0</v>
      </c>
      <c r="DO141" s="316"/>
      <c r="DP141" s="316">
        <f t="shared" si="385"/>
        <v>0</v>
      </c>
      <c r="DQ141" s="316"/>
      <c r="DR141" s="316">
        <f t="shared" si="386"/>
        <v>0</v>
      </c>
      <c r="DS141" s="316">
        <f t="shared" si="323"/>
        <v>0</v>
      </c>
      <c r="DT141" s="316">
        <f t="shared" si="324"/>
        <v>0</v>
      </c>
      <c r="DU141" s="316">
        <f t="shared" si="325"/>
        <v>0</v>
      </c>
      <c r="DV141" s="316">
        <f t="shared" si="326"/>
        <v>0</v>
      </c>
      <c r="DW141" s="316">
        <f t="shared" si="327"/>
        <v>0</v>
      </c>
      <c r="DX141" s="316">
        <f t="shared" si="328"/>
        <v>0</v>
      </c>
      <c r="DY141" s="316">
        <f t="shared" si="329"/>
        <v>0</v>
      </c>
      <c r="DZ141" s="188"/>
      <c r="EA141" s="307">
        <f t="shared" si="330"/>
        <v>0</v>
      </c>
      <c r="EB141" s="307">
        <f t="shared" si="331"/>
        <v>0</v>
      </c>
      <c r="EC141" s="188"/>
      <c r="ED141" s="188"/>
      <c r="EE141" s="188"/>
      <c r="EF141" s="188"/>
      <c r="EG141" s="188"/>
      <c r="EH141" s="316">
        <f t="shared" si="387"/>
        <v>0</v>
      </c>
      <c r="EI141" s="316">
        <f t="shared" si="332"/>
        <v>0</v>
      </c>
      <c r="EJ141" s="316">
        <f t="shared" si="333"/>
        <v>0</v>
      </c>
      <c r="EK141" s="316">
        <f t="shared" si="334"/>
        <v>0</v>
      </c>
      <c r="EL141" s="316">
        <f t="shared" si="335"/>
        <v>0</v>
      </c>
      <c r="EM141" s="316">
        <f t="shared" si="336"/>
        <v>0</v>
      </c>
      <c r="EN141" s="188"/>
      <c r="EO141" s="307">
        <f t="shared" si="395"/>
        <v>0</v>
      </c>
      <c r="EP141" s="307">
        <f t="shared" si="337"/>
        <v>0</v>
      </c>
      <c r="EQ141" s="188"/>
      <c r="ER141" s="188"/>
      <c r="ES141" s="188"/>
      <c r="ET141" s="188"/>
      <c r="EU141" s="188"/>
      <c r="EV141" s="316">
        <f t="shared" si="388"/>
        <v>0</v>
      </c>
      <c r="EW141" s="316">
        <f t="shared" si="338"/>
        <v>0</v>
      </c>
      <c r="EX141" s="316">
        <f t="shared" si="339"/>
        <v>0</v>
      </c>
      <c r="EY141" s="316">
        <f t="shared" si="340"/>
        <v>0</v>
      </c>
      <c r="EZ141" s="316">
        <f t="shared" si="341"/>
        <v>0</v>
      </c>
      <c r="FA141" s="316">
        <f t="shared" si="342"/>
        <v>0</v>
      </c>
      <c r="FB141" s="188"/>
      <c r="FC141" s="307">
        <f t="shared" si="396"/>
        <v>0</v>
      </c>
      <c r="FD141" s="307">
        <f t="shared" si="343"/>
        <v>0</v>
      </c>
      <c r="FE141" s="188"/>
      <c r="FF141" s="188"/>
      <c r="FG141" s="188"/>
      <c r="FH141" s="188"/>
      <c r="FI141" s="188"/>
      <c r="FJ141" s="188"/>
      <c r="FK141" s="316">
        <f t="shared" si="389"/>
        <v>0</v>
      </c>
      <c r="FL141" s="316">
        <f t="shared" si="344"/>
        <v>0</v>
      </c>
      <c r="FM141" s="316">
        <f t="shared" si="345"/>
        <v>0</v>
      </c>
      <c r="FN141" s="316">
        <f t="shared" si="346"/>
        <v>0</v>
      </c>
      <c r="FO141" s="316">
        <f t="shared" si="347"/>
        <v>0</v>
      </c>
      <c r="FP141" s="316">
        <f t="shared" si="348"/>
        <v>0</v>
      </c>
      <c r="FQ141" s="188"/>
      <c r="FR141" s="307">
        <f t="shared" si="349"/>
        <v>0</v>
      </c>
      <c r="FS141" s="307">
        <f t="shared" si="350"/>
        <v>0</v>
      </c>
      <c r="FT141" s="188"/>
      <c r="FU141" s="188"/>
      <c r="FV141" s="188"/>
      <c r="FW141" s="188"/>
      <c r="FX141" s="188"/>
      <c r="FY141" s="188"/>
      <c r="FZ141" s="316">
        <f t="shared" si="390"/>
        <v>0</v>
      </c>
      <c r="GA141" s="316">
        <f t="shared" si="351"/>
        <v>0</v>
      </c>
      <c r="GB141" s="316">
        <f t="shared" si="352"/>
        <v>0</v>
      </c>
      <c r="GC141" s="316">
        <f t="shared" si="353"/>
        <v>0</v>
      </c>
      <c r="GD141" s="316">
        <f t="shared" si="354"/>
        <v>0</v>
      </c>
      <c r="GE141" s="316">
        <f t="shared" si="355"/>
        <v>0</v>
      </c>
      <c r="GF141" s="188"/>
      <c r="GG141" s="307">
        <f t="shared" si="356"/>
        <v>0</v>
      </c>
      <c r="GH141" s="307">
        <f t="shared" si="357"/>
        <v>0</v>
      </c>
      <c r="GK141" s="188"/>
      <c r="GL141" s="188"/>
      <c r="GM141" s="188"/>
      <c r="GN141" s="188"/>
      <c r="GO141" s="316">
        <f t="shared" si="277"/>
        <v>0</v>
      </c>
      <c r="GP141" s="316">
        <f t="shared" si="277"/>
        <v>0</v>
      </c>
      <c r="GQ141" s="316">
        <f t="shared" si="277"/>
        <v>0</v>
      </c>
      <c r="GR141" s="316">
        <f t="shared" si="275"/>
        <v>0</v>
      </c>
      <c r="GS141" s="316">
        <f t="shared" si="275"/>
        <v>0</v>
      </c>
      <c r="GT141" s="316">
        <f t="shared" si="275"/>
        <v>0</v>
      </c>
      <c r="GU141" s="188"/>
      <c r="GV141" s="307">
        <f t="shared" si="358"/>
        <v>0</v>
      </c>
      <c r="GW141" s="307">
        <f t="shared" si="391"/>
        <v>0</v>
      </c>
      <c r="GZ141" s="188"/>
      <c r="HA141" s="188"/>
      <c r="HB141" s="188"/>
      <c r="HC141" s="188"/>
      <c r="HD141" s="316">
        <f t="shared" si="278"/>
        <v>0</v>
      </c>
      <c r="HE141" s="316">
        <f t="shared" si="278"/>
        <v>0</v>
      </c>
      <c r="HF141" s="316">
        <f t="shared" si="278"/>
        <v>0</v>
      </c>
      <c r="HG141" s="316">
        <f t="shared" si="276"/>
        <v>0</v>
      </c>
      <c r="HH141" s="316">
        <f t="shared" si="276"/>
        <v>0</v>
      </c>
      <c r="HI141" s="316">
        <f t="shared" si="276"/>
        <v>0</v>
      </c>
      <c r="HJ141" s="188"/>
      <c r="HK141" s="307">
        <f t="shared" si="359"/>
        <v>0</v>
      </c>
      <c r="HL141" s="307">
        <f t="shared" si="392"/>
        <v>0</v>
      </c>
    </row>
    <row r="142" spans="1:220" ht="16.5" x14ac:dyDescent="0.25">
      <c r="A142" s="404">
        <v>41061</v>
      </c>
      <c r="B142" s="410">
        <f t="shared" si="360"/>
        <v>0</v>
      </c>
      <c r="C142" s="208">
        <f t="shared" si="361"/>
        <v>0</v>
      </c>
      <c r="D142" s="417"/>
      <c r="E142" s="410">
        <f t="shared" si="362"/>
        <v>0</v>
      </c>
      <c r="F142" s="208">
        <f t="shared" si="363"/>
        <v>0.17</v>
      </c>
      <c r="G142" s="417"/>
      <c r="H142" s="410">
        <f t="shared" si="364"/>
        <v>0</v>
      </c>
      <c r="I142" s="208">
        <f t="shared" si="279"/>
        <v>-0.09</v>
      </c>
      <c r="J142" s="417"/>
      <c r="K142" s="410">
        <f t="shared" si="365"/>
        <v>0</v>
      </c>
      <c r="L142" s="208">
        <f t="shared" si="280"/>
        <v>7.4999999999999997E-2</v>
      </c>
      <c r="M142" s="417"/>
      <c r="N142" s="410">
        <f t="shared" si="366"/>
        <v>-46.96</v>
      </c>
      <c r="O142" s="208">
        <f t="shared" si="281"/>
        <v>0.13</v>
      </c>
      <c r="P142" s="417"/>
      <c r="Q142" s="410">
        <f t="shared" si="367"/>
        <v>1.48</v>
      </c>
      <c r="R142" s="208">
        <f t="shared" si="368"/>
        <v>-0.56999999999999995</v>
      </c>
      <c r="S142" s="417"/>
      <c r="T142" s="208">
        <f t="shared" si="369"/>
        <v>5.2317916733125962</v>
      </c>
      <c r="U142" s="417"/>
      <c r="V142" s="410">
        <f t="shared" si="370"/>
        <v>-0.01</v>
      </c>
      <c r="W142" s="208">
        <f t="shared" si="371"/>
        <v>4.3135000000000003</v>
      </c>
      <c r="X142" s="417"/>
      <c r="Z142" s="415">
        <f t="shared" si="372"/>
        <v>1.48</v>
      </c>
      <c r="AA142" s="122"/>
      <c r="AB142" s="122"/>
      <c r="AH142" s="407">
        <v>41061</v>
      </c>
      <c r="AI142" s="293">
        <f t="shared" si="373"/>
        <v>0</v>
      </c>
      <c r="AJ142" s="294">
        <f t="shared" si="393"/>
        <v>0</v>
      </c>
      <c r="AK142" s="294">
        <f t="shared" si="282"/>
        <v>0</v>
      </c>
      <c r="AL142" s="313">
        <f t="shared" si="374"/>
        <v>0.5049645382084188</v>
      </c>
      <c r="AM142" s="314">
        <f t="shared" si="283"/>
        <v>0</v>
      </c>
      <c r="AN142" s="294">
        <f t="shared" si="284"/>
        <v>0</v>
      </c>
      <c r="AO142" s="408"/>
      <c r="AP142" s="237"/>
      <c r="AQ142" s="307">
        <f t="shared" si="285"/>
        <v>0</v>
      </c>
      <c r="AR142" s="237"/>
      <c r="AS142" s="188"/>
      <c r="AT142" s="188"/>
      <c r="AU142" s="239">
        <v>41061</v>
      </c>
      <c r="AV142" s="188"/>
      <c r="AW142" s="315">
        <f t="shared" si="375"/>
        <v>0</v>
      </c>
      <c r="AX142" s="316">
        <f t="shared" si="286"/>
        <v>0</v>
      </c>
      <c r="AY142" s="316">
        <f t="shared" si="287"/>
        <v>0</v>
      </c>
      <c r="AZ142" s="316">
        <f t="shared" si="288"/>
        <v>0</v>
      </c>
      <c r="BA142" s="316">
        <f t="shared" si="289"/>
        <v>0</v>
      </c>
      <c r="BB142" s="316">
        <f t="shared" si="290"/>
        <v>0</v>
      </c>
      <c r="BC142" s="316">
        <f t="shared" si="291"/>
        <v>0</v>
      </c>
      <c r="BD142" s="316"/>
      <c r="BE142" s="316">
        <f t="shared" si="376"/>
        <v>0</v>
      </c>
      <c r="BF142" s="248"/>
      <c r="BG142" s="248"/>
      <c r="BH142" s="317">
        <f t="shared" si="377"/>
        <v>0</v>
      </c>
      <c r="BI142" s="317">
        <f t="shared" si="292"/>
        <v>0</v>
      </c>
      <c r="BJ142" s="317">
        <f t="shared" si="293"/>
        <v>0</v>
      </c>
      <c r="BK142" s="317">
        <f t="shared" si="294"/>
        <v>0</v>
      </c>
      <c r="BL142" s="317">
        <f t="shared" si="295"/>
        <v>0</v>
      </c>
      <c r="BM142" s="317">
        <f t="shared" si="296"/>
        <v>0</v>
      </c>
      <c r="BN142" s="317">
        <f t="shared" si="297"/>
        <v>0</v>
      </c>
      <c r="BO142" s="317">
        <f t="shared" si="298"/>
        <v>0</v>
      </c>
      <c r="BP142" s="248"/>
      <c r="BQ142" s="249">
        <f t="shared" si="394"/>
        <v>0</v>
      </c>
      <c r="BR142" s="249"/>
      <c r="BS142" s="249"/>
      <c r="BT142" s="188"/>
      <c r="BU142" s="188"/>
      <c r="BV142" s="318">
        <f t="shared" si="378"/>
        <v>0</v>
      </c>
      <c r="BW142" s="318">
        <f t="shared" si="299"/>
        <v>0</v>
      </c>
      <c r="BX142" s="318">
        <f t="shared" si="300"/>
        <v>0</v>
      </c>
      <c r="BY142" s="318">
        <f t="shared" si="301"/>
        <v>0</v>
      </c>
      <c r="BZ142" s="318">
        <f t="shared" si="302"/>
        <v>0</v>
      </c>
      <c r="CA142" s="316">
        <f t="shared" si="303"/>
        <v>0</v>
      </c>
      <c r="CB142" s="316">
        <f t="shared" si="304"/>
        <v>0</v>
      </c>
      <c r="CC142" s="316">
        <f t="shared" si="305"/>
        <v>0</v>
      </c>
      <c r="CD142" s="316">
        <f t="shared" si="306"/>
        <v>0</v>
      </c>
      <c r="CE142" s="316">
        <f t="shared" si="307"/>
        <v>0</v>
      </c>
      <c r="CF142" s="316">
        <f t="shared" si="308"/>
        <v>0</v>
      </c>
      <c r="CG142" s="316">
        <f t="shared" si="309"/>
        <v>0</v>
      </c>
      <c r="CH142" s="316">
        <f t="shared" si="310"/>
        <v>0</v>
      </c>
      <c r="CI142" s="188"/>
      <c r="CJ142" s="307">
        <f t="shared" si="379"/>
        <v>0</v>
      </c>
      <c r="CK142" s="307"/>
      <c r="CL142" s="307"/>
      <c r="CM142" s="318">
        <f t="shared" si="380"/>
        <v>0</v>
      </c>
      <c r="CN142" s="318">
        <f t="shared" si="311"/>
        <v>0</v>
      </c>
      <c r="CO142" s="318">
        <f t="shared" si="312"/>
        <v>0</v>
      </c>
      <c r="CP142" s="318">
        <f t="shared" si="313"/>
        <v>0</v>
      </c>
      <c r="CQ142" s="307"/>
      <c r="CR142" s="307">
        <f t="shared" si="381"/>
        <v>0</v>
      </c>
      <c r="CS142" s="307"/>
      <c r="CT142" s="188"/>
      <c r="CU142" s="188"/>
      <c r="CV142" s="188"/>
      <c r="CW142" s="316">
        <f t="shared" si="382"/>
        <v>0</v>
      </c>
      <c r="CX142" s="316">
        <f t="shared" si="314"/>
        <v>0</v>
      </c>
      <c r="CY142" s="316">
        <f t="shared" si="315"/>
        <v>0</v>
      </c>
      <c r="CZ142" s="316">
        <f t="shared" si="316"/>
        <v>0</v>
      </c>
      <c r="DA142" s="316">
        <f t="shared" si="317"/>
        <v>0</v>
      </c>
      <c r="DB142" s="316">
        <f t="shared" si="318"/>
        <v>0</v>
      </c>
      <c r="DC142" s="316">
        <f t="shared" si="319"/>
        <v>0</v>
      </c>
      <c r="DD142" s="188"/>
      <c r="DE142" s="307">
        <f t="shared" si="383"/>
        <v>0</v>
      </c>
      <c r="DF142" s="188"/>
      <c r="DG142" s="188"/>
      <c r="DH142" s="188"/>
      <c r="DI142" s="188"/>
      <c r="DJ142" s="188"/>
      <c r="DK142" s="316">
        <f t="shared" si="384"/>
        <v>0</v>
      </c>
      <c r="DL142" s="316">
        <f t="shared" si="320"/>
        <v>0</v>
      </c>
      <c r="DM142" s="316">
        <f t="shared" si="321"/>
        <v>0</v>
      </c>
      <c r="DN142" s="316">
        <f t="shared" si="322"/>
        <v>0</v>
      </c>
      <c r="DO142" s="316"/>
      <c r="DP142" s="316">
        <f t="shared" si="385"/>
        <v>0</v>
      </c>
      <c r="DQ142" s="316"/>
      <c r="DR142" s="316">
        <f t="shared" si="386"/>
        <v>0</v>
      </c>
      <c r="DS142" s="316">
        <f t="shared" si="323"/>
        <v>0</v>
      </c>
      <c r="DT142" s="316">
        <f t="shared" si="324"/>
        <v>0</v>
      </c>
      <c r="DU142" s="316">
        <f t="shared" si="325"/>
        <v>0</v>
      </c>
      <c r="DV142" s="316">
        <f t="shared" si="326"/>
        <v>0</v>
      </c>
      <c r="DW142" s="316">
        <f t="shared" si="327"/>
        <v>0</v>
      </c>
      <c r="DX142" s="316">
        <f t="shared" si="328"/>
        <v>0</v>
      </c>
      <c r="DY142" s="316">
        <f t="shared" si="329"/>
        <v>0</v>
      </c>
      <c r="DZ142" s="188"/>
      <c r="EA142" s="307">
        <f t="shared" si="330"/>
        <v>0</v>
      </c>
      <c r="EB142" s="307">
        <f t="shared" si="331"/>
        <v>0</v>
      </c>
      <c r="EC142" s="188"/>
      <c r="ED142" s="188"/>
      <c r="EE142" s="188"/>
      <c r="EF142" s="188"/>
      <c r="EG142" s="188"/>
      <c r="EH142" s="316">
        <f t="shared" si="387"/>
        <v>0</v>
      </c>
      <c r="EI142" s="316">
        <f t="shared" si="332"/>
        <v>0</v>
      </c>
      <c r="EJ142" s="316">
        <f t="shared" si="333"/>
        <v>0</v>
      </c>
      <c r="EK142" s="316">
        <f t="shared" si="334"/>
        <v>0</v>
      </c>
      <c r="EL142" s="316">
        <f t="shared" si="335"/>
        <v>0</v>
      </c>
      <c r="EM142" s="316">
        <f t="shared" si="336"/>
        <v>0</v>
      </c>
      <c r="EN142" s="188"/>
      <c r="EO142" s="307">
        <f t="shared" si="395"/>
        <v>0</v>
      </c>
      <c r="EP142" s="307">
        <f t="shared" si="337"/>
        <v>0</v>
      </c>
      <c r="EQ142" s="188"/>
      <c r="ER142" s="188"/>
      <c r="ES142" s="188"/>
      <c r="ET142" s="188"/>
      <c r="EU142" s="188"/>
      <c r="EV142" s="316">
        <f t="shared" si="388"/>
        <v>0</v>
      </c>
      <c r="EW142" s="316">
        <f t="shared" si="338"/>
        <v>0</v>
      </c>
      <c r="EX142" s="316">
        <f t="shared" si="339"/>
        <v>0</v>
      </c>
      <c r="EY142" s="316">
        <f t="shared" si="340"/>
        <v>0</v>
      </c>
      <c r="EZ142" s="316">
        <f t="shared" si="341"/>
        <v>0</v>
      </c>
      <c r="FA142" s="316">
        <f t="shared" si="342"/>
        <v>0</v>
      </c>
      <c r="FB142" s="188"/>
      <c r="FC142" s="307">
        <f t="shared" si="396"/>
        <v>0</v>
      </c>
      <c r="FD142" s="307">
        <f t="shared" si="343"/>
        <v>0</v>
      </c>
      <c r="FE142" s="188"/>
      <c r="FF142" s="188"/>
      <c r="FG142" s="188"/>
      <c r="FH142" s="188"/>
      <c r="FI142" s="188"/>
      <c r="FJ142" s="188"/>
      <c r="FK142" s="316">
        <f t="shared" si="389"/>
        <v>0</v>
      </c>
      <c r="FL142" s="316">
        <f t="shared" si="344"/>
        <v>0</v>
      </c>
      <c r="FM142" s="316">
        <f t="shared" si="345"/>
        <v>0</v>
      </c>
      <c r="FN142" s="316">
        <f t="shared" si="346"/>
        <v>0</v>
      </c>
      <c r="FO142" s="316">
        <f t="shared" si="347"/>
        <v>0</v>
      </c>
      <c r="FP142" s="316">
        <f t="shared" si="348"/>
        <v>0</v>
      </c>
      <c r="FQ142" s="188"/>
      <c r="FR142" s="307">
        <f t="shared" si="349"/>
        <v>0</v>
      </c>
      <c r="FS142" s="307">
        <f t="shared" si="350"/>
        <v>0</v>
      </c>
      <c r="FT142" s="188"/>
      <c r="FU142" s="188"/>
      <c r="FV142" s="188"/>
      <c r="FW142" s="188"/>
      <c r="FX142" s="188"/>
      <c r="FY142" s="188"/>
      <c r="FZ142" s="316">
        <f t="shared" si="390"/>
        <v>0</v>
      </c>
      <c r="GA142" s="316">
        <f t="shared" si="351"/>
        <v>0</v>
      </c>
      <c r="GB142" s="316">
        <f t="shared" si="352"/>
        <v>0</v>
      </c>
      <c r="GC142" s="316">
        <f t="shared" si="353"/>
        <v>0</v>
      </c>
      <c r="GD142" s="316">
        <f t="shared" si="354"/>
        <v>0</v>
      </c>
      <c r="GE142" s="316">
        <f t="shared" si="355"/>
        <v>0</v>
      </c>
      <c r="GF142" s="188"/>
      <c r="GG142" s="307">
        <f t="shared" si="356"/>
        <v>0</v>
      </c>
      <c r="GH142" s="307">
        <f t="shared" si="357"/>
        <v>0</v>
      </c>
      <c r="GK142" s="188"/>
      <c r="GL142" s="188"/>
      <c r="GM142" s="188"/>
      <c r="GN142" s="188"/>
      <c r="GO142" s="316">
        <f t="shared" si="277"/>
        <v>0</v>
      </c>
      <c r="GP142" s="316">
        <f t="shared" si="277"/>
        <v>0</v>
      </c>
      <c r="GQ142" s="316">
        <f t="shared" si="277"/>
        <v>0</v>
      </c>
      <c r="GR142" s="316">
        <f t="shared" si="275"/>
        <v>0</v>
      </c>
      <c r="GS142" s="316">
        <f t="shared" si="275"/>
        <v>0</v>
      </c>
      <c r="GT142" s="316">
        <f t="shared" si="275"/>
        <v>0</v>
      </c>
      <c r="GU142" s="188"/>
      <c r="GV142" s="307">
        <f t="shared" si="358"/>
        <v>0</v>
      </c>
      <c r="GW142" s="307">
        <f t="shared" si="391"/>
        <v>0</v>
      </c>
      <c r="GZ142" s="188"/>
      <c r="HA142" s="188"/>
      <c r="HB142" s="188"/>
      <c r="HC142" s="188"/>
      <c r="HD142" s="316">
        <f t="shared" si="278"/>
        <v>0</v>
      </c>
      <c r="HE142" s="316">
        <f t="shared" si="278"/>
        <v>0</v>
      </c>
      <c r="HF142" s="316">
        <f t="shared" si="278"/>
        <v>0</v>
      </c>
      <c r="HG142" s="316">
        <f t="shared" si="276"/>
        <v>0</v>
      </c>
      <c r="HH142" s="316">
        <f t="shared" si="276"/>
        <v>0</v>
      </c>
      <c r="HI142" s="316">
        <f t="shared" si="276"/>
        <v>0</v>
      </c>
      <c r="HJ142" s="188"/>
      <c r="HK142" s="307">
        <f t="shared" si="359"/>
        <v>0</v>
      </c>
      <c r="HL142" s="307">
        <f t="shared" si="392"/>
        <v>0</v>
      </c>
    </row>
    <row r="143" spans="1:220" ht="16.5" x14ac:dyDescent="0.25">
      <c r="A143" s="404">
        <v>41091</v>
      </c>
      <c r="B143" s="410">
        <f t="shared" si="360"/>
        <v>0</v>
      </c>
      <c r="C143" s="208">
        <f t="shared" si="361"/>
        <v>0</v>
      </c>
      <c r="D143" s="411">
        <f>AVERAGE(C140:C146)</f>
        <v>0</v>
      </c>
      <c r="E143" s="410">
        <f t="shared" si="362"/>
        <v>0</v>
      </c>
      <c r="F143" s="208">
        <f t="shared" si="363"/>
        <v>0.17</v>
      </c>
      <c r="G143" s="411">
        <f>AVERAGE(F140:F146)</f>
        <v>0.18142857142857144</v>
      </c>
      <c r="H143" s="410">
        <f t="shared" si="364"/>
        <v>0</v>
      </c>
      <c r="I143" s="208">
        <f t="shared" si="279"/>
        <v>-0.09</v>
      </c>
      <c r="J143" s="411">
        <f>AVERAGE(I140:I146)</f>
        <v>-8.9999999999999983E-2</v>
      </c>
      <c r="K143" s="410">
        <f t="shared" si="365"/>
        <v>0</v>
      </c>
      <c r="L143" s="208">
        <f t="shared" si="280"/>
        <v>7.4999999999999997E-2</v>
      </c>
      <c r="M143" s="411">
        <f>AVERAGE(L140:L146)</f>
        <v>8.6428571428571424E-2</v>
      </c>
      <c r="N143" s="410">
        <f t="shared" si="366"/>
        <v>-48.27</v>
      </c>
      <c r="O143" s="208">
        <f t="shared" si="281"/>
        <v>0.13</v>
      </c>
      <c r="P143" s="411">
        <f>AVERAGE(O140:O146)</f>
        <v>0.13</v>
      </c>
      <c r="Q143" s="410">
        <f t="shared" si="367"/>
        <v>1.52</v>
      </c>
      <c r="R143" s="208">
        <f t="shared" si="368"/>
        <v>-0.56999999999999995</v>
      </c>
      <c r="S143" s="411">
        <f>AVERAGE(R140:R146)</f>
        <v>-0.56999999999999995</v>
      </c>
      <c r="T143" s="208">
        <f t="shared" si="369"/>
        <v>5.2735756893076911</v>
      </c>
      <c r="U143" s="411">
        <f>AVERAGE(T140:T146)</f>
        <v>5.2793827343735105</v>
      </c>
      <c r="V143" s="410">
        <f t="shared" si="370"/>
        <v>-0.01</v>
      </c>
      <c r="W143" s="208">
        <f t="shared" si="371"/>
        <v>4.3435000000000006</v>
      </c>
      <c r="X143" s="411">
        <f>AVERAGE(W140:W146)</f>
        <v>4.3476428571428576</v>
      </c>
      <c r="Z143" s="415">
        <f t="shared" si="372"/>
        <v>1.52</v>
      </c>
      <c r="AA143" s="122"/>
      <c r="AB143" s="122"/>
      <c r="AH143" s="407">
        <v>41091</v>
      </c>
      <c r="AI143" s="293">
        <f t="shared" si="373"/>
        <v>0</v>
      </c>
      <c r="AJ143" s="294">
        <f t="shared" si="393"/>
        <v>0</v>
      </c>
      <c r="AK143" s="294">
        <f t="shared" si="282"/>
        <v>0</v>
      </c>
      <c r="AL143" s="313">
        <f t="shared" si="374"/>
        <v>0.50225187902145285</v>
      </c>
      <c r="AM143" s="314">
        <f t="shared" si="283"/>
        <v>0</v>
      </c>
      <c r="AN143" s="294">
        <f t="shared" si="284"/>
        <v>0</v>
      </c>
      <c r="AO143" s="408"/>
      <c r="AP143" s="237"/>
      <c r="AQ143" s="307">
        <f t="shared" si="285"/>
        <v>0</v>
      </c>
      <c r="AR143" s="237"/>
      <c r="AS143" s="188"/>
      <c r="AT143" s="188"/>
      <c r="AU143" s="239">
        <v>41091</v>
      </c>
      <c r="AV143" s="188"/>
      <c r="AW143" s="315">
        <f t="shared" si="375"/>
        <v>0</v>
      </c>
      <c r="AX143" s="316">
        <f t="shared" si="286"/>
        <v>0</v>
      </c>
      <c r="AY143" s="316">
        <f t="shared" si="287"/>
        <v>0</v>
      </c>
      <c r="AZ143" s="316">
        <f t="shared" si="288"/>
        <v>0</v>
      </c>
      <c r="BA143" s="316">
        <f t="shared" si="289"/>
        <v>0</v>
      </c>
      <c r="BB143" s="316">
        <f t="shared" si="290"/>
        <v>0</v>
      </c>
      <c r="BC143" s="316">
        <f t="shared" si="291"/>
        <v>0</v>
      </c>
      <c r="BD143" s="316"/>
      <c r="BE143" s="316">
        <f t="shared" si="376"/>
        <v>0</v>
      </c>
      <c r="BF143" s="248"/>
      <c r="BG143" s="248"/>
      <c r="BH143" s="317">
        <f t="shared" si="377"/>
        <v>0</v>
      </c>
      <c r="BI143" s="317">
        <f t="shared" si="292"/>
        <v>0</v>
      </c>
      <c r="BJ143" s="317">
        <f t="shared" si="293"/>
        <v>0</v>
      </c>
      <c r="BK143" s="317">
        <f t="shared" si="294"/>
        <v>0</v>
      </c>
      <c r="BL143" s="317">
        <f t="shared" si="295"/>
        <v>0</v>
      </c>
      <c r="BM143" s="317">
        <f t="shared" si="296"/>
        <v>0</v>
      </c>
      <c r="BN143" s="317">
        <f t="shared" si="297"/>
        <v>0</v>
      </c>
      <c r="BO143" s="317">
        <f t="shared" si="298"/>
        <v>0</v>
      </c>
      <c r="BP143" s="248"/>
      <c r="BQ143" s="249">
        <f t="shared" si="394"/>
        <v>0</v>
      </c>
      <c r="BR143" s="249"/>
      <c r="BS143" s="249"/>
      <c r="BT143" s="188"/>
      <c r="BU143" s="188"/>
      <c r="BV143" s="318">
        <f t="shared" si="378"/>
        <v>0</v>
      </c>
      <c r="BW143" s="318">
        <f t="shared" si="299"/>
        <v>0</v>
      </c>
      <c r="BX143" s="318">
        <f t="shared" si="300"/>
        <v>0</v>
      </c>
      <c r="BY143" s="318">
        <f t="shared" si="301"/>
        <v>0</v>
      </c>
      <c r="BZ143" s="318">
        <f t="shared" si="302"/>
        <v>0</v>
      </c>
      <c r="CA143" s="316">
        <f t="shared" si="303"/>
        <v>0</v>
      </c>
      <c r="CB143" s="316">
        <f t="shared" si="304"/>
        <v>0</v>
      </c>
      <c r="CC143" s="316">
        <f t="shared" si="305"/>
        <v>0</v>
      </c>
      <c r="CD143" s="316">
        <f t="shared" si="306"/>
        <v>0</v>
      </c>
      <c r="CE143" s="316">
        <f t="shared" si="307"/>
        <v>0</v>
      </c>
      <c r="CF143" s="316">
        <f t="shared" si="308"/>
        <v>0</v>
      </c>
      <c r="CG143" s="316">
        <f t="shared" si="309"/>
        <v>0</v>
      </c>
      <c r="CH143" s="316">
        <f t="shared" si="310"/>
        <v>0</v>
      </c>
      <c r="CI143" s="188"/>
      <c r="CJ143" s="307">
        <f t="shared" si="379"/>
        <v>0</v>
      </c>
      <c r="CK143" s="307"/>
      <c r="CL143" s="307"/>
      <c r="CM143" s="318">
        <f t="shared" si="380"/>
        <v>0</v>
      </c>
      <c r="CN143" s="318">
        <f t="shared" si="311"/>
        <v>0</v>
      </c>
      <c r="CO143" s="318">
        <f t="shared" si="312"/>
        <v>0</v>
      </c>
      <c r="CP143" s="318">
        <f t="shared" si="313"/>
        <v>0</v>
      </c>
      <c r="CQ143" s="307"/>
      <c r="CR143" s="307">
        <f t="shared" si="381"/>
        <v>0</v>
      </c>
      <c r="CS143" s="307"/>
      <c r="CT143" s="188"/>
      <c r="CU143" s="188"/>
      <c r="CV143" s="188"/>
      <c r="CW143" s="316">
        <f t="shared" si="382"/>
        <v>0</v>
      </c>
      <c r="CX143" s="316">
        <f t="shared" si="314"/>
        <v>0</v>
      </c>
      <c r="CY143" s="316">
        <f t="shared" si="315"/>
        <v>0</v>
      </c>
      <c r="CZ143" s="316">
        <f t="shared" si="316"/>
        <v>0</v>
      </c>
      <c r="DA143" s="316">
        <f t="shared" si="317"/>
        <v>0</v>
      </c>
      <c r="DB143" s="316">
        <f t="shared" si="318"/>
        <v>0</v>
      </c>
      <c r="DC143" s="316">
        <f t="shared" si="319"/>
        <v>0</v>
      </c>
      <c r="DD143" s="188"/>
      <c r="DE143" s="307">
        <f t="shared" si="383"/>
        <v>0</v>
      </c>
      <c r="DF143" s="188"/>
      <c r="DG143" s="188"/>
      <c r="DH143" s="188"/>
      <c r="DI143" s="188"/>
      <c r="DJ143" s="188"/>
      <c r="DK143" s="316">
        <f t="shared" si="384"/>
        <v>0</v>
      </c>
      <c r="DL143" s="316">
        <f t="shared" si="320"/>
        <v>0</v>
      </c>
      <c r="DM143" s="316">
        <f t="shared" si="321"/>
        <v>0</v>
      </c>
      <c r="DN143" s="316">
        <f t="shared" si="322"/>
        <v>0</v>
      </c>
      <c r="DO143" s="316"/>
      <c r="DP143" s="316">
        <f t="shared" si="385"/>
        <v>0</v>
      </c>
      <c r="DQ143" s="316"/>
      <c r="DR143" s="316">
        <f t="shared" si="386"/>
        <v>0</v>
      </c>
      <c r="DS143" s="316">
        <f t="shared" si="323"/>
        <v>0</v>
      </c>
      <c r="DT143" s="316">
        <f t="shared" si="324"/>
        <v>0</v>
      </c>
      <c r="DU143" s="316">
        <f t="shared" si="325"/>
        <v>0</v>
      </c>
      <c r="DV143" s="316">
        <f t="shared" si="326"/>
        <v>0</v>
      </c>
      <c r="DW143" s="316">
        <f t="shared" si="327"/>
        <v>0</v>
      </c>
      <c r="DX143" s="316">
        <f t="shared" si="328"/>
        <v>0</v>
      </c>
      <c r="DY143" s="316">
        <f t="shared" si="329"/>
        <v>0</v>
      </c>
      <c r="DZ143" s="188"/>
      <c r="EA143" s="307">
        <f t="shared" si="330"/>
        <v>0</v>
      </c>
      <c r="EB143" s="307">
        <f t="shared" si="331"/>
        <v>0</v>
      </c>
      <c r="EC143" s="188"/>
      <c r="ED143" s="188"/>
      <c r="EE143" s="188"/>
      <c r="EF143" s="188"/>
      <c r="EG143" s="188"/>
      <c r="EH143" s="316">
        <f t="shared" si="387"/>
        <v>0</v>
      </c>
      <c r="EI143" s="316">
        <f t="shared" si="332"/>
        <v>0</v>
      </c>
      <c r="EJ143" s="316">
        <f t="shared" si="333"/>
        <v>0</v>
      </c>
      <c r="EK143" s="316">
        <f t="shared" si="334"/>
        <v>0</v>
      </c>
      <c r="EL143" s="316">
        <f t="shared" si="335"/>
        <v>0</v>
      </c>
      <c r="EM143" s="316">
        <f t="shared" si="336"/>
        <v>0</v>
      </c>
      <c r="EN143" s="188"/>
      <c r="EO143" s="307">
        <f t="shared" si="395"/>
        <v>0</v>
      </c>
      <c r="EP143" s="307">
        <f t="shared" si="337"/>
        <v>0</v>
      </c>
      <c r="EQ143" s="188"/>
      <c r="ER143" s="188"/>
      <c r="ES143" s="188"/>
      <c r="ET143" s="188"/>
      <c r="EU143" s="188"/>
      <c r="EV143" s="316">
        <f t="shared" si="388"/>
        <v>0</v>
      </c>
      <c r="EW143" s="316">
        <f t="shared" si="338"/>
        <v>0</v>
      </c>
      <c r="EX143" s="316">
        <f t="shared" si="339"/>
        <v>0</v>
      </c>
      <c r="EY143" s="316">
        <f t="shared" si="340"/>
        <v>0</v>
      </c>
      <c r="EZ143" s="316">
        <f t="shared" si="341"/>
        <v>0</v>
      </c>
      <c r="FA143" s="316">
        <f t="shared" si="342"/>
        <v>0</v>
      </c>
      <c r="FB143" s="188"/>
      <c r="FC143" s="307">
        <f t="shared" si="396"/>
        <v>0</v>
      </c>
      <c r="FD143" s="307">
        <f t="shared" si="343"/>
        <v>0</v>
      </c>
      <c r="FE143" s="188"/>
      <c r="FF143" s="188"/>
      <c r="FG143" s="188"/>
      <c r="FH143" s="188"/>
      <c r="FI143" s="188"/>
      <c r="FJ143" s="188"/>
      <c r="FK143" s="316">
        <f t="shared" si="389"/>
        <v>0</v>
      </c>
      <c r="FL143" s="316">
        <f t="shared" si="344"/>
        <v>0</v>
      </c>
      <c r="FM143" s="316">
        <f t="shared" si="345"/>
        <v>0</v>
      </c>
      <c r="FN143" s="316">
        <f t="shared" si="346"/>
        <v>0</v>
      </c>
      <c r="FO143" s="316">
        <f t="shared" si="347"/>
        <v>0</v>
      </c>
      <c r="FP143" s="316">
        <f t="shared" si="348"/>
        <v>0</v>
      </c>
      <c r="FQ143" s="188"/>
      <c r="FR143" s="307">
        <f t="shared" si="349"/>
        <v>0</v>
      </c>
      <c r="FS143" s="307">
        <f t="shared" si="350"/>
        <v>0</v>
      </c>
      <c r="FT143" s="188"/>
      <c r="FU143" s="188"/>
      <c r="FV143" s="188"/>
      <c r="FW143" s="188"/>
      <c r="FX143" s="188"/>
      <c r="FY143" s="188"/>
      <c r="FZ143" s="316">
        <f t="shared" si="390"/>
        <v>0</v>
      </c>
      <c r="GA143" s="316">
        <f t="shared" si="351"/>
        <v>0</v>
      </c>
      <c r="GB143" s="316">
        <f t="shared" si="352"/>
        <v>0</v>
      </c>
      <c r="GC143" s="316">
        <f t="shared" si="353"/>
        <v>0</v>
      </c>
      <c r="GD143" s="316">
        <f t="shared" si="354"/>
        <v>0</v>
      </c>
      <c r="GE143" s="316">
        <f t="shared" si="355"/>
        <v>0</v>
      </c>
      <c r="GF143" s="188"/>
      <c r="GG143" s="307">
        <f t="shared" si="356"/>
        <v>0</v>
      </c>
      <c r="GH143" s="307">
        <f t="shared" si="357"/>
        <v>0</v>
      </c>
      <c r="GK143" s="188"/>
      <c r="GL143" s="188"/>
      <c r="GM143" s="188"/>
      <c r="GN143" s="188"/>
      <c r="GO143" s="316">
        <f t="shared" si="277"/>
        <v>0</v>
      </c>
      <c r="GP143" s="316">
        <f t="shared" si="277"/>
        <v>0</v>
      </c>
      <c r="GQ143" s="316">
        <f t="shared" si="277"/>
        <v>0</v>
      </c>
      <c r="GR143" s="316">
        <f t="shared" si="275"/>
        <v>0</v>
      </c>
      <c r="GS143" s="316">
        <f t="shared" si="275"/>
        <v>0</v>
      </c>
      <c r="GT143" s="316">
        <f t="shared" si="275"/>
        <v>0</v>
      </c>
      <c r="GU143" s="188"/>
      <c r="GV143" s="307">
        <f t="shared" si="358"/>
        <v>0</v>
      </c>
      <c r="GW143" s="307">
        <f t="shared" si="391"/>
        <v>0</v>
      </c>
      <c r="GZ143" s="188"/>
      <c r="HA143" s="188"/>
      <c r="HB143" s="188"/>
      <c r="HC143" s="188"/>
      <c r="HD143" s="316">
        <f t="shared" si="278"/>
        <v>0</v>
      </c>
      <c r="HE143" s="316">
        <f t="shared" si="278"/>
        <v>0</v>
      </c>
      <c r="HF143" s="316">
        <f t="shared" si="278"/>
        <v>0</v>
      </c>
      <c r="HG143" s="316">
        <f t="shared" si="276"/>
        <v>0</v>
      </c>
      <c r="HH143" s="316">
        <f t="shared" si="276"/>
        <v>0</v>
      </c>
      <c r="HI143" s="316">
        <f t="shared" si="276"/>
        <v>0</v>
      </c>
      <c r="HJ143" s="188"/>
      <c r="HK143" s="307">
        <f t="shared" si="359"/>
        <v>0</v>
      </c>
      <c r="HL143" s="307">
        <f t="shared" si="392"/>
        <v>0</v>
      </c>
    </row>
    <row r="144" spans="1:220" ht="16.5" x14ac:dyDescent="0.25">
      <c r="A144" s="404">
        <v>41122</v>
      </c>
      <c r="B144" s="410">
        <f t="shared" si="360"/>
        <v>0</v>
      </c>
      <c r="C144" s="208">
        <f t="shared" si="361"/>
        <v>0</v>
      </c>
      <c r="D144" s="417"/>
      <c r="E144" s="410">
        <f t="shared" si="362"/>
        <v>0</v>
      </c>
      <c r="F144" s="208">
        <f t="shared" si="363"/>
        <v>0.17</v>
      </c>
      <c r="G144" s="417"/>
      <c r="H144" s="410">
        <f t="shared" si="364"/>
        <v>0</v>
      </c>
      <c r="I144" s="208">
        <f t="shared" si="279"/>
        <v>-0.09</v>
      </c>
      <c r="J144" s="417"/>
      <c r="K144" s="410">
        <f t="shared" si="365"/>
        <v>0</v>
      </c>
      <c r="L144" s="208">
        <f t="shared" si="280"/>
        <v>7.4999999999999997E-2</v>
      </c>
      <c r="M144" s="417"/>
      <c r="N144" s="410">
        <f t="shared" si="366"/>
        <v>-48</v>
      </c>
      <c r="O144" s="208">
        <f t="shared" si="281"/>
        <v>0.13</v>
      </c>
      <c r="P144" s="417"/>
      <c r="Q144" s="410">
        <f t="shared" si="367"/>
        <v>1.51</v>
      </c>
      <c r="R144" s="208">
        <f t="shared" si="368"/>
        <v>-0.56999999999999995</v>
      </c>
      <c r="S144" s="417"/>
      <c r="T144" s="208">
        <f t="shared" si="369"/>
        <v>5.301389110371999</v>
      </c>
      <c r="U144" s="417"/>
      <c r="V144" s="410">
        <f t="shared" si="370"/>
        <v>-0.01</v>
      </c>
      <c r="W144" s="208">
        <f t="shared" si="371"/>
        <v>4.3635000000000002</v>
      </c>
      <c r="X144" s="417"/>
      <c r="Z144" s="415">
        <f t="shared" si="372"/>
        <v>1.51</v>
      </c>
      <c r="AA144" s="122"/>
      <c r="AB144" s="122"/>
      <c r="AH144" s="407">
        <v>41122</v>
      </c>
      <c r="AI144" s="293">
        <f t="shared" si="373"/>
        <v>0</v>
      </c>
      <c r="AJ144" s="294">
        <f t="shared" si="393"/>
        <v>0</v>
      </c>
      <c r="AK144" s="294">
        <f t="shared" si="282"/>
        <v>0</v>
      </c>
      <c r="AL144" s="313">
        <f t="shared" si="374"/>
        <v>0.49946076700801806</v>
      </c>
      <c r="AM144" s="314">
        <f t="shared" si="283"/>
        <v>0</v>
      </c>
      <c r="AN144" s="294">
        <f t="shared" si="284"/>
        <v>0</v>
      </c>
      <c r="AO144" s="408"/>
      <c r="AP144" s="237"/>
      <c r="AQ144" s="307">
        <f t="shared" si="285"/>
        <v>0</v>
      </c>
      <c r="AR144" s="237"/>
      <c r="AS144" s="188"/>
      <c r="AT144" s="188"/>
      <c r="AU144" s="239">
        <v>41122</v>
      </c>
      <c r="AV144" s="188"/>
      <c r="AW144" s="315">
        <f t="shared" si="375"/>
        <v>0</v>
      </c>
      <c r="AX144" s="316">
        <f t="shared" si="286"/>
        <v>0</v>
      </c>
      <c r="AY144" s="316">
        <f t="shared" si="287"/>
        <v>0</v>
      </c>
      <c r="AZ144" s="316">
        <f t="shared" si="288"/>
        <v>0</v>
      </c>
      <c r="BA144" s="316">
        <f t="shared" si="289"/>
        <v>0</v>
      </c>
      <c r="BB144" s="316">
        <f t="shared" si="290"/>
        <v>0</v>
      </c>
      <c r="BC144" s="316">
        <f t="shared" si="291"/>
        <v>0</v>
      </c>
      <c r="BD144" s="316"/>
      <c r="BE144" s="316">
        <f t="shared" si="376"/>
        <v>0</v>
      </c>
      <c r="BF144" s="248"/>
      <c r="BG144" s="248"/>
      <c r="BH144" s="317">
        <f t="shared" si="377"/>
        <v>0</v>
      </c>
      <c r="BI144" s="317">
        <f t="shared" si="292"/>
        <v>0</v>
      </c>
      <c r="BJ144" s="317">
        <f t="shared" si="293"/>
        <v>0</v>
      </c>
      <c r="BK144" s="317">
        <f t="shared" si="294"/>
        <v>0</v>
      </c>
      <c r="BL144" s="317">
        <f t="shared" si="295"/>
        <v>0</v>
      </c>
      <c r="BM144" s="317">
        <f t="shared" si="296"/>
        <v>0</v>
      </c>
      <c r="BN144" s="317">
        <f t="shared" si="297"/>
        <v>0</v>
      </c>
      <c r="BO144" s="317">
        <f t="shared" si="298"/>
        <v>0</v>
      </c>
      <c r="BP144" s="248"/>
      <c r="BQ144" s="249">
        <f t="shared" si="394"/>
        <v>0</v>
      </c>
      <c r="BR144" s="249"/>
      <c r="BS144" s="249"/>
      <c r="BT144" s="188"/>
      <c r="BU144" s="188"/>
      <c r="BV144" s="318">
        <f t="shared" si="378"/>
        <v>0</v>
      </c>
      <c r="BW144" s="318">
        <f t="shared" si="299"/>
        <v>0</v>
      </c>
      <c r="BX144" s="318">
        <f t="shared" si="300"/>
        <v>0</v>
      </c>
      <c r="BY144" s="318">
        <f t="shared" si="301"/>
        <v>0</v>
      </c>
      <c r="BZ144" s="318">
        <f t="shared" si="302"/>
        <v>0</v>
      </c>
      <c r="CA144" s="316">
        <f t="shared" si="303"/>
        <v>0</v>
      </c>
      <c r="CB144" s="316">
        <f t="shared" si="304"/>
        <v>0</v>
      </c>
      <c r="CC144" s="316">
        <f t="shared" si="305"/>
        <v>0</v>
      </c>
      <c r="CD144" s="316">
        <f t="shared" si="306"/>
        <v>0</v>
      </c>
      <c r="CE144" s="316">
        <f t="shared" si="307"/>
        <v>0</v>
      </c>
      <c r="CF144" s="316">
        <f t="shared" si="308"/>
        <v>0</v>
      </c>
      <c r="CG144" s="316">
        <f t="shared" si="309"/>
        <v>0</v>
      </c>
      <c r="CH144" s="316">
        <f t="shared" si="310"/>
        <v>0</v>
      </c>
      <c r="CI144" s="188"/>
      <c r="CJ144" s="307">
        <f t="shared" si="379"/>
        <v>0</v>
      </c>
      <c r="CK144" s="307"/>
      <c r="CL144" s="307"/>
      <c r="CM144" s="318">
        <f t="shared" si="380"/>
        <v>0</v>
      </c>
      <c r="CN144" s="318">
        <f t="shared" si="311"/>
        <v>0</v>
      </c>
      <c r="CO144" s="318">
        <f t="shared" si="312"/>
        <v>0</v>
      </c>
      <c r="CP144" s="318">
        <f t="shared" si="313"/>
        <v>0</v>
      </c>
      <c r="CQ144" s="307"/>
      <c r="CR144" s="307">
        <f t="shared" si="381"/>
        <v>0</v>
      </c>
      <c r="CS144" s="307"/>
      <c r="CT144" s="188"/>
      <c r="CU144" s="188"/>
      <c r="CV144" s="188"/>
      <c r="CW144" s="316">
        <f t="shared" si="382"/>
        <v>0</v>
      </c>
      <c r="CX144" s="316">
        <f t="shared" si="314"/>
        <v>0</v>
      </c>
      <c r="CY144" s="316">
        <f t="shared" si="315"/>
        <v>0</v>
      </c>
      <c r="CZ144" s="316">
        <f t="shared" si="316"/>
        <v>0</v>
      </c>
      <c r="DA144" s="316">
        <f t="shared" si="317"/>
        <v>0</v>
      </c>
      <c r="DB144" s="316">
        <f t="shared" si="318"/>
        <v>0</v>
      </c>
      <c r="DC144" s="316">
        <f t="shared" si="319"/>
        <v>0</v>
      </c>
      <c r="DD144" s="188"/>
      <c r="DE144" s="307">
        <f t="shared" si="383"/>
        <v>0</v>
      </c>
      <c r="DF144" s="188"/>
      <c r="DG144" s="188"/>
      <c r="DH144" s="188"/>
      <c r="DI144" s="188"/>
      <c r="DJ144" s="188"/>
      <c r="DK144" s="316">
        <f t="shared" si="384"/>
        <v>0</v>
      </c>
      <c r="DL144" s="316">
        <f t="shared" si="320"/>
        <v>0</v>
      </c>
      <c r="DM144" s="316">
        <f t="shared" si="321"/>
        <v>0</v>
      </c>
      <c r="DN144" s="316">
        <f t="shared" si="322"/>
        <v>0</v>
      </c>
      <c r="DO144" s="316"/>
      <c r="DP144" s="316">
        <f t="shared" si="385"/>
        <v>0</v>
      </c>
      <c r="DQ144" s="316"/>
      <c r="DR144" s="316">
        <f t="shared" si="386"/>
        <v>0</v>
      </c>
      <c r="DS144" s="316">
        <f t="shared" si="323"/>
        <v>0</v>
      </c>
      <c r="DT144" s="316">
        <f t="shared" si="324"/>
        <v>0</v>
      </c>
      <c r="DU144" s="316">
        <f t="shared" si="325"/>
        <v>0</v>
      </c>
      <c r="DV144" s="316">
        <f t="shared" si="326"/>
        <v>0</v>
      </c>
      <c r="DW144" s="316">
        <f t="shared" si="327"/>
        <v>0</v>
      </c>
      <c r="DX144" s="316">
        <f t="shared" si="328"/>
        <v>0</v>
      </c>
      <c r="DY144" s="316">
        <f t="shared" si="329"/>
        <v>0</v>
      </c>
      <c r="DZ144" s="188"/>
      <c r="EA144" s="307">
        <f t="shared" si="330"/>
        <v>0</v>
      </c>
      <c r="EB144" s="307">
        <f t="shared" si="331"/>
        <v>0</v>
      </c>
      <c r="EC144" s="188"/>
      <c r="ED144" s="188"/>
      <c r="EE144" s="188"/>
      <c r="EF144" s="188"/>
      <c r="EG144" s="188"/>
      <c r="EH144" s="316">
        <f t="shared" si="387"/>
        <v>0</v>
      </c>
      <c r="EI144" s="316">
        <f t="shared" si="332"/>
        <v>0</v>
      </c>
      <c r="EJ144" s="316">
        <f t="shared" si="333"/>
        <v>0</v>
      </c>
      <c r="EK144" s="316">
        <f t="shared" si="334"/>
        <v>0</v>
      </c>
      <c r="EL144" s="316">
        <f t="shared" si="335"/>
        <v>0</v>
      </c>
      <c r="EM144" s="316">
        <f t="shared" si="336"/>
        <v>0</v>
      </c>
      <c r="EN144" s="188"/>
      <c r="EO144" s="307">
        <f t="shared" si="395"/>
        <v>0</v>
      </c>
      <c r="EP144" s="307">
        <f t="shared" si="337"/>
        <v>0</v>
      </c>
      <c r="EQ144" s="188"/>
      <c r="ER144" s="188"/>
      <c r="ES144" s="188"/>
      <c r="ET144" s="188"/>
      <c r="EU144" s="188"/>
      <c r="EV144" s="316">
        <f t="shared" si="388"/>
        <v>0</v>
      </c>
      <c r="EW144" s="316">
        <f t="shared" si="338"/>
        <v>0</v>
      </c>
      <c r="EX144" s="316">
        <f t="shared" si="339"/>
        <v>0</v>
      </c>
      <c r="EY144" s="316">
        <f t="shared" si="340"/>
        <v>0</v>
      </c>
      <c r="EZ144" s="316">
        <f t="shared" si="341"/>
        <v>0</v>
      </c>
      <c r="FA144" s="316">
        <f t="shared" si="342"/>
        <v>0</v>
      </c>
      <c r="FB144" s="188"/>
      <c r="FC144" s="307">
        <f t="shared" si="396"/>
        <v>0</v>
      </c>
      <c r="FD144" s="307">
        <f t="shared" si="343"/>
        <v>0</v>
      </c>
      <c r="FE144" s="188"/>
      <c r="FF144" s="188"/>
      <c r="FG144" s="188"/>
      <c r="FH144" s="188"/>
      <c r="FI144" s="188"/>
      <c r="FJ144" s="188"/>
      <c r="FK144" s="316">
        <f t="shared" si="389"/>
        <v>0</v>
      </c>
      <c r="FL144" s="316">
        <f t="shared" si="344"/>
        <v>0</v>
      </c>
      <c r="FM144" s="316">
        <f t="shared" si="345"/>
        <v>0</v>
      </c>
      <c r="FN144" s="316">
        <f t="shared" si="346"/>
        <v>0</v>
      </c>
      <c r="FO144" s="316">
        <f t="shared" si="347"/>
        <v>0</v>
      </c>
      <c r="FP144" s="316">
        <f t="shared" si="348"/>
        <v>0</v>
      </c>
      <c r="FQ144" s="188"/>
      <c r="FR144" s="307">
        <f t="shared" si="349"/>
        <v>0</v>
      </c>
      <c r="FS144" s="307">
        <f t="shared" si="350"/>
        <v>0</v>
      </c>
      <c r="FT144" s="188"/>
      <c r="FU144" s="188"/>
      <c r="FV144" s="188"/>
      <c r="FW144" s="188"/>
      <c r="FX144" s="188"/>
      <c r="FY144" s="188"/>
      <c r="FZ144" s="316">
        <f t="shared" si="390"/>
        <v>0</v>
      </c>
      <c r="GA144" s="316">
        <f t="shared" si="351"/>
        <v>0</v>
      </c>
      <c r="GB144" s="316">
        <f t="shared" si="352"/>
        <v>0</v>
      </c>
      <c r="GC144" s="316">
        <f t="shared" si="353"/>
        <v>0</v>
      </c>
      <c r="GD144" s="316">
        <f t="shared" si="354"/>
        <v>0</v>
      </c>
      <c r="GE144" s="316">
        <f t="shared" si="355"/>
        <v>0</v>
      </c>
      <c r="GF144" s="188"/>
      <c r="GG144" s="307">
        <f t="shared" si="356"/>
        <v>0</v>
      </c>
      <c r="GH144" s="307">
        <f t="shared" si="357"/>
        <v>0</v>
      </c>
      <c r="GK144" s="188"/>
      <c r="GL144" s="188"/>
      <c r="GM144" s="188"/>
      <c r="GN144" s="188"/>
      <c r="GO144" s="316">
        <f t="shared" si="277"/>
        <v>0</v>
      </c>
      <c r="GP144" s="316">
        <f t="shared" si="277"/>
        <v>0</v>
      </c>
      <c r="GQ144" s="316">
        <f t="shared" si="277"/>
        <v>0</v>
      </c>
      <c r="GR144" s="316">
        <f t="shared" si="275"/>
        <v>0</v>
      </c>
      <c r="GS144" s="316">
        <f t="shared" si="275"/>
        <v>0</v>
      </c>
      <c r="GT144" s="316">
        <f t="shared" si="275"/>
        <v>0</v>
      </c>
      <c r="GU144" s="188"/>
      <c r="GV144" s="307">
        <f t="shared" si="358"/>
        <v>0</v>
      </c>
      <c r="GW144" s="307">
        <f t="shared" si="391"/>
        <v>0</v>
      </c>
      <c r="GZ144" s="188"/>
      <c r="HA144" s="188"/>
      <c r="HB144" s="188"/>
      <c r="HC144" s="188"/>
      <c r="HD144" s="316">
        <f t="shared" si="278"/>
        <v>0</v>
      </c>
      <c r="HE144" s="316">
        <f t="shared" si="278"/>
        <v>0</v>
      </c>
      <c r="HF144" s="316">
        <f t="shared" si="278"/>
        <v>0</v>
      </c>
      <c r="HG144" s="316">
        <f t="shared" si="276"/>
        <v>0</v>
      </c>
      <c r="HH144" s="316">
        <f t="shared" si="276"/>
        <v>0</v>
      </c>
      <c r="HI144" s="316">
        <f t="shared" si="276"/>
        <v>0</v>
      </c>
      <c r="HJ144" s="188"/>
      <c r="HK144" s="307">
        <f t="shared" si="359"/>
        <v>0</v>
      </c>
      <c r="HL144" s="307">
        <f t="shared" si="392"/>
        <v>0</v>
      </c>
    </row>
    <row r="145" spans="1:220" ht="16.5" x14ac:dyDescent="0.25">
      <c r="A145" s="404">
        <v>41153</v>
      </c>
      <c r="B145" s="410">
        <f t="shared" si="360"/>
        <v>0</v>
      </c>
      <c r="C145" s="208">
        <f t="shared" si="361"/>
        <v>0</v>
      </c>
      <c r="D145" s="417"/>
      <c r="E145" s="410">
        <f t="shared" si="362"/>
        <v>0</v>
      </c>
      <c r="F145" s="208">
        <f t="shared" si="363"/>
        <v>0.19</v>
      </c>
      <c r="G145" s="417"/>
      <c r="H145" s="410">
        <f t="shared" si="364"/>
        <v>0</v>
      </c>
      <c r="I145" s="208">
        <f t="shared" si="279"/>
        <v>-0.09</v>
      </c>
      <c r="J145" s="417"/>
      <c r="K145" s="410">
        <f t="shared" si="365"/>
        <v>0</v>
      </c>
      <c r="L145" s="208">
        <f t="shared" si="280"/>
        <v>9.5000000000000001E-2</v>
      </c>
      <c r="M145" s="417"/>
      <c r="N145" s="410">
        <f t="shared" si="366"/>
        <v>-46.19</v>
      </c>
      <c r="O145" s="208">
        <f t="shared" si="281"/>
        <v>0.13</v>
      </c>
      <c r="P145" s="417"/>
      <c r="Q145" s="410">
        <f t="shared" si="367"/>
        <v>1.45</v>
      </c>
      <c r="R145" s="208">
        <f t="shared" si="368"/>
        <v>-0.56999999999999995</v>
      </c>
      <c r="S145" s="417"/>
      <c r="T145" s="208">
        <f t="shared" si="369"/>
        <v>5.337597471096287</v>
      </c>
      <c r="U145" s="417"/>
      <c r="V145" s="410">
        <f t="shared" si="370"/>
        <v>-0.01</v>
      </c>
      <c r="W145" s="208">
        <f t="shared" si="371"/>
        <v>4.3895</v>
      </c>
      <c r="X145" s="417"/>
      <c r="Z145" s="415">
        <f t="shared" si="372"/>
        <v>1.45</v>
      </c>
      <c r="AA145" s="122"/>
      <c r="AB145" s="122"/>
      <c r="AH145" s="407">
        <v>41153</v>
      </c>
      <c r="AI145" s="293">
        <f t="shared" si="373"/>
        <v>0</v>
      </c>
      <c r="AJ145" s="294">
        <f t="shared" si="393"/>
        <v>0</v>
      </c>
      <c r="AK145" s="294">
        <f t="shared" si="282"/>
        <v>0</v>
      </c>
      <c r="AL145" s="313">
        <f t="shared" si="374"/>
        <v>0.49668179099376741</v>
      </c>
      <c r="AM145" s="314">
        <f t="shared" si="283"/>
        <v>0</v>
      </c>
      <c r="AN145" s="294">
        <f t="shared" si="284"/>
        <v>0</v>
      </c>
      <c r="AO145" s="408"/>
      <c r="AP145" s="237"/>
      <c r="AQ145" s="307">
        <f t="shared" si="285"/>
        <v>0</v>
      </c>
      <c r="AR145" s="237"/>
      <c r="AS145" s="188"/>
      <c r="AT145" s="188"/>
      <c r="AU145" s="239">
        <v>41153</v>
      </c>
      <c r="AV145" s="188"/>
      <c r="AW145" s="315">
        <f t="shared" si="375"/>
        <v>0</v>
      </c>
      <c r="AX145" s="316">
        <f t="shared" si="286"/>
        <v>0</v>
      </c>
      <c r="AY145" s="316">
        <f t="shared" si="287"/>
        <v>0</v>
      </c>
      <c r="AZ145" s="316">
        <f t="shared" si="288"/>
        <v>0</v>
      </c>
      <c r="BA145" s="316">
        <f t="shared" si="289"/>
        <v>0</v>
      </c>
      <c r="BB145" s="316">
        <f t="shared" si="290"/>
        <v>0</v>
      </c>
      <c r="BC145" s="316">
        <f t="shared" si="291"/>
        <v>0</v>
      </c>
      <c r="BD145" s="316"/>
      <c r="BE145" s="316">
        <f t="shared" si="376"/>
        <v>0</v>
      </c>
      <c r="BF145" s="248"/>
      <c r="BG145" s="248"/>
      <c r="BH145" s="317">
        <f t="shared" si="377"/>
        <v>0</v>
      </c>
      <c r="BI145" s="317">
        <f t="shared" si="292"/>
        <v>0</v>
      </c>
      <c r="BJ145" s="317">
        <f t="shared" si="293"/>
        <v>0</v>
      </c>
      <c r="BK145" s="317">
        <f t="shared" si="294"/>
        <v>0</v>
      </c>
      <c r="BL145" s="317">
        <f t="shared" si="295"/>
        <v>0</v>
      </c>
      <c r="BM145" s="317">
        <f t="shared" si="296"/>
        <v>0</v>
      </c>
      <c r="BN145" s="317">
        <f t="shared" si="297"/>
        <v>0</v>
      </c>
      <c r="BO145" s="317">
        <f t="shared" si="298"/>
        <v>0</v>
      </c>
      <c r="BP145" s="248"/>
      <c r="BQ145" s="249">
        <f t="shared" si="394"/>
        <v>0</v>
      </c>
      <c r="BR145" s="249"/>
      <c r="BS145" s="249"/>
      <c r="BT145" s="188"/>
      <c r="BU145" s="188"/>
      <c r="BV145" s="318">
        <f t="shared" si="378"/>
        <v>0</v>
      </c>
      <c r="BW145" s="318">
        <f t="shared" si="299"/>
        <v>0</v>
      </c>
      <c r="BX145" s="318">
        <f t="shared" si="300"/>
        <v>0</v>
      </c>
      <c r="BY145" s="318">
        <f t="shared" si="301"/>
        <v>0</v>
      </c>
      <c r="BZ145" s="318">
        <f t="shared" si="302"/>
        <v>0</v>
      </c>
      <c r="CA145" s="316">
        <f t="shared" si="303"/>
        <v>0</v>
      </c>
      <c r="CB145" s="316">
        <f t="shared" si="304"/>
        <v>0</v>
      </c>
      <c r="CC145" s="316">
        <f t="shared" si="305"/>
        <v>0</v>
      </c>
      <c r="CD145" s="316">
        <f t="shared" si="306"/>
        <v>0</v>
      </c>
      <c r="CE145" s="316">
        <f t="shared" si="307"/>
        <v>0</v>
      </c>
      <c r="CF145" s="316">
        <f t="shared" si="308"/>
        <v>0</v>
      </c>
      <c r="CG145" s="316">
        <f t="shared" si="309"/>
        <v>0</v>
      </c>
      <c r="CH145" s="316">
        <f t="shared" si="310"/>
        <v>0</v>
      </c>
      <c r="CI145" s="188"/>
      <c r="CJ145" s="307">
        <f t="shared" si="379"/>
        <v>0</v>
      </c>
      <c r="CK145" s="307"/>
      <c r="CL145" s="307"/>
      <c r="CM145" s="318">
        <f t="shared" si="380"/>
        <v>0</v>
      </c>
      <c r="CN145" s="318">
        <f t="shared" si="311"/>
        <v>0</v>
      </c>
      <c r="CO145" s="318">
        <f t="shared" si="312"/>
        <v>0</v>
      </c>
      <c r="CP145" s="318">
        <f t="shared" si="313"/>
        <v>0</v>
      </c>
      <c r="CQ145" s="307"/>
      <c r="CR145" s="307">
        <f t="shared" si="381"/>
        <v>0</v>
      </c>
      <c r="CS145" s="307"/>
      <c r="CT145" s="188"/>
      <c r="CU145" s="188"/>
      <c r="CV145" s="188"/>
      <c r="CW145" s="316">
        <f t="shared" si="382"/>
        <v>0</v>
      </c>
      <c r="CX145" s="316">
        <f t="shared" si="314"/>
        <v>0</v>
      </c>
      <c r="CY145" s="316">
        <f t="shared" si="315"/>
        <v>0</v>
      </c>
      <c r="CZ145" s="316">
        <f t="shared" si="316"/>
        <v>0</v>
      </c>
      <c r="DA145" s="316">
        <f t="shared" si="317"/>
        <v>0</v>
      </c>
      <c r="DB145" s="316">
        <f t="shared" si="318"/>
        <v>0</v>
      </c>
      <c r="DC145" s="316">
        <f t="shared" si="319"/>
        <v>0</v>
      </c>
      <c r="DD145" s="188"/>
      <c r="DE145" s="307">
        <f t="shared" si="383"/>
        <v>0</v>
      </c>
      <c r="DF145" s="188"/>
      <c r="DG145" s="188"/>
      <c r="DH145" s="188"/>
      <c r="DI145" s="188"/>
      <c r="DJ145" s="188"/>
      <c r="DK145" s="316">
        <f t="shared" si="384"/>
        <v>0</v>
      </c>
      <c r="DL145" s="316">
        <f t="shared" si="320"/>
        <v>0</v>
      </c>
      <c r="DM145" s="316">
        <f t="shared" si="321"/>
        <v>0</v>
      </c>
      <c r="DN145" s="316">
        <f t="shared" si="322"/>
        <v>0</v>
      </c>
      <c r="DO145" s="316"/>
      <c r="DP145" s="316">
        <f t="shared" si="385"/>
        <v>0</v>
      </c>
      <c r="DQ145" s="316"/>
      <c r="DR145" s="316">
        <f t="shared" si="386"/>
        <v>0</v>
      </c>
      <c r="DS145" s="316">
        <f t="shared" si="323"/>
        <v>0</v>
      </c>
      <c r="DT145" s="316">
        <f t="shared" si="324"/>
        <v>0</v>
      </c>
      <c r="DU145" s="316">
        <f t="shared" si="325"/>
        <v>0</v>
      </c>
      <c r="DV145" s="316">
        <f t="shared" si="326"/>
        <v>0</v>
      </c>
      <c r="DW145" s="316">
        <f t="shared" si="327"/>
        <v>0</v>
      </c>
      <c r="DX145" s="316">
        <f t="shared" si="328"/>
        <v>0</v>
      </c>
      <c r="DY145" s="316">
        <f t="shared" si="329"/>
        <v>0</v>
      </c>
      <c r="DZ145" s="188"/>
      <c r="EA145" s="307">
        <f t="shared" si="330"/>
        <v>0</v>
      </c>
      <c r="EB145" s="307">
        <f t="shared" si="331"/>
        <v>0</v>
      </c>
      <c r="EC145" s="188"/>
      <c r="ED145" s="188"/>
      <c r="EE145" s="188"/>
      <c r="EF145" s="188"/>
      <c r="EG145" s="188"/>
      <c r="EH145" s="316">
        <f t="shared" si="387"/>
        <v>0</v>
      </c>
      <c r="EI145" s="316">
        <f t="shared" si="332"/>
        <v>0</v>
      </c>
      <c r="EJ145" s="316">
        <f t="shared" si="333"/>
        <v>0</v>
      </c>
      <c r="EK145" s="316">
        <f t="shared" si="334"/>
        <v>0</v>
      </c>
      <c r="EL145" s="316">
        <f t="shared" si="335"/>
        <v>0</v>
      </c>
      <c r="EM145" s="316">
        <f t="shared" si="336"/>
        <v>0</v>
      </c>
      <c r="EN145" s="188"/>
      <c r="EO145" s="307">
        <f t="shared" si="395"/>
        <v>0</v>
      </c>
      <c r="EP145" s="307">
        <f t="shared" si="337"/>
        <v>0</v>
      </c>
      <c r="EQ145" s="188"/>
      <c r="ER145" s="188"/>
      <c r="ES145" s="188"/>
      <c r="ET145" s="188"/>
      <c r="EU145" s="188"/>
      <c r="EV145" s="316">
        <f t="shared" si="388"/>
        <v>0</v>
      </c>
      <c r="EW145" s="316">
        <f t="shared" si="338"/>
        <v>0</v>
      </c>
      <c r="EX145" s="316">
        <f t="shared" si="339"/>
        <v>0</v>
      </c>
      <c r="EY145" s="316">
        <f t="shared" si="340"/>
        <v>0</v>
      </c>
      <c r="EZ145" s="316">
        <f t="shared" si="341"/>
        <v>0</v>
      </c>
      <c r="FA145" s="316">
        <f t="shared" si="342"/>
        <v>0</v>
      </c>
      <c r="FB145" s="188"/>
      <c r="FC145" s="307">
        <f t="shared" si="396"/>
        <v>0</v>
      </c>
      <c r="FD145" s="307">
        <f t="shared" si="343"/>
        <v>0</v>
      </c>
      <c r="FE145" s="188"/>
      <c r="FF145" s="188"/>
      <c r="FG145" s="188"/>
      <c r="FH145" s="188"/>
      <c r="FI145" s="188"/>
      <c r="FJ145" s="188"/>
      <c r="FK145" s="316">
        <f t="shared" si="389"/>
        <v>0</v>
      </c>
      <c r="FL145" s="316">
        <f t="shared" si="344"/>
        <v>0</v>
      </c>
      <c r="FM145" s="316">
        <f t="shared" si="345"/>
        <v>0</v>
      </c>
      <c r="FN145" s="316">
        <f t="shared" si="346"/>
        <v>0</v>
      </c>
      <c r="FO145" s="316">
        <f t="shared" si="347"/>
        <v>0</v>
      </c>
      <c r="FP145" s="316">
        <f t="shared" si="348"/>
        <v>0</v>
      </c>
      <c r="FQ145" s="188"/>
      <c r="FR145" s="307">
        <f t="shared" si="349"/>
        <v>0</v>
      </c>
      <c r="FS145" s="307">
        <f t="shared" si="350"/>
        <v>0</v>
      </c>
      <c r="FT145" s="188"/>
      <c r="FU145" s="188"/>
      <c r="FV145" s="188"/>
      <c r="FW145" s="188"/>
      <c r="FX145" s="188"/>
      <c r="FY145" s="188"/>
      <c r="FZ145" s="316">
        <f t="shared" si="390"/>
        <v>0</v>
      </c>
      <c r="GA145" s="316">
        <f t="shared" si="351"/>
        <v>0</v>
      </c>
      <c r="GB145" s="316">
        <f t="shared" si="352"/>
        <v>0</v>
      </c>
      <c r="GC145" s="316">
        <f t="shared" si="353"/>
        <v>0</v>
      </c>
      <c r="GD145" s="316">
        <f t="shared" si="354"/>
        <v>0</v>
      </c>
      <c r="GE145" s="316">
        <f t="shared" si="355"/>
        <v>0</v>
      </c>
      <c r="GF145" s="188"/>
      <c r="GG145" s="307">
        <f t="shared" si="356"/>
        <v>0</v>
      </c>
      <c r="GH145" s="307">
        <f t="shared" si="357"/>
        <v>0</v>
      </c>
      <c r="GK145" s="188"/>
      <c r="GL145" s="188"/>
      <c r="GM145" s="188"/>
      <c r="GN145" s="188"/>
      <c r="GO145" s="316">
        <f t="shared" si="277"/>
        <v>0</v>
      </c>
      <c r="GP145" s="316">
        <f t="shared" si="277"/>
        <v>0</v>
      </c>
      <c r="GQ145" s="316">
        <f t="shared" si="277"/>
        <v>0</v>
      </c>
      <c r="GR145" s="316">
        <f t="shared" si="275"/>
        <v>0</v>
      </c>
      <c r="GS145" s="316">
        <f t="shared" si="275"/>
        <v>0</v>
      </c>
      <c r="GT145" s="316">
        <f t="shared" si="275"/>
        <v>0</v>
      </c>
      <c r="GU145" s="188"/>
      <c r="GV145" s="307">
        <f t="shared" si="358"/>
        <v>0</v>
      </c>
      <c r="GW145" s="307">
        <f t="shared" si="391"/>
        <v>0</v>
      </c>
      <c r="GZ145" s="188"/>
      <c r="HA145" s="188"/>
      <c r="HB145" s="188"/>
      <c r="HC145" s="188"/>
      <c r="HD145" s="316">
        <f t="shared" si="278"/>
        <v>0</v>
      </c>
      <c r="HE145" s="316">
        <f t="shared" si="278"/>
        <v>0</v>
      </c>
      <c r="HF145" s="316">
        <f t="shared" si="278"/>
        <v>0</v>
      </c>
      <c r="HG145" s="316">
        <f t="shared" si="276"/>
        <v>0</v>
      </c>
      <c r="HH145" s="316">
        <f t="shared" si="276"/>
        <v>0</v>
      </c>
      <c r="HI145" s="316">
        <f t="shared" si="276"/>
        <v>0</v>
      </c>
      <c r="HJ145" s="188"/>
      <c r="HK145" s="307">
        <f t="shared" si="359"/>
        <v>0</v>
      </c>
      <c r="HL145" s="307">
        <f t="shared" si="392"/>
        <v>0</v>
      </c>
    </row>
    <row r="146" spans="1:220" ht="16.5" x14ac:dyDescent="0.25">
      <c r="A146" s="409">
        <v>41183</v>
      </c>
      <c r="B146" s="418">
        <f t="shared" si="360"/>
        <v>0</v>
      </c>
      <c r="C146" s="209">
        <f t="shared" si="361"/>
        <v>0</v>
      </c>
      <c r="D146" s="419"/>
      <c r="E146" s="418">
        <f t="shared" si="362"/>
        <v>0</v>
      </c>
      <c r="F146" s="209">
        <f t="shared" si="363"/>
        <v>0.2</v>
      </c>
      <c r="G146" s="419"/>
      <c r="H146" s="418">
        <f t="shared" si="364"/>
        <v>0</v>
      </c>
      <c r="I146" s="209">
        <f t="shared" si="279"/>
        <v>-0.09</v>
      </c>
      <c r="J146" s="419"/>
      <c r="K146" s="418">
        <f t="shared" si="365"/>
        <v>0</v>
      </c>
      <c r="L146" s="209">
        <f t="shared" si="280"/>
        <v>0.105</v>
      </c>
      <c r="M146" s="419"/>
      <c r="N146" s="418">
        <f t="shared" si="366"/>
        <v>-47.47</v>
      </c>
      <c r="O146" s="209">
        <f t="shared" si="281"/>
        <v>0.13</v>
      </c>
      <c r="P146" s="419"/>
      <c r="Q146" s="418">
        <f t="shared" si="367"/>
        <v>1.49</v>
      </c>
      <c r="R146" s="209">
        <f t="shared" si="368"/>
        <v>-0.56999999999999995</v>
      </c>
      <c r="S146" s="419"/>
      <c r="T146" s="209">
        <f t="shared" si="369"/>
        <v>5.3905885468358088</v>
      </c>
      <c r="U146" s="419"/>
      <c r="V146" s="418">
        <f t="shared" si="370"/>
        <v>-0.01</v>
      </c>
      <c r="W146" s="209">
        <f t="shared" si="371"/>
        <v>4.4275000000000002</v>
      </c>
      <c r="X146" s="419"/>
      <c r="Z146" s="412">
        <f t="shared" si="372"/>
        <v>1.49</v>
      </c>
      <c r="AA146" s="122"/>
      <c r="AB146" s="122"/>
      <c r="AH146" s="407">
        <v>41183</v>
      </c>
      <c r="AI146" s="293">
        <f t="shared" si="373"/>
        <v>0</v>
      </c>
      <c r="AJ146" s="294">
        <f t="shared" si="393"/>
        <v>0</v>
      </c>
      <c r="AK146" s="294">
        <f t="shared" si="282"/>
        <v>0</v>
      </c>
      <c r="AL146" s="313">
        <f t="shared" si="374"/>
        <v>0.49400398642026799</v>
      </c>
      <c r="AM146" s="314">
        <f t="shared" si="283"/>
        <v>0</v>
      </c>
      <c r="AN146" s="294">
        <f t="shared" si="284"/>
        <v>0</v>
      </c>
      <c r="AO146" s="408"/>
      <c r="AP146" s="237"/>
      <c r="AQ146" s="307">
        <f t="shared" si="285"/>
        <v>0</v>
      </c>
      <c r="AR146" s="237"/>
      <c r="AS146" s="188"/>
      <c r="AT146" s="188"/>
      <c r="AU146" s="239">
        <v>41183</v>
      </c>
      <c r="AV146" s="188"/>
      <c r="AW146" s="315">
        <f t="shared" si="375"/>
        <v>0</v>
      </c>
      <c r="AX146" s="316">
        <f t="shared" si="286"/>
        <v>0</v>
      </c>
      <c r="AY146" s="316">
        <f t="shared" si="287"/>
        <v>0</v>
      </c>
      <c r="AZ146" s="316">
        <f t="shared" si="288"/>
        <v>0</v>
      </c>
      <c r="BA146" s="316">
        <f t="shared" si="289"/>
        <v>0</v>
      </c>
      <c r="BB146" s="316">
        <f t="shared" si="290"/>
        <v>0</v>
      </c>
      <c r="BC146" s="316">
        <f t="shared" si="291"/>
        <v>0</v>
      </c>
      <c r="BD146" s="316"/>
      <c r="BE146" s="316">
        <f t="shared" si="376"/>
        <v>0</v>
      </c>
      <c r="BF146" s="248"/>
      <c r="BG146" s="248"/>
      <c r="BH146" s="317">
        <f t="shared" si="377"/>
        <v>0</v>
      </c>
      <c r="BI146" s="317">
        <f t="shared" si="292"/>
        <v>0</v>
      </c>
      <c r="BJ146" s="317">
        <f t="shared" si="293"/>
        <v>0</v>
      </c>
      <c r="BK146" s="317">
        <f t="shared" si="294"/>
        <v>0</v>
      </c>
      <c r="BL146" s="317">
        <f t="shared" si="295"/>
        <v>0</v>
      </c>
      <c r="BM146" s="317">
        <f t="shared" si="296"/>
        <v>0</v>
      </c>
      <c r="BN146" s="317">
        <f t="shared" si="297"/>
        <v>0</v>
      </c>
      <c r="BO146" s="317">
        <f t="shared" si="298"/>
        <v>0</v>
      </c>
      <c r="BP146" s="248"/>
      <c r="BQ146" s="249">
        <f t="shared" si="394"/>
        <v>0</v>
      </c>
      <c r="BR146" s="249"/>
      <c r="BS146" s="249"/>
      <c r="BT146" s="188"/>
      <c r="BU146" s="188"/>
      <c r="BV146" s="318">
        <f t="shared" si="378"/>
        <v>0</v>
      </c>
      <c r="BW146" s="318">
        <f t="shared" si="299"/>
        <v>0</v>
      </c>
      <c r="BX146" s="318">
        <f t="shared" si="300"/>
        <v>0</v>
      </c>
      <c r="BY146" s="318">
        <f t="shared" si="301"/>
        <v>0</v>
      </c>
      <c r="BZ146" s="318">
        <f t="shared" si="302"/>
        <v>0</v>
      </c>
      <c r="CA146" s="316">
        <f t="shared" si="303"/>
        <v>0</v>
      </c>
      <c r="CB146" s="316">
        <f t="shared" si="304"/>
        <v>0</v>
      </c>
      <c r="CC146" s="316">
        <f t="shared" si="305"/>
        <v>0</v>
      </c>
      <c r="CD146" s="316">
        <f t="shared" si="306"/>
        <v>0</v>
      </c>
      <c r="CE146" s="316">
        <f t="shared" si="307"/>
        <v>0</v>
      </c>
      <c r="CF146" s="316">
        <f t="shared" si="308"/>
        <v>0</v>
      </c>
      <c r="CG146" s="316">
        <f t="shared" si="309"/>
        <v>0</v>
      </c>
      <c r="CH146" s="316">
        <f t="shared" si="310"/>
        <v>0</v>
      </c>
      <c r="CI146" s="188"/>
      <c r="CJ146" s="307">
        <f t="shared" si="379"/>
        <v>0</v>
      </c>
      <c r="CK146" s="307"/>
      <c r="CL146" s="307"/>
      <c r="CM146" s="318">
        <f t="shared" si="380"/>
        <v>0</v>
      </c>
      <c r="CN146" s="318">
        <f t="shared" si="311"/>
        <v>0</v>
      </c>
      <c r="CO146" s="318">
        <f t="shared" si="312"/>
        <v>0</v>
      </c>
      <c r="CP146" s="318">
        <f t="shared" si="313"/>
        <v>0</v>
      </c>
      <c r="CQ146" s="307"/>
      <c r="CR146" s="307">
        <f t="shared" si="381"/>
        <v>0</v>
      </c>
      <c r="CS146" s="307"/>
      <c r="CT146" s="188"/>
      <c r="CU146" s="188"/>
      <c r="CV146" s="188"/>
      <c r="CW146" s="316">
        <f t="shared" si="382"/>
        <v>0</v>
      </c>
      <c r="CX146" s="316">
        <f t="shared" si="314"/>
        <v>0</v>
      </c>
      <c r="CY146" s="316">
        <f t="shared" si="315"/>
        <v>0</v>
      </c>
      <c r="CZ146" s="316">
        <f t="shared" si="316"/>
        <v>0</v>
      </c>
      <c r="DA146" s="316">
        <f t="shared" si="317"/>
        <v>0</v>
      </c>
      <c r="DB146" s="316">
        <f t="shared" si="318"/>
        <v>0</v>
      </c>
      <c r="DC146" s="316">
        <f t="shared" si="319"/>
        <v>0</v>
      </c>
      <c r="DD146" s="188"/>
      <c r="DE146" s="307">
        <f t="shared" si="383"/>
        <v>0</v>
      </c>
      <c r="DF146" s="188"/>
      <c r="DG146" s="188"/>
      <c r="DH146" s="188"/>
      <c r="DI146" s="188"/>
      <c r="DJ146" s="188"/>
      <c r="DK146" s="316">
        <f t="shared" si="384"/>
        <v>0</v>
      </c>
      <c r="DL146" s="316">
        <f t="shared" si="320"/>
        <v>0</v>
      </c>
      <c r="DM146" s="316">
        <f t="shared" si="321"/>
        <v>0</v>
      </c>
      <c r="DN146" s="316">
        <f t="shared" si="322"/>
        <v>0</v>
      </c>
      <c r="DO146" s="316"/>
      <c r="DP146" s="316">
        <f t="shared" si="385"/>
        <v>0</v>
      </c>
      <c r="DQ146" s="316"/>
      <c r="DR146" s="316">
        <f t="shared" si="386"/>
        <v>0</v>
      </c>
      <c r="DS146" s="316">
        <f t="shared" si="323"/>
        <v>0</v>
      </c>
      <c r="DT146" s="316">
        <f t="shared" si="324"/>
        <v>0</v>
      </c>
      <c r="DU146" s="316">
        <f t="shared" si="325"/>
        <v>0</v>
      </c>
      <c r="DV146" s="316">
        <f t="shared" si="326"/>
        <v>0</v>
      </c>
      <c r="DW146" s="316">
        <f t="shared" si="327"/>
        <v>0</v>
      </c>
      <c r="DX146" s="316">
        <f t="shared" si="328"/>
        <v>0</v>
      </c>
      <c r="DY146" s="316">
        <f t="shared" si="329"/>
        <v>0</v>
      </c>
      <c r="DZ146" s="188"/>
      <c r="EA146" s="307">
        <f t="shared" si="330"/>
        <v>0</v>
      </c>
      <c r="EB146" s="307">
        <f t="shared" si="331"/>
        <v>0</v>
      </c>
      <c r="EC146" s="188"/>
      <c r="ED146" s="188"/>
      <c r="EE146" s="188"/>
      <c r="EF146" s="188"/>
      <c r="EG146" s="188"/>
      <c r="EH146" s="316">
        <f t="shared" si="387"/>
        <v>0</v>
      </c>
      <c r="EI146" s="316">
        <f t="shared" si="332"/>
        <v>0</v>
      </c>
      <c r="EJ146" s="316">
        <f t="shared" si="333"/>
        <v>0</v>
      </c>
      <c r="EK146" s="316">
        <f t="shared" si="334"/>
        <v>0</v>
      </c>
      <c r="EL146" s="316">
        <f t="shared" si="335"/>
        <v>0</v>
      </c>
      <c r="EM146" s="316">
        <f t="shared" si="336"/>
        <v>0</v>
      </c>
      <c r="EN146" s="188"/>
      <c r="EO146" s="307">
        <f t="shared" si="395"/>
        <v>0</v>
      </c>
      <c r="EP146" s="307">
        <f t="shared" si="337"/>
        <v>0</v>
      </c>
      <c r="EQ146" s="188"/>
      <c r="ER146" s="188"/>
      <c r="ES146" s="188"/>
      <c r="ET146" s="188"/>
      <c r="EU146" s="188"/>
      <c r="EV146" s="316">
        <f t="shared" si="388"/>
        <v>0</v>
      </c>
      <c r="EW146" s="316">
        <f t="shared" si="338"/>
        <v>0</v>
      </c>
      <c r="EX146" s="316">
        <f t="shared" si="339"/>
        <v>0</v>
      </c>
      <c r="EY146" s="316">
        <f t="shared" si="340"/>
        <v>0</v>
      </c>
      <c r="EZ146" s="316">
        <f t="shared" si="341"/>
        <v>0</v>
      </c>
      <c r="FA146" s="316">
        <f t="shared" si="342"/>
        <v>0</v>
      </c>
      <c r="FB146" s="188"/>
      <c r="FC146" s="307">
        <f t="shared" si="396"/>
        <v>0</v>
      </c>
      <c r="FD146" s="307">
        <f t="shared" si="343"/>
        <v>0</v>
      </c>
      <c r="FE146" s="188"/>
      <c r="FF146" s="188"/>
      <c r="FG146" s="188"/>
      <c r="FH146" s="188"/>
      <c r="FI146" s="188"/>
      <c r="FJ146" s="188"/>
      <c r="FK146" s="316">
        <f t="shared" si="389"/>
        <v>0</v>
      </c>
      <c r="FL146" s="316">
        <f t="shared" si="344"/>
        <v>0</v>
      </c>
      <c r="FM146" s="316">
        <f t="shared" si="345"/>
        <v>0</v>
      </c>
      <c r="FN146" s="316">
        <f t="shared" si="346"/>
        <v>0</v>
      </c>
      <c r="FO146" s="316">
        <f t="shared" si="347"/>
        <v>0</v>
      </c>
      <c r="FP146" s="316">
        <f t="shared" si="348"/>
        <v>0</v>
      </c>
      <c r="FQ146" s="188"/>
      <c r="FR146" s="307">
        <f t="shared" si="349"/>
        <v>0</v>
      </c>
      <c r="FS146" s="307">
        <f t="shared" si="350"/>
        <v>0</v>
      </c>
      <c r="FT146" s="188"/>
      <c r="FU146" s="188"/>
      <c r="FV146" s="188"/>
      <c r="FW146" s="188"/>
      <c r="FX146" s="188"/>
      <c r="FY146" s="188"/>
      <c r="FZ146" s="316">
        <f t="shared" si="390"/>
        <v>0</v>
      </c>
      <c r="GA146" s="316">
        <f t="shared" si="351"/>
        <v>0</v>
      </c>
      <c r="GB146" s="316">
        <f t="shared" si="352"/>
        <v>0</v>
      </c>
      <c r="GC146" s="316">
        <f t="shared" si="353"/>
        <v>0</v>
      </c>
      <c r="GD146" s="316">
        <f t="shared" si="354"/>
        <v>0</v>
      </c>
      <c r="GE146" s="316">
        <f t="shared" si="355"/>
        <v>0</v>
      </c>
      <c r="GF146" s="188"/>
      <c r="GG146" s="307">
        <f t="shared" si="356"/>
        <v>0</v>
      </c>
      <c r="GH146" s="307">
        <f t="shared" si="357"/>
        <v>0</v>
      </c>
      <c r="GK146" s="188"/>
      <c r="GL146" s="188"/>
      <c r="GM146" s="188"/>
      <c r="GN146" s="188"/>
      <c r="GO146" s="316">
        <f t="shared" si="277"/>
        <v>0</v>
      </c>
      <c r="GP146" s="316">
        <f t="shared" si="277"/>
        <v>0</v>
      </c>
      <c r="GQ146" s="316">
        <f t="shared" si="277"/>
        <v>0</v>
      </c>
      <c r="GR146" s="316">
        <f t="shared" si="275"/>
        <v>0</v>
      </c>
      <c r="GS146" s="316">
        <f t="shared" si="275"/>
        <v>0</v>
      </c>
      <c r="GT146" s="316">
        <f t="shared" si="275"/>
        <v>0</v>
      </c>
      <c r="GU146" s="188"/>
      <c r="GV146" s="307">
        <f t="shared" si="358"/>
        <v>0</v>
      </c>
      <c r="GW146" s="307">
        <f t="shared" si="391"/>
        <v>0</v>
      </c>
      <c r="GZ146" s="188"/>
      <c r="HA146" s="188"/>
      <c r="HB146" s="188"/>
      <c r="HC146" s="188"/>
      <c r="HD146" s="316">
        <f t="shared" si="278"/>
        <v>0</v>
      </c>
      <c r="HE146" s="316">
        <f t="shared" si="278"/>
        <v>0</v>
      </c>
      <c r="HF146" s="316">
        <f t="shared" si="278"/>
        <v>0</v>
      </c>
      <c r="HG146" s="316">
        <f t="shared" si="276"/>
        <v>0</v>
      </c>
      <c r="HH146" s="316">
        <f t="shared" si="276"/>
        <v>0</v>
      </c>
      <c r="HI146" s="316">
        <f t="shared" si="276"/>
        <v>0</v>
      </c>
      <c r="HJ146" s="188"/>
      <c r="HK146" s="307">
        <f t="shared" si="359"/>
        <v>0</v>
      </c>
      <c r="HL146" s="307">
        <f t="shared" si="392"/>
        <v>0</v>
      </c>
    </row>
    <row r="147" spans="1:220" ht="17.25" thickBot="1" x14ac:dyDescent="0.3">
      <c r="A147" s="404">
        <v>41214</v>
      </c>
      <c r="B147" s="410">
        <f t="shared" si="360"/>
        <v>0</v>
      </c>
      <c r="C147" s="208">
        <f t="shared" si="361"/>
        <v>0</v>
      </c>
      <c r="D147" s="210">
        <f>AVERAGE(C147:C158)</f>
        <v>0</v>
      </c>
      <c r="E147" s="410">
        <f t="shared" si="362"/>
        <v>0</v>
      </c>
      <c r="F147" s="208">
        <f t="shared" si="363"/>
        <v>0.25</v>
      </c>
      <c r="G147" s="210">
        <f>AVERAGE(F147:F158)</f>
        <v>0.21708333333333332</v>
      </c>
      <c r="H147" s="410">
        <f t="shared" si="364"/>
        <v>0</v>
      </c>
      <c r="I147" s="208">
        <f t="shared" si="279"/>
        <v>5.0000000000000001E-3</v>
      </c>
      <c r="J147" s="210">
        <f>AVERAGE(I147:I158)</f>
        <v>-3.9999999999999987E-2</v>
      </c>
      <c r="K147" s="410">
        <f t="shared" si="365"/>
        <v>0</v>
      </c>
      <c r="L147" s="208">
        <f t="shared" si="280"/>
        <v>0.13750000000000001</v>
      </c>
      <c r="M147" s="210">
        <f>AVERAGE(L147:L158)</f>
        <v>0.11624999999999996</v>
      </c>
      <c r="N147" s="410">
        <f t="shared" si="366"/>
        <v>-45.69</v>
      </c>
      <c r="O147" s="208">
        <f t="shared" si="281"/>
        <v>0.13</v>
      </c>
      <c r="P147" s="210">
        <f>AVERAGE(O147:O158)</f>
        <v>0.12999999999999998</v>
      </c>
      <c r="Q147" s="410">
        <f t="shared" si="367"/>
        <v>1.44</v>
      </c>
      <c r="R147" s="208">
        <f t="shared" si="368"/>
        <v>-0.56999999999999995</v>
      </c>
      <c r="S147" s="210">
        <f>AVERAGE(R147:R158)</f>
        <v>-0.57000000000000006</v>
      </c>
      <c r="T147" s="208">
        <f t="shared" si="369"/>
        <v>5.5861204643185118</v>
      </c>
      <c r="U147" s="210">
        <f>AVERAGE(T147:T158)</f>
        <v>5.537145716439885</v>
      </c>
      <c r="V147" s="410">
        <f t="shared" si="370"/>
        <v>-0.01</v>
      </c>
      <c r="W147" s="208">
        <f t="shared" si="371"/>
        <v>4.5674999999999999</v>
      </c>
      <c r="X147" s="210">
        <f>AVERAGE(W147:W158)</f>
        <v>4.5326666666666666</v>
      </c>
      <c r="Z147" s="415">
        <f t="shared" si="372"/>
        <v>1.44</v>
      </c>
      <c r="AA147" s="122"/>
      <c r="AB147" s="122"/>
      <c r="AH147" s="407">
        <v>41214</v>
      </c>
      <c r="AI147" s="293">
        <f t="shared" si="373"/>
        <v>0</v>
      </c>
      <c r="AJ147" s="294">
        <f t="shared" si="393"/>
        <v>0</v>
      </c>
      <c r="AK147" s="294">
        <f t="shared" si="282"/>
        <v>0</v>
      </c>
      <c r="AL147" s="313">
        <f t="shared" si="374"/>
        <v>0.49124880393439557</v>
      </c>
      <c r="AM147" s="314">
        <f t="shared" si="283"/>
        <v>0</v>
      </c>
      <c r="AN147" s="294">
        <f t="shared" si="284"/>
        <v>0</v>
      </c>
      <c r="AO147" s="408"/>
      <c r="AP147" s="237"/>
      <c r="AQ147" s="307">
        <f t="shared" si="285"/>
        <v>0</v>
      </c>
      <c r="AR147" s="237"/>
      <c r="AS147" s="188"/>
      <c r="AT147" s="188"/>
      <c r="AU147" s="239">
        <v>41214</v>
      </c>
      <c r="AV147" s="188"/>
      <c r="AW147" s="315">
        <f t="shared" si="375"/>
        <v>0</v>
      </c>
      <c r="AX147" s="316">
        <f t="shared" si="286"/>
        <v>0</v>
      </c>
      <c r="AY147" s="316">
        <f t="shared" si="287"/>
        <v>0</v>
      </c>
      <c r="AZ147" s="316">
        <f t="shared" si="288"/>
        <v>0</v>
      </c>
      <c r="BA147" s="316">
        <f t="shared" si="289"/>
        <v>0</v>
      </c>
      <c r="BB147" s="316">
        <f t="shared" si="290"/>
        <v>0</v>
      </c>
      <c r="BC147" s="316">
        <f t="shared" si="291"/>
        <v>0</v>
      </c>
      <c r="BD147" s="316"/>
      <c r="BE147" s="316">
        <f t="shared" si="376"/>
        <v>0</v>
      </c>
      <c r="BF147" s="248"/>
      <c r="BG147" s="248"/>
      <c r="BH147" s="317">
        <f t="shared" si="377"/>
        <v>0</v>
      </c>
      <c r="BI147" s="317">
        <f t="shared" si="292"/>
        <v>0</v>
      </c>
      <c r="BJ147" s="317">
        <f t="shared" si="293"/>
        <v>0</v>
      </c>
      <c r="BK147" s="317">
        <f t="shared" si="294"/>
        <v>0</v>
      </c>
      <c r="BL147" s="317">
        <f t="shared" si="295"/>
        <v>0</v>
      </c>
      <c r="BM147" s="317">
        <f t="shared" si="296"/>
        <v>0</v>
      </c>
      <c r="BN147" s="317">
        <f t="shared" si="297"/>
        <v>0</v>
      </c>
      <c r="BO147" s="317">
        <f t="shared" si="298"/>
        <v>0</v>
      </c>
      <c r="BP147" s="248"/>
      <c r="BQ147" s="249">
        <f t="shared" si="394"/>
        <v>0</v>
      </c>
      <c r="BR147" s="249"/>
      <c r="BS147" s="249"/>
      <c r="BT147" s="188"/>
      <c r="BU147" s="188"/>
      <c r="BV147" s="318">
        <f t="shared" si="378"/>
        <v>0</v>
      </c>
      <c r="BW147" s="318">
        <f t="shared" si="299"/>
        <v>0</v>
      </c>
      <c r="BX147" s="318">
        <f t="shared" si="300"/>
        <v>0</v>
      </c>
      <c r="BY147" s="318">
        <f t="shared" si="301"/>
        <v>0</v>
      </c>
      <c r="BZ147" s="318">
        <f t="shared" si="302"/>
        <v>0</v>
      </c>
      <c r="CA147" s="316">
        <f t="shared" si="303"/>
        <v>0</v>
      </c>
      <c r="CB147" s="316">
        <f t="shared" si="304"/>
        <v>0</v>
      </c>
      <c r="CC147" s="316">
        <f t="shared" si="305"/>
        <v>0</v>
      </c>
      <c r="CD147" s="316">
        <f t="shared" si="306"/>
        <v>0</v>
      </c>
      <c r="CE147" s="316">
        <f t="shared" si="307"/>
        <v>0</v>
      </c>
      <c r="CF147" s="316">
        <f t="shared" si="308"/>
        <v>0</v>
      </c>
      <c r="CG147" s="316">
        <f t="shared" si="309"/>
        <v>0</v>
      </c>
      <c r="CH147" s="316">
        <f t="shared" si="310"/>
        <v>0</v>
      </c>
      <c r="CI147" s="188"/>
      <c r="CJ147" s="307">
        <f t="shared" si="379"/>
        <v>0</v>
      </c>
      <c r="CK147" s="307"/>
      <c r="CL147" s="307"/>
      <c r="CM147" s="318">
        <f t="shared" si="380"/>
        <v>0</v>
      </c>
      <c r="CN147" s="318">
        <f t="shared" si="311"/>
        <v>0</v>
      </c>
      <c r="CO147" s="318">
        <f t="shared" si="312"/>
        <v>0</v>
      </c>
      <c r="CP147" s="318">
        <f t="shared" si="313"/>
        <v>0</v>
      </c>
      <c r="CQ147" s="307"/>
      <c r="CR147" s="307">
        <f t="shared" si="381"/>
        <v>0</v>
      </c>
      <c r="CS147" s="307"/>
      <c r="CT147" s="188"/>
      <c r="CU147" s="188"/>
      <c r="CV147" s="188"/>
      <c r="CW147" s="316">
        <f t="shared" si="382"/>
        <v>0</v>
      </c>
      <c r="CX147" s="316">
        <f t="shared" si="314"/>
        <v>0</v>
      </c>
      <c r="CY147" s="316">
        <f t="shared" si="315"/>
        <v>0</v>
      </c>
      <c r="CZ147" s="316">
        <f t="shared" si="316"/>
        <v>0</v>
      </c>
      <c r="DA147" s="316">
        <f t="shared" si="317"/>
        <v>0</v>
      </c>
      <c r="DB147" s="316">
        <f t="shared" si="318"/>
        <v>0</v>
      </c>
      <c r="DC147" s="316">
        <f t="shared" si="319"/>
        <v>0</v>
      </c>
      <c r="DD147" s="188"/>
      <c r="DE147" s="307">
        <f t="shared" si="383"/>
        <v>0</v>
      </c>
      <c r="DF147" s="188"/>
      <c r="DG147" s="188"/>
      <c r="DH147" s="188"/>
      <c r="DI147" s="188"/>
      <c r="DJ147" s="188"/>
      <c r="DK147" s="316">
        <f t="shared" si="384"/>
        <v>0</v>
      </c>
      <c r="DL147" s="316">
        <f t="shared" si="320"/>
        <v>0</v>
      </c>
      <c r="DM147" s="316">
        <f t="shared" si="321"/>
        <v>0</v>
      </c>
      <c r="DN147" s="316">
        <f t="shared" si="322"/>
        <v>0</v>
      </c>
      <c r="DO147" s="316"/>
      <c r="DP147" s="316">
        <f t="shared" si="385"/>
        <v>0</v>
      </c>
      <c r="DQ147" s="316"/>
      <c r="DR147" s="316">
        <f t="shared" si="386"/>
        <v>0</v>
      </c>
      <c r="DS147" s="316">
        <f t="shared" si="323"/>
        <v>0</v>
      </c>
      <c r="DT147" s="316">
        <f t="shared" si="324"/>
        <v>0</v>
      </c>
      <c r="DU147" s="316">
        <f t="shared" si="325"/>
        <v>0</v>
      </c>
      <c r="DV147" s="316">
        <f t="shared" si="326"/>
        <v>0</v>
      </c>
      <c r="DW147" s="316">
        <f t="shared" si="327"/>
        <v>0</v>
      </c>
      <c r="DX147" s="316">
        <f t="shared" si="328"/>
        <v>0</v>
      </c>
      <c r="DY147" s="316">
        <f t="shared" si="329"/>
        <v>0</v>
      </c>
      <c r="DZ147" s="188"/>
      <c r="EA147" s="307">
        <f t="shared" si="330"/>
        <v>0</v>
      </c>
      <c r="EB147" s="307">
        <f t="shared" si="331"/>
        <v>0</v>
      </c>
      <c r="EC147" s="188"/>
      <c r="ED147" s="188"/>
      <c r="EE147" s="188"/>
      <c r="EF147" s="188"/>
      <c r="EG147" s="188"/>
      <c r="EH147" s="316">
        <f t="shared" si="387"/>
        <v>0</v>
      </c>
      <c r="EI147" s="316">
        <f t="shared" si="332"/>
        <v>0</v>
      </c>
      <c r="EJ147" s="316">
        <f t="shared" si="333"/>
        <v>0</v>
      </c>
      <c r="EK147" s="316">
        <f t="shared" si="334"/>
        <v>0</v>
      </c>
      <c r="EL147" s="316">
        <f t="shared" si="335"/>
        <v>0</v>
      </c>
      <c r="EM147" s="316">
        <f t="shared" si="336"/>
        <v>0</v>
      </c>
      <c r="EN147" s="188"/>
      <c r="EO147" s="307">
        <f t="shared" si="395"/>
        <v>0</v>
      </c>
      <c r="EP147" s="307">
        <f t="shared" si="337"/>
        <v>0</v>
      </c>
      <c r="EQ147" s="188"/>
      <c r="ER147" s="188"/>
      <c r="ES147" s="188"/>
      <c r="ET147" s="188"/>
      <c r="EU147" s="188"/>
      <c r="EV147" s="316">
        <f t="shared" si="388"/>
        <v>0</v>
      </c>
      <c r="EW147" s="316">
        <f t="shared" si="338"/>
        <v>0</v>
      </c>
      <c r="EX147" s="316">
        <f t="shared" si="339"/>
        <v>0</v>
      </c>
      <c r="EY147" s="316">
        <f t="shared" si="340"/>
        <v>0</v>
      </c>
      <c r="EZ147" s="316">
        <f t="shared" si="341"/>
        <v>0</v>
      </c>
      <c r="FA147" s="316">
        <f t="shared" si="342"/>
        <v>0</v>
      </c>
      <c r="FB147" s="188"/>
      <c r="FC147" s="307">
        <f t="shared" si="396"/>
        <v>0</v>
      </c>
      <c r="FD147" s="307">
        <f t="shared" si="343"/>
        <v>0</v>
      </c>
      <c r="FE147" s="188"/>
      <c r="FF147" s="188"/>
      <c r="FG147" s="188"/>
      <c r="FH147" s="188"/>
      <c r="FI147" s="188"/>
      <c r="FJ147" s="188"/>
      <c r="FK147" s="316">
        <f t="shared" si="389"/>
        <v>0</v>
      </c>
      <c r="FL147" s="316">
        <f t="shared" si="344"/>
        <v>0</v>
      </c>
      <c r="FM147" s="316">
        <f t="shared" si="345"/>
        <v>0</v>
      </c>
      <c r="FN147" s="316">
        <f t="shared" si="346"/>
        <v>0</v>
      </c>
      <c r="FO147" s="316">
        <f t="shared" si="347"/>
        <v>0</v>
      </c>
      <c r="FP147" s="316">
        <f t="shared" si="348"/>
        <v>0</v>
      </c>
      <c r="FQ147" s="188"/>
      <c r="FR147" s="307">
        <f t="shared" si="349"/>
        <v>0</v>
      </c>
      <c r="FS147" s="307">
        <f t="shared" si="350"/>
        <v>0</v>
      </c>
      <c r="FT147" s="188"/>
      <c r="FU147" s="188"/>
      <c r="FV147" s="188"/>
      <c r="FW147" s="188"/>
      <c r="FX147" s="188"/>
      <c r="FY147" s="188"/>
      <c r="FZ147" s="316">
        <f t="shared" si="390"/>
        <v>0</v>
      </c>
      <c r="GA147" s="316">
        <f t="shared" si="351"/>
        <v>0</v>
      </c>
      <c r="GB147" s="316">
        <f t="shared" si="352"/>
        <v>0</v>
      </c>
      <c r="GC147" s="316">
        <f t="shared" si="353"/>
        <v>0</v>
      </c>
      <c r="GD147" s="316">
        <f t="shared" si="354"/>
        <v>0</v>
      </c>
      <c r="GE147" s="316">
        <f t="shared" si="355"/>
        <v>0</v>
      </c>
      <c r="GF147" s="188"/>
      <c r="GG147" s="307">
        <f t="shared" si="356"/>
        <v>0</v>
      </c>
      <c r="GH147" s="307">
        <f t="shared" si="357"/>
        <v>0</v>
      </c>
      <c r="GK147" s="188"/>
      <c r="GL147" s="188"/>
      <c r="GM147" s="188"/>
      <c r="GN147" s="188"/>
      <c r="GO147" s="316">
        <f t="shared" si="277"/>
        <v>0</v>
      </c>
      <c r="GP147" s="316">
        <f t="shared" si="277"/>
        <v>0</v>
      </c>
      <c r="GQ147" s="316">
        <f t="shared" si="277"/>
        <v>0</v>
      </c>
      <c r="GR147" s="316">
        <f t="shared" si="275"/>
        <v>0</v>
      </c>
      <c r="GS147" s="316">
        <f t="shared" si="275"/>
        <v>0</v>
      </c>
      <c r="GT147" s="316">
        <f t="shared" si="275"/>
        <v>0</v>
      </c>
      <c r="GU147" s="188"/>
      <c r="GV147" s="307">
        <f t="shared" si="358"/>
        <v>0</v>
      </c>
      <c r="GW147" s="307">
        <f t="shared" si="391"/>
        <v>0</v>
      </c>
      <c r="GZ147" s="188"/>
      <c r="HA147" s="188"/>
      <c r="HB147" s="188"/>
      <c r="HC147" s="188"/>
      <c r="HD147" s="316">
        <f t="shared" si="278"/>
        <v>0</v>
      </c>
      <c r="HE147" s="316">
        <f t="shared" si="278"/>
        <v>0</v>
      </c>
      <c r="HF147" s="316">
        <f t="shared" si="278"/>
        <v>0</v>
      </c>
      <c r="HG147" s="316">
        <f t="shared" si="276"/>
        <v>0</v>
      </c>
      <c r="HH147" s="316">
        <f t="shared" si="276"/>
        <v>0</v>
      </c>
      <c r="HI147" s="316">
        <f t="shared" si="276"/>
        <v>0</v>
      </c>
      <c r="HJ147" s="188"/>
      <c r="HK147" s="307">
        <f t="shared" si="359"/>
        <v>0</v>
      </c>
      <c r="HL147" s="307">
        <f t="shared" si="392"/>
        <v>0</v>
      </c>
    </row>
    <row r="148" spans="1:220" ht="16.5" x14ac:dyDescent="0.25">
      <c r="A148" s="404">
        <v>41244</v>
      </c>
      <c r="B148" s="410">
        <f t="shared" si="360"/>
        <v>0</v>
      </c>
      <c r="C148" s="208">
        <f t="shared" si="361"/>
        <v>0</v>
      </c>
      <c r="D148" s="417"/>
      <c r="E148" s="410">
        <f t="shared" si="362"/>
        <v>0</v>
      </c>
      <c r="F148" s="208">
        <f t="shared" si="363"/>
        <v>0.27</v>
      </c>
      <c r="G148" s="417"/>
      <c r="H148" s="410">
        <f t="shared" si="364"/>
        <v>0</v>
      </c>
      <c r="I148" s="208">
        <f t="shared" si="279"/>
        <v>2.5000000000000001E-2</v>
      </c>
      <c r="J148" s="417"/>
      <c r="K148" s="410">
        <f t="shared" si="365"/>
        <v>0</v>
      </c>
      <c r="L148" s="208">
        <f t="shared" si="280"/>
        <v>0.1575</v>
      </c>
      <c r="M148" s="417"/>
      <c r="N148" s="410">
        <f t="shared" si="366"/>
        <v>-46.95</v>
      </c>
      <c r="O148" s="208">
        <f t="shared" si="281"/>
        <v>0.13</v>
      </c>
      <c r="P148" s="417"/>
      <c r="Q148" s="410">
        <f t="shared" si="367"/>
        <v>1.48</v>
      </c>
      <c r="R148" s="208">
        <f t="shared" si="368"/>
        <v>-0.56999999999999995</v>
      </c>
      <c r="S148" s="417"/>
      <c r="T148" s="208">
        <f t="shared" si="369"/>
        <v>5.7606997145156349</v>
      </c>
      <c r="U148" s="417"/>
      <c r="V148" s="410">
        <f t="shared" si="370"/>
        <v>-0.01</v>
      </c>
      <c r="W148" s="208">
        <f t="shared" si="371"/>
        <v>4.6924999999999999</v>
      </c>
      <c r="X148" s="417"/>
      <c r="Z148" s="415">
        <f t="shared" si="372"/>
        <v>1.48</v>
      </c>
      <c r="AA148" s="122"/>
      <c r="AB148" s="122"/>
      <c r="AH148" s="407">
        <v>41244</v>
      </c>
      <c r="AI148" s="293">
        <f t="shared" si="373"/>
        <v>0</v>
      </c>
      <c r="AJ148" s="294">
        <f t="shared" si="393"/>
        <v>0</v>
      </c>
      <c r="AK148" s="294">
        <f t="shared" si="282"/>
        <v>0</v>
      </c>
      <c r="AL148" s="313">
        <f t="shared" si="374"/>
        <v>0.48859396936521854</v>
      </c>
      <c r="AM148" s="314">
        <f t="shared" si="283"/>
        <v>0</v>
      </c>
      <c r="AN148" s="294">
        <f t="shared" si="284"/>
        <v>0</v>
      </c>
      <c r="AO148" s="408"/>
      <c r="AP148" s="237"/>
      <c r="AQ148" s="307">
        <f t="shared" si="285"/>
        <v>0</v>
      </c>
      <c r="AR148" s="237"/>
      <c r="AS148" s="188"/>
      <c r="AT148" s="188"/>
      <c r="AU148" s="239">
        <v>41244</v>
      </c>
      <c r="AV148" s="188"/>
      <c r="AW148" s="315">
        <f t="shared" si="375"/>
        <v>0</v>
      </c>
      <c r="AX148" s="316">
        <f t="shared" si="286"/>
        <v>0</v>
      </c>
      <c r="AY148" s="316">
        <f t="shared" si="287"/>
        <v>0</v>
      </c>
      <c r="AZ148" s="316">
        <f t="shared" si="288"/>
        <v>0</v>
      </c>
      <c r="BA148" s="316">
        <f t="shared" si="289"/>
        <v>0</v>
      </c>
      <c r="BB148" s="316">
        <f t="shared" si="290"/>
        <v>0</v>
      </c>
      <c r="BC148" s="316">
        <f t="shared" si="291"/>
        <v>0</v>
      </c>
      <c r="BD148" s="316"/>
      <c r="BE148" s="316">
        <f t="shared" si="376"/>
        <v>0</v>
      </c>
      <c r="BF148" s="248"/>
      <c r="BG148" s="248"/>
      <c r="BH148" s="317">
        <f t="shared" si="377"/>
        <v>0</v>
      </c>
      <c r="BI148" s="317">
        <f t="shared" si="292"/>
        <v>0</v>
      </c>
      <c r="BJ148" s="317">
        <f t="shared" si="293"/>
        <v>0</v>
      </c>
      <c r="BK148" s="317">
        <f t="shared" si="294"/>
        <v>0</v>
      </c>
      <c r="BL148" s="317">
        <f t="shared" si="295"/>
        <v>0</v>
      </c>
      <c r="BM148" s="317">
        <f t="shared" si="296"/>
        <v>0</v>
      </c>
      <c r="BN148" s="317">
        <f t="shared" si="297"/>
        <v>0</v>
      </c>
      <c r="BO148" s="317">
        <f t="shared" si="298"/>
        <v>0</v>
      </c>
      <c r="BP148" s="248"/>
      <c r="BQ148" s="249">
        <f t="shared" si="394"/>
        <v>0</v>
      </c>
      <c r="BR148" s="249"/>
      <c r="BS148" s="249"/>
      <c r="BT148" s="188"/>
      <c r="BU148" s="188"/>
      <c r="BV148" s="318">
        <f t="shared" si="378"/>
        <v>0</v>
      </c>
      <c r="BW148" s="318">
        <f t="shared" si="299"/>
        <v>0</v>
      </c>
      <c r="BX148" s="318">
        <f t="shared" si="300"/>
        <v>0</v>
      </c>
      <c r="BY148" s="318">
        <f t="shared" si="301"/>
        <v>0</v>
      </c>
      <c r="BZ148" s="318">
        <f t="shared" si="302"/>
        <v>0</v>
      </c>
      <c r="CA148" s="316">
        <f t="shared" si="303"/>
        <v>0</v>
      </c>
      <c r="CB148" s="316">
        <f t="shared" si="304"/>
        <v>0</v>
      </c>
      <c r="CC148" s="316">
        <f t="shared" si="305"/>
        <v>0</v>
      </c>
      <c r="CD148" s="316">
        <f t="shared" si="306"/>
        <v>0</v>
      </c>
      <c r="CE148" s="316">
        <f t="shared" si="307"/>
        <v>0</v>
      </c>
      <c r="CF148" s="316">
        <f t="shared" si="308"/>
        <v>0</v>
      </c>
      <c r="CG148" s="316">
        <f t="shared" si="309"/>
        <v>0</v>
      </c>
      <c r="CH148" s="316">
        <f t="shared" si="310"/>
        <v>0</v>
      </c>
      <c r="CI148" s="188"/>
      <c r="CJ148" s="307">
        <f t="shared" si="379"/>
        <v>0</v>
      </c>
      <c r="CK148" s="307"/>
      <c r="CL148" s="307"/>
      <c r="CM148" s="318">
        <f t="shared" si="380"/>
        <v>0</v>
      </c>
      <c r="CN148" s="318">
        <f t="shared" si="311"/>
        <v>0</v>
      </c>
      <c r="CO148" s="318">
        <f t="shared" si="312"/>
        <v>0</v>
      </c>
      <c r="CP148" s="318">
        <f t="shared" si="313"/>
        <v>0</v>
      </c>
      <c r="CQ148" s="307"/>
      <c r="CR148" s="307">
        <f t="shared" si="381"/>
        <v>0</v>
      </c>
      <c r="CS148" s="307"/>
      <c r="CT148" s="188"/>
      <c r="CU148" s="188"/>
      <c r="CV148" s="188"/>
      <c r="CW148" s="316">
        <f t="shared" si="382"/>
        <v>0</v>
      </c>
      <c r="CX148" s="316">
        <f t="shared" si="314"/>
        <v>0</v>
      </c>
      <c r="CY148" s="316">
        <f t="shared" si="315"/>
        <v>0</v>
      </c>
      <c r="CZ148" s="316">
        <f t="shared" si="316"/>
        <v>0</v>
      </c>
      <c r="DA148" s="316">
        <f t="shared" si="317"/>
        <v>0</v>
      </c>
      <c r="DB148" s="316">
        <f t="shared" si="318"/>
        <v>0</v>
      </c>
      <c r="DC148" s="316">
        <f t="shared" si="319"/>
        <v>0</v>
      </c>
      <c r="DD148" s="188"/>
      <c r="DE148" s="307">
        <f t="shared" si="383"/>
        <v>0</v>
      </c>
      <c r="DF148" s="188"/>
      <c r="DG148" s="188"/>
      <c r="DH148" s="188"/>
      <c r="DI148" s="188"/>
      <c r="DJ148" s="188"/>
      <c r="DK148" s="316">
        <f t="shared" si="384"/>
        <v>0</v>
      </c>
      <c r="DL148" s="316">
        <f t="shared" si="320"/>
        <v>0</v>
      </c>
      <c r="DM148" s="316">
        <f t="shared" si="321"/>
        <v>0</v>
      </c>
      <c r="DN148" s="316">
        <f t="shared" si="322"/>
        <v>0</v>
      </c>
      <c r="DO148" s="316"/>
      <c r="DP148" s="316">
        <f t="shared" si="385"/>
        <v>0</v>
      </c>
      <c r="DQ148" s="316"/>
      <c r="DR148" s="316">
        <f t="shared" si="386"/>
        <v>0</v>
      </c>
      <c r="DS148" s="316">
        <f t="shared" si="323"/>
        <v>0</v>
      </c>
      <c r="DT148" s="316">
        <f t="shared" si="324"/>
        <v>0</v>
      </c>
      <c r="DU148" s="316">
        <f t="shared" si="325"/>
        <v>0</v>
      </c>
      <c r="DV148" s="316">
        <f t="shared" si="326"/>
        <v>0</v>
      </c>
      <c r="DW148" s="316">
        <f t="shared" si="327"/>
        <v>0</v>
      </c>
      <c r="DX148" s="316">
        <f t="shared" si="328"/>
        <v>0</v>
      </c>
      <c r="DY148" s="316">
        <f t="shared" si="329"/>
        <v>0</v>
      </c>
      <c r="DZ148" s="188"/>
      <c r="EA148" s="307">
        <f t="shared" si="330"/>
        <v>0</v>
      </c>
      <c r="EB148" s="307">
        <f t="shared" si="331"/>
        <v>0</v>
      </c>
      <c r="EC148" s="188"/>
      <c r="ED148" s="188"/>
      <c r="EE148" s="188"/>
      <c r="EF148" s="188"/>
      <c r="EG148" s="188"/>
      <c r="EH148" s="316">
        <f t="shared" si="387"/>
        <v>0</v>
      </c>
      <c r="EI148" s="316">
        <f t="shared" si="332"/>
        <v>0</v>
      </c>
      <c r="EJ148" s="316">
        <f t="shared" si="333"/>
        <v>0</v>
      </c>
      <c r="EK148" s="316">
        <f t="shared" si="334"/>
        <v>0</v>
      </c>
      <c r="EL148" s="316">
        <f t="shared" si="335"/>
        <v>0</v>
      </c>
      <c r="EM148" s="316">
        <f t="shared" si="336"/>
        <v>0</v>
      </c>
      <c r="EN148" s="188"/>
      <c r="EO148" s="307">
        <f t="shared" si="395"/>
        <v>0</v>
      </c>
      <c r="EP148" s="307">
        <f t="shared" si="337"/>
        <v>0</v>
      </c>
      <c r="EQ148" s="188"/>
      <c r="ER148" s="188"/>
      <c r="ES148" s="188"/>
      <c r="ET148" s="188"/>
      <c r="EU148" s="188"/>
      <c r="EV148" s="316">
        <f t="shared" si="388"/>
        <v>0</v>
      </c>
      <c r="EW148" s="316">
        <f t="shared" si="338"/>
        <v>0</v>
      </c>
      <c r="EX148" s="316">
        <f t="shared" si="339"/>
        <v>0</v>
      </c>
      <c r="EY148" s="316">
        <f t="shared" si="340"/>
        <v>0</v>
      </c>
      <c r="EZ148" s="316">
        <f t="shared" si="341"/>
        <v>0</v>
      </c>
      <c r="FA148" s="316">
        <f t="shared" si="342"/>
        <v>0</v>
      </c>
      <c r="FB148" s="188"/>
      <c r="FC148" s="307">
        <f t="shared" si="396"/>
        <v>0</v>
      </c>
      <c r="FD148" s="307">
        <f t="shared" si="343"/>
        <v>0</v>
      </c>
      <c r="FE148" s="188"/>
      <c r="FF148" s="188"/>
      <c r="FG148" s="188"/>
      <c r="FH148" s="188"/>
      <c r="FI148" s="188"/>
      <c r="FJ148" s="188"/>
      <c r="FK148" s="316">
        <f t="shared" si="389"/>
        <v>0</v>
      </c>
      <c r="FL148" s="316">
        <f t="shared" si="344"/>
        <v>0</v>
      </c>
      <c r="FM148" s="316">
        <f t="shared" si="345"/>
        <v>0</v>
      </c>
      <c r="FN148" s="316">
        <f t="shared" si="346"/>
        <v>0</v>
      </c>
      <c r="FO148" s="316">
        <f t="shared" si="347"/>
        <v>0</v>
      </c>
      <c r="FP148" s="316">
        <f t="shared" si="348"/>
        <v>0</v>
      </c>
      <c r="FQ148" s="188"/>
      <c r="FR148" s="307">
        <f t="shared" si="349"/>
        <v>0</v>
      </c>
      <c r="FS148" s="307">
        <f t="shared" si="350"/>
        <v>0</v>
      </c>
      <c r="FT148" s="188"/>
      <c r="FU148" s="188"/>
      <c r="FV148" s="188"/>
      <c r="FW148" s="188"/>
      <c r="FX148" s="188"/>
      <c r="FY148" s="188"/>
      <c r="FZ148" s="316">
        <f t="shared" si="390"/>
        <v>0</v>
      </c>
      <c r="GA148" s="316">
        <f t="shared" si="351"/>
        <v>0</v>
      </c>
      <c r="GB148" s="316">
        <f t="shared" si="352"/>
        <v>0</v>
      </c>
      <c r="GC148" s="316">
        <f t="shared" si="353"/>
        <v>0</v>
      </c>
      <c r="GD148" s="316">
        <f t="shared" si="354"/>
        <v>0</v>
      </c>
      <c r="GE148" s="316">
        <f t="shared" si="355"/>
        <v>0</v>
      </c>
      <c r="GF148" s="188"/>
      <c r="GG148" s="307">
        <f t="shared" si="356"/>
        <v>0</v>
      </c>
      <c r="GH148" s="307">
        <f t="shared" si="357"/>
        <v>0</v>
      </c>
      <c r="GK148" s="188"/>
      <c r="GL148" s="188"/>
      <c r="GM148" s="188"/>
      <c r="GN148" s="188"/>
      <c r="GO148" s="316">
        <f t="shared" si="277"/>
        <v>0</v>
      </c>
      <c r="GP148" s="316">
        <f t="shared" si="277"/>
        <v>0</v>
      </c>
      <c r="GQ148" s="316">
        <f t="shared" si="277"/>
        <v>0</v>
      </c>
      <c r="GR148" s="316">
        <f t="shared" si="275"/>
        <v>0</v>
      </c>
      <c r="GS148" s="316">
        <f t="shared" si="275"/>
        <v>0</v>
      </c>
      <c r="GT148" s="316">
        <f t="shared" si="275"/>
        <v>0</v>
      </c>
      <c r="GU148" s="188"/>
      <c r="GV148" s="307">
        <f t="shared" si="358"/>
        <v>0</v>
      </c>
      <c r="GW148" s="307">
        <f t="shared" si="391"/>
        <v>0</v>
      </c>
      <c r="GZ148" s="188"/>
      <c r="HA148" s="188"/>
      <c r="HB148" s="188"/>
      <c r="HC148" s="188"/>
      <c r="HD148" s="316">
        <f t="shared" si="278"/>
        <v>0</v>
      </c>
      <c r="HE148" s="316">
        <f t="shared" si="278"/>
        <v>0</v>
      </c>
      <c r="HF148" s="316">
        <f t="shared" si="278"/>
        <v>0</v>
      </c>
      <c r="HG148" s="316">
        <f t="shared" si="276"/>
        <v>0</v>
      </c>
      <c r="HH148" s="316">
        <f t="shared" si="276"/>
        <v>0</v>
      </c>
      <c r="HI148" s="316">
        <f t="shared" si="276"/>
        <v>0</v>
      </c>
      <c r="HJ148" s="188"/>
      <c r="HK148" s="307">
        <f t="shared" si="359"/>
        <v>0</v>
      </c>
      <c r="HL148" s="307">
        <f t="shared" si="392"/>
        <v>0</v>
      </c>
    </row>
    <row r="149" spans="1:220" ht="16.5" x14ac:dyDescent="0.25">
      <c r="A149" s="404">
        <v>41275</v>
      </c>
      <c r="B149" s="410">
        <f t="shared" si="360"/>
        <v>0</v>
      </c>
      <c r="C149" s="208">
        <f t="shared" si="361"/>
        <v>0</v>
      </c>
      <c r="D149" s="411">
        <f>AVERAGE(C147:C151)</f>
        <v>0</v>
      </c>
      <c r="E149" s="410">
        <f t="shared" si="362"/>
        <v>0</v>
      </c>
      <c r="F149" s="208">
        <f t="shared" si="363"/>
        <v>0.28000000000000003</v>
      </c>
      <c r="G149" s="411">
        <f>AVERAGE(F147:F151)</f>
        <v>0.26700000000000002</v>
      </c>
      <c r="H149" s="410">
        <f t="shared" si="364"/>
        <v>0</v>
      </c>
      <c r="I149" s="208">
        <f t="shared" si="279"/>
        <v>3.7499999999999999E-2</v>
      </c>
      <c r="J149" s="411">
        <f>AVERAGE(I147:I151)</f>
        <v>3.0000000000000006E-2</v>
      </c>
      <c r="K149" s="410">
        <f t="shared" si="365"/>
        <v>0</v>
      </c>
      <c r="L149" s="208">
        <f t="shared" si="280"/>
        <v>0.16750000000000001</v>
      </c>
      <c r="M149" s="411">
        <f>AVERAGE(L147:L151)</f>
        <v>0.1545</v>
      </c>
      <c r="N149" s="410">
        <f t="shared" si="366"/>
        <v>-46.69</v>
      </c>
      <c r="O149" s="208">
        <f t="shared" si="281"/>
        <v>0.13</v>
      </c>
      <c r="P149" s="411">
        <f>AVERAGE(O147:O151)</f>
        <v>0.13</v>
      </c>
      <c r="Q149" s="410">
        <f t="shared" si="367"/>
        <v>1.47</v>
      </c>
      <c r="R149" s="208">
        <f t="shared" si="368"/>
        <v>-0.56999999999999995</v>
      </c>
      <c r="S149" s="411">
        <f>AVERAGE(R147:R151)</f>
        <v>-0.56999999999999995</v>
      </c>
      <c r="T149" s="208">
        <f t="shared" si="369"/>
        <v>5.9199116149684308</v>
      </c>
      <c r="U149" s="411">
        <f>AVERAGE(T147:T151)</f>
        <v>5.713394771125416</v>
      </c>
      <c r="V149" s="410">
        <f t="shared" si="370"/>
        <v>-0.01</v>
      </c>
      <c r="W149" s="208">
        <f t="shared" si="371"/>
        <v>4.8065000000000007</v>
      </c>
      <c r="X149" s="411">
        <f>AVERAGE(W147:W151)</f>
        <v>4.6587000000000005</v>
      </c>
      <c r="Z149" s="415">
        <f t="shared" si="372"/>
        <v>1.47</v>
      </c>
      <c r="AA149" s="122"/>
      <c r="AB149" s="122"/>
      <c r="AH149" s="407">
        <v>41275</v>
      </c>
      <c r="AI149" s="293">
        <f t="shared" si="373"/>
        <v>0</v>
      </c>
      <c r="AJ149" s="294">
        <f t="shared" si="393"/>
        <v>0</v>
      </c>
      <c r="AK149" s="294">
        <f t="shared" si="282"/>
        <v>0</v>
      </c>
      <c r="AL149" s="313">
        <f t="shared" si="374"/>
        <v>0.48586246453967191</v>
      </c>
      <c r="AM149" s="314">
        <f t="shared" si="283"/>
        <v>0</v>
      </c>
      <c r="AN149" s="294">
        <f t="shared" si="284"/>
        <v>0</v>
      </c>
      <c r="AO149" s="408"/>
      <c r="AP149" s="237"/>
      <c r="AQ149" s="307">
        <f t="shared" si="285"/>
        <v>0</v>
      </c>
      <c r="AR149" s="237"/>
      <c r="AS149" s="188"/>
      <c r="AT149" s="188"/>
      <c r="AU149" s="239">
        <v>41275</v>
      </c>
      <c r="AV149" s="188"/>
      <c r="AW149" s="315">
        <f t="shared" si="375"/>
        <v>0</v>
      </c>
      <c r="AX149" s="316">
        <f t="shared" si="286"/>
        <v>0</v>
      </c>
      <c r="AY149" s="316">
        <f t="shared" si="287"/>
        <v>0</v>
      </c>
      <c r="AZ149" s="316">
        <f t="shared" si="288"/>
        <v>0</v>
      </c>
      <c r="BA149" s="316">
        <f t="shared" si="289"/>
        <v>0</v>
      </c>
      <c r="BB149" s="316">
        <f t="shared" si="290"/>
        <v>0</v>
      </c>
      <c r="BC149" s="316">
        <f t="shared" si="291"/>
        <v>0</v>
      </c>
      <c r="BD149" s="316"/>
      <c r="BE149" s="316">
        <f t="shared" si="376"/>
        <v>0</v>
      </c>
      <c r="BF149" s="248"/>
      <c r="BG149" s="248"/>
      <c r="BH149" s="317">
        <f t="shared" si="377"/>
        <v>0</v>
      </c>
      <c r="BI149" s="317">
        <f t="shared" si="292"/>
        <v>0</v>
      </c>
      <c r="BJ149" s="317">
        <f t="shared" si="293"/>
        <v>0</v>
      </c>
      <c r="BK149" s="317">
        <f t="shared" si="294"/>
        <v>0</v>
      </c>
      <c r="BL149" s="317">
        <f t="shared" si="295"/>
        <v>0</v>
      </c>
      <c r="BM149" s="317">
        <f t="shared" si="296"/>
        <v>0</v>
      </c>
      <c r="BN149" s="317">
        <f t="shared" si="297"/>
        <v>0</v>
      </c>
      <c r="BO149" s="317">
        <f t="shared" si="298"/>
        <v>0</v>
      </c>
      <c r="BP149" s="248"/>
      <c r="BQ149" s="249">
        <f t="shared" si="394"/>
        <v>0</v>
      </c>
      <c r="BR149" s="249"/>
      <c r="BS149" s="249"/>
      <c r="BT149" s="188"/>
      <c r="BU149" s="188"/>
      <c r="BV149" s="318">
        <f t="shared" si="378"/>
        <v>0</v>
      </c>
      <c r="BW149" s="318">
        <f t="shared" si="299"/>
        <v>0</v>
      </c>
      <c r="BX149" s="318">
        <f t="shared" si="300"/>
        <v>0</v>
      </c>
      <c r="BY149" s="318">
        <f t="shared" si="301"/>
        <v>0</v>
      </c>
      <c r="BZ149" s="318">
        <f t="shared" si="302"/>
        <v>0</v>
      </c>
      <c r="CA149" s="316">
        <f t="shared" si="303"/>
        <v>0</v>
      </c>
      <c r="CB149" s="316">
        <f t="shared" si="304"/>
        <v>0</v>
      </c>
      <c r="CC149" s="316">
        <f t="shared" si="305"/>
        <v>0</v>
      </c>
      <c r="CD149" s="316">
        <f t="shared" si="306"/>
        <v>0</v>
      </c>
      <c r="CE149" s="316">
        <f t="shared" si="307"/>
        <v>0</v>
      </c>
      <c r="CF149" s="316">
        <f t="shared" si="308"/>
        <v>0</v>
      </c>
      <c r="CG149" s="316">
        <f t="shared" si="309"/>
        <v>0</v>
      </c>
      <c r="CH149" s="316">
        <f t="shared" si="310"/>
        <v>0</v>
      </c>
      <c r="CI149" s="188"/>
      <c r="CJ149" s="307">
        <f t="shared" si="379"/>
        <v>0</v>
      </c>
      <c r="CK149" s="307"/>
      <c r="CL149" s="307"/>
      <c r="CM149" s="318">
        <f t="shared" si="380"/>
        <v>0</v>
      </c>
      <c r="CN149" s="318">
        <f t="shared" si="311"/>
        <v>0</v>
      </c>
      <c r="CO149" s="318">
        <f t="shared" si="312"/>
        <v>0</v>
      </c>
      <c r="CP149" s="318">
        <f t="shared" si="313"/>
        <v>0</v>
      </c>
      <c r="CQ149" s="307"/>
      <c r="CR149" s="307">
        <f t="shared" si="381"/>
        <v>0</v>
      </c>
      <c r="CS149" s="307"/>
      <c r="CT149" s="188"/>
      <c r="CU149" s="188"/>
      <c r="CV149" s="188"/>
      <c r="CW149" s="316">
        <f t="shared" si="382"/>
        <v>0</v>
      </c>
      <c r="CX149" s="316">
        <f t="shared" si="314"/>
        <v>0</v>
      </c>
      <c r="CY149" s="316">
        <f t="shared" si="315"/>
        <v>0</v>
      </c>
      <c r="CZ149" s="316">
        <f t="shared" si="316"/>
        <v>0</v>
      </c>
      <c r="DA149" s="316">
        <f t="shared" si="317"/>
        <v>0</v>
      </c>
      <c r="DB149" s="316">
        <f t="shared" si="318"/>
        <v>0</v>
      </c>
      <c r="DC149" s="316">
        <f t="shared" si="319"/>
        <v>0</v>
      </c>
      <c r="DD149" s="188"/>
      <c r="DE149" s="307">
        <f t="shared" si="383"/>
        <v>0</v>
      </c>
      <c r="DF149" s="188"/>
      <c r="DG149" s="188"/>
      <c r="DH149" s="188"/>
      <c r="DI149" s="188"/>
      <c r="DJ149" s="188"/>
      <c r="DK149" s="316">
        <f t="shared" si="384"/>
        <v>0</v>
      </c>
      <c r="DL149" s="316">
        <f t="shared" si="320"/>
        <v>0</v>
      </c>
      <c r="DM149" s="316">
        <f t="shared" si="321"/>
        <v>0</v>
      </c>
      <c r="DN149" s="316">
        <f t="shared" si="322"/>
        <v>0</v>
      </c>
      <c r="DO149" s="316"/>
      <c r="DP149" s="316">
        <f t="shared" si="385"/>
        <v>0</v>
      </c>
      <c r="DQ149" s="316"/>
      <c r="DR149" s="316">
        <f t="shared" si="386"/>
        <v>0</v>
      </c>
      <c r="DS149" s="316">
        <f t="shared" si="323"/>
        <v>0</v>
      </c>
      <c r="DT149" s="316">
        <f t="shared" si="324"/>
        <v>0</v>
      </c>
      <c r="DU149" s="316">
        <f t="shared" si="325"/>
        <v>0</v>
      </c>
      <c r="DV149" s="316">
        <f t="shared" si="326"/>
        <v>0</v>
      </c>
      <c r="DW149" s="316">
        <f t="shared" si="327"/>
        <v>0</v>
      </c>
      <c r="DX149" s="316">
        <f t="shared" si="328"/>
        <v>0</v>
      </c>
      <c r="DY149" s="316">
        <f t="shared" si="329"/>
        <v>0</v>
      </c>
      <c r="DZ149" s="188"/>
      <c r="EA149" s="307">
        <f t="shared" si="330"/>
        <v>0</v>
      </c>
      <c r="EB149" s="307">
        <f t="shared" si="331"/>
        <v>0</v>
      </c>
      <c r="EC149" s="188"/>
      <c r="ED149" s="188"/>
      <c r="EE149" s="188"/>
      <c r="EF149" s="188"/>
      <c r="EG149" s="188"/>
      <c r="EH149" s="316">
        <f t="shared" si="387"/>
        <v>0</v>
      </c>
      <c r="EI149" s="316">
        <f t="shared" si="332"/>
        <v>0</v>
      </c>
      <c r="EJ149" s="316">
        <f t="shared" si="333"/>
        <v>0</v>
      </c>
      <c r="EK149" s="316">
        <f t="shared" si="334"/>
        <v>0</v>
      </c>
      <c r="EL149" s="316">
        <f t="shared" si="335"/>
        <v>0</v>
      </c>
      <c r="EM149" s="316">
        <f t="shared" si="336"/>
        <v>0</v>
      </c>
      <c r="EN149" s="188"/>
      <c r="EO149" s="307">
        <f t="shared" si="395"/>
        <v>0</v>
      </c>
      <c r="EP149" s="307">
        <f t="shared" si="337"/>
        <v>0</v>
      </c>
      <c r="EQ149" s="188"/>
      <c r="ER149" s="188"/>
      <c r="ES149" s="188"/>
      <c r="ET149" s="188"/>
      <c r="EU149" s="188"/>
      <c r="EV149" s="316">
        <f t="shared" si="388"/>
        <v>0</v>
      </c>
      <c r="EW149" s="316">
        <f t="shared" si="338"/>
        <v>0</v>
      </c>
      <c r="EX149" s="316">
        <f t="shared" si="339"/>
        <v>0</v>
      </c>
      <c r="EY149" s="316">
        <f t="shared" si="340"/>
        <v>0</v>
      </c>
      <c r="EZ149" s="316">
        <f t="shared" si="341"/>
        <v>0</v>
      </c>
      <c r="FA149" s="316">
        <f t="shared" si="342"/>
        <v>0</v>
      </c>
      <c r="FB149" s="188"/>
      <c r="FC149" s="307">
        <f t="shared" si="396"/>
        <v>0</v>
      </c>
      <c r="FD149" s="307">
        <f t="shared" si="343"/>
        <v>0</v>
      </c>
      <c r="FE149" s="188"/>
      <c r="FF149" s="188"/>
      <c r="FG149" s="188"/>
      <c r="FH149" s="188"/>
      <c r="FI149" s="188"/>
      <c r="FJ149" s="188"/>
      <c r="FK149" s="316">
        <f t="shared" si="389"/>
        <v>0</v>
      </c>
      <c r="FL149" s="316">
        <f t="shared" si="344"/>
        <v>0</v>
      </c>
      <c r="FM149" s="316">
        <f t="shared" si="345"/>
        <v>0</v>
      </c>
      <c r="FN149" s="316">
        <f t="shared" si="346"/>
        <v>0</v>
      </c>
      <c r="FO149" s="316">
        <f t="shared" si="347"/>
        <v>0</v>
      </c>
      <c r="FP149" s="316">
        <f t="shared" si="348"/>
        <v>0</v>
      </c>
      <c r="FQ149" s="188"/>
      <c r="FR149" s="307">
        <f t="shared" si="349"/>
        <v>0</v>
      </c>
      <c r="FS149" s="307">
        <f t="shared" si="350"/>
        <v>0</v>
      </c>
      <c r="FT149" s="188"/>
      <c r="FU149" s="188"/>
      <c r="FV149" s="188"/>
      <c r="FW149" s="188"/>
      <c r="FX149" s="188"/>
      <c r="FY149" s="188"/>
      <c r="FZ149" s="316">
        <f t="shared" si="390"/>
        <v>0</v>
      </c>
      <c r="GA149" s="316">
        <f t="shared" si="351"/>
        <v>0</v>
      </c>
      <c r="GB149" s="316">
        <f t="shared" si="352"/>
        <v>0</v>
      </c>
      <c r="GC149" s="316">
        <f t="shared" si="353"/>
        <v>0</v>
      </c>
      <c r="GD149" s="316">
        <f t="shared" si="354"/>
        <v>0</v>
      </c>
      <c r="GE149" s="316">
        <f t="shared" si="355"/>
        <v>0</v>
      </c>
      <c r="GF149" s="188"/>
      <c r="GG149" s="307">
        <f t="shared" si="356"/>
        <v>0</v>
      </c>
      <c r="GH149" s="307">
        <f t="shared" si="357"/>
        <v>0</v>
      </c>
      <c r="GK149" s="188"/>
      <c r="GL149" s="188"/>
      <c r="GM149" s="188"/>
      <c r="GN149" s="188"/>
      <c r="GO149" s="316">
        <f t="shared" si="277"/>
        <v>0</v>
      </c>
      <c r="GP149" s="316">
        <f t="shared" si="277"/>
        <v>0</v>
      </c>
      <c r="GQ149" s="316">
        <f t="shared" si="277"/>
        <v>0</v>
      </c>
      <c r="GR149" s="316">
        <f t="shared" si="275"/>
        <v>0</v>
      </c>
      <c r="GS149" s="316">
        <f t="shared" si="275"/>
        <v>0</v>
      </c>
      <c r="GT149" s="316">
        <f t="shared" si="275"/>
        <v>0</v>
      </c>
      <c r="GU149" s="188"/>
      <c r="GV149" s="307">
        <f t="shared" si="358"/>
        <v>0</v>
      </c>
      <c r="GW149" s="307">
        <f t="shared" si="391"/>
        <v>0</v>
      </c>
      <c r="GZ149" s="188"/>
      <c r="HA149" s="188"/>
      <c r="HB149" s="188"/>
      <c r="HC149" s="188"/>
      <c r="HD149" s="316">
        <f t="shared" si="278"/>
        <v>0</v>
      </c>
      <c r="HE149" s="316">
        <f t="shared" si="278"/>
        <v>0</v>
      </c>
      <c r="HF149" s="316">
        <f t="shared" si="278"/>
        <v>0</v>
      </c>
      <c r="HG149" s="316">
        <f t="shared" si="276"/>
        <v>0</v>
      </c>
      <c r="HH149" s="316">
        <f t="shared" si="276"/>
        <v>0</v>
      </c>
      <c r="HI149" s="316">
        <f t="shared" si="276"/>
        <v>0</v>
      </c>
      <c r="HJ149" s="188"/>
      <c r="HK149" s="307">
        <f t="shared" si="359"/>
        <v>0</v>
      </c>
      <c r="HL149" s="307">
        <f t="shared" si="392"/>
        <v>0</v>
      </c>
    </row>
    <row r="150" spans="1:220" ht="16.5" x14ac:dyDescent="0.25">
      <c r="A150" s="404">
        <v>41306</v>
      </c>
      <c r="B150" s="410">
        <f t="shared" si="360"/>
        <v>0</v>
      </c>
      <c r="C150" s="208">
        <f t="shared" si="361"/>
        <v>0</v>
      </c>
      <c r="D150" s="417"/>
      <c r="E150" s="410">
        <f t="shared" si="362"/>
        <v>0</v>
      </c>
      <c r="F150" s="208">
        <f t="shared" si="363"/>
        <v>0.27</v>
      </c>
      <c r="G150" s="417"/>
      <c r="H150" s="410">
        <f t="shared" si="364"/>
        <v>0</v>
      </c>
      <c r="I150" s="208">
        <f t="shared" si="279"/>
        <v>4.2500000000000003E-2</v>
      </c>
      <c r="J150" s="417"/>
      <c r="K150" s="410">
        <f t="shared" si="365"/>
        <v>0</v>
      </c>
      <c r="L150" s="208">
        <f t="shared" si="280"/>
        <v>0.1575</v>
      </c>
      <c r="M150" s="417"/>
      <c r="N150" s="410">
        <f t="shared" si="366"/>
        <v>-41.94</v>
      </c>
      <c r="O150" s="208">
        <f t="shared" si="281"/>
        <v>0.13</v>
      </c>
      <c r="P150" s="417"/>
      <c r="Q150" s="410">
        <f t="shared" si="367"/>
        <v>1.32</v>
      </c>
      <c r="R150" s="208">
        <f t="shared" si="368"/>
        <v>-0.56999999999999995</v>
      </c>
      <c r="S150" s="417"/>
      <c r="T150" s="208">
        <f t="shared" si="369"/>
        <v>5.7409754411359248</v>
      </c>
      <c r="U150" s="417"/>
      <c r="V150" s="410">
        <f t="shared" si="370"/>
        <v>-0.01</v>
      </c>
      <c r="W150" s="208">
        <f t="shared" si="371"/>
        <v>4.6785000000000005</v>
      </c>
      <c r="X150" s="417"/>
      <c r="Z150" s="415">
        <f t="shared" si="372"/>
        <v>1.32</v>
      </c>
      <c r="AA150" s="122"/>
      <c r="AB150" s="122"/>
      <c r="AH150" s="407">
        <v>41306</v>
      </c>
      <c r="AI150" s="293">
        <f t="shared" si="373"/>
        <v>0</v>
      </c>
      <c r="AJ150" s="294">
        <f t="shared" si="393"/>
        <v>0</v>
      </c>
      <c r="AK150" s="294">
        <f t="shared" si="282"/>
        <v>0</v>
      </c>
      <c r="AL150" s="313">
        <f t="shared" si="374"/>
        <v>0.48314294802588237</v>
      </c>
      <c r="AM150" s="314">
        <f t="shared" si="283"/>
        <v>0</v>
      </c>
      <c r="AN150" s="294">
        <f t="shared" si="284"/>
        <v>0</v>
      </c>
      <c r="AO150" s="408"/>
      <c r="AP150" s="237"/>
      <c r="AQ150" s="307">
        <f t="shared" si="285"/>
        <v>0</v>
      </c>
      <c r="AR150" s="237"/>
      <c r="AS150" s="188"/>
      <c r="AT150" s="188"/>
      <c r="AU150" s="239">
        <v>41306</v>
      </c>
      <c r="AV150" s="188"/>
      <c r="AW150" s="315">
        <f t="shared" si="375"/>
        <v>0</v>
      </c>
      <c r="AX150" s="316">
        <f t="shared" si="286"/>
        <v>0</v>
      </c>
      <c r="AY150" s="316">
        <f t="shared" si="287"/>
        <v>0</v>
      </c>
      <c r="AZ150" s="316">
        <f t="shared" si="288"/>
        <v>0</v>
      </c>
      <c r="BA150" s="316">
        <f t="shared" si="289"/>
        <v>0</v>
      </c>
      <c r="BB150" s="316">
        <f t="shared" si="290"/>
        <v>0</v>
      </c>
      <c r="BC150" s="316">
        <f t="shared" si="291"/>
        <v>0</v>
      </c>
      <c r="BD150" s="316"/>
      <c r="BE150" s="316">
        <f t="shared" si="376"/>
        <v>0</v>
      </c>
      <c r="BF150" s="248"/>
      <c r="BG150" s="248"/>
      <c r="BH150" s="317">
        <f t="shared" si="377"/>
        <v>0</v>
      </c>
      <c r="BI150" s="317">
        <f t="shared" si="292"/>
        <v>0</v>
      </c>
      <c r="BJ150" s="317">
        <f t="shared" si="293"/>
        <v>0</v>
      </c>
      <c r="BK150" s="317">
        <f t="shared" si="294"/>
        <v>0</v>
      </c>
      <c r="BL150" s="317">
        <f t="shared" si="295"/>
        <v>0</v>
      </c>
      <c r="BM150" s="317">
        <f t="shared" si="296"/>
        <v>0</v>
      </c>
      <c r="BN150" s="317">
        <f t="shared" si="297"/>
        <v>0</v>
      </c>
      <c r="BO150" s="317">
        <f t="shared" si="298"/>
        <v>0</v>
      </c>
      <c r="BP150" s="248"/>
      <c r="BQ150" s="249">
        <f t="shared" si="394"/>
        <v>0</v>
      </c>
      <c r="BR150" s="249"/>
      <c r="BS150" s="249"/>
      <c r="BT150" s="188"/>
      <c r="BU150" s="188"/>
      <c r="BV150" s="318">
        <f t="shared" si="378"/>
        <v>0</v>
      </c>
      <c r="BW150" s="318">
        <f t="shared" si="299"/>
        <v>0</v>
      </c>
      <c r="BX150" s="318">
        <f t="shared" si="300"/>
        <v>0</v>
      </c>
      <c r="BY150" s="318">
        <f t="shared" si="301"/>
        <v>0</v>
      </c>
      <c r="BZ150" s="318">
        <f t="shared" si="302"/>
        <v>0</v>
      </c>
      <c r="CA150" s="316">
        <f t="shared" si="303"/>
        <v>0</v>
      </c>
      <c r="CB150" s="316">
        <f t="shared" si="304"/>
        <v>0</v>
      </c>
      <c r="CC150" s="316">
        <f t="shared" si="305"/>
        <v>0</v>
      </c>
      <c r="CD150" s="316">
        <f t="shared" si="306"/>
        <v>0</v>
      </c>
      <c r="CE150" s="316">
        <f t="shared" si="307"/>
        <v>0</v>
      </c>
      <c r="CF150" s="316">
        <f t="shared" si="308"/>
        <v>0</v>
      </c>
      <c r="CG150" s="316">
        <f t="shared" si="309"/>
        <v>0</v>
      </c>
      <c r="CH150" s="316">
        <f t="shared" si="310"/>
        <v>0</v>
      </c>
      <c r="CI150" s="188"/>
      <c r="CJ150" s="307">
        <f t="shared" si="379"/>
        <v>0</v>
      </c>
      <c r="CK150" s="307"/>
      <c r="CL150" s="307"/>
      <c r="CM150" s="318">
        <f t="shared" si="380"/>
        <v>0</v>
      </c>
      <c r="CN150" s="318">
        <f t="shared" si="311"/>
        <v>0</v>
      </c>
      <c r="CO150" s="318">
        <f t="shared" si="312"/>
        <v>0</v>
      </c>
      <c r="CP150" s="318">
        <f t="shared" si="313"/>
        <v>0</v>
      </c>
      <c r="CQ150" s="307"/>
      <c r="CR150" s="307">
        <f t="shared" si="381"/>
        <v>0</v>
      </c>
      <c r="CS150" s="307"/>
      <c r="CT150" s="188"/>
      <c r="CU150" s="188"/>
      <c r="CV150" s="188"/>
      <c r="CW150" s="316">
        <f t="shared" si="382"/>
        <v>0</v>
      </c>
      <c r="CX150" s="316">
        <f t="shared" si="314"/>
        <v>0</v>
      </c>
      <c r="CY150" s="316">
        <f t="shared" si="315"/>
        <v>0</v>
      </c>
      <c r="CZ150" s="316">
        <f t="shared" si="316"/>
        <v>0</v>
      </c>
      <c r="DA150" s="316">
        <f t="shared" si="317"/>
        <v>0</v>
      </c>
      <c r="DB150" s="316">
        <f t="shared" si="318"/>
        <v>0</v>
      </c>
      <c r="DC150" s="316">
        <f t="shared" si="319"/>
        <v>0</v>
      </c>
      <c r="DD150" s="188"/>
      <c r="DE150" s="307">
        <f t="shared" si="383"/>
        <v>0</v>
      </c>
      <c r="DF150" s="188"/>
      <c r="DG150" s="188"/>
      <c r="DH150" s="188"/>
      <c r="DI150" s="188"/>
      <c r="DJ150" s="188"/>
      <c r="DK150" s="316">
        <f t="shared" si="384"/>
        <v>0</v>
      </c>
      <c r="DL150" s="316">
        <f t="shared" si="320"/>
        <v>0</v>
      </c>
      <c r="DM150" s="316">
        <f t="shared" si="321"/>
        <v>0</v>
      </c>
      <c r="DN150" s="316">
        <f t="shared" si="322"/>
        <v>0</v>
      </c>
      <c r="DO150" s="316"/>
      <c r="DP150" s="316">
        <f t="shared" si="385"/>
        <v>0</v>
      </c>
      <c r="DQ150" s="316"/>
      <c r="DR150" s="316">
        <f t="shared" si="386"/>
        <v>0</v>
      </c>
      <c r="DS150" s="316">
        <f t="shared" si="323"/>
        <v>0</v>
      </c>
      <c r="DT150" s="316">
        <f t="shared" si="324"/>
        <v>0</v>
      </c>
      <c r="DU150" s="316">
        <f t="shared" si="325"/>
        <v>0</v>
      </c>
      <c r="DV150" s="316">
        <f t="shared" si="326"/>
        <v>0</v>
      </c>
      <c r="DW150" s="316">
        <f t="shared" si="327"/>
        <v>0</v>
      </c>
      <c r="DX150" s="316">
        <f t="shared" si="328"/>
        <v>0</v>
      </c>
      <c r="DY150" s="316">
        <f t="shared" si="329"/>
        <v>0</v>
      </c>
      <c r="DZ150" s="188"/>
      <c r="EA150" s="307">
        <f t="shared" si="330"/>
        <v>0</v>
      </c>
      <c r="EB150" s="307">
        <f t="shared" si="331"/>
        <v>0</v>
      </c>
      <c r="EC150" s="188"/>
      <c r="ED150" s="188"/>
      <c r="EE150" s="188"/>
      <c r="EF150" s="188"/>
      <c r="EG150" s="188"/>
      <c r="EH150" s="316">
        <f t="shared" si="387"/>
        <v>0</v>
      </c>
      <c r="EI150" s="316">
        <f t="shared" si="332"/>
        <v>0</v>
      </c>
      <c r="EJ150" s="316">
        <f t="shared" si="333"/>
        <v>0</v>
      </c>
      <c r="EK150" s="316">
        <f t="shared" si="334"/>
        <v>0</v>
      </c>
      <c r="EL150" s="316">
        <f t="shared" si="335"/>
        <v>0</v>
      </c>
      <c r="EM150" s="316">
        <f t="shared" si="336"/>
        <v>0</v>
      </c>
      <c r="EN150" s="188"/>
      <c r="EO150" s="307">
        <f t="shared" si="395"/>
        <v>0</v>
      </c>
      <c r="EP150" s="307">
        <f t="shared" si="337"/>
        <v>0</v>
      </c>
      <c r="EQ150" s="188"/>
      <c r="ER150" s="188"/>
      <c r="ES150" s="188"/>
      <c r="ET150" s="188"/>
      <c r="EU150" s="188"/>
      <c r="EV150" s="316">
        <f t="shared" si="388"/>
        <v>0</v>
      </c>
      <c r="EW150" s="316">
        <f t="shared" si="338"/>
        <v>0</v>
      </c>
      <c r="EX150" s="316">
        <f t="shared" si="339"/>
        <v>0</v>
      </c>
      <c r="EY150" s="316">
        <f t="shared" si="340"/>
        <v>0</v>
      </c>
      <c r="EZ150" s="316">
        <f t="shared" si="341"/>
        <v>0</v>
      </c>
      <c r="FA150" s="316">
        <f t="shared" si="342"/>
        <v>0</v>
      </c>
      <c r="FB150" s="188"/>
      <c r="FC150" s="307">
        <f t="shared" si="396"/>
        <v>0</v>
      </c>
      <c r="FD150" s="307">
        <f t="shared" si="343"/>
        <v>0</v>
      </c>
      <c r="FE150" s="188"/>
      <c r="FF150" s="188"/>
      <c r="FG150" s="188"/>
      <c r="FH150" s="188"/>
      <c r="FI150" s="188"/>
      <c r="FJ150" s="188"/>
      <c r="FK150" s="316">
        <f t="shared" si="389"/>
        <v>0</v>
      </c>
      <c r="FL150" s="316">
        <f t="shared" si="344"/>
        <v>0</v>
      </c>
      <c r="FM150" s="316">
        <f t="shared" si="345"/>
        <v>0</v>
      </c>
      <c r="FN150" s="316">
        <f t="shared" si="346"/>
        <v>0</v>
      </c>
      <c r="FO150" s="316">
        <f t="shared" si="347"/>
        <v>0</v>
      </c>
      <c r="FP150" s="316">
        <f t="shared" si="348"/>
        <v>0</v>
      </c>
      <c r="FQ150" s="188"/>
      <c r="FR150" s="307">
        <f t="shared" si="349"/>
        <v>0</v>
      </c>
      <c r="FS150" s="307">
        <f t="shared" si="350"/>
        <v>0</v>
      </c>
      <c r="FT150" s="188"/>
      <c r="FU150" s="188"/>
      <c r="FV150" s="188"/>
      <c r="FW150" s="188"/>
      <c r="FX150" s="188"/>
      <c r="FY150" s="188"/>
      <c r="FZ150" s="316">
        <f t="shared" si="390"/>
        <v>0</v>
      </c>
      <c r="GA150" s="316">
        <f t="shared" si="351"/>
        <v>0</v>
      </c>
      <c r="GB150" s="316">
        <f t="shared" si="352"/>
        <v>0</v>
      </c>
      <c r="GC150" s="316">
        <f t="shared" si="353"/>
        <v>0</v>
      </c>
      <c r="GD150" s="316">
        <f t="shared" si="354"/>
        <v>0</v>
      </c>
      <c r="GE150" s="316">
        <f t="shared" si="355"/>
        <v>0</v>
      </c>
      <c r="GF150" s="188"/>
      <c r="GG150" s="307">
        <f t="shared" si="356"/>
        <v>0</v>
      </c>
      <c r="GH150" s="307">
        <f t="shared" si="357"/>
        <v>0</v>
      </c>
      <c r="GK150" s="188"/>
      <c r="GL150" s="188"/>
      <c r="GM150" s="188"/>
      <c r="GN150" s="188"/>
      <c r="GO150" s="316">
        <f t="shared" si="277"/>
        <v>0</v>
      </c>
      <c r="GP150" s="316">
        <f t="shared" si="277"/>
        <v>0</v>
      </c>
      <c r="GQ150" s="316">
        <f t="shared" si="277"/>
        <v>0</v>
      </c>
      <c r="GR150" s="316">
        <f t="shared" si="275"/>
        <v>0</v>
      </c>
      <c r="GS150" s="316">
        <f t="shared" si="275"/>
        <v>0</v>
      </c>
      <c r="GT150" s="316">
        <f t="shared" si="275"/>
        <v>0</v>
      </c>
      <c r="GU150" s="188"/>
      <c r="GV150" s="307">
        <f t="shared" si="358"/>
        <v>0</v>
      </c>
      <c r="GW150" s="307">
        <f t="shared" si="391"/>
        <v>0</v>
      </c>
      <c r="GZ150" s="188"/>
      <c r="HA150" s="188"/>
      <c r="HB150" s="188"/>
      <c r="HC150" s="188"/>
      <c r="HD150" s="316">
        <f t="shared" si="278"/>
        <v>0</v>
      </c>
      <c r="HE150" s="316">
        <f t="shared" si="278"/>
        <v>0</v>
      </c>
      <c r="HF150" s="316">
        <f t="shared" si="278"/>
        <v>0</v>
      </c>
      <c r="HG150" s="316">
        <f t="shared" si="276"/>
        <v>0</v>
      </c>
      <c r="HH150" s="316">
        <f t="shared" si="276"/>
        <v>0</v>
      </c>
      <c r="HI150" s="316">
        <f t="shared" si="276"/>
        <v>0</v>
      </c>
      <c r="HJ150" s="188"/>
      <c r="HK150" s="307">
        <f t="shared" si="359"/>
        <v>0</v>
      </c>
      <c r="HL150" s="307">
        <f t="shared" si="392"/>
        <v>0</v>
      </c>
    </row>
    <row r="151" spans="1:220" ht="16.5" x14ac:dyDescent="0.25">
      <c r="A151" s="409">
        <v>41334</v>
      </c>
      <c r="B151" s="410">
        <f t="shared" si="360"/>
        <v>0</v>
      </c>
      <c r="C151" s="208">
        <f t="shared" si="361"/>
        <v>0</v>
      </c>
      <c r="D151" s="417"/>
      <c r="E151" s="410">
        <f t="shared" si="362"/>
        <v>0</v>
      </c>
      <c r="F151" s="208">
        <f t="shared" si="363"/>
        <v>0.26500000000000001</v>
      </c>
      <c r="G151" s="417"/>
      <c r="H151" s="410">
        <f t="shared" si="364"/>
        <v>0</v>
      </c>
      <c r="I151" s="208">
        <f t="shared" si="279"/>
        <v>0.04</v>
      </c>
      <c r="J151" s="417"/>
      <c r="K151" s="410">
        <f t="shared" si="365"/>
        <v>0</v>
      </c>
      <c r="L151" s="208">
        <f t="shared" si="280"/>
        <v>0.1525</v>
      </c>
      <c r="M151" s="417"/>
      <c r="N151" s="410">
        <f t="shared" si="366"/>
        <v>-46.19</v>
      </c>
      <c r="O151" s="208">
        <f t="shared" si="281"/>
        <v>0.13</v>
      </c>
      <c r="P151" s="417"/>
      <c r="Q151" s="410">
        <f t="shared" si="367"/>
        <v>1.45</v>
      </c>
      <c r="R151" s="208">
        <f t="shared" si="368"/>
        <v>-0.56999999999999995</v>
      </c>
      <c r="S151" s="417"/>
      <c r="T151" s="208">
        <f t="shared" si="369"/>
        <v>5.5592666206885797</v>
      </c>
      <c r="U151" s="417"/>
      <c r="V151" s="410">
        <f t="shared" si="370"/>
        <v>-0.01</v>
      </c>
      <c r="W151" s="208">
        <f t="shared" si="371"/>
        <v>4.5485000000000007</v>
      </c>
      <c r="X151" s="417"/>
      <c r="Z151" s="412">
        <f t="shared" si="372"/>
        <v>1.45</v>
      </c>
      <c r="AA151" s="122"/>
      <c r="AB151" s="122"/>
      <c r="AH151" s="407">
        <v>41334</v>
      </c>
      <c r="AI151" s="293">
        <f t="shared" si="373"/>
        <v>0</v>
      </c>
      <c r="AJ151" s="294">
        <f t="shared" si="393"/>
        <v>0</v>
      </c>
      <c r="AK151" s="294">
        <f t="shared" si="282"/>
        <v>0</v>
      </c>
      <c r="AL151" s="313">
        <f t="shared" si="374"/>
        <v>0.48069688965616525</v>
      </c>
      <c r="AM151" s="314">
        <f t="shared" si="283"/>
        <v>0</v>
      </c>
      <c r="AN151" s="294">
        <f t="shared" si="284"/>
        <v>0</v>
      </c>
      <c r="AO151" s="408"/>
      <c r="AP151" s="237"/>
      <c r="AQ151" s="307">
        <f t="shared" si="285"/>
        <v>0</v>
      </c>
      <c r="AR151" s="237"/>
      <c r="AS151" s="188"/>
      <c r="AT151" s="188"/>
      <c r="AU151" s="239">
        <v>41334</v>
      </c>
      <c r="AV151" s="188"/>
      <c r="AW151" s="315">
        <f t="shared" si="375"/>
        <v>0</v>
      </c>
      <c r="AX151" s="316">
        <f t="shared" si="286"/>
        <v>0</v>
      </c>
      <c r="AY151" s="316">
        <f t="shared" si="287"/>
        <v>0</v>
      </c>
      <c r="AZ151" s="316">
        <f t="shared" si="288"/>
        <v>0</v>
      </c>
      <c r="BA151" s="316">
        <f t="shared" si="289"/>
        <v>0</v>
      </c>
      <c r="BB151" s="316">
        <f t="shared" si="290"/>
        <v>0</v>
      </c>
      <c r="BC151" s="316">
        <f t="shared" si="291"/>
        <v>0</v>
      </c>
      <c r="BD151" s="316"/>
      <c r="BE151" s="316">
        <f t="shared" si="376"/>
        <v>0</v>
      </c>
      <c r="BF151" s="248"/>
      <c r="BG151" s="248"/>
      <c r="BH151" s="317">
        <f t="shared" si="377"/>
        <v>0</v>
      </c>
      <c r="BI151" s="317">
        <f t="shared" si="292"/>
        <v>0</v>
      </c>
      <c r="BJ151" s="317">
        <f t="shared" si="293"/>
        <v>0</v>
      </c>
      <c r="BK151" s="317">
        <f t="shared" si="294"/>
        <v>0</v>
      </c>
      <c r="BL151" s="317">
        <f t="shared" si="295"/>
        <v>0</v>
      </c>
      <c r="BM151" s="317">
        <f t="shared" si="296"/>
        <v>0</v>
      </c>
      <c r="BN151" s="317">
        <f t="shared" si="297"/>
        <v>0</v>
      </c>
      <c r="BO151" s="317">
        <f t="shared" si="298"/>
        <v>0</v>
      </c>
      <c r="BP151" s="248"/>
      <c r="BQ151" s="249">
        <f t="shared" si="394"/>
        <v>0</v>
      </c>
      <c r="BR151" s="249"/>
      <c r="BS151" s="249"/>
      <c r="BT151" s="188"/>
      <c r="BU151" s="188"/>
      <c r="BV151" s="318">
        <f t="shared" si="378"/>
        <v>0</v>
      </c>
      <c r="BW151" s="318">
        <f t="shared" si="299"/>
        <v>0</v>
      </c>
      <c r="BX151" s="318">
        <f t="shared" si="300"/>
        <v>0</v>
      </c>
      <c r="BY151" s="318">
        <f t="shared" si="301"/>
        <v>0</v>
      </c>
      <c r="BZ151" s="318">
        <f t="shared" si="302"/>
        <v>0</v>
      </c>
      <c r="CA151" s="316">
        <f t="shared" si="303"/>
        <v>0</v>
      </c>
      <c r="CB151" s="316">
        <f t="shared" si="304"/>
        <v>0</v>
      </c>
      <c r="CC151" s="316">
        <f t="shared" si="305"/>
        <v>0</v>
      </c>
      <c r="CD151" s="316">
        <f t="shared" si="306"/>
        <v>0</v>
      </c>
      <c r="CE151" s="316">
        <f t="shared" si="307"/>
        <v>0</v>
      </c>
      <c r="CF151" s="316">
        <f t="shared" si="308"/>
        <v>0</v>
      </c>
      <c r="CG151" s="316">
        <f t="shared" si="309"/>
        <v>0</v>
      </c>
      <c r="CH151" s="316">
        <f t="shared" si="310"/>
        <v>0</v>
      </c>
      <c r="CI151" s="188"/>
      <c r="CJ151" s="307">
        <f t="shared" si="379"/>
        <v>0</v>
      </c>
      <c r="CK151" s="307"/>
      <c r="CL151" s="307"/>
      <c r="CM151" s="318">
        <f t="shared" si="380"/>
        <v>0</v>
      </c>
      <c r="CN151" s="318">
        <f t="shared" si="311"/>
        <v>0</v>
      </c>
      <c r="CO151" s="318">
        <f t="shared" si="312"/>
        <v>0</v>
      </c>
      <c r="CP151" s="318">
        <f t="shared" si="313"/>
        <v>0</v>
      </c>
      <c r="CQ151" s="307"/>
      <c r="CR151" s="307">
        <f t="shared" si="381"/>
        <v>0</v>
      </c>
      <c r="CS151" s="307"/>
      <c r="CT151" s="188"/>
      <c r="CU151" s="188"/>
      <c r="CV151" s="188"/>
      <c r="CW151" s="316">
        <f t="shared" si="382"/>
        <v>0</v>
      </c>
      <c r="CX151" s="316">
        <f t="shared" si="314"/>
        <v>0</v>
      </c>
      <c r="CY151" s="316">
        <f t="shared" si="315"/>
        <v>0</v>
      </c>
      <c r="CZ151" s="316">
        <f t="shared" si="316"/>
        <v>0</v>
      </c>
      <c r="DA151" s="316">
        <f t="shared" si="317"/>
        <v>0</v>
      </c>
      <c r="DB151" s="316">
        <f t="shared" si="318"/>
        <v>0</v>
      </c>
      <c r="DC151" s="316">
        <f t="shared" si="319"/>
        <v>0</v>
      </c>
      <c r="DD151" s="188"/>
      <c r="DE151" s="307">
        <f t="shared" si="383"/>
        <v>0</v>
      </c>
      <c r="DF151" s="188"/>
      <c r="DG151" s="188"/>
      <c r="DH151" s="188"/>
      <c r="DI151" s="188"/>
      <c r="DJ151" s="188"/>
      <c r="DK151" s="316">
        <f t="shared" si="384"/>
        <v>0</v>
      </c>
      <c r="DL151" s="316">
        <f t="shared" si="320"/>
        <v>0</v>
      </c>
      <c r="DM151" s="316">
        <f t="shared" si="321"/>
        <v>0</v>
      </c>
      <c r="DN151" s="316">
        <f t="shared" si="322"/>
        <v>0</v>
      </c>
      <c r="DO151" s="316"/>
      <c r="DP151" s="316">
        <f t="shared" si="385"/>
        <v>0</v>
      </c>
      <c r="DQ151" s="316"/>
      <c r="DR151" s="316">
        <f t="shared" si="386"/>
        <v>0</v>
      </c>
      <c r="DS151" s="316">
        <f t="shared" si="323"/>
        <v>0</v>
      </c>
      <c r="DT151" s="316">
        <f t="shared" si="324"/>
        <v>0</v>
      </c>
      <c r="DU151" s="316">
        <f t="shared" si="325"/>
        <v>0</v>
      </c>
      <c r="DV151" s="316">
        <f t="shared" si="326"/>
        <v>0</v>
      </c>
      <c r="DW151" s="316">
        <f t="shared" si="327"/>
        <v>0</v>
      </c>
      <c r="DX151" s="316">
        <f t="shared" si="328"/>
        <v>0</v>
      </c>
      <c r="DY151" s="316">
        <f t="shared" si="329"/>
        <v>0</v>
      </c>
      <c r="DZ151" s="188"/>
      <c r="EA151" s="307">
        <f t="shared" si="330"/>
        <v>0</v>
      </c>
      <c r="EB151" s="307">
        <f t="shared" si="331"/>
        <v>0</v>
      </c>
      <c r="EC151" s="188"/>
      <c r="ED151" s="188"/>
      <c r="EE151" s="188"/>
      <c r="EF151" s="188"/>
      <c r="EG151" s="188"/>
      <c r="EH151" s="316">
        <f t="shared" si="387"/>
        <v>0</v>
      </c>
      <c r="EI151" s="316">
        <f t="shared" si="332"/>
        <v>0</v>
      </c>
      <c r="EJ151" s="316">
        <f t="shared" si="333"/>
        <v>0</v>
      </c>
      <c r="EK151" s="316">
        <f t="shared" si="334"/>
        <v>0</v>
      </c>
      <c r="EL151" s="316">
        <f t="shared" si="335"/>
        <v>0</v>
      </c>
      <c r="EM151" s="316">
        <f t="shared" si="336"/>
        <v>0</v>
      </c>
      <c r="EN151" s="188"/>
      <c r="EO151" s="307">
        <f t="shared" si="395"/>
        <v>0</v>
      </c>
      <c r="EP151" s="307">
        <f t="shared" si="337"/>
        <v>0</v>
      </c>
      <c r="EQ151" s="188"/>
      <c r="ER151" s="188"/>
      <c r="ES151" s="188"/>
      <c r="ET151" s="188"/>
      <c r="EU151" s="188"/>
      <c r="EV151" s="316">
        <f t="shared" si="388"/>
        <v>0</v>
      </c>
      <c r="EW151" s="316">
        <f t="shared" si="338"/>
        <v>0</v>
      </c>
      <c r="EX151" s="316">
        <f t="shared" si="339"/>
        <v>0</v>
      </c>
      <c r="EY151" s="316">
        <f t="shared" si="340"/>
        <v>0</v>
      </c>
      <c r="EZ151" s="316">
        <f t="shared" si="341"/>
        <v>0</v>
      </c>
      <c r="FA151" s="316">
        <f t="shared" si="342"/>
        <v>0</v>
      </c>
      <c r="FB151" s="188"/>
      <c r="FC151" s="307">
        <f t="shared" si="396"/>
        <v>0</v>
      </c>
      <c r="FD151" s="307">
        <f t="shared" si="343"/>
        <v>0</v>
      </c>
      <c r="FE151" s="188"/>
      <c r="FF151" s="188"/>
      <c r="FG151" s="188"/>
      <c r="FH151" s="188"/>
      <c r="FI151" s="188"/>
      <c r="FJ151" s="188"/>
      <c r="FK151" s="316">
        <f t="shared" si="389"/>
        <v>0</v>
      </c>
      <c r="FL151" s="316">
        <f t="shared" si="344"/>
        <v>0</v>
      </c>
      <c r="FM151" s="316">
        <f t="shared" si="345"/>
        <v>0</v>
      </c>
      <c r="FN151" s="316">
        <f t="shared" si="346"/>
        <v>0</v>
      </c>
      <c r="FO151" s="316">
        <f t="shared" si="347"/>
        <v>0</v>
      </c>
      <c r="FP151" s="316">
        <f t="shared" si="348"/>
        <v>0</v>
      </c>
      <c r="FQ151" s="188"/>
      <c r="FR151" s="307">
        <f t="shared" si="349"/>
        <v>0</v>
      </c>
      <c r="FS151" s="307">
        <f t="shared" si="350"/>
        <v>0</v>
      </c>
      <c r="FT151" s="188"/>
      <c r="FU151" s="188"/>
      <c r="FV151" s="188"/>
      <c r="FW151" s="188"/>
      <c r="FX151" s="188"/>
      <c r="FY151" s="188"/>
      <c r="FZ151" s="316">
        <f t="shared" si="390"/>
        <v>0</v>
      </c>
      <c r="GA151" s="316">
        <f t="shared" si="351"/>
        <v>0</v>
      </c>
      <c r="GB151" s="316">
        <f t="shared" si="352"/>
        <v>0</v>
      </c>
      <c r="GC151" s="316">
        <f t="shared" si="353"/>
        <v>0</v>
      </c>
      <c r="GD151" s="316">
        <f t="shared" si="354"/>
        <v>0</v>
      </c>
      <c r="GE151" s="316">
        <f t="shared" si="355"/>
        <v>0</v>
      </c>
      <c r="GF151" s="188"/>
      <c r="GG151" s="307">
        <f t="shared" si="356"/>
        <v>0</v>
      </c>
      <c r="GH151" s="307">
        <f t="shared" si="357"/>
        <v>0</v>
      </c>
      <c r="GK151" s="188"/>
      <c r="GL151" s="188"/>
      <c r="GM151" s="188"/>
      <c r="GN151" s="188"/>
      <c r="GO151" s="316">
        <f t="shared" si="277"/>
        <v>0</v>
      </c>
      <c r="GP151" s="316">
        <f t="shared" si="277"/>
        <v>0</v>
      </c>
      <c r="GQ151" s="316">
        <f t="shared" si="277"/>
        <v>0</v>
      </c>
      <c r="GR151" s="316">
        <f t="shared" si="275"/>
        <v>0</v>
      </c>
      <c r="GS151" s="316">
        <f t="shared" si="275"/>
        <v>0</v>
      </c>
      <c r="GT151" s="316">
        <f t="shared" si="275"/>
        <v>0</v>
      </c>
      <c r="GU151" s="188"/>
      <c r="GV151" s="307">
        <f t="shared" si="358"/>
        <v>0</v>
      </c>
      <c r="GW151" s="307">
        <f t="shared" si="391"/>
        <v>0</v>
      </c>
      <c r="GZ151" s="188"/>
      <c r="HA151" s="188"/>
      <c r="HB151" s="188"/>
      <c r="HC151" s="188"/>
      <c r="HD151" s="316">
        <f t="shared" si="278"/>
        <v>0</v>
      </c>
      <c r="HE151" s="316">
        <f t="shared" si="278"/>
        <v>0</v>
      </c>
      <c r="HF151" s="316">
        <f t="shared" si="278"/>
        <v>0</v>
      </c>
      <c r="HG151" s="316">
        <f t="shared" si="276"/>
        <v>0</v>
      </c>
      <c r="HH151" s="316">
        <f t="shared" si="276"/>
        <v>0</v>
      </c>
      <c r="HI151" s="316">
        <f t="shared" si="276"/>
        <v>0</v>
      </c>
      <c r="HJ151" s="188"/>
      <c r="HK151" s="307">
        <f t="shared" si="359"/>
        <v>0</v>
      </c>
      <c r="HL151" s="307">
        <f t="shared" si="392"/>
        <v>0</v>
      </c>
    </row>
    <row r="152" spans="1:220" ht="16.5" x14ac:dyDescent="0.25">
      <c r="A152" s="404">
        <v>41365</v>
      </c>
      <c r="B152" s="405">
        <f t="shared" si="360"/>
        <v>0</v>
      </c>
      <c r="C152" s="414">
        <f t="shared" si="361"/>
        <v>0</v>
      </c>
      <c r="D152" s="217"/>
      <c r="E152" s="405">
        <f t="shared" si="362"/>
        <v>0</v>
      </c>
      <c r="F152" s="414">
        <f t="shared" si="363"/>
        <v>0.19</v>
      </c>
      <c r="G152" s="217"/>
      <c r="H152" s="405">
        <f t="shared" si="364"/>
        <v>0</v>
      </c>
      <c r="I152" s="414">
        <f t="shared" si="279"/>
        <v>-0.09</v>
      </c>
      <c r="J152" s="217"/>
      <c r="K152" s="405">
        <f t="shared" si="365"/>
        <v>0</v>
      </c>
      <c r="L152" s="414">
        <f t="shared" si="280"/>
        <v>9.7500000000000003E-2</v>
      </c>
      <c r="M152" s="217"/>
      <c r="N152" s="405">
        <f t="shared" si="366"/>
        <v>-44.45</v>
      </c>
      <c r="O152" s="414">
        <f t="shared" si="281"/>
        <v>0.13</v>
      </c>
      <c r="P152" s="217"/>
      <c r="Q152" s="405">
        <f t="shared" si="367"/>
        <v>1.4</v>
      </c>
      <c r="R152" s="414">
        <f t="shared" si="368"/>
        <v>-0.56999999999999995</v>
      </c>
      <c r="S152" s="217"/>
      <c r="T152" s="414">
        <f t="shared" si="369"/>
        <v>5.3621964069956958</v>
      </c>
      <c r="U152" s="217"/>
      <c r="V152" s="405">
        <f t="shared" si="370"/>
        <v>-0.01</v>
      </c>
      <c r="W152" s="414">
        <f t="shared" si="371"/>
        <v>4.4074999999999998</v>
      </c>
      <c r="X152" s="217"/>
      <c r="Z152" s="415">
        <f t="shared" si="372"/>
        <v>1.4</v>
      </c>
      <c r="AA152" s="122"/>
      <c r="AB152" s="122"/>
      <c r="AH152" s="407">
        <v>41365</v>
      </c>
      <c r="AI152" s="293">
        <f t="shared" si="373"/>
        <v>0</v>
      </c>
      <c r="AJ152" s="294">
        <f t="shared" si="393"/>
        <v>0</v>
      </c>
      <c r="AK152" s="294">
        <f t="shared" si="282"/>
        <v>0</v>
      </c>
      <c r="AL152" s="313">
        <f t="shared" si="374"/>
        <v>0.47800010622688188</v>
      </c>
      <c r="AM152" s="314">
        <f t="shared" si="283"/>
        <v>0</v>
      </c>
      <c r="AN152" s="294">
        <f t="shared" si="284"/>
        <v>0</v>
      </c>
      <c r="AO152" s="408"/>
      <c r="AP152" s="237"/>
      <c r="AQ152" s="307">
        <f t="shared" si="285"/>
        <v>0</v>
      </c>
      <c r="AR152" s="237"/>
      <c r="AS152" s="188"/>
      <c r="AT152" s="188"/>
      <c r="AU152" s="239">
        <v>41365</v>
      </c>
      <c r="AV152" s="188"/>
      <c r="AW152" s="315">
        <f t="shared" si="375"/>
        <v>0</v>
      </c>
      <c r="AX152" s="316">
        <f t="shared" si="286"/>
        <v>0</v>
      </c>
      <c r="AY152" s="316">
        <f t="shared" si="287"/>
        <v>0</v>
      </c>
      <c r="AZ152" s="316">
        <f t="shared" si="288"/>
        <v>0</v>
      </c>
      <c r="BA152" s="316">
        <f t="shared" si="289"/>
        <v>0</v>
      </c>
      <c r="BB152" s="316">
        <f t="shared" si="290"/>
        <v>0</v>
      </c>
      <c r="BC152" s="316">
        <f t="shared" si="291"/>
        <v>0</v>
      </c>
      <c r="BD152" s="316"/>
      <c r="BE152" s="316">
        <f t="shared" si="376"/>
        <v>0</v>
      </c>
      <c r="BF152" s="248"/>
      <c r="BG152" s="248"/>
      <c r="BH152" s="317">
        <f t="shared" si="377"/>
        <v>0</v>
      </c>
      <c r="BI152" s="317">
        <f t="shared" si="292"/>
        <v>0</v>
      </c>
      <c r="BJ152" s="317">
        <f t="shared" si="293"/>
        <v>0</v>
      </c>
      <c r="BK152" s="317">
        <f t="shared" si="294"/>
        <v>0</v>
      </c>
      <c r="BL152" s="317">
        <f t="shared" si="295"/>
        <v>0</v>
      </c>
      <c r="BM152" s="317">
        <f t="shared" si="296"/>
        <v>0</v>
      </c>
      <c r="BN152" s="317">
        <f t="shared" si="297"/>
        <v>0</v>
      </c>
      <c r="BO152" s="317">
        <f t="shared" si="298"/>
        <v>0</v>
      </c>
      <c r="BP152" s="248"/>
      <c r="BQ152" s="249">
        <f t="shared" si="394"/>
        <v>0</v>
      </c>
      <c r="BR152" s="249"/>
      <c r="BS152" s="249"/>
      <c r="BT152" s="188"/>
      <c r="BU152" s="188"/>
      <c r="BV152" s="318">
        <f t="shared" si="378"/>
        <v>0</v>
      </c>
      <c r="BW152" s="318">
        <f t="shared" si="299"/>
        <v>0</v>
      </c>
      <c r="BX152" s="318">
        <f t="shared" si="300"/>
        <v>0</v>
      </c>
      <c r="BY152" s="318">
        <f t="shared" si="301"/>
        <v>0</v>
      </c>
      <c r="BZ152" s="318">
        <f t="shared" si="302"/>
        <v>0</v>
      </c>
      <c r="CA152" s="316">
        <f t="shared" si="303"/>
        <v>0</v>
      </c>
      <c r="CB152" s="316">
        <f t="shared" si="304"/>
        <v>0</v>
      </c>
      <c r="CC152" s="316">
        <f t="shared" si="305"/>
        <v>0</v>
      </c>
      <c r="CD152" s="316">
        <f t="shared" si="306"/>
        <v>0</v>
      </c>
      <c r="CE152" s="316">
        <f t="shared" si="307"/>
        <v>0</v>
      </c>
      <c r="CF152" s="316">
        <f t="shared" si="308"/>
        <v>0</v>
      </c>
      <c r="CG152" s="316">
        <f t="shared" si="309"/>
        <v>0</v>
      </c>
      <c r="CH152" s="316">
        <f t="shared" si="310"/>
        <v>0</v>
      </c>
      <c r="CI152" s="188"/>
      <c r="CJ152" s="307">
        <f t="shared" si="379"/>
        <v>0</v>
      </c>
      <c r="CK152" s="307"/>
      <c r="CL152" s="307"/>
      <c r="CM152" s="318">
        <f t="shared" si="380"/>
        <v>0</v>
      </c>
      <c r="CN152" s="318">
        <f t="shared" si="311"/>
        <v>0</v>
      </c>
      <c r="CO152" s="318">
        <f t="shared" si="312"/>
        <v>0</v>
      </c>
      <c r="CP152" s="318">
        <f t="shared" si="313"/>
        <v>0</v>
      </c>
      <c r="CQ152" s="307"/>
      <c r="CR152" s="307">
        <f t="shared" si="381"/>
        <v>0</v>
      </c>
      <c r="CS152" s="307"/>
      <c r="CT152" s="188"/>
      <c r="CU152" s="188"/>
      <c r="CV152" s="188"/>
      <c r="CW152" s="316">
        <f t="shared" si="382"/>
        <v>0</v>
      </c>
      <c r="CX152" s="316">
        <f t="shared" si="314"/>
        <v>0</v>
      </c>
      <c r="CY152" s="316">
        <f t="shared" si="315"/>
        <v>0</v>
      </c>
      <c r="CZ152" s="316">
        <f t="shared" si="316"/>
        <v>0</v>
      </c>
      <c r="DA152" s="316">
        <f t="shared" si="317"/>
        <v>0</v>
      </c>
      <c r="DB152" s="316">
        <f t="shared" si="318"/>
        <v>0</v>
      </c>
      <c r="DC152" s="316">
        <f t="shared" si="319"/>
        <v>0</v>
      </c>
      <c r="DD152" s="188"/>
      <c r="DE152" s="307">
        <f t="shared" si="383"/>
        <v>0</v>
      </c>
      <c r="DF152" s="188"/>
      <c r="DG152" s="188"/>
      <c r="DH152" s="188"/>
      <c r="DI152" s="188"/>
      <c r="DJ152" s="188"/>
      <c r="DK152" s="316">
        <f t="shared" si="384"/>
        <v>0</v>
      </c>
      <c r="DL152" s="316">
        <f t="shared" si="320"/>
        <v>0</v>
      </c>
      <c r="DM152" s="316">
        <f t="shared" si="321"/>
        <v>0</v>
      </c>
      <c r="DN152" s="316">
        <f t="shared" si="322"/>
        <v>0</v>
      </c>
      <c r="DO152" s="316"/>
      <c r="DP152" s="316">
        <f t="shared" si="385"/>
        <v>0</v>
      </c>
      <c r="DQ152" s="316"/>
      <c r="DR152" s="316">
        <f t="shared" si="386"/>
        <v>0</v>
      </c>
      <c r="DS152" s="316">
        <f t="shared" si="323"/>
        <v>0</v>
      </c>
      <c r="DT152" s="316">
        <f t="shared" si="324"/>
        <v>0</v>
      </c>
      <c r="DU152" s="316">
        <f t="shared" si="325"/>
        <v>0</v>
      </c>
      <c r="DV152" s="316">
        <f t="shared" si="326"/>
        <v>0</v>
      </c>
      <c r="DW152" s="316">
        <f t="shared" si="327"/>
        <v>0</v>
      </c>
      <c r="DX152" s="316">
        <f t="shared" si="328"/>
        <v>0</v>
      </c>
      <c r="DY152" s="316">
        <f t="shared" si="329"/>
        <v>0</v>
      </c>
      <c r="DZ152" s="188"/>
      <c r="EA152" s="307">
        <f t="shared" si="330"/>
        <v>0</v>
      </c>
      <c r="EB152" s="307">
        <f t="shared" si="331"/>
        <v>0</v>
      </c>
      <c r="EC152" s="188"/>
      <c r="ED152" s="188"/>
      <c r="EE152" s="188"/>
      <c r="EF152" s="188"/>
      <c r="EG152" s="188"/>
      <c r="EH152" s="316">
        <f t="shared" si="387"/>
        <v>0</v>
      </c>
      <c r="EI152" s="316">
        <f t="shared" si="332"/>
        <v>0</v>
      </c>
      <c r="EJ152" s="316">
        <f t="shared" si="333"/>
        <v>0</v>
      </c>
      <c r="EK152" s="316">
        <f t="shared" si="334"/>
        <v>0</v>
      </c>
      <c r="EL152" s="316">
        <f t="shared" si="335"/>
        <v>0</v>
      </c>
      <c r="EM152" s="316">
        <f t="shared" si="336"/>
        <v>0</v>
      </c>
      <c r="EN152" s="188"/>
      <c r="EO152" s="307">
        <f t="shared" si="395"/>
        <v>0</v>
      </c>
      <c r="EP152" s="307">
        <f t="shared" si="337"/>
        <v>0</v>
      </c>
      <c r="EQ152" s="188"/>
      <c r="ER152" s="188"/>
      <c r="ES152" s="188"/>
      <c r="ET152" s="188"/>
      <c r="EU152" s="188"/>
      <c r="EV152" s="316">
        <f t="shared" si="388"/>
        <v>0</v>
      </c>
      <c r="EW152" s="316">
        <f t="shared" si="338"/>
        <v>0</v>
      </c>
      <c r="EX152" s="316">
        <f t="shared" si="339"/>
        <v>0</v>
      </c>
      <c r="EY152" s="316">
        <f t="shared" si="340"/>
        <v>0</v>
      </c>
      <c r="EZ152" s="316">
        <f t="shared" si="341"/>
        <v>0</v>
      </c>
      <c r="FA152" s="316">
        <f t="shared" si="342"/>
        <v>0</v>
      </c>
      <c r="FB152" s="188"/>
      <c r="FC152" s="307">
        <f t="shared" si="396"/>
        <v>0</v>
      </c>
      <c r="FD152" s="307">
        <f t="shared" si="343"/>
        <v>0</v>
      </c>
      <c r="FE152" s="188"/>
      <c r="FF152" s="188"/>
      <c r="FG152" s="188"/>
      <c r="FH152" s="188"/>
      <c r="FI152" s="188"/>
      <c r="FJ152" s="188"/>
      <c r="FK152" s="316">
        <f t="shared" si="389"/>
        <v>0</v>
      </c>
      <c r="FL152" s="316">
        <f t="shared" si="344"/>
        <v>0</v>
      </c>
      <c r="FM152" s="316">
        <f t="shared" si="345"/>
        <v>0</v>
      </c>
      <c r="FN152" s="316">
        <f t="shared" si="346"/>
        <v>0</v>
      </c>
      <c r="FO152" s="316">
        <f t="shared" si="347"/>
        <v>0</v>
      </c>
      <c r="FP152" s="316">
        <f t="shared" si="348"/>
        <v>0</v>
      </c>
      <c r="FQ152" s="188"/>
      <c r="FR152" s="307">
        <f t="shared" si="349"/>
        <v>0</v>
      </c>
      <c r="FS152" s="307">
        <f t="shared" si="350"/>
        <v>0</v>
      </c>
      <c r="FT152" s="188"/>
      <c r="FU152" s="188"/>
      <c r="FV152" s="188"/>
      <c r="FW152" s="188"/>
      <c r="FX152" s="188"/>
      <c r="FY152" s="188"/>
      <c r="FZ152" s="316">
        <f t="shared" si="390"/>
        <v>0</v>
      </c>
      <c r="GA152" s="316">
        <f t="shared" si="351"/>
        <v>0</v>
      </c>
      <c r="GB152" s="316">
        <f t="shared" si="352"/>
        <v>0</v>
      </c>
      <c r="GC152" s="316">
        <f t="shared" si="353"/>
        <v>0</v>
      </c>
      <c r="GD152" s="316">
        <f t="shared" si="354"/>
        <v>0</v>
      </c>
      <c r="GE152" s="316">
        <f t="shared" si="355"/>
        <v>0</v>
      </c>
      <c r="GF152" s="188"/>
      <c r="GG152" s="307">
        <f t="shared" si="356"/>
        <v>0</v>
      </c>
      <c r="GH152" s="307">
        <f t="shared" si="357"/>
        <v>0</v>
      </c>
      <c r="GK152" s="188"/>
      <c r="GL152" s="188"/>
      <c r="GM152" s="188"/>
      <c r="GN152" s="188"/>
      <c r="GO152" s="316">
        <f t="shared" si="277"/>
        <v>0</v>
      </c>
      <c r="GP152" s="316">
        <f t="shared" si="277"/>
        <v>0</v>
      </c>
      <c r="GQ152" s="316">
        <f t="shared" si="277"/>
        <v>0</v>
      </c>
      <c r="GR152" s="316">
        <f t="shared" si="275"/>
        <v>0</v>
      </c>
      <c r="GS152" s="316">
        <f t="shared" si="275"/>
        <v>0</v>
      </c>
      <c r="GT152" s="316">
        <f t="shared" si="275"/>
        <v>0</v>
      </c>
      <c r="GU152" s="188"/>
      <c r="GV152" s="307">
        <f t="shared" si="358"/>
        <v>0</v>
      </c>
      <c r="GW152" s="307">
        <f t="shared" si="391"/>
        <v>0</v>
      </c>
      <c r="GZ152" s="188"/>
      <c r="HA152" s="188"/>
      <c r="HB152" s="188"/>
      <c r="HC152" s="188"/>
      <c r="HD152" s="316">
        <f t="shared" si="278"/>
        <v>0</v>
      </c>
      <c r="HE152" s="316">
        <f t="shared" si="278"/>
        <v>0</v>
      </c>
      <c r="HF152" s="316">
        <f t="shared" si="278"/>
        <v>0</v>
      </c>
      <c r="HG152" s="316">
        <f t="shared" si="276"/>
        <v>0</v>
      </c>
      <c r="HH152" s="316">
        <f t="shared" si="276"/>
        <v>0</v>
      </c>
      <c r="HI152" s="316">
        <f t="shared" si="276"/>
        <v>0</v>
      </c>
      <c r="HJ152" s="188"/>
      <c r="HK152" s="307">
        <f t="shared" si="359"/>
        <v>0</v>
      </c>
      <c r="HL152" s="307">
        <f t="shared" si="392"/>
        <v>0</v>
      </c>
    </row>
    <row r="153" spans="1:220" ht="16.5" x14ac:dyDescent="0.25">
      <c r="A153" s="404">
        <v>41395</v>
      </c>
      <c r="B153" s="410">
        <f t="shared" si="360"/>
        <v>0</v>
      </c>
      <c r="C153" s="208">
        <f t="shared" si="361"/>
        <v>0</v>
      </c>
      <c r="D153" s="417"/>
      <c r="E153" s="410">
        <f t="shared" si="362"/>
        <v>0</v>
      </c>
      <c r="F153" s="208">
        <f t="shared" si="363"/>
        <v>0.18</v>
      </c>
      <c r="G153" s="417"/>
      <c r="H153" s="410">
        <f t="shared" si="364"/>
        <v>0</v>
      </c>
      <c r="I153" s="208">
        <f t="shared" si="279"/>
        <v>-0.09</v>
      </c>
      <c r="J153" s="417"/>
      <c r="K153" s="410">
        <f t="shared" si="365"/>
        <v>0</v>
      </c>
      <c r="L153" s="208">
        <f t="shared" si="280"/>
        <v>8.7499999999999994E-2</v>
      </c>
      <c r="M153" s="417"/>
      <c r="N153" s="410">
        <f t="shared" si="366"/>
        <v>-45.69</v>
      </c>
      <c r="O153" s="208">
        <f t="shared" si="281"/>
        <v>0.13</v>
      </c>
      <c r="P153" s="417"/>
      <c r="Q153" s="410">
        <f t="shared" si="367"/>
        <v>1.44</v>
      </c>
      <c r="R153" s="208">
        <f t="shared" si="368"/>
        <v>-0.56999999999999995</v>
      </c>
      <c r="S153" s="417"/>
      <c r="T153" s="208">
        <f t="shared" si="369"/>
        <v>5.3216401156616593</v>
      </c>
      <c r="U153" s="417"/>
      <c r="V153" s="410">
        <f t="shared" si="370"/>
        <v>-0.01</v>
      </c>
      <c r="W153" s="208">
        <f t="shared" si="371"/>
        <v>4.3785000000000007</v>
      </c>
      <c r="X153" s="417"/>
      <c r="Z153" s="415">
        <f t="shared" si="372"/>
        <v>1.44</v>
      </c>
      <c r="AA153" s="122"/>
      <c r="AB153" s="122"/>
      <c r="AH153" s="407">
        <v>41395</v>
      </c>
      <c r="AI153" s="293">
        <f t="shared" si="373"/>
        <v>0</v>
      </c>
      <c r="AJ153" s="294">
        <f t="shared" si="393"/>
        <v>0</v>
      </c>
      <c r="AK153" s="294">
        <f t="shared" si="282"/>
        <v>0</v>
      </c>
      <c r="AL153" s="313">
        <f t="shared" si="374"/>
        <v>0.47540164703114812</v>
      </c>
      <c r="AM153" s="314">
        <f t="shared" si="283"/>
        <v>0</v>
      </c>
      <c r="AN153" s="294">
        <f t="shared" si="284"/>
        <v>0</v>
      </c>
      <c r="AO153" s="408"/>
      <c r="AP153" s="237"/>
      <c r="AQ153" s="307">
        <f t="shared" si="285"/>
        <v>0</v>
      </c>
      <c r="AR153" s="237"/>
      <c r="AS153" s="188"/>
      <c r="AT153" s="188"/>
      <c r="AU153" s="239">
        <v>41395</v>
      </c>
      <c r="AV153" s="188"/>
      <c r="AW153" s="315">
        <f t="shared" si="375"/>
        <v>0</v>
      </c>
      <c r="AX153" s="316">
        <f t="shared" si="286"/>
        <v>0</v>
      </c>
      <c r="AY153" s="316">
        <f t="shared" si="287"/>
        <v>0</v>
      </c>
      <c r="AZ153" s="316">
        <f t="shared" si="288"/>
        <v>0</v>
      </c>
      <c r="BA153" s="316">
        <f t="shared" si="289"/>
        <v>0</v>
      </c>
      <c r="BB153" s="316">
        <f t="shared" si="290"/>
        <v>0</v>
      </c>
      <c r="BC153" s="316">
        <f t="shared" si="291"/>
        <v>0</v>
      </c>
      <c r="BD153" s="316"/>
      <c r="BE153" s="316">
        <f t="shared" si="376"/>
        <v>0</v>
      </c>
      <c r="BF153" s="248"/>
      <c r="BG153" s="248"/>
      <c r="BH153" s="317">
        <f t="shared" si="377"/>
        <v>0</v>
      </c>
      <c r="BI153" s="317">
        <f t="shared" si="292"/>
        <v>0</v>
      </c>
      <c r="BJ153" s="317">
        <f t="shared" si="293"/>
        <v>0</v>
      </c>
      <c r="BK153" s="317">
        <f t="shared" si="294"/>
        <v>0</v>
      </c>
      <c r="BL153" s="317">
        <f t="shared" si="295"/>
        <v>0</v>
      </c>
      <c r="BM153" s="317">
        <f t="shared" si="296"/>
        <v>0</v>
      </c>
      <c r="BN153" s="317">
        <f t="shared" si="297"/>
        <v>0</v>
      </c>
      <c r="BO153" s="317">
        <f t="shared" si="298"/>
        <v>0</v>
      </c>
      <c r="BP153" s="248"/>
      <c r="BQ153" s="249">
        <f t="shared" si="394"/>
        <v>0</v>
      </c>
      <c r="BR153" s="249"/>
      <c r="BS153" s="249"/>
      <c r="BT153" s="188"/>
      <c r="BU153" s="188"/>
      <c r="BV153" s="318">
        <f t="shared" si="378"/>
        <v>0</v>
      </c>
      <c r="BW153" s="318">
        <f t="shared" si="299"/>
        <v>0</v>
      </c>
      <c r="BX153" s="318">
        <f t="shared" si="300"/>
        <v>0</v>
      </c>
      <c r="BY153" s="318">
        <f t="shared" si="301"/>
        <v>0</v>
      </c>
      <c r="BZ153" s="318">
        <f t="shared" si="302"/>
        <v>0</v>
      </c>
      <c r="CA153" s="316">
        <f t="shared" si="303"/>
        <v>0</v>
      </c>
      <c r="CB153" s="316">
        <f t="shared" si="304"/>
        <v>0</v>
      </c>
      <c r="CC153" s="316">
        <f t="shared" si="305"/>
        <v>0</v>
      </c>
      <c r="CD153" s="316">
        <f t="shared" si="306"/>
        <v>0</v>
      </c>
      <c r="CE153" s="316">
        <f t="shared" si="307"/>
        <v>0</v>
      </c>
      <c r="CF153" s="316">
        <f t="shared" si="308"/>
        <v>0</v>
      </c>
      <c r="CG153" s="316">
        <f t="shared" si="309"/>
        <v>0</v>
      </c>
      <c r="CH153" s="316">
        <f t="shared" si="310"/>
        <v>0</v>
      </c>
      <c r="CI153" s="188"/>
      <c r="CJ153" s="307">
        <f t="shared" si="379"/>
        <v>0</v>
      </c>
      <c r="CK153" s="307"/>
      <c r="CL153" s="307"/>
      <c r="CM153" s="318">
        <f t="shared" si="380"/>
        <v>0</v>
      </c>
      <c r="CN153" s="318">
        <f t="shared" si="311"/>
        <v>0</v>
      </c>
      <c r="CO153" s="318">
        <f t="shared" si="312"/>
        <v>0</v>
      </c>
      <c r="CP153" s="318">
        <f t="shared" si="313"/>
        <v>0</v>
      </c>
      <c r="CQ153" s="307"/>
      <c r="CR153" s="307">
        <f t="shared" si="381"/>
        <v>0</v>
      </c>
      <c r="CS153" s="307"/>
      <c r="CT153" s="188"/>
      <c r="CU153" s="188"/>
      <c r="CV153" s="188"/>
      <c r="CW153" s="316">
        <f t="shared" si="382"/>
        <v>0</v>
      </c>
      <c r="CX153" s="316">
        <f t="shared" si="314"/>
        <v>0</v>
      </c>
      <c r="CY153" s="316">
        <f t="shared" si="315"/>
        <v>0</v>
      </c>
      <c r="CZ153" s="316">
        <f t="shared" si="316"/>
        <v>0</v>
      </c>
      <c r="DA153" s="316">
        <f t="shared" si="317"/>
        <v>0</v>
      </c>
      <c r="DB153" s="316">
        <f t="shared" si="318"/>
        <v>0</v>
      </c>
      <c r="DC153" s="316">
        <f t="shared" si="319"/>
        <v>0</v>
      </c>
      <c r="DD153" s="188"/>
      <c r="DE153" s="307">
        <f t="shared" si="383"/>
        <v>0</v>
      </c>
      <c r="DF153" s="188"/>
      <c r="DG153" s="188"/>
      <c r="DH153" s="188"/>
      <c r="DI153" s="188"/>
      <c r="DJ153" s="188"/>
      <c r="DK153" s="316">
        <f t="shared" si="384"/>
        <v>0</v>
      </c>
      <c r="DL153" s="316">
        <f t="shared" si="320"/>
        <v>0</v>
      </c>
      <c r="DM153" s="316">
        <f t="shared" si="321"/>
        <v>0</v>
      </c>
      <c r="DN153" s="316">
        <f t="shared" si="322"/>
        <v>0</v>
      </c>
      <c r="DO153" s="316"/>
      <c r="DP153" s="316">
        <f t="shared" si="385"/>
        <v>0</v>
      </c>
      <c r="DQ153" s="316"/>
      <c r="DR153" s="316">
        <f t="shared" si="386"/>
        <v>0</v>
      </c>
      <c r="DS153" s="316">
        <f t="shared" si="323"/>
        <v>0</v>
      </c>
      <c r="DT153" s="316">
        <f t="shared" si="324"/>
        <v>0</v>
      </c>
      <c r="DU153" s="316">
        <f t="shared" si="325"/>
        <v>0</v>
      </c>
      <c r="DV153" s="316">
        <f t="shared" si="326"/>
        <v>0</v>
      </c>
      <c r="DW153" s="316">
        <f t="shared" si="327"/>
        <v>0</v>
      </c>
      <c r="DX153" s="316">
        <f t="shared" si="328"/>
        <v>0</v>
      </c>
      <c r="DY153" s="316">
        <f t="shared" si="329"/>
        <v>0</v>
      </c>
      <c r="DZ153" s="188"/>
      <c r="EA153" s="307">
        <f t="shared" si="330"/>
        <v>0</v>
      </c>
      <c r="EB153" s="307">
        <f t="shared" si="331"/>
        <v>0</v>
      </c>
      <c r="EC153" s="188"/>
      <c r="ED153" s="188"/>
      <c r="EE153" s="188"/>
      <c r="EF153" s="188"/>
      <c r="EG153" s="188"/>
      <c r="EH153" s="316">
        <f t="shared" si="387"/>
        <v>0</v>
      </c>
      <c r="EI153" s="316">
        <f t="shared" si="332"/>
        <v>0</v>
      </c>
      <c r="EJ153" s="316">
        <f t="shared" si="333"/>
        <v>0</v>
      </c>
      <c r="EK153" s="316">
        <f t="shared" si="334"/>
        <v>0</v>
      </c>
      <c r="EL153" s="316">
        <f t="shared" si="335"/>
        <v>0</v>
      </c>
      <c r="EM153" s="316">
        <f t="shared" si="336"/>
        <v>0</v>
      </c>
      <c r="EN153" s="188"/>
      <c r="EO153" s="307">
        <f t="shared" si="395"/>
        <v>0</v>
      </c>
      <c r="EP153" s="307">
        <f t="shared" si="337"/>
        <v>0</v>
      </c>
      <c r="EQ153" s="188"/>
      <c r="ER153" s="188"/>
      <c r="ES153" s="188"/>
      <c r="ET153" s="188"/>
      <c r="EU153" s="188"/>
      <c r="EV153" s="316">
        <f t="shared" si="388"/>
        <v>0</v>
      </c>
      <c r="EW153" s="316">
        <f t="shared" si="338"/>
        <v>0</v>
      </c>
      <c r="EX153" s="316">
        <f t="shared" si="339"/>
        <v>0</v>
      </c>
      <c r="EY153" s="316">
        <f t="shared" si="340"/>
        <v>0</v>
      </c>
      <c r="EZ153" s="316">
        <f t="shared" si="341"/>
        <v>0</v>
      </c>
      <c r="FA153" s="316">
        <f t="shared" si="342"/>
        <v>0</v>
      </c>
      <c r="FB153" s="188"/>
      <c r="FC153" s="307">
        <f t="shared" si="396"/>
        <v>0</v>
      </c>
      <c r="FD153" s="307">
        <f t="shared" si="343"/>
        <v>0</v>
      </c>
      <c r="FE153" s="188"/>
      <c r="FF153" s="188"/>
      <c r="FG153" s="188"/>
      <c r="FH153" s="188"/>
      <c r="FI153" s="188"/>
      <c r="FJ153" s="188"/>
      <c r="FK153" s="316">
        <f t="shared" si="389"/>
        <v>0</v>
      </c>
      <c r="FL153" s="316">
        <f t="shared" si="344"/>
        <v>0</v>
      </c>
      <c r="FM153" s="316">
        <f t="shared" si="345"/>
        <v>0</v>
      </c>
      <c r="FN153" s="316">
        <f t="shared" si="346"/>
        <v>0</v>
      </c>
      <c r="FO153" s="316">
        <f t="shared" si="347"/>
        <v>0</v>
      </c>
      <c r="FP153" s="316">
        <f t="shared" si="348"/>
        <v>0</v>
      </c>
      <c r="FQ153" s="188"/>
      <c r="FR153" s="307">
        <f t="shared" si="349"/>
        <v>0</v>
      </c>
      <c r="FS153" s="307">
        <f t="shared" si="350"/>
        <v>0</v>
      </c>
      <c r="FT153" s="188"/>
      <c r="FU153" s="188"/>
      <c r="FV153" s="188"/>
      <c r="FW153" s="188"/>
      <c r="FX153" s="188"/>
      <c r="FY153" s="188"/>
      <c r="FZ153" s="316">
        <f t="shared" si="390"/>
        <v>0</v>
      </c>
      <c r="GA153" s="316">
        <f t="shared" si="351"/>
        <v>0</v>
      </c>
      <c r="GB153" s="316">
        <f t="shared" si="352"/>
        <v>0</v>
      </c>
      <c r="GC153" s="316">
        <f t="shared" si="353"/>
        <v>0</v>
      </c>
      <c r="GD153" s="316">
        <f t="shared" si="354"/>
        <v>0</v>
      </c>
      <c r="GE153" s="316">
        <f t="shared" si="355"/>
        <v>0</v>
      </c>
      <c r="GF153" s="188"/>
      <c r="GG153" s="307">
        <f t="shared" si="356"/>
        <v>0</v>
      </c>
      <c r="GH153" s="307">
        <f t="shared" si="357"/>
        <v>0</v>
      </c>
      <c r="GK153" s="188"/>
      <c r="GL153" s="188"/>
      <c r="GM153" s="188"/>
      <c r="GN153" s="188"/>
      <c r="GO153" s="316">
        <f t="shared" si="277"/>
        <v>0</v>
      </c>
      <c r="GP153" s="316">
        <f t="shared" si="277"/>
        <v>0</v>
      </c>
      <c r="GQ153" s="316">
        <f t="shared" si="277"/>
        <v>0</v>
      </c>
      <c r="GR153" s="316">
        <f t="shared" si="275"/>
        <v>0</v>
      </c>
      <c r="GS153" s="316">
        <f t="shared" si="275"/>
        <v>0</v>
      </c>
      <c r="GT153" s="316">
        <f t="shared" si="275"/>
        <v>0</v>
      </c>
      <c r="GU153" s="188"/>
      <c r="GV153" s="307">
        <f t="shared" si="358"/>
        <v>0</v>
      </c>
      <c r="GW153" s="307">
        <f t="shared" si="391"/>
        <v>0</v>
      </c>
      <c r="GZ153" s="188"/>
      <c r="HA153" s="188"/>
      <c r="HB153" s="188"/>
      <c r="HC153" s="188"/>
      <c r="HD153" s="316">
        <f t="shared" si="278"/>
        <v>0</v>
      </c>
      <c r="HE153" s="316">
        <f t="shared" si="278"/>
        <v>0</v>
      </c>
      <c r="HF153" s="316">
        <f t="shared" si="278"/>
        <v>0</v>
      </c>
      <c r="HG153" s="316">
        <f t="shared" si="276"/>
        <v>0</v>
      </c>
      <c r="HH153" s="316">
        <f t="shared" si="276"/>
        <v>0</v>
      </c>
      <c r="HI153" s="316">
        <f t="shared" si="276"/>
        <v>0</v>
      </c>
      <c r="HJ153" s="188"/>
      <c r="HK153" s="307">
        <f t="shared" si="359"/>
        <v>0</v>
      </c>
      <c r="HL153" s="307">
        <f t="shared" si="392"/>
        <v>0</v>
      </c>
    </row>
    <row r="154" spans="1:220" ht="16.5" x14ac:dyDescent="0.25">
      <c r="A154" s="404">
        <v>41426</v>
      </c>
      <c r="B154" s="410">
        <f t="shared" si="360"/>
        <v>0</v>
      </c>
      <c r="C154" s="208">
        <f t="shared" si="361"/>
        <v>0</v>
      </c>
      <c r="D154" s="417"/>
      <c r="E154" s="410">
        <f t="shared" si="362"/>
        <v>0</v>
      </c>
      <c r="F154" s="208">
        <f t="shared" si="363"/>
        <v>0.17</v>
      </c>
      <c r="G154" s="417"/>
      <c r="H154" s="410">
        <f t="shared" si="364"/>
        <v>0</v>
      </c>
      <c r="I154" s="208">
        <f t="shared" si="279"/>
        <v>-0.09</v>
      </c>
      <c r="J154" s="417"/>
      <c r="K154" s="410">
        <f t="shared" si="365"/>
        <v>0</v>
      </c>
      <c r="L154" s="208">
        <f t="shared" si="280"/>
        <v>7.7499999999999999E-2</v>
      </c>
      <c r="M154" s="417"/>
      <c r="N154" s="410">
        <f t="shared" si="366"/>
        <v>-43.96</v>
      </c>
      <c r="O154" s="208">
        <f t="shared" si="281"/>
        <v>0.13</v>
      </c>
      <c r="P154" s="417"/>
      <c r="Q154" s="410">
        <f t="shared" si="367"/>
        <v>1.38</v>
      </c>
      <c r="R154" s="208">
        <f t="shared" si="368"/>
        <v>-0.56999999999999995</v>
      </c>
      <c r="S154" s="417"/>
      <c r="T154" s="208">
        <f t="shared" si="369"/>
        <v>5.3635352304018697</v>
      </c>
      <c r="U154" s="417"/>
      <c r="V154" s="410">
        <f t="shared" si="370"/>
        <v>-0.01</v>
      </c>
      <c r="W154" s="208">
        <f t="shared" si="371"/>
        <v>4.4085000000000001</v>
      </c>
      <c r="X154" s="417"/>
      <c r="Z154" s="415">
        <f t="shared" si="372"/>
        <v>1.38</v>
      </c>
      <c r="AA154" s="122"/>
      <c r="AB154" s="122"/>
      <c r="AH154" s="407">
        <v>41426</v>
      </c>
      <c r="AI154" s="293">
        <f t="shared" si="373"/>
        <v>0</v>
      </c>
      <c r="AJ154" s="294">
        <f t="shared" si="393"/>
        <v>0</v>
      </c>
      <c r="AK154" s="294">
        <f t="shared" si="282"/>
        <v>0</v>
      </c>
      <c r="AL154" s="313">
        <f t="shared" si="374"/>
        <v>0.47272825189453399</v>
      </c>
      <c r="AM154" s="314">
        <f t="shared" si="283"/>
        <v>0</v>
      </c>
      <c r="AN154" s="294">
        <f t="shared" si="284"/>
        <v>0</v>
      </c>
      <c r="AO154" s="408"/>
      <c r="AP154" s="237"/>
      <c r="AQ154" s="307">
        <f t="shared" si="285"/>
        <v>0</v>
      </c>
      <c r="AR154" s="237"/>
      <c r="AS154" s="188"/>
      <c r="AT154" s="188"/>
      <c r="AU154" s="239">
        <v>41426</v>
      </c>
      <c r="AV154" s="188"/>
      <c r="AW154" s="315">
        <f t="shared" si="375"/>
        <v>0</v>
      </c>
      <c r="AX154" s="316">
        <f t="shared" si="286"/>
        <v>0</v>
      </c>
      <c r="AY154" s="316">
        <f t="shared" si="287"/>
        <v>0</v>
      </c>
      <c r="AZ154" s="316">
        <f t="shared" si="288"/>
        <v>0</v>
      </c>
      <c r="BA154" s="316">
        <f t="shared" si="289"/>
        <v>0</v>
      </c>
      <c r="BB154" s="316">
        <f t="shared" si="290"/>
        <v>0</v>
      </c>
      <c r="BC154" s="316">
        <f t="shared" si="291"/>
        <v>0</v>
      </c>
      <c r="BD154" s="316"/>
      <c r="BE154" s="316">
        <f t="shared" si="376"/>
        <v>0</v>
      </c>
      <c r="BF154" s="248"/>
      <c r="BG154" s="248"/>
      <c r="BH154" s="317">
        <f t="shared" si="377"/>
        <v>0</v>
      </c>
      <c r="BI154" s="317">
        <f t="shared" si="292"/>
        <v>0</v>
      </c>
      <c r="BJ154" s="317">
        <f t="shared" si="293"/>
        <v>0</v>
      </c>
      <c r="BK154" s="317">
        <f t="shared" si="294"/>
        <v>0</v>
      </c>
      <c r="BL154" s="317">
        <f t="shared" si="295"/>
        <v>0</v>
      </c>
      <c r="BM154" s="317">
        <f t="shared" si="296"/>
        <v>0</v>
      </c>
      <c r="BN154" s="317">
        <f t="shared" si="297"/>
        <v>0</v>
      </c>
      <c r="BO154" s="317">
        <f t="shared" si="298"/>
        <v>0</v>
      </c>
      <c r="BP154" s="248"/>
      <c r="BQ154" s="249">
        <f t="shared" si="394"/>
        <v>0</v>
      </c>
      <c r="BR154" s="249"/>
      <c r="BS154" s="249"/>
      <c r="BT154" s="188"/>
      <c r="BU154" s="188"/>
      <c r="BV154" s="318">
        <f t="shared" si="378"/>
        <v>0</v>
      </c>
      <c r="BW154" s="318">
        <f t="shared" si="299"/>
        <v>0</v>
      </c>
      <c r="BX154" s="318">
        <f t="shared" si="300"/>
        <v>0</v>
      </c>
      <c r="BY154" s="318">
        <f t="shared" si="301"/>
        <v>0</v>
      </c>
      <c r="BZ154" s="318">
        <f t="shared" si="302"/>
        <v>0</v>
      </c>
      <c r="CA154" s="316">
        <f t="shared" si="303"/>
        <v>0</v>
      </c>
      <c r="CB154" s="316">
        <f t="shared" si="304"/>
        <v>0</v>
      </c>
      <c r="CC154" s="316">
        <f t="shared" si="305"/>
        <v>0</v>
      </c>
      <c r="CD154" s="316">
        <f t="shared" si="306"/>
        <v>0</v>
      </c>
      <c r="CE154" s="316">
        <f t="shared" si="307"/>
        <v>0</v>
      </c>
      <c r="CF154" s="316">
        <f t="shared" si="308"/>
        <v>0</v>
      </c>
      <c r="CG154" s="316">
        <f t="shared" si="309"/>
        <v>0</v>
      </c>
      <c r="CH154" s="316">
        <f t="shared" si="310"/>
        <v>0</v>
      </c>
      <c r="CI154" s="188"/>
      <c r="CJ154" s="307">
        <f t="shared" si="379"/>
        <v>0</v>
      </c>
      <c r="CK154" s="307"/>
      <c r="CL154" s="307"/>
      <c r="CM154" s="318">
        <f t="shared" si="380"/>
        <v>0</v>
      </c>
      <c r="CN154" s="318">
        <f t="shared" si="311"/>
        <v>0</v>
      </c>
      <c r="CO154" s="318">
        <f t="shared" si="312"/>
        <v>0</v>
      </c>
      <c r="CP154" s="318">
        <f t="shared" si="313"/>
        <v>0</v>
      </c>
      <c r="CQ154" s="307"/>
      <c r="CR154" s="307">
        <f t="shared" si="381"/>
        <v>0</v>
      </c>
      <c r="CS154" s="307"/>
      <c r="CT154" s="188"/>
      <c r="CU154" s="188"/>
      <c r="CV154" s="188"/>
      <c r="CW154" s="316">
        <f t="shared" si="382"/>
        <v>0</v>
      </c>
      <c r="CX154" s="316">
        <f t="shared" si="314"/>
        <v>0</v>
      </c>
      <c r="CY154" s="316">
        <f t="shared" si="315"/>
        <v>0</v>
      </c>
      <c r="CZ154" s="316">
        <f t="shared" si="316"/>
        <v>0</v>
      </c>
      <c r="DA154" s="316">
        <f t="shared" si="317"/>
        <v>0</v>
      </c>
      <c r="DB154" s="316">
        <f t="shared" si="318"/>
        <v>0</v>
      </c>
      <c r="DC154" s="316">
        <f t="shared" si="319"/>
        <v>0</v>
      </c>
      <c r="DD154" s="188"/>
      <c r="DE154" s="307">
        <f t="shared" si="383"/>
        <v>0</v>
      </c>
      <c r="DF154" s="188"/>
      <c r="DG154" s="188"/>
      <c r="DH154" s="188"/>
      <c r="DI154" s="188"/>
      <c r="DJ154" s="188"/>
      <c r="DK154" s="316">
        <f t="shared" si="384"/>
        <v>0</v>
      </c>
      <c r="DL154" s="316">
        <f t="shared" si="320"/>
        <v>0</v>
      </c>
      <c r="DM154" s="316">
        <f t="shared" si="321"/>
        <v>0</v>
      </c>
      <c r="DN154" s="316">
        <f t="shared" si="322"/>
        <v>0</v>
      </c>
      <c r="DO154" s="316"/>
      <c r="DP154" s="316">
        <f t="shared" si="385"/>
        <v>0</v>
      </c>
      <c r="DQ154" s="316"/>
      <c r="DR154" s="316">
        <f t="shared" si="386"/>
        <v>0</v>
      </c>
      <c r="DS154" s="316">
        <f t="shared" si="323"/>
        <v>0</v>
      </c>
      <c r="DT154" s="316">
        <f t="shared" si="324"/>
        <v>0</v>
      </c>
      <c r="DU154" s="316">
        <f t="shared" si="325"/>
        <v>0</v>
      </c>
      <c r="DV154" s="316">
        <f t="shared" si="326"/>
        <v>0</v>
      </c>
      <c r="DW154" s="316">
        <f t="shared" si="327"/>
        <v>0</v>
      </c>
      <c r="DX154" s="316">
        <f t="shared" si="328"/>
        <v>0</v>
      </c>
      <c r="DY154" s="316">
        <f t="shared" si="329"/>
        <v>0</v>
      </c>
      <c r="DZ154" s="188"/>
      <c r="EA154" s="307">
        <f t="shared" si="330"/>
        <v>0</v>
      </c>
      <c r="EB154" s="307">
        <f t="shared" si="331"/>
        <v>0</v>
      </c>
      <c r="EC154" s="188"/>
      <c r="ED154" s="188"/>
      <c r="EE154" s="188"/>
      <c r="EF154" s="188"/>
      <c r="EG154" s="188"/>
      <c r="EH154" s="316">
        <f t="shared" si="387"/>
        <v>0</v>
      </c>
      <c r="EI154" s="316">
        <f t="shared" si="332"/>
        <v>0</v>
      </c>
      <c r="EJ154" s="316">
        <f t="shared" si="333"/>
        <v>0</v>
      </c>
      <c r="EK154" s="316">
        <f t="shared" si="334"/>
        <v>0</v>
      </c>
      <c r="EL154" s="316">
        <f t="shared" si="335"/>
        <v>0</v>
      </c>
      <c r="EM154" s="316">
        <f t="shared" si="336"/>
        <v>0</v>
      </c>
      <c r="EN154" s="188"/>
      <c r="EO154" s="307">
        <f t="shared" si="395"/>
        <v>0</v>
      </c>
      <c r="EP154" s="307">
        <f t="shared" si="337"/>
        <v>0</v>
      </c>
      <c r="EQ154" s="188"/>
      <c r="ER154" s="188"/>
      <c r="ES154" s="188"/>
      <c r="ET154" s="188"/>
      <c r="EU154" s="188"/>
      <c r="EV154" s="316">
        <f t="shared" si="388"/>
        <v>0</v>
      </c>
      <c r="EW154" s="316">
        <f t="shared" si="338"/>
        <v>0</v>
      </c>
      <c r="EX154" s="316">
        <f t="shared" si="339"/>
        <v>0</v>
      </c>
      <c r="EY154" s="316">
        <f t="shared" si="340"/>
        <v>0</v>
      </c>
      <c r="EZ154" s="316">
        <f t="shared" si="341"/>
        <v>0</v>
      </c>
      <c r="FA154" s="316">
        <f t="shared" si="342"/>
        <v>0</v>
      </c>
      <c r="FB154" s="188"/>
      <c r="FC154" s="307">
        <f t="shared" si="396"/>
        <v>0</v>
      </c>
      <c r="FD154" s="307">
        <f t="shared" si="343"/>
        <v>0</v>
      </c>
      <c r="FE154" s="188"/>
      <c r="FF154" s="188"/>
      <c r="FG154" s="188"/>
      <c r="FH154" s="188"/>
      <c r="FI154" s="188"/>
      <c r="FJ154" s="188"/>
      <c r="FK154" s="316">
        <f t="shared" si="389"/>
        <v>0</v>
      </c>
      <c r="FL154" s="316">
        <f t="shared" si="344"/>
        <v>0</v>
      </c>
      <c r="FM154" s="316">
        <f t="shared" si="345"/>
        <v>0</v>
      </c>
      <c r="FN154" s="316">
        <f t="shared" si="346"/>
        <v>0</v>
      </c>
      <c r="FO154" s="316">
        <f t="shared" si="347"/>
        <v>0</v>
      </c>
      <c r="FP154" s="316">
        <f t="shared" si="348"/>
        <v>0</v>
      </c>
      <c r="FQ154" s="188"/>
      <c r="FR154" s="307">
        <f t="shared" si="349"/>
        <v>0</v>
      </c>
      <c r="FS154" s="307">
        <f t="shared" si="350"/>
        <v>0</v>
      </c>
      <c r="FT154" s="188"/>
      <c r="FU154" s="188"/>
      <c r="FV154" s="188"/>
      <c r="FW154" s="188"/>
      <c r="FX154" s="188"/>
      <c r="FY154" s="188"/>
      <c r="FZ154" s="316">
        <f t="shared" si="390"/>
        <v>0</v>
      </c>
      <c r="GA154" s="316">
        <f t="shared" si="351"/>
        <v>0</v>
      </c>
      <c r="GB154" s="316">
        <f t="shared" si="352"/>
        <v>0</v>
      </c>
      <c r="GC154" s="316">
        <f t="shared" si="353"/>
        <v>0</v>
      </c>
      <c r="GD154" s="316">
        <f t="shared" si="354"/>
        <v>0</v>
      </c>
      <c r="GE154" s="316">
        <f t="shared" si="355"/>
        <v>0</v>
      </c>
      <c r="GF154" s="188"/>
      <c r="GG154" s="307">
        <f t="shared" si="356"/>
        <v>0</v>
      </c>
      <c r="GH154" s="307">
        <f t="shared" si="357"/>
        <v>0</v>
      </c>
      <c r="GK154" s="188"/>
      <c r="GL154" s="188"/>
      <c r="GM154" s="188"/>
      <c r="GN154" s="188"/>
      <c r="GO154" s="316">
        <f t="shared" si="277"/>
        <v>0</v>
      </c>
      <c r="GP154" s="316">
        <f t="shared" si="277"/>
        <v>0</v>
      </c>
      <c r="GQ154" s="316">
        <f t="shared" si="277"/>
        <v>0</v>
      </c>
      <c r="GR154" s="316">
        <f t="shared" si="275"/>
        <v>0</v>
      </c>
      <c r="GS154" s="316">
        <f t="shared" si="275"/>
        <v>0</v>
      </c>
      <c r="GT154" s="316">
        <f t="shared" si="275"/>
        <v>0</v>
      </c>
      <c r="GU154" s="188"/>
      <c r="GV154" s="307">
        <f t="shared" si="358"/>
        <v>0</v>
      </c>
      <c r="GW154" s="307">
        <f t="shared" si="391"/>
        <v>0</v>
      </c>
      <c r="GZ154" s="188"/>
      <c r="HA154" s="188"/>
      <c r="HB154" s="188"/>
      <c r="HC154" s="188"/>
      <c r="HD154" s="316">
        <f t="shared" si="278"/>
        <v>0</v>
      </c>
      <c r="HE154" s="316">
        <f t="shared" si="278"/>
        <v>0</v>
      </c>
      <c r="HF154" s="316">
        <f t="shared" si="278"/>
        <v>0</v>
      </c>
      <c r="HG154" s="316">
        <f t="shared" si="276"/>
        <v>0</v>
      </c>
      <c r="HH154" s="316">
        <f t="shared" si="276"/>
        <v>0</v>
      </c>
      <c r="HI154" s="316">
        <f t="shared" si="276"/>
        <v>0</v>
      </c>
      <c r="HJ154" s="188"/>
      <c r="HK154" s="307">
        <f t="shared" si="359"/>
        <v>0</v>
      </c>
      <c r="HL154" s="307">
        <f t="shared" si="392"/>
        <v>0</v>
      </c>
    </row>
    <row r="155" spans="1:220" ht="16.5" x14ac:dyDescent="0.25">
      <c r="A155" s="404">
        <v>41456</v>
      </c>
      <c r="B155" s="410">
        <f t="shared" si="360"/>
        <v>0</v>
      </c>
      <c r="C155" s="208">
        <f t="shared" si="361"/>
        <v>0</v>
      </c>
      <c r="D155" s="411">
        <f>AVERAGE(C152:C158)</f>
        <v>0</v>
      </c>
      <c r="E155" s="410">
        <f t="shared" si="362"/>
        <v>0</v>
      </c>
      <c r="F155" s="208">
        <f t="shared" si="363"/>
        <v>0.17</v>
      </c>
      <c r="G155" s="411">
        <f>AVERAGE(F152:F158)</f>
        <v>0.18142857142857144</v>
      </c>
      <c r="H155" s="410">
        <f t="shared" si="364"/>
        <v>0</v>
      </c>
      <c r="I155" s="208">
        <f t="shared" si="279"/>
        <v>-0.09</v>
      </c>
      <c r="J155" s="411">
        <f>AVERAGE(I152:I158)</f>
        <v>-8.9999999999999983E-2</v>
      </c>
      <c r="K155" s="410">
        <f t="shared" si="365"/>
        <v>0</v>
      </c>
      <c r="L155" s="208">
        <f t="shared" si="280"/>
        <v>7.7499999999999999E-2</v>
      </c>
      <c r="M155" s="411">
        <f>AVERAGE(L152:L158)</f>
        <v>8.892857142857144E-2</v>
      </c>
      <c r="N155" s="410">
        <f t="shared" si="366"/>
        <v>-45.18</v>
      </c>
      <c r="O155" s="208">
        <f t="shared" si="281"/>
        <v>0.13</v>
      </c>
      <c r="P155" s="411">
        <f>AVERAGE(O152:O158)</f>
        <v>0.13</v>
      </c>
      <c r="Q155" s="410">
        <f t="shared" si="367"/>
        <v>1.42</v>
      </c>
      <c r="R155" s="208">
        <f t="shared" si="368"/>
        <v>-0.56999999999999995</v>
      </c>
      <c r="S155" s="411">
        <f>AVERAGE(R152:R158)</f>
        <v>-0.56999999999999995</v>
      </c>
      <c r="T155" s="208">
        <f t="shared" si="369"/>
        <v>5.4054419717540556</v>
      </c>
      <c r="U155" s="411">
        <f>AVERAGE(T152:T158)</f>
        <v>5.4112535345216486</v>
      </c>
      <c r="V155" s="410">
        <f t="shared" si="370"/>
        <v>-0.01</v>
      </c>
      <c r="W155" s="208">
        <f t="shared" si="371"/>
        <v>4.4385000000000003</v>
      </c>
      <c r="X155" s="411">
        <f>AVERAGE(W152:W158)</f>
        <v>4.4426428571428582</v>
      </c>
      <c r="Z155" s="415">
        <f t="shared" si="372"/>
        <v>1.42</v>
      </c>
      <c r="AA155" s="122"/>
      <c r="AB155" s="122"/>
      <c r="AH155" s="407">
        <v>41456</v>
      </c>
      <c r="AI155" s="293">
        <f t="shared" si="373"/>
        <v>0</v>
      </c>
      <c r="AJ155" s="294">
        <f t="shared" si="393"/>
        <v>0</v>
      </c>
      <c r="AK155" s="294">
        <f t="shared" si="282"/>
        <v>0</v>
      </c>
      <c r="AL155" s="313">
        <f t="shared" si="374"/>
        <v>0.47015236955962236</v>
      </c>
      <c r="AM155" s="314">
        <f t="shared" si="283"/>
        <v>0</v>
      </c>
      <c r="AN155" s="294">
        <f t="shared" si="284"/>
        <v>0</v>
      </c>
      <c r="AO155" s="408"/>
      <c r="AP155" s="237"/>
      <c r="AQ155" s="307">
        <f t="shared" si="285"/>
        <v>0</v>
      </c>
      <c r="AR155" s="237"/>
      <c r="AS155" s="188"/>
      <c r="AT155" s="188"/>
      <c r="AU155" s="239">
        <v>41456</v>
      </c>
      <c r="AV155" s="188"/>
      <c r="AW155" s="315">
        <f t="shared" si="375"/>
        <v>0</v>
      </c>
      <c r="AX155" s="316">
        <f t="shared" si="286"/>
        <v>0</v>
      </c>
      <c r="AY155" s="316">
        <f t="shared" si="287"/>
        <v>0</v>
      </c>
      <c r="AZ155" s="316">
        <f t="shared" si="288"/>
        <v>0</v>
      </c>
      <c r="BA155" s="316">
        <f t="shared" si="289"/>
        <v>0</v>
      </c>
      <c r="BB155" s="316">
        <f t="shared" si="290"/>
        <v>0</v>
      </c>
      <c r="BC155" s="316">
        <f t="shared" si="291"/>
        <v>0</v>
      </c>
      <c r="BD155" s="316"/>
      <c r="BE155" s="316">
        <f t="shared" si="376"/>
        <v>0</v>
      </c>
      <c r="BF155" s="248"/>
      <c r="BG155" s="248"/>
      <c r="BH155" s="317">
        <f t="shared" si="377"/>
        <v>0</v>
      </c>
      <c r="BI155" s="317">
        <f t="shared" si="292"/>
        <v>0</v>
      </c>
      <c r="BJ155" s="317">
        <f t="shared" si="293"/>
        <v>0</v>
      </c>
      <c r="BK155" s="317">
        <f t="shared" si="294"/>
        <v>0</v>
      </c>
      <c r="BL155" s="317">
        <f t="shared" si="295"/>
        <v>0</v>
      </c>
      <c r="BM155" s="317">
        <f t="shared" si="296"/>
        <v>0</v>
      </c>
      <c r="BN155" s="317">
        <f t="shared" si="297"/>
        <v>0</v>
      </c>
      <c r="BO155" s="317">
        <f t="shared" si="298"/>
        <v>0</v>
      </c>
      <c r="BP155" s="248"/>
      <c r="BQ155" s="249">
        <f t="shared" si="394"/>
        <v>0</v>
      </c>
      <c r="BR155" s="249"/>
      <c r="BS155" s="249"/>
      <c r="BT155" s="188"/>
      <c r="BU155" s="188"/>
      <c r="BV155" s="318">
        <f t="shared" si="378"/>
        <v>0</v>
      </c>
      <c r="BW155" s="318">
        <f t="shared" si="299"/>
        <v>0</v>
      </c>
      <c r="BX155" s="318">
        <f t="shared" si="300"/>
        <v>0</v>
      </c>
      <c r="BY155" s="318">
        <f t="shared" si="301"/>
        <v>0</v>
      </c>
      <c r="BZ155" s="318">
        <f t="shared" si="302"/>
        <v>0</v>
      </c>
      <c r="CA155" s="316">
        <f t="shared" si="303"/>
        <v>0</v>
      </c>
      <c r="CB155" s="316">
        <f t="shared" si="304"/>
        <v>0</v>
      </c>
      <c r="CC155" s="316">
        <f t="shared" si="305"/>
        <v>0</v>
      </c>
      <c r="CD155" s="316">
        <f t="shared" si="306"/>
        <v>0</v>
      </c>
      <c r="CE155" s="316">
        <f t="shared" si="307"/>
        <v>0</v>
      </c>
      <c r="CF155" s="316">
        <f t="shared" si="308"/>
        <v>0</v>
      </c>
      <c r="CG155" s="316">
        <f t="shared" si="309"/>
        <v>0</v>
      </c>
      <c r="CH155" s="316">
        <f t="shared" si="310"/>
        <v>0</v>
      </c>
      <c r="CI155" s="188"/>
      <c r="CJ155" s="307">
        <f t="shared" si="379"/>
        <v>0</v>
      </c>
      <c r="CK155" s="307"/>
      <c r="CL155" s="307"/>
      <c r="CM155" s="318">
        <f t="shared" si="380"/>
        <v>0</v>
      </c>
      <c r="CN155" s="318">
        <f t="shared" si="311"/>
        <v>0</v>
      </c>
      <c r="CO155" s="318">
        <f t="shared" si="312"/>
        <v>0</v>
      </c>
      <c r="CP155" s="318">
        <f t="shared" si="313"/>
        <v>0</v>
      </c>
      <c r="CQ155" s="307"/>
      <c r="CR155" s="307">
        <f t="shared" si="381"/>
        <v>0</v>
      </c>
      <c r="CS155" s="307"/>
      <c r="CT155" s="188"/>
      <c r="CU155" s="188"/>
      <c r="CV155" s="188"/>
      <c r="CW155" s="316">
        <f t="shared" si="382"/>
        <v>0</v>
      </c>
      <c r="CX155" s="316">
        <f t="shared" si="314"/>
        <v>0</v>
      </c>
      <c r="CY155" s="316">
        <f t="shared" si="315"/>
        <v>0</v>
      </c>
      <c r="CZ155" s="316">
        <f t="shared" si="316"/>
        <v>0</v>
      </c>
      <c r="DA155" s="316">
        <f t="shared" si="317"/>
        <v>0</v>
      </c>
      <c r="DB155" s="316">
        <f t="shared" si="318"/>
        <v>0</v>
      </c>
      <c r="DC155" s="316">
        <f t="shared" si="319"/>
        <v>0</v>
      </c>
      <c r="DD155" s="188"/>
      <c r="DE155" s="307">
        <f t="shared" si="383"/>
        <v>0</v>
      </c>
      <c r="DF155" s="188"/>
      <c r="DG155" s="188"/>
      <c r="DH155" s="188"/>
      <c r="DI155" s="188"/>
      <c r="DJ155" s="188"/>
      <c r="DK155" s="316">
        <f t="shared" si="384"/>
        <v>0</v>
      </c>
      <c r="DL155" s="316">
        <f t="shared" si="320"/>
        <v>0</v>
      </c>
      <c r="DM155" s="316">
        <f t="shared" si="321"/>
        <v>0</v>
      </c>
      <c r="DN155" s="316">
        <f t="shared" si="322"/>
        <v>0</v>
      </c>
      <c r="DO155" s="316"/>
      <c r="DP155" s="316">
        <f t="shared" si="385"/>
        <v>0</v>
      </c>
      <c r="DQ155" s="316"/>
      <c r="DR155" s="316">
        <f t="shared" si="386"/>
        <v>0</v>
      </c>
      <c r="DS155" s="316">
        <f t="shared" si="323"/>
        <v>0</v>
      </c>
      <c r="DT155" s="316">
        <f t="shared" si="324"/>
        <v>0</v>
      </c>
      <c r="DU155" s="316">
        <f t="shared" si="325"/>
        <v>0</v>
      </c>
      <c r="DV155" s="316">
        <f t="shared" si="326"/>
        <v>0</v>
      </c>
      <c r="DW155" s="316">
        <f t="shared" si="327"/>
        <v>0</v>
      </c>
      <c r="DX155" s="316">
        <f t="shared" si="328"/>
        <v>0</v>
      </c>
      <c r="DY155" s="316">
        <f t="shared" si="329"/>
        <v>0</v>
      </c>
      <c r="DZ155" s="188"/>
      <c r="EA155" s="307">
        <f t="shared" si="330"/>
        <v>0</v>
      </c>
      <c r="EB155" s="307">
        <f t="shared" si="331"/>
        <v>0</v>
      </c>
      <c r="EC155" s="188"/>
      <c r="ED155" s="188"/>
      <c r="EE155" s="188"/>
      <c r="EF155" s="188"/>
      <c r="EG155" s="188"/>
      <c r="EH155" s="316">
        <f t="shared" si="387"/>
        <v>0</v>
      </c>
      <c r="EI155" s="316">
        <f t="shared" si="332"/>
        <v>0</v>
      </c>
      <c r="EJ155" s="316">
        <f t="shared" si="333"/>
        <v>0</v>
      </c>
      <c r="EK155" s="316">
        <f t="shared" si="334"/>
        <v>0</v>
      </c>
      <c r="EL155" s="316">
        <f t="shared" si="335"/>
        <v>0</v>
      </c>
      <c r="EM155" s="316">
        <f t="shared" si="336"/>
        <v>0</v>
      </c>
      <c r="EN155" s="188"/>
      <c r="EO155" s="307">
        <f t="shared" si="395"/>
        <v>0</v>
      </c>
      <c r="EP155" s="307">
        <f t="shared" si="337"/>
        <v>0</v>
      </c>
      <c r="EQ155" s="188"/>
      <c r="ER155" s="188"/>
      <c r="ES155" s="188"/>
      <c r="ET155" s="188"/>
      <c r="EU155" s="188"/>
      <c r="EV155" s="316">
        <f t="shared" si="388"/>
        <v>0</v>
      </c>
      <c r="EW155" s="316">
        <f t="shared" si="338"/>
        <v>0</v>
      </c>
      <c r="EX155" s="316">
        <f t="shared" si="339"/>
        <v>0</v>
      </c>
      <c r="EY155" s="316">
        <f t="shared" si="340"/>
        <v>0</v>
      </c>
      <c r="EZ155" s="316">
        <f t="shared" si="341"/>
        <v>0</v>
      </c>
      <c r="FA155" s="316">
        <f t="shared" si="342"/>
        <v>0</v>
      </c>
      <c r="FB155" s="188"/>
      <c r="FC155" s="307">
        <f t="shared" si="396"/>
        <v>0</v>
      </c>
      <c r="FD155" s="307">
        <f t="shared" si="343"/>
        <v>0</v>
      </c>
      <c r="FE155" s="188"/>
      <c r="FF155" s="188"/>
      <c r="FG155" s="188"/>
      <c r="FH155" s="188"/>
      <c r="FI155" s="188"/>
      <c r="FJ155" s="188"/>
      <c r="FK155" s="316">
        <f t="shared" si="389"/>
        <v>0</v>
      </c>
      <c r="FL155" s="316">
        <f t="shared" si="344"/>
        <v>0</v>
      </c>
      <c r="FM155" s="316">
        <f t="shared" si="345"/>
        <v>0</v>
      </c>
      <c r="FN155" s="316">
        <f t="shared" si="346"/>
        <v>0</v>
      </c>
      <c r="FO155" s="316">
        <f t="shared" si="347"/>
        <v>0</v>
      </c>
      <c r="FP155" s="316">
        <f t="shared" si="348"/>
        <v>0</v>
      </c>
      <c r="FQ155" s="188"/>
      <c r="FR155" s="307">
        <f t="shared" si="349"/>
        <v>0</v>
      </c>
      <c r="FS155" s="307">
        <f t="shared" si="350"/>
        <v>0</v>
      </c>
      <c r="FT155" s="188"/>
      <c r="FU155" s="188"/>
      <c r="FV155" s="188"/>
      <c r="FW155" s="188"/>
      <c r="FX155" s="188"/>
      <c r="FY155" s="188"/>
      <c r="FZ155" s="316">
        <f t="shared" si="390"/>
        <v>0</v>
      </c>
      <c r="GA155" s="316">
        <f t="shared" si="351"/>
        <v>0</v>
      </c>
      <c r="GB155" s="316">
        <f t="shared" si="352"/>
        <v>0</v>
      </c>
      <c r="GC155" s="316">
        <f t="shared" si="353"/>
        <v>0</v>
      </c>
      <c r="GD155" s="316">
        <f t="shared" si="354"/>
        <v>0</v>
      </c>
      <c r="GE155" s="316">
        <f t="shared" si="355"/>
        <v>0</v>
      </c>
      <c r="GF155" s="188"/>
      <c r="GG155" s="307">
        <f t="shared" si="356"/>
        <v>0</v>
      </c>
      <c r="GH155" s="307">
        <f t="shared" si="357"/>
        <v>0</v>
      </c>
      <c r="GK155" s="188"/>
      <c r="GL155" s="188"/>
      <c r="GM155" s="188"/>
      <c r="GN155" s="188"/>
      <c r="GO155" s="316">
        <f t="shared" si="277"/>
        <v>0</v>
      </c>
      <c r="GP155" s="316">
        <f t="shared" si="277"/>
        <v>0</v>
      </c>
      <c r="GQ155" s="316">
        <f t="shared" si="277"/>
        <v>0</v>
      </c>
      <c r="GR155" s="316">
        <f t="shared" si="275"/>
        <v>0</v>
      </c>
      <c r="GS155" s="316">
        <f t="shared" si="275"/>
        <v>0</v>
      </c>
      <c r="GT155" s="316">
        <f t="shared" si="275"/>
        <v>0</v>
      </c>
      <c r="GU155" s="188"/>
      <c r="GV155" s="307">
        <f t="shared" si="358"/>
        <v>0</v>
      </c>
      <c r="GW155" s="307">
        <f t="shared" si="391"/>
        <v>0</v>
      </c>
      <c r="GZ155" s="188"/>
      <c r="HA155" s="188"/>
      <c r="HB155" s="188"/>
      <c r="HC155" s="188"/>
      <c r="HD155" s="316">
        <f t="shared" si="278"/>
        <v>0</v>
      </c>
      <c r="HE155" s="316">
        <f t="shared" si="278"/>
        <v>0</v>
      </c>
      <c r="HF155" s="316">
        <f t="shared" si="278"/>
        <v>0</v>
      </c>
      <c r="HG155" s="316">
        <f t="shared" si="276"/>
        <v>0</v>
      </c>
      <c r="HH155" s="316">
        <f t="shared" si="276"/>
        <v>0</v>
      </c>
      <c r="HI155" s="316">
        <f t="shared" si="276"/>
        <v>0</v>
      </c>
      <c r="HJ155" s="188"/>
      <c r="HK155" s="307">
        <f t="shared" si="359"/>
        <v>0</v>
      </c>
      <c r="HL155" s="307">
        <f t="shared" si="392"/>
        <v>0</v>
      </c>
    </row>
    <row r="156" spans="1:220" ht="16.5" x14ac:dyDescent="0.25">
      <c r="A156" s="404">
        <v>41487</v>
      </c>
      <c r="B156" s="410">
        <f t="shared" si="360"/>
        <v>0</v>
      </c>
      <c r="C156" s="208">
        <f t="shared" si="361"/>
        <v>0</v>
      </c>
      <c r="D156" s="417"/>
      <c r="E156" s="410">
        <f t="shared" si="362"/>
        <v>0</v>
      </c>
      <c r="F156" s="208">
        <f t="shared" si="363"/>
        <v>0.17</v>
      </c>
      <c r="G156" s="417"/>
      <c r="H156" s="410">
        <f t="shared" si="364"/>
        <v>0</v>
      </c>
      <c r="I156" s="208">
        <f t="shared" si="279"/>
        <v>-0.09</v>
      </c>
      <c r="J156" s="417"/>
      <c r="K156" s="410">
        <f t="shared" si="365"/>
        <v>0</v>
      </c>
      <c r="L156" s="208">
        <f t="shared" si="280"/>
        <v>7.7499999999999999E-2</v>
      </c>
      <c r="M156" s="417"/>
      <c r="N156" s="410">
        <f t="shared" si="366"/>
        <v>-44.93</v>
      </c>
      <c r="O156" s="208">
        <f t="shared" si="281"/>
        <v>0.13</v>
      </c>
      <c r="P156" s="417"/>
      <c r="Q156" s="410">
        <f t="shared" si="367"/>
        <v>1.41</v>
      </c>
      <c r="R156" s="208">
        <f t="shared" si="368"/>
        <v>-0.56999999999999995</v>
      </c>
      <c r="S156" s="417"/>
      <c r="T156" s="208">
        <f t="shared" si="369"/>
        <v>5.4333868317117808</v>
      </c>
      <c r="U156" s="417"/>
      <c r="V156" s="410">
        <f t="shared" si="370"/>
        <v>-0.01</v>
      </c>
      <c r="W156" s="208">
        <f t="shared" si="371"/>
        <v>4.4584999999999999</v>
      </c>
      <c r="X156" s="417"/>
      <c r="Z156" s="415">
        <f t="shared" si="372"/>
        <v>1.41</v>
      </c>
      <c r="AA156" s="122"/>
      <c r="AB156" s="122"/>
      <c r="AH156" s="407">
        <v>41487</v>
      </c>
      <c r="AI156" s="293">
        <f t="shared" si="373"/>
        <v>0</v>
      </c>
      <c r="AJ156" s="294">
        <f t="shared" si="393"/>
        <v>0</v>
      </c>
      <c r="AK156" s="294">
        <f t="shared" si="282"/>
        <v>0</v>
      </c>
      <c r="AL156" s="313">
        <f t="shared" si="374"/>
        <v>0.46750224483899216</v>
      </c>
      <c r="AM156" s="314">
        <f t="shared" si="283"/>
        <v>0</v>
      </c>
      <c r="AN156" s="294">
        <f t="shared" si="284"/>
        <v>0</v>
      </c>
      <c r="AO156" s="408"/>
      <c r="AP156" s="237"/>
      <c r="AQ156" s="307">
        <f t="shared" si="285"/>
        <v>0</v>
      </c>
      <c r="AR156" s="237"/>
      <c r="AS156" s="188"/>
      <c r="AT156" s="188"/>
      <c r="AU156" s="239">
        <v>41487</v>
      </c>
      <c r="AV156" s="188"/>
      <c r="AW156" s="315">
        <f t="shared" si="375"/>
        <v>0</v>
      </c>
      <c r="AX156" s="316">
        <f t="shared" si="286"/>
        <v>0</v>
      </c>
      <c r="AY156" s="316">
        <f t="shared" si="287"/>
        <v>0</v>
      </c>
      <c r="AZ156" s="316">
        <f t="shared" si="288"/>
        <v>0</v>
      </c>
      <c r="BA156" s="316">
        <f t="shared" si="289"/>
        <v>0</v>
      </c>
      <c r="BB156" s="316">
        <f t="shared" si="290"/>
        <v>0</v>
      </c>
      <c r="BC156" s="316">
        <f t="shared" si="291"/>
        <v>0</v>
      </c>
      <c r="BD156" s="316"/>
      <c r="BE156" s="316">
        <f t="shared" si="376"/>
        <v>0</v>
      </c>
      <c r="BF156" s="248"/>
      <c r="BG156" s="248"/>
      <c r="BH156" s="317">
        <f t="shared" si="377"/>
        <v>0</v>
      </c>
      <c r="BI156" s="317">
        <f t="shared" si="292"/>
        <v>0</v>
      </c>
      <c r="BJ156" s="317">
        <f t="shared" si="293"/>
        <v>0</v>
      </c>
      <c r="BK156" s="317">
        <f t="shared" si="294"/>
        <v>0</v>
      </c>
      <c r="BL156" s="317">
        <f t="shared" si="295"/>
        <v>0</v>
      </c>
      <c r="BM156" s="317">
        <f t="shared" si="296"/>
        <v>0</v>
      </c>
      <c r="BN156" s="317">
        <f t="shared" si="297"/>
        <v>0</v>
      </c>
      <c r="BO156" s="317">
        <f t="shared" si="298"/>
        <v>0</v>
      </c>
      <c r="BP156" s="248"/>
      <c r="BQ156" s="249">
        <f t="shared" si="394"/>
        <v>0</v>
      </c>
      <c r="BR156" s="249"/>
      <c r="BS156" s="249"/>
      <c r="BT156" s="188"/>
      <c r="BU156" s="188"/>
      <c r="BV156" s="318">
        <f t="shared" si="378"/>
        <v>0</v>
      </c>
      <c r="BW156" s="318">
        <f t="shared" si="299"/>
        <v>0</v>
      </c>
      <c r="BX156" s="318">
        <f t="shared" si="300"/>
        <v>0</v>
      </c>
      <c r="BY156" s="318">
        <f t="shared" si="301"/>
        <v>0</v>
      </c>
      <c r="BZ156" s="318">
        <f t="shared" si="302"/>
        <v>0</v>
      </c>
      <c r="CA156" s="316">
        <f t="shared" si="303"/>
        <v>0</v>
      </c>
      <c r="CB156" s="316">
        <f t="shared" si="304"/>
        <v>0</v>
      </c>
      <c r="CC156" s="316">
        <f t="shared" si="305"/>
        <v>0</v>
      </c>
      <c r="CD156" s="316">
        <f t="shared" si="306"/>
        <v>0</v>
      </c>
      <c r="CE156" s="316">
        <f t="shared" si="307"/>
        <v>0</v>
      </c>
      <c r="CF156" s="316">
        <f t="shared" si="308"/>
        <v>0</v>
      </c>
      <c r="CG156" s="316">
        <f t="shared" si="309"/>
        <v>0</v>
      </c>
      <c r="CH156" s="316">
        <f t="shared" si="310"/>
        <v>0</v>
      </c>
      <c r="CI156" s="188"/>
      <c r="CJ156" s="307">
        <f t="shared" si="379"/>
        <v>0</v>
      </c>
      <c r="CK156" s="307"/>
      <c r="CL156" s="307"/>
      <c r="CM156" s="318">
        <f t="shared" si="380"/>
        <v>0</v>
      </c>
      <c r="CN156" s="318">
        <f t="shared" si="311"/>
        <v>0</v>
      </c>
      <c r="CO156" s="318">
        <f t="shared" si="312"/>
        <v>0</v>
      </c>
      <c r="CP156" s="318">
        <f t="shared" si="313"/>
        <v>0</v>
      </c>
      <c r="CQ156" s="307"/>
      <c r="CR156" s="307">
        <f t="shared" si="381"/>
        <v>0</v>
      </c>
      <c r="CS156" s="307"/>
      <c r="CT156" s="188"/>
      <c r="CU156" s="188"/>
      <c r="CV156" s="188"/>
      <c r="CW156" s="316">
        <f t="shared" si="382"/>
        <v>0</v>
      </c>
      <c r="CX156" s="316">
        <f t="shared" si="314"/>
        <v>0</v>
      </c>
      <c r="CY156" s="316">
        <f t="shared" si="315"/>
        <v>0</v>
      </c>
      <c r="CZ156" s="316">
        <f t="shared" si="316"/>
        <v>0</v>
      </c>
      <c r="DA156" s="316">
        <f t="shared" si="317"/>
        <v>0</v>
      </c>
      <c r="DB156" s="316">
        <f t="shared" si="318"/>
        <v>0</v>
      </c>
      <c r="DC156" s="316">
        <f t="shared" si="319"/>
        <v>0</v>
      </c>
      <c r="DD156" s="188"/>
      <c r="DE156" s="307">
        <f t="shared" si="383"/>
        <v>0</v>
      </c>
      <c r="DF156" s="188"/>
      <c r="DG156" s="188"/>
      <c r="DH156" s="188"/>
      <c r="DI156" s="188"/>
      <c r="DJ156" s="188"/>
      <c r="DK156" s="316">
        <f t="shared" si="384"/>
        <v>0</v>
      </c>
      <c r="DL156" s="316">
        <f t="shared" si="320"/>
        <v>0</v>
      </c>
      <c r="DM156" s="316">
        <f t="shared" si="321"/>
        <v>0</v>
      </c>
      <c r="DN156" s="316">
        <f t="shared" si="322"/>
        <v>0</v>
      </c>
      <c r="DO156" s="316"/>
      <c r="DP156" s="316">
        <f t="shared" si="385"/>
        <v>0</v>
      </c>
      <c r="DQ156" s="316"/>
      <c r="DR156" s="316">
        <f t="shared" si="386"/>
        <v>0</v>
      </c>
      <c r="DS156" s="316">
        <f t="shared" si="323"/>
        <v>0</v>
      </c>
      <c r="DT156" s="316">
        <f t="shared" si="324"/>
        <v>0</v>
      </c>
      <c r="DU156" s="316">
        <f t="shared" si="325"/>
        <v>0</v>
      </c>
      <c r="DV156" s="316">
        <f t="shared" si="326"/>
        <v>0</v>
      </c>
      <c r="DW156" s="316">
        <f t="shared" si="327"/>
        <v>0</v>
      </c>
      <c r="DX156" s="316">
        <f t="shared" si="328"/>
        <v>0</v>
      </c>
      <c r="DY156" s="316">
        <f t="shared" si="329"/>
        <v>0</v>
      </c>
      <c r="DZ156" s="188"/>
      <c r="EA156" s="307">
        <f t="shared" si="330"/>
        <v>0</v>
      </c>
      <c r="EB156" s="307">
        <f t="shared" si="331"/>
        <v>0</v>
      </c>
      <c r="EC156" s="188"/>
      <c r="ED156" s="188"/>
      <c r="EE156" s="188"/>
      <c r="EF156" s="188"/>
      <c r="EG156" s="188"/>
      <c r="EH156" s="316">
        <f t="shared" si="387"/>
        <v>0</v>
      </c>
      <c r="EI156" s="316">
        <f t="shared" si="332"/>
        <v>0</v>
      </c>
      <c r="EJ156" s="316">
        <f t="shared" si="333"/>
        <v>0</v>
      </c>
      <c r="EK156" s="316">
        <f t="shared" si="334"/>
        <v>0</v>
      </c>
      <c r="EL156" s="316">
        <f t="shared" si="335"/>
        <v>0</v>
      </c>
      <c r="EM156" s="316">
        <f t="shared" si="336"/>
        <v>0</v>
      </c>
      <c r="EN156" s="188"/>
      <c r="EO156" s="307">
        <f t="shared" si="395"/>
        <v>0</v>
      </c>
      <c r="EP156" s="307">
        <f t="shared" si="337"/>
        <v>0</v>
      </c>
      <c r="EQ156" s="188"/>
      <c r="ER156" s="188"/>
      <c r="ES156" s="188"/>
      <c r="ET156" s="188"/>
      <c r="EU156" s="188"/>
      <c r="EV156" s="316">
        <f t="shared" si="388"/>
        <v>0</v>
      </c>
      <c r="EW156" s="316">
        <f t="shared" si="338"/>
        <v>0</v>
      </c>
      <c r="EX156" s="316">
        <f t="shared" si="339"/>
        <v>0</v>
      </c>
      <c r="EY156" s="316">
        <f t="shared" si="340"/>
        <v>0</v>
      </c>
      <c r="EZ156" s="316">
        <f t="shared" si="341"/>
        <v>0</v>
      </c>
      <c r="FA156" s="316">
        <f t="shared" si="342"/>
        <v>0</v>
      </c>
      <c r="FB156" s="188"/>
      <c r="FC156" s="307">
        <f t="shared" si="396"/>
        <v>0</v>
      </c>
      <c r="FD156" s="307">
        <f t="shared" si="343"/>
        <v>0</v>
      </c>
      <c r="FE156" s="188"/>
      <c r="FF156" s="188"/>
      <c r="FG156" s="188"/>
      <c r="FH156" s="188"/>
      <c r="FI156" s="188"/>
      <c r="FJ156" s="188"/>
      <c r="FK156" s="316">
        <f t="shared" si="389"/>
        <v>0</v>
      </c>
      <c r="FL156" s="316">
        <f t="shared" si="344"/>
        <v>0</v>
      </c>
      <c r="FM156" s="316">
        <f t="shared" si="345"/>
        <v>0</v>
      </c>
      <c r="FN156" s="316">
        <f t="shared" si="346"/>
        <v>0</v>
      </c>
      <c r="FO156" s="316">
        <f t="shared" si="347"/>
        <v>0</v>
      </c>
      <c r="FP156" s="316">
        <f t="shared" si="348"/>
        <v>0</v>
      </c>
      <c r="FQ156" s="188"/>
      <c r="FR156" s="307">
        <f t="shared" si="349"/>
        <v>0</v>
      </c>
      <c r="FS156" s="307">
        <f t="shared" si="350"/>
        <v>0</v>
      </c>
      <c r="FT156" s="188"/>
      <c r="FU156" s="188"/>
      <c r="FV156" s="188"/>
      <c r="FW156" s="188"/>
      <c r="FX156" s="188"/>
      <c r="FY156" s="188"/>
      <c r="FZ156" s="316">
        <f t="shared" si="390"/>
        <v>0</v>
      </c>
      <c r="GA156" s="316">
        <f t="shared" si="351"/>
        <v>0</v>
      </c>
      <c r="GB156" s="316">
        <f t="shared" si="352"/>
        <v>0</v>
      </c>
      <c r="GC156" s="316">
        <f t="shared" si="353"/>
        <v>0</v>
      </c>
      <c r="GD156" s="316">
        <f t="shared" si="354"/>
        <v>0</v>
      </c>
      <c r="GE156" s="316">
        <f t="shared" si="355"/>
        <v>0</v>
      </c>
      <c r="GF156" s="188"/>
      <c r="GG156" s="307">
        <f t="shared" si="356"/>
        <v>0</v>
      </c>
      <c r="GH156" s="307">
        <f t="shared" si="357"/>
        <v>0</v>
      </c>
      <c r="GK156" s="188"/>
      <c r="GL156" s="188"/>
      <c r="GM156" s="188"/>
      <c r="GN156" s="188"/>
      <c r="GO156" s="316">
        <f t="shared" si="277"/>
        <v>0</v>
      </c>
      <c r="GP156" s="316">
        <f t="shared" si="277"/>
        <v>0</v>
      </c>
      <c r="GQ156" s="316">
        <f t="shared" si="277"/>
        <v>0</v>
      </c>
      <c r="GR156" s="316">
        <f t="shared" si="275"/>
        <v>0</v>
      </c>
      <c r="GS156" s="316">
        <f t="shared" si="275"/>
        <v>0</v>
      </c>
      <c r="GT156" s="316">
        <f t="shared" si="275"/>
        <v>0</v>
      </c>
      <c r="GU156" s="188"/>
      <c r="GV156" s="307">
        <f t="shared" si="358"/>
        <v>0</v>
      </c>
      <c r="GW156" s="307">
        <f t="shared" si="391"/>
        <v>0</v>
      </c>
      <c r="GZ156" s="188"/>
      <c r="HA156" s="188"/>
      <c r="HB156" s="188"/>
      <c r="HC156" s="188"/>
      <c r="HD156" s="316">
        <f t="shared" si="278"/>
        <v>0</v>
      </c>
      <c r="HE156" s="316">
        <f t="shared" si="278"/>
        <v>0</v>
      </c>
      <c r="HF156" s="316">
        <f t="shared" si="278"/>
        <v>0</v>
      </c>
      <c r="HG156" s="316">
        <f t="shared" si="276"/>
        <v>0</v>
      </c>
      <c r="HH156" s="316">
        <f t="shared" si="276"/>
        <v>0</v>
      </c>
      <c r="HI156" s="316">
        <f t="shared" si="276"/>
        <v>0</v>
      </c>
      <c r="HJ156" s="188"/>
      <c r="HK156" s="307">
        <f t="shared" si="359"/>
        <v>0</v>
      </c>
      <c r="HL156" s="307">
        <f t="shared" si="392"/>
        <v>0</v>
      </c>
    </row>
    <row r="157" spans="1:220" ht="16.5" x14ac:dyDescent="0.25">
      <c r="A157" s="404">
        <v>41518</v>
      </c>
      <c r="B157" s="410">
        <f t="shared" si="360"/>
        <v>0</v>
      </c>
      <c r="C157" s="208">
        <f t="shared" si="361"/>
        <v>0</v>
      </c>
      <c r="D157" s="417"/>
      <c r="E157" s="410">
        <f t="shared" si="362"/>
        <v>0</v>
      </c>
      <c r="F157" s="208">
        <f t="shared" si="363"/>
        <v>0.19</v>
      </c>
      <c r="G157" s="417"/>
      <c r="H157" s="410">
        <f t="shared" si="364"/>
        <v>0</v>
      </c>
      <c r="I157" s="208">
        <f t="shared" si="279"/>
        <v>-0.09</v>
      </c>
      <c r="J157" s="417"/>
      <c r="K157" s="410">
        <f t="shared" si="365"/>
        <v>0</v>
      </c>
      <c r="L157" s="208">
        <f t="shared" si="280"/>
        <v>9.7500000000000003E-2</v>
      </c>
      <c r="M157" s="417"/>
      <c r="N157" s="410">
        <f t="shared" si="366"/>
        <v>-43.23</v>
      </c>
      <c r="O157" s="208">
        <f t="shared" si="281"/>
        <v>0.13</v>
      </c>
      <c r="P157" s="417"/>
      <c r="Q157" s="410">
        <f t="shared" si="367"/>
        <v>1.36</v>
      </c>
      <c r="R157" s="208">
        <f t="shared" si="368"/>
        <v>-0.56999999999999995</v>
      </c>
      <c r="S157" s="417"/>
      <c r="T157" s="208">
        <f t="shared" si="369"/>
        <v>5.4697273803639499</v>
      </c>
      <c r="U157" s="417"/>
      <c r="V157" s="410">
        <f t="shared" si="370"/>
        <v>-0.01</v>
      </c>
      <c r="W157" s="208">
        <f t="shared" si="371"/>
        <v>4.4844999999999997</v>
      </c>
      <c r="X157" s="417"/>
      <c r="Z157" s="415">
        <f t="shared" si="372"/>
        <v>1.36</v>
      </c>
      <c r="AA157" s="122"/>
      <c r="AB157" s="122"/>
      <c r="AH157" s="407">
        <v>41518</v>
      </c>
      <c r="AI157" s="293">
        <f t="shared" si="373"/>
        <v>0</v>
      </c>
      <c r="AJ157" s="294">
        <f t="shared" si="393"/>
        <v>0</v>
      </c>
      <c r="AK157" s="294">
        <f t="shared" si="282"/>
        <v>0</v>
      </c>
      <c r="AL157" s="313">
        <f t="shared" si="374"/>
        <v>0.4648639007210878</v>
      </c>
      <c r="AM157" s="314">
        <f t="shared" si="283"/>
        <v>0</v>
      </c>
      <c r="AN157" s="294">
        <f t="shared" si="284"/>
        <v>0</v>
      </c>
      <c r="AO157" s="408"/>
      <c r="AP157" s="237"/>
      <c r="AQ157" s="307">
        <f t="shared" si="285"/>
        <v>0</v>
      </c>
      <c r="AR157" s="237"/>
      <c r="AS157" s="188"/>
      <c r="AT157" s="188"/>
      <c r="AU157" s="239">
        <v>41518</v>
      </c>
      <c r="AV157" s="188"/>
      <c r="AW157" s="315">
        <f t="shared" si="375"/>
        <v>0</v>
      </c>
      <c r="AX157" s="316">
        <f t="shared" si="286"/>
        <v>0</v>
      </c>
      <c r="AY157" s="316">
        <f t="shared" si="287"/>
        <v>0</v>
      </c>
      <c r="AZ157" s="316">
        <f t="shared" si="288"/>
        <v>0</v>
      </c>
      <c r="BA157" s="316">
        <f t="shared" si="289"/>
        <v>0</v>
      </c>
      <c r="BB157" s="316">
        <f t="shared" si="290"/>
        <v>0</v>
      </c>
      <c r="BC157" s="316">
        <f t="shared" si="291"/>
        <v>0</v>
      </c>
      <c r="BD157" s="316"/>
      <c r="BE157" s="316">
        <f t="shared" si="376"/>
        <v>0</v>
      </c>
      <c r="BF157" s="248"/>
      <c r="BG157" s="248"/>
      <c r="BH157" s="317">
        <f t="shared" si="377"/>
        <v>0</v>
      </c>
      <c r="BI157" s="317">
        <f t="shared" si="292"/>
        <v>0</v>
      </c>
      <c r="BJ157" s="317">
        <f t="shared" si="293"/>
        <v>0</v>
      </c>
      <c r="BK157" s="317">
        <f t="shared" si="294"/>
        <v>0</v>
      </c>
      <c r="BL157" s="317">
        <f t="shared" si="295"/>
        <v>0</v>
      </c>
      <c r="BM157" s="317">
        <f t="shared" si="296"/>
        <v>0</v>
      </c>
      <c r="BN157" s="317">
        <f t="shared" si="297"/>
        <v>0</v>
      </c>
      <c r="BO157" s="317">
        <f t="shared" si="298"/>
        <v>0</v>
      </c>
      <c r="BP157" s="248"/>
      <c r="BQ157" s="249">
        <f t="shared" si="394"/>
        <v>0</v>
      </c>
      <c r="BR157" s="249"/>
      <c r="BS157" s="249"/>
      <c r="BT157" s="188"/>
      <c r="BU157" s="188"/>
      <c r="BV157" s="318">
        <f t="shared" si="378"/>
        <v>0</v>
      </c>
      <c r="BW157" s="318">
        <f t="shared" si="299"/>
        <v>0</v>
      </c>
      <c r="BX157" s="318">
        <f t="shared" si="300"/>
        <v>0</v>
      </c>
      <c r="BY157" s="318">
        <f t="shared" si="301"/>
        <v>0</v>
      </c>
      <c r="BZ157" s="318">
        <f t="shared" si="302"/>
        <v>0</v>
      </c>
      <c r="CA157" s="316">
        <f t="shared" si="303"/>
        <v>0</v>
      </c>
      <c r="CB157" s="316">
        <f t="shared" si="304"/>
        <v>0</v>
      </c>
      <c r="CC157" s="316">
        <f t="shared" si="305"/>
        <v>0</v>
      </c>
      <c r="CD157" s="316">
        <f t="shared" si="306"/>
        <v>0</v>
      </c>
      <c r="CE157" s="316">
        <f t="shared" si="307"/>
        <v>0</v>
      </c>
      <c r="CF157" s="316">
        <f t="shared" si="308"/>
        <v>0</v>
      </c>
      <c r="CG157" s="316">
        <f t="shared" si="309"/>
        <v>0</v>
      </c>
      <c r="CH157" s="316">
        <f t="shared" si="310"/>
        <v>0</v>
      </c>
      <c r="CI157" s="188"/>
      <c r="CJ157" s="307">
        <f t="shared" si="379"/>
        <v>0</v>
      </c>
      <c r="CK157" s="307"/>
      <c r="CL157" s="307"/>
      <c r="CM157" s="318">
        <f t="shared" si="380"/>
        <v>0</v>
      </c>
      <c r="CN157" s="318">
        <f t="shared" si="311"/>
        <v>0</v>
      </c>
      <c r="CO157" s="318">
        <f t="shared" si="312"/>
        <v>0</v>
      </c>
      <c r="CP157" s="318">
        <f t="shared" si="313"/>
        <v>0</v>
      </c>
      <c r="CQ157" s="307"/>
      <c r="CR157" s="307">
        <f t="shared" si="381"/>
        <v>0</v>
      </c>
      <c r="CS157" s="307"/>
      <c r="CT157" s="188"/>
      <c r="CU157" s="188"/>
      <c r="CV157" s="188"/>
      <c r="CW157" s="316">
        <f t="shared" si="382"/>
        <v>0</v>
      </c>
      <c r="CX157" s="316">
        <f t="shared" si="314"/>
        <v>0</v>
      </c>
      <c r="CY157" s="316">
        <f t="shared" si="315"/>
        <v>0</v>
      </c>
      <c r="CZ157" s="316">
        <f t="shared" si="316"/>
        <v>0</v>
      </c>
      <c r="DA157" s="316">
        <f t="shared" si="317"/>
        <v>0</v>
      </c>
      <c r="DB157" s="316">
        <f t="shared" si="318"/>
        <v>0</v>
      </c>
      <c r="DC157" s="316">
        <f t="shared" si="319"/>
        <v>0</v>
      </c>
      <c r="DD157" s="188"/>
      <c r="DE157" s="307">
        <f t="shared" si="383"/>
        <v>0</v>
      </c>
      <c r="DF157" s="188"/>
      <c r="DG157" s="188"/>
      <c r="DH157" s="188"/>
      <c r="DI157" s="188"/>
      <c r="DJ157" s="188"/>
      <c r="DK157" s="316">
        <f t="shared" si="384"/>
        <v>0</v>
      </c>
      <c r="DL157" s="316">
        <f t="shared" si="320"/>
        <v>0</v>
      </c>
      <c r="DM157" s="316">
        <f t="shared" si="321"/>
        <v>0</v>
      </c>
      <c r="DN157" s="316">
        <f t="shared" si="322"/>
        <v>0</v>
      </c>
      <c r="DO157" s="316"/>
      <c r="DP157" s="316">
        <f t="shared" si="385"/>
        <v>0</v>
      </c>
      <c r="DQ157" s="316"/>
      <c r="DR157" s="316">
        <f t="shared" si="386"/>
        <v>0</v>
      </c>
      <c r="DS157" s="316">
        <f t="shared" si="323"/>
        <v>0</v>
      </c>
      <c r="DT157" s="316">
        <f t="shared" si="324"/>
        <v>0</v>
      </c>
      <c r="DU157" s="316">
        <f t="shared" si="325"/>
        <v>0</v>
      </c>
      <c r="DV157" s="316">
        <f t="shared" si="326"/>
        <v>0</v>
      </c>
      <c r="DW157" s="316">
        <f t="shared" si="327"/>
        <v>0</v>
      </c>
      <c r="DX157" s="316">
        <f t="shared" si="328"/>
        <v>0</v>
      </c>
      <c r="DY157" s="316">
        <f t="shared" si="329"/>
        <v>0</v>
      </c>
      <c r="DZ157" s="188"/>
      <c r="EA157" s="307">
        <f t="shared" si="330"/>
        <v>0</v>
      </c>
      <c r="EB157" s="307">
        <f t="shared" si="331"/>
        <v>0</v>
      </c>
      <c r="EC157" s="188"/>
      <c r="ED157" s="188"/>
      <c r="EE157" s="188"/>
      <c r="EF157" s="188"/>
      <c r="EG157" s="188"/>
      <c r="EH157" s="316">
        <f t="shared" si="387"/>
        <v>0</v>
      </c>
      <c r="EI157" s="316">
        <f t="shared" si="332"/>
        <v>0</v>
      </c>
      <c r="EJ157" s="316">
        <f t="shared" si="333"/>
        <v>0</v>
      </c>
      <c r="EK157" s="316">
        <f t="shared" si="334"/>
        <v>0</v>
      </c>
      <c r="EL157" s="316">
        <f t="shared" si="335"/>
        <v>0</v>
      </c>
      <c r="EM157" s="316">
        <f t="shared" si="336"/>
        <v>0</v>
      </c>
      <c r="EN157" s="188"/>
      <c r="EO157" s="307">
        <f t="shared" si="395"/>
        <v>0</v>
      </c>
      <c r="EP157" s="307">
        <f t="shared" si="337"/>
        <v>0</v>
      </c>
      <c r="EQ157" s="188"/>
      <c r="ER157" s="188"/>
      <c r="ES157" s="188"/>
      <c r="ET157" s="188"/>
      <c r="EU157" s="188"/>
      <c r="EV157" s="316">
        <f t="shared" si="388"/>
        <v>0</v>
      </c>
      <c r="EW157" s="316">
        <f t="shared" si="338"/>
        <v>0</v>
      </c>
      <c r="EX157" s="316">
        <f t="shared" si="339"/>
        <v>0</v>
      </c>
      <c r="EY157" s="316">
        <f t="shared" si="340"/>
        <v>0</v>
      </c>
      <c r="EZ157" s="316">
        <f t="shared" si="341"/>
        <v>0</v>
      </c>
      <c r="FA157" s="316">
        <f t="shared" si="342"/>
        <v>0</v>
      </c>
      <c r="FB157" s="188"/>
      <c r="FC157" s="307">
        <f t="shared" si="396"/>
        <v>0</v>
      </c>
      <c r="FD157" s="307">
        <f t="shared" si="343"/>
        <v>0</v>
      </c>
      <c r="FE157" s="188"/>
      <c r="FF157" s="188"/>
      <c r="FG157" s="188"/>
      <c r="FH157" s="188"/>
      <c r="FI157" s="188"/>
      <c r="FJ157" s="188"/>
      <c r="FK157" s="316">
        <f t="shared" si="389"/>
        <v>0</v>
      </c>
      <c r="FL157" s="316">
        <f t="shared" si="344"/>
        <v>0</v>
      </c>
      <c r="FM157" s="316">
        <f t="shared" si="345"/>
        <v>0</v>
      </c>
      <c r="FN157" s="316">
        <f t="shared" si="346"/>
        <v>0</v>
      </c>
      <c r="FO157" s="316">
        <f t="shared" si="347"/>
        <v>0</v>
      </c>
      <c r="FP157" s="316">
        <f t="shared" si="348"/>
        <v>0</v>
      </c>
      <c r="FQ157" s="188"/>
      <c r="FR157" s="307">
        <f t="shared" si="349"/>
        <v>0</v>
      </c>
      <c r="FS157" s="307">
        <f t="shared" si="350"/>
        <v>0</v>
      </c>
      <c r="FT157" s="188"/>
      <c r="FU157" s="188"/>
      <c r="FV157" s="188"/>
      <c r="FW157" s="188"/>
      <c r="FX157" s="188"/>
      <c r="FY157" s="188"/>
      <c r="FZ157" s="316">
        <f t="shared" si="390"/>
        <v>0</v>
      </c>
      <c r="GA157" s="316">
        <f t="shared" si="351"/>
        <v>0</v>
      </c>
      <c r="GB157" s="316">
        <f t="shared" si="352"/>
        <v>0</v>
      </c>
      <c r="GC157" s="316">
        <f t="shared" si="353"/>
        <v>0</v>
      </c>
      <c r="GD157" s="316">
        <f t="shared" si="354"/>
        <v>0</v>
      </c>
      <c r="GE157" s="316">
        <f t="shared" si="355"/>
        <v>0</v>
      </c>
      <c r="GF157" s="188"/>
      <c r="GG157" s="307">
        <f t="shared" si="356"/>
        <v>0</v>
      </c>
      <c r="GH157" s="307">
        <f t="shared" si="357"/>
        <v>0</v>
      </c>
      <c r="GK157" s="188"/>
      <c r="GL157" s="188"/>
      <c r="GM157" s="188"/>
      <c r="GN157" s="188"/>
      <c r="GO157" s="316">
        <f t="shared" si="277"/>
        <v>0</v>
      </c>
      <c r="GP157" s="316">
        <f t="shared" si="277"/>
        <v>0</v>
      </c>
      <c r="GQ157" s="316">
        <f t="shared" si="277"/>
        <v>0</v>
      </c>
      <c r="GR157" s="316">
        <f t="shared" si="275"/>
        <v>0</v>
      </c>
      <c r="GS157" s="316">
        <f t="shared" si="275"/>
        <v>0</v>
      </c>
      <c r="GT157" s="316">
        <f t="shared" si="275"/>
        <v>0</v>
      </c>
      <c r="GU157" s="188"/>
      <c r="GV157" s="307">
        <f t="shared" si="358"/>
        <v>0</v>
      </c>
      <c r="GW157" s="307">
        <f t="shared" si="391"/>
        <v>0</v>
      </c>
      <c r="GZ157" s="188"/>
      <c r="HA157" s="188"/>
      <c r="HB157" s="188"/>
      <c r="HC157" s="188"/>
      <c r="HD157" s="316">
        <f t="shared" si="278"/>
        <v>0</v>
      </c>
      <c r="HE157" s="316">
        <f t="shared" si="278"/>
        <v>0</v>
      </c>
      <c r="HF157" s="316">
        <f t="shared" si="278"/>
        <v>0</v>
      </c>
      <c r="HG157" s="316">
        <f t="shared" si="276"/>
        <v>0</v>
      </c>
      <c r="HH157" s="316">
        <f t="shared" si="276"/>
        <v>0</v>
      </c>
      <c r="HI157" s="316">
        <f t="shared" si="276"/>
        <v>0</v>
      </c>
      <c r="HJ157" s="188"/>
      <c r="HK157" s="307">
        <f t="shared" si="359"/>
        <v>0</v>
      </c>
      <c r="HL157" s="307">
        <f t="shared" si="392"/>
        <v>0</v>
      </c>
    </row>
    <row r="158" spans="1:220" ht="16.5" x14ac:dyDescent="0.25">
      <c r="A158" s="409">
        <v>41548</v>
      </c>
      <c r="B158" s="418">
        <f t="shared" si="360"/>
        <v>0</v>
      </c>
      <c r="C158" s="209">
        <f t="shared" si="361"/>
        <v>0</v>
      </c>
      <c r="D158" s="419"/>
      <c r="E158" s="418">
        <f t="shared" si="362"/>
        <v>0</v>
      </c>
      <c r="F158" s="209">
        <f t="shared" si="363"/>
        <v>0.2</v>
      </c>
      <c r="G158" s="419"/>
      <c r="H158" s="418">
        <f t="shared" si="364"/>
        <v>0</v>
      </c>
      <c r="I158" s="209">
        <f t="shared" si="279"/>
        <v>-0.09</v>
      </c>
      <c r="J158" s="419"/>
      <c r="K158" s="418">
        <f t="shared" si="365"/>
        <v>0</v>
      </c>
      <c r="L158" s="209">
        <f t="shared" si="280"/>
        <v>0.1075</v>
      </c>
      <c r="M158" s="419"/>
      <c r="N158" s="418">
        <f t="shared" si="366"/>
        <v>-44.43</v>
      </c>
      <c r="O158" s="209">
        <f t="shared" si="281"/>
        <v>0.13</v>
      </c>
      <c r="P158" s="419"/>
      <c r="Q158" s="418">
        <f t="shared" si="367"/>
        <v>1.4</v>
      </c>
      <c r="R158" s="209">
        <f t="shared" si="368"/>
        <v>-0.56999999999999995</v>
      </c>
      <c r="S158" s="419"/>
      <c r="T158" s="209">
        <f t="shared" si="369"/>
        <v>5.5228468047625308</v>
      </c>
      <c r="U158" s="419"/>
      <c r="V158" s="418">
        <f t="shared" si="370"/>
        <v>-0.01</v>
      </c>
      <c r="W158" s="209">
        <f t="shared" si="371"/>
        <v>4.5225</v>
      </c>
      <c r="X158" s="419"/>
      <c r="Z158" s="412">
        <f t="shared" si="372"/>
        <v>1.4</v>
      </c>
      <c r="AA158" s="122"/>
      <c r="AB158" s="122"/>
      <c r="AH158" s="407">
        <v>41548</v>
      </c>
      <c r="AI158" s="293">
        <f t="shared" si="373"/>
        <v>0</v>
      </c>
      <c r="AJ158" s="294">
        <f t="shared" si="393"/>
        <v>0</v>
      </c>
      <c r="AK158" s="294">
        <f t="shared" si="282"/>
        <v>0</v>
      </c>
      <c r="AL158" s="313">
        <f t="shared" si="374"/>
        <v>0.46232185231187067</v>
      </c>
      <c r="AM158" s="314">
        <f t="shared" si="283"/>
        <v>0</v>
      </c>
      <c r="AN158" s="294">
        <f t="shared" si="284"/>
        <v>0</v>
      </c>
      <c r="AO158" s="408"/>
      <c r="AP158" s="237"/>
      <c r="AQ158" s="307">
        <f t="shared" si="285"/>
        <v>0</v>
      </c>
      <c r="AR158" s="237"/>
      <c r="AS158" s="188"/>
      <c r="AT158" s="188"/>
      <c r="AU158" s="239">
        <v>41548</v>
      </c>
      <c r="AV158" s="188"/>
      <c r="AW158" s="315">
        <f t="shared" si="375"/>
        <v>0</v>
      </c>
      <c r="AX158" s="316">
        <f t="shared" si="286"/>
        <v>0</v>
      </c>
      <c r="AY158" s="316">
        <f t="shared" si="287"/>
        <v>0</v>
      </c>
      <c r="AZ158" s="316">
        <f t="shared" si="288"/>
        <v>0</v>
      </c>
      <c r="BA158" s="316">
        <f t="shared" si="289"/>
        <v>0</v>
      </c>
      <c r="BB158" s="316">
        <f t="shared" si="290"/>
        <v>0</v>
      </c>
      <c r="BC158" s="316">
        <f t="shared" si="291"/>
        <v>0</v>
      </c>
      <c r="BD158" s="316"/>
      <c r="BE158" s="316">
        <f t="shared" si="376"/>
        <v>0</v>
      </c>
      <c r="BF158" s="248"/>
      <c r="BG158" s="248"/>
      <c r="BH158" s="317">
        <f t="shared" si="377"/>
        <v>0</v>
      </c>
      <c r="BI158" s="317">
        <f t="shared" si="292"/>
        <v>0</v>
      </c>
      <c r="BJ158" s="317">
        <f t="shared" si="293"/>
        <v>0</v>
      </c>
      <c r="BK158" s="317">
        <f t="shared" si="294"/>
        <v>0</v>
      </c>
      <c r="BL158" s="317">
        <f t="shared" si="295"/>
        <v>0</v>
      </c>
      <c r="BM158" s="317">
        <f t="shared" si="296"/>
        <v>0</v>
      </c>
      <c r="BN158" s="317">
        <f t="shared" si="297"/>
        <v>0</v>
      </c>
      <c r="BO158" s="317">
        <f t="shared" si="298"/>
        <v>0</v>
      </c>
      <c r="BP158" s="248"/>
      <c r="BQ158" s="249">
        <f t="shared" si="394"/>
        <v>0</v>
      </c>
      <c r="BR158" s="249"/>
      <c r="BS158" s="249"/>
      <c r="BT158" s="188"/>
      <c r="BU158" s="188"/>
      <c r="BV158" s="318">
        <f t="shared" si="378"/>
        <v>0</v>
      </c>
      <c r="BW158" s="318">
        <f t="shared" si="299"/>
        <v>0</v>
      </c>
      <c r="BX158" s="318">
        <f t="shared" si="300"/>
        <v>0</v>
      </c>
      <c r="BY158" s="318">
        <f t="shared" si="301"/>
        <v>0</v>
      </c>
      <c r="BZ158" s="318">
        <f t="shared" si="302"/>
        <v>0</v>
      </c>
      <c r="CA158" s="316">
        <f t="shared" si="303"/>
        <v>0</v>
      </c>
      <c r="CB158" s="316">
        <f t="shared" si="304"/>
        <v>0</v>
      </c>
      <c r="CC158" s="316">
        <f t="shared" si="305"/>
        <v>0</v>
      </c>
      <c r="CD158" s="316">
        <f t="shared" si="306"/>
        <v>0</v>
      </c>
      <c r="CE158" s="316">
        <f t="shared" si="307"/>
        <v>0</v>
      </c>
      <c r="CF158" s="316">
        <f t="shared" si="308"/>
        <v>0</v>
      </c>
      <c r="CG158" s="316">
        <f t="shared" si="309"/>
        <v>0</v>
      </c>
      <c r="CH158" s="316">
        <f t="shared" si="310"/>
        <v>0</v>
      </c>
      <c r="CI158" s="188"/>
      <c r="CJ158" s="307">
        <f t="shared" si="379"/>
        <v>0</v>
      </c>
      <c r="CK158" s="307"/>
      <c r="CL158" s="307"/>
      <c r="CM158" s="318">
        <f t="shared" si="380"/>
        <v>0</v>
      </c>
      <c r="CN158" s="318">
        <f t="shared" si="311"/>
        <v>0</v>
      </c>
      <c r="CO158" s="318">
        <f t="shared" si="312"/>
        <v>0</v>
      </c>
      <c r="CP158" s="318">
        <f t="shared" si="313"/>
        <v>0</v>
      </c>
      <c r="CQ158" s="307"/>
      <c r="CR158" s="307">
        <f t="shared" si="381"/>
        <v>0</v>
      </c>
      <c r="CS158" s="307"/>
      <c r="CT158" s="188"/>
      <c r="CU158" s="188"/>
      <c r="CV158" s="188"/>
      <c r="CW158" s="316">
        <f t="shared" si="382"/>
        <v>0</v>
      </c>
      <c r="CX158" s="316">
        <f t="shared" si="314"/>
        <v>0</v>
      </c>
      <c r="CY158" s="316">
        <f t="shared" si="315"/>
        <v>0</v>
      </c>
      <c r="CZ158" s="316">
        <f t="shared" si="316"/>
        <v>0</v>
      </c>
      <c r="DA158" s="316">
        <f t="shared" si="317"/>
        <v>0</v>
      </c>
      <c r="DB158" s="316">
        <f t="shared" si="318"/>
        <v>0</v>
      </c>
      <c r="DC158" s="316">
        <f t="shared" si="319"/>
        <v>0</v>
      </c>
      <c r="DD158" s="188"/>
      <c r="DE158" s="307">
        <f t="shared" si="383"/>
        <v>0</v>
      </c>
      <c r="DF158" s="188"/>
      <c r="DG158" s="188"/>
      <c r="DH158" s="188"/>
      <c r="DI158" s="188"/>
      <c r="DJ158" s="188"/>
      <c r="DK158" s="316">
        <f t="shared" si="384"/>
        <v>0</v>
      </c>
      <c r="DL158" s="316">
        <f t="shared" si="320"/>
        <v>0</v>
      </c>
      <c r="DM158" s="316">
        <f t="shared" si="321"/>
        <v>0</v>
      </c>
      <c r="DN158" s="316">
        <f t="shared" si="322"/>
        <v>0</v>
      </c>
      <c r="DO158" s="316"/>
      <c r="DP158" s="316">
        <f t="shared" si="385"/>
        <v>0</v>
      </c>
      <c r="DQ158" s="316"/>
      <c r="DR158" s="316">
        <f t="shared" si="386"/>
        <v>0</v>
      </c>
      <c r="DS158" s="316">
        <f t="shared" si="323"/>
        <v>0</v>
      </c>
      <c r="DT158" s="316">
        <f t="shared" si="324"/>
        <v>0</v>
      </c>
      <c r="DU158" s="316">
        <f t="shared" si="325"/>
        <v>0</v>
      </c>
      <c r="DV158" s="316">
        <f t="shared" si="326"/>
        <v>0</v>
      </c>
      <c r="DW158" s="316">
        <f t="shared" si="327"/>
        <v>0</v>
      </c>
      <c r="DX158" s="316">
        <f t="shared" si="328"/>
        <v>0</v>
      </c>
      <c r="DY158" s="316">
        <f t="shared" si="329"/>
        <v>0</v>
      </c>
      <c r="DZ158" s="188"/>
      <c r="EA158" s="307">
        <f t="shared" si="330"/>
        <v>0</v>
      </c>
      <c r="EB158" s="307">
        <f t="shared" si="331"/>
        <v>0</v>
      </c>
      <c r="EC158" s="188"/>
      <c r="ED158" s="188"/>
      <c r="EE158" s="188"/>
      <c r="EF158" s="188"/>
      <c r="EG158" s="188"/>
      <c r="EH158" s="316">
        <f t="shared" si="387"/>
        <v>0</v>
      </c>
      <c r="EI158" s="316">
        <f t="shared" si="332"/>
        <v>0</v>
      </c>
      <c r="EJ158" s="316">
        <f t="shared" si="333"/>
        <v>0</v>
      </c>
      <c r="EK158" s="316">
        <f t="shared" si="334"/>
        <v>0</v>
      </c>
      <c r="EL158" s="316">
        <f t="shared" si="335"/>
        <v>0</v>
      </c>
      <c r="EM158" s="316">
        <f t="shared" si="336"/>
        <v>0</v>
      </c>
      <c r="EN158" s="188"/>
      <c r="EO158" s="307">
        <f t="shared" si="395"/>
        <v>0</v>
      </c>
      <c r="EP158" s="307">
        <f t="shared" si="337"/>
        <v>0</v>
      </c>
      <c r="EQ158" s="188"/>
      <c r="ER158" s="188"/>
      <c r="ES158" s="188"/>
      <c r="ET158" s="188"/>
      <c r="EU158" s="188"/>
      <c r="EV158" s="316">
        <f t="shared" si="388"/>
        <v>0</v>
      </c>
      <c r="EW158" s="316">
        <f t="shared" si="338"/>
        <v>0</v>
      </c>
      <c r="EX158" s="316">
        <f t="shared" si="339"/>
        <v>0</v>
      </c>
      <c r="EY158" s="316">
        <f t="shared" si="340"/>
        <v>0</v>
      </c>
      <c r="EZ158" s="316">
        <f t="shared" si="341"/>
        <v>0</v>
      </c>
      <c r="FA158" s="316">
        <f t="shared" si="342"/>
        <v>0</v>
      </c>
      <c r="FB158" s="188"/>
      <c r="FC158" s="307">
        <f t="shared" si="396"/>
        <v>0</v>
      </c>
      <c r="FD158" s="307">
        <f t="shared" si="343"/>
        <v>0</v>
      </c>
      <c r="FE158" s="188"/>
      <c r="FF158" s="188"/>
      <c r="FG158" s="188"/>
      <c r="FH158" s="188"/>
      <c r="FI158" s="188"/>
      <c r="FJ158" s="188"/>
      <c r="FK158" s="316">
        <f t="shared" si="389"/>
        <v>0</v>
      </c>
      <c r="FL158" s="316">
        <f t="shared" si="344"/>
        <v>0</v>
      </c>
      <c r="FM158" s="316">
        <f t="shared" si="345"/>
        <v>0</v>
      </c>
      <c r="FN158" s="316">
        <f t="shared" si="346"/>
        <v>0</v>
      </c>
      <c r="FO158" s="316">
        <f t="shared" si="347"/>
        <v>0</v>
      </c>
      <c r="FP158" s="316">
        <f t="shared" si="348"/>
        <v>0</v>
      </c>
      <c r="FQ158" s="188"/>
      <c r="FR158" s="307">
        <f t="shared" si="349"/>
        <v>0</v>
      </c>
      <c r="FS158" s="307">
        <f t="shared" si="350"/>
        <v>0</v>
      </c>
      <c r="FT158" s="188"/>
      <c r="FU158" s="188"/>
      <c r="FV158" s="188"/>
      <c r="FW158" s="188"/>
      <c r="FX158" s="188"/>
      <c r="FY158" s="188"/>
      <c r="FZ158" s="316">
        <f t="shared" si="390"/>
        <v>0</v>
      </c>
      <c r="GA158" s="316">
        <f t="shared" si="351"/>
        <v>0</v>
      </c>
      <c r="GB158" s="316">
        <f t="shared" si="352"/>
        <v>0</v>
      </c>
      <c r="GC158" s="316">
        <f t="shared" si="353"/>
        <v>0</v>
      </c>
      <c r="GD158" s="316">
        <f t="shared" si="354"/>
        <v>0</v>
      </c>
      <c r="GE158" s="316">
        <f t="shared" si="355"/>
        <v>0</v>
      </c>
      <c r="GF158" s="188"/>
      <c r="GG158" s="307">
        <f t="shared" si="356"/>
        <v>0</v>
      </c>
      <c r="GH158" s="307">
        <f t="shared" si="357"/>
        <v>0</v>
      </c>
      <c r="GK158" s="188"/>
      <c r="GL158" s="188"/>
      <c r="GM158" s="188"/>
      <c r="GN158" s="188"/>
      <c r="GO158" s="316">
        <f t="shared" si="277"/>
        <v>0</v>
      </c>
      <c r="GP158" s="316">
        <f t="shared" si="277"/>
        <v>0</v>
      </c>
      <c r="GQ158" s="316">
        <f t="shared" si="277"/>
        <v>0</v>
      </c>
      <c r="GR158" s="316">
        <f t="shared" si="275"/>
        <v>0</v>
      </c>
      <c r="GS158" s="316">
        <f t="shared" si="275"/>
        <v>0</v>
      </c>
      <c r="GT158" s="316">
        <f t="shared" si="275"/>
        <v>0</v>
      </c>
      <c r="GU158" s="188"/>
      <c r="GV158" s="307">
        <f t="shared" si="358"/>
        <v>0</v>
      </c>
      <c r="GW158" s="307">
        <f t="shared" si="391"/>
        <v>0</v>
      </c>
      <c r="GZ158" s="188"/>
      <c r="HA158" s="188"/>
      <c r="HB158" s="188"/>
      <c r="HC158" s="188"/>
      <c r="HD158" s="316">
        <f t="shared" si="278"/>
        <v>0</v>
      </c>
      <c r="HE158" s="316">
        <f t="shared" si="278"/>
        <v>0</v>
      </c>
      <c r="HF158" s="316">
        <f t="shared" si="278"/>
        <v>0</v>
      </c>
      <c r="HG158" s="316">
        <f t="shared" si="276"/>
        <v>0</v>
      </c>
      <c r="HH158" s="316">
        <f t="shared" si="276"/>
        <v>0</v>
      </c>
      <c r="HI158" s="316">
        <f t="shared" si="276"/>
        <v>0</v>
      </c>
      <c r="HJ158" s="188"/>
      <c r="HK158" s="307">
        <f t="shared" si="359"/>
        <v>0</v>
      </c>
      <c r="HL158" s="307">
        <f t="shared" si="392"/>
        <v>0</v>
      </c>
    </row>
    <row r="159" spans="1:220" ht="17.25" thickBot="1" x14ac:dyDescent="0.3">
      <c r="A159" s="404">
        <v>41579</v>
      </c>
      <c r="B159" s="410">
        <f t="shared" si="360"/>
        <v>0</v>
      </c>
      <c r="C159" s="208">
        <f t="shared" si="361"/>
        <v>0</v>
      </c>
      <c r="D159" s="210">
        <f>AVERAGE(C159:C170)</f>
        <v>0</v>
      </c>
      <c r="E159" s="410">
        <f t="shared" si="362"/>
        <v>0</v>
      </c>
      <c r="F159" s="208">
        <f t="shared" si="363"/>
        <v>0.25</v>
      </c>
      <c r="G159" s="210">
        <f>AVERAGE(F159:F170)</f>
        <v>0.21708333333333332</v>
      </c>
      <c r="H159" s="410">
        <f t="shared" si="364"/>
        <v>0</v>
      </c>
      <c r="I159" s="208">
        <f t="shared" si="279"/>
        <v>5.0000000000000001E-3</v>
      </c>
      <c r="J159" s="210">
        <f>AVERAGE(I159:I170)</f>
        <v>-3.9999999999999987E-2</v>
      </c>
      <c r="K159" s="410">
        <f t="shared" si="365"/>
        <v>0</v>
      </c>
      <c r="L159" s="208">
        <f t="shared" si="280"/>
        <v>0.14000000000000001</v>
      </c>
      <c r="M159" s="210">
        <f>AVERAGE(L159:L170)</f>
        <v>0.11875000000000004</v>
      </c>
      <c r="N159" s="410">
        <f t="shared" si="366"/>
        <v>-42.75</v>
      </c>
      <c r="O159" s="208">
        <f t="shared" si="281"/>
        <v>0.13</v>
      </c>
      <c r="P159" s="210">
        <f>AVERAGE(O159:O170)</f>
        <v>0.12999999999999998</v>
      </c>
      <c r="Q159" s="410">
        <f t="shared" si="367"/>
        <v>1.35</v>
      </c>
      <c r="R159" s="208">
        <f t="shared" si="368"/>
        <v>-0.56999999999999995</v>
      </c>
      <c r="S159" s="210">
        <f>AVERAGE(R159:R170)</f>
        <v>-0.57000000000000006</v>
      </c>
      <c r="T159" s="208">
        <f t="shared" si="369"/>
        <v>5.7185053261293648</v>
      </c>
      <c r="U159" s="210">
        <f>AVERAGE(T159:T170)</f>
        <v>5.6761222075657107</v>
      </c>
      <c r="V159" s="410">
        <f t="shared" si="370"/>
        <v>-0.01</v>
      </c>
      <c r="W159" s="208">
        <f t="shared" si="371"/>
        <v>4.6624999999999996</v>
      </c>
      <c r="X159" s="210">
        <f>AVERAGE(W159:W170)</f>
        <v>4.6318333333333337</v>
      </c>
      <c r="Z159" s="415">
        <f t="shared" si="372"/>
        <v>1.35</v>
      </c>
      <c r="AA159" s="122"/>
      <c r="AB159" s="122"/>
      <c r="AH159" s="407">
        <v>41579</v>
      </c>
      <c r="AI159" s="293">
        <f t="shared" si="373"/>
        <v>0</v>
      </c>
      <c r="AJ159" s="294">
        <f t="shared" si="393"/>
        <v>0</v>
      </c>
      <c r="AK159" s="294">
        <f t="shared" si="282"/>
        <v>0</v>
      </c>
      <c r="AL159" s="313">
        <f t="shared" si="374"/>
        <v>0.45970659982103484</v>
      </c>
      <c r="AM159" s="314">
        <f t="shared" si="283"/>
        <v>0</v>
      </c>
      <c r="AN159" s="294">
        <f t="shared" si="284"/>
        <v>0</v>
      </c>
      <c r="AO159" s="408"/>
      <c r="AP159" s="237"/>
      <c r="AQ159" s="307">
        <f t="shared" si="285"/>
        <v>0</v>
      </c>
      <c r="AR159" s="237"/>
      <c r="AS159" s="188"/>
      <c r="AT159" s="188"/>
      <c r="AU159" s="239">
        <v>41579</v>
      </c>
      <c r="AV159" s="188"/>
      <c r="AW159" s="315">
        <f t="shared" si="375"/>
        <v>0</v>
      </c>
      <c r="AX159" s="316">
        <f t="shared" si="286"/>
        <v>0</v>
      </c>
      <c r="AY159" s="316">
        <f t="shared" si="287"/>
        <v>0</v>
      </c>
      <c r="AZ159" s="316">
        <f t="shared" si="288"/>
        <v>0</v>
      </c>
      <c r="BA159" s="316">
        <f t="shared" si="289"/>
        <v>0</v>
      </c>
      <c r="BB159" s="316">
        <f t="shared" si="290"/>
        <v>0</v>
      </c>
      <c r="BC159" s="316">
        <f t="shared" si="291"/>
        <v>0</v>
      </c>
      <c r="BD159" s="316"/>
      <c r="BE159" s="316">
        <f t="shared" si="376"/>
        <v>0</v>
      </c>
      <c r="BF159" s="248"/>
      <c r="BG159" s="248"/>
      <c r="BH159" s="317">
        <f t="shared" si="377"/>
        <v>0</v>
      </c>
      <c r="BI159" s="317">
        <f t="shared" si="292"/>
        <v>0</v>
      </c>
      <c r="BJ159" s="317">
        <f t="shared" si="293"/>
        <v>0</v>
      </c>
      <c r="BK159" s="317">
        <f t="shared" si="294"/>
        <v>0</v>
      </c>
      <c r="BL159" s="317">
        <f t="shared" si="295"/>
        <v>0</v>
      </c>
      <c r="BM159" s="317">
        <f t="shared" si="296"/>
        <v>0</v>
      </c>
      <c r="BN159" s="317">
        <f t="shared" si="297"/>
        <v>0</v>
      </c>
      <c r="BO159" s="317">
        <f t="shared" si="298"/>
        <v>0</v>
      </c>
      <c r="BP159" s="248"/>
      <c r="BQ159" s="249">
        <f t="shared" si="394"/>
        <v>0</v>
      </c>
      <c r="BR159" s="249"/>
      <c r="BS159" s="249"/>
      <c r="BT159" s="188"/>
      <c r="BU159" s="188"/>
      <c r="BV159" s="318">
        <f t="shared" si="378"/>
        <v>0</v>
      </c>
      <c r="BW159" s="318">
        <f t="shared" si="299"/>
        <v>0</v>
      </c>
      <c r="BX159" s="318">
        <f t="shared" si="300"/>
        <v>0</v>
      </c>
      <c r="BY159" s="318">
        <f t="shared" si="301"/>
        <v>0</v>
      </c>
      <c r="BZ159" s="318">
        <f t="shared" si="302"/>
        <v>0</v>
      </c>
      <c r="CA159" s="316">
        <f t="shared" si="303"/>
        <v>0</v>
      </c>
      <c r="CB159" s="316">
        <f t="shared" si="304"/>
        <v>0</v>
      </c>
      <c r="CC159" s="316">
        <f t="shared" si="305"/>
        <v>0</v>
      </c>
      <c r="CD159" s="316">
        <f t="shared" si="306"/>
        <v>0</v>
      </c>
      <c r="CE159" s="316">
        <f t="shared" si="307"/>
        <v>0</v>
      </c>
      <c r="CF159" s="316">
        <f t="shared" si="308"/>
        <v>0</v>
      </c>
      <c r="CG159" s="316">
        <f t="shared" si="309"/>
        <v>0</v>
      </c>
      <c r="CH159" s="316">
        <f t="shared" si="310"/>
        <v>0</v>
      </c>
      <c r="CI159" s="188"/>
      <c r="CJ159" s="307">
        <f t="shared" si="379"/>
        <v>0</v>
      </c>
      <c r="CK159" s="307"/>
      <c r="CL159" s="307"/>
      <c r="CM159" s="318">
        <f t="shared" si="380"/>
        <v>0</v>
      </c>
      <c r="CN159" s="318">
        <f t="shared" si="311"/>
        <v>0</v>
      </c>
      <c r="CO159" s="318">
        <f t="shared" si="312"/>
        <v>0</v>
      </c>
      <c r="CP159" s="318">
        <f t="shared" si="313"/>
        <v>0</v>
      </c>
      <c r="CQ159" s="307"/>
      <c r="CR159" s="307">
        <f t="shared" si="381"/>
        <v>0</v>
      </c>
      <c r="CS159" s="307"/>
      <c r="CT159" s="188"/>
      <c r="CU159" s="188"/>
      <c r="CV159" s="188"/>
      <c r="CW159" s="316">
        <f t="shared" si="382"/>
        <v>0</v>
      </c>
      <c r="CX159" s="316">
        <f t="shared" si="314"/>
        <v>0</v>
      </c>
      <c r="CY159" s="316">
        <f t="shared" si="315"/>
        <v>0</v>
      </c>
      <c r="CZ159" s="316">
        <f t="shared" si="316"/>
        <v>0</v>
      </c>
      <c r="DA159" s="316">
        <f t="shared" si="317"/>
        <v>0</v>
      </c>
      <c r="DB159" s="316">
        <f t="shared" si="318"/>
        <v>0</v>
      </c>
      <c r="DC159" s="316">
        <f t="shared" si="319"/>
        <v>0</v>
      </c>
      <c r="DD159" s="188"/>
      <c r="DE159" s="307">
        <f t="shared" si="383"/>
        <v>0</v>
      </c>
      <c r="DF159" s="188"/>
      <c r="DG159" s="188"/>
      <c r="DH159" s="188"/>
      <c r="DI159" s="188"/>
      <c r="DJ159" s="188"/>
      <c r="DK159" s="316">
        <f t="shared" si="384"/>
        <v>0</v>
      </c>
      <c r="DL159" s="316">
        <f t="shared" si="320"/>
        <v>0</v>
      </c>
      <c r="DM159" s="316">
        <f t="shared" si="321"/>
        <v>0</v>
      </c>
      <c r="DN159" s="316">
        <f t="shared" si="322"/>
        <v>0</v>
      </c>
      <c r="DO159" s="316"/>
      <c r="DP159" s="316">
        <f t="shared" si="385"/>
        <v>0</v>
      </c>
      <c r="DQ159" s="316"/>
      <c r="DR159" s="316">
        <f t="shared" si="386"/>
        <v>0</v>
      </c>
      <c r="DS159" s="316">
        <f t="shared" si="323"/>
        <v>0</v>
      </c>
      <c r="DT159" s="316">
        <f t="shared" si="324"/>
        <v>0</v>
      </c>
      <c r="DU159" s="316">
        <f t="shared" si="325"/>
        <v>0</v>
      </c>
      <c r="DV159" s="316">
        <f t="shared" si="326"/>
        <v>0</v>
      </c>
      <c r="DW159" s="316">
        <f t="shared" si="327"/>
        <v>0</v>
      </c>
      <c r="DX159" s="316">
        <f t="shared" si="328"/>
        <v>0</v>
      </c>
      <c r="DY159" s="316">
        <f t="shared" si="329"/>
        <v>0</v>
      </c>
      <c r="DZ159" s="188"/>
      <c r="EA159" s="307">
        <f t="shared" si="330"/>
        <v>0</v>
      </c>
      <c r="EB159" s="307">
        <f t="shared" si="331"/>
        <v>0</v>
      </c>
      <c r="EC159" s="188"/>
      <c r="ED159" s="188"/>
      <c r="EE159" s="188"/>
      <c r="EF159" s="188"/>
      <c r="EG159" s="188"/>
      <c r="EH159" s="316">
        <f t="shared" si="387"/>
        <v>0</v>
      </c>
      <c r="EI159" s="316">
        <f t="shared" si="332"/>
        <v>0</v>
      </c>
      <c r="EJ159" s="316">
        <f t="shared" si="333"/>
        <v>0</v>
      </c>
      <c r="EK159" s="316">
        <f t="shared" si="334"/>
        <v>0</v>
      </c>
      <c r="EL159" s="316">
        <f t="shared" si="335"/>
        <v>0</v>
      </c>
      <c r="EM159" s="316">
        <f t="shared" si="336"/>
        <v>0</v>
      </c>
      <c r="EN159" s="188"/>
      <c r="EO159" s="307">
        <f t="shared" si="395"/>
        <v>0</v>
      </c>
      <c r="EP159" s="307">
        <f t="shared" si="337"/>
        <v>0</v>
      </c>
      <c r="EQ159" s="188"/>
      <c r="ER159" s="188"/>
      <c r="ES159" s="188"/>
      <c r="ET159" s="188"/>
      <c r="EU159" s="188"/>
      <c r="EV159" s="316">
        <f t="shared" si="388"/>
        <v>0</v>
      </c>
      <c r="EW159" s="316">
        <f t="shared" si="338"/>
        <v>0</v>
      </c>
      <c r="EX159" s="316">
        <f t="shared" si="339"/>
        <v>0</v>
      </c>
      <c r="EY159" s="316">
        <f t="shared" si="340"/>
        <v>0</v>
      </c>
      <c r="EZ159" s="316">
        <f t="shared" si="341"/>
        <v>0</v>
      </c>
      <c r="FA159" s="316">
        <f t="shared" si="342"/>
        <v>0</v>
      </c>
      <c r="FB159" s="188"/>
      <c r="FC159" s="307">
        <f t="shared" si="396"/>
        <v>0</v>
      </c>
      <c r="FD159" s="307">
        <f t="shared" si="343"/>
        <v>0</v>
      </c>
      <c r="FE159" s="188"/>
      <c r="FF159" s="188"/>
      <c r="FG159" s="188"/>
      <c r="FH159" s="188"/>
      <c r="FI159" s="188"/>
      <c r="FJ159" s="188"/>
      <c r="FK159" s="316">
        <f t="shared" si="389"/>
        <v>0</v>
      </c>
      <c r="FL159" s="316">
        <f t="shared" si="344"/>
        <v>0</v>
      </c>
      <c r="FM159" s="316">
        <f t="shared" si="345"/>
        <v>0</v>
      </c>
      <c r="FN159" s="316">
        <f t="shared" si="346"/>
        <v>0</v>
      </c>
      <c r="FO159" s="316">
        <f t="shared" si="347"/>
        <v>0</v>
      </c>
      <c r="FP159" s="316">
        <f t="shared" si="348"/>
        <v>0</v>
      </c>
      <c r="FQ159" s="188"/>
      <c r="FR159" s="307">
        <f t="shared" si="349"/>
        <v>0</v>
      </c>
      <c r="FS159" s="307">
        <f t="shared" si="350"/>
        <v>0</v>
      </c>
      <c r="FT159" s="188"/>
      <c r="FU159" s="188"/>
      <c r="FV159" s="188"/>
      <c r="FW159" s="188"/>
      <c r="FX159" s="188"/>
      <c r="FY159" s="188"/>
      <c r="FZ159" s="316">
        <f t="shared" si="390"/>
        <v>0</v>
      </c>
      <c r="GA159" s="316">
        <f t="shared" si="351"/>
        <v>0</v>
      </c>
      <c r="GB159" s="316">
        <f t="shared" si="352"/>
        <v>0</v>
      </c>
      <c r="GC159" s="316">
        <f t="shared" si="353"/>
        <v>0</v>
      </c>
      <c r="GD159" s="316">
        <f t="shared" si="354"/>
        <v>0</v>
      </c>
      <c r="GE159" s="316">
        <f t="shared" si="355"/>
        <v>0</v>
      </c>
      <c r="GF159" s="188"/>
      <c r="GG159" s="307">
        <f t="shared" si="356"/>
        <v>0</v>
      </c>
      <c r="GH159" s="307">
        <f t="shared" si="357"/>
        <v>0</v>
      </c>
      <c r="GK159" s="188"/>
      <c r="GL159" s="188"/>
      <c r="GM159" s="188"/>
      <c r="GN159" s="188"/>
      <c r="GO159" s="316">
        <f t="shared" si="277"/>
        <v>0</v>
      </c>
      <c r="GP159" s="316">
        <f t="shared" si="277"/>
        <v>0</v>
      </c>
      <c r="GQ159" s="316">
        <f t="shared" si="277"/>
        <v>0</v>
      </c>
      <c r="GR159" s="316">
        <f t="shared" si="275"/>
        <v>0</v>
      </c>
      <c r="GS159" s="316">
        <f t="shared" si="275"/>
        <v>0</v>
      </c>
      <c r="GT159" s="316">
        <f t="shared" si="275"/>
        <v>0</v>
      </c>
      <c r="GU159" s="188"/>
      <c r="GV159" s="307">
        <f t="shared" si="358"/>
        <v>0</v>
      </c>
      <c r="GW159" s="307">
        <f t="shared" si="391"/>
        <v>0</v>
      </c>
      <c r="GZ159" s="188"/>
      <c r="HA159" s="188"/>
      <c r="HB159" s="188"/>
      <c r="HC159" s="188"/>
      <c r="HD159" s="316">
        <f t="shared" si="278"/>
        <v>0</v>
      </c>
      <c r="HE159" s="316">
        <f t="shared" si="278"/>
        <v>0</v>
      </c>
      <c r="HF159" s="316">
        <f t="shared" si="278"/>
        <v>0</v>
      </c>
      <c r="HG159" s="316">
        <f t="shared" si="276"/>
        <v>0</v>
      </c>
      <c r="HH159" s="316">
        <f t="shared" si="276"/>
        <v>0</v>
      </c>
      <c r="HI159" s="316">
        <f t="shared" si="276"/>
        <v>0</v>
      </c>
      <c r="HJ159" s="188"/>
      <c r="HK159" s="307">
        <f t="shared" si="359"/>
        <v>0</v>
      </c>
      <c r="HL159" s="307">
        <f t="shared" si="392"/>
        <v>0</v>
      </c>
    </row>
    <row r="160" spans="1:220" ht="16.5" x14ac:dyDescent="0.25">
      <c r="A160" s="404">
        <v>41609</v>
      </c>
      <c r="B160" s="410">
        <f t="shared" si="360"/>
        <v>0</v>
      </c>
      <c r="C160" s="208">
        <f t="shared" si="361"/>
        <v>0</v>
      </c>
      <c r="D160" s="417"/>
      <c r="E160" s="410">
        <f t="shared" si="362"/>
        <v>0</v>
      </c>
      <c r="F160" s="208">
        <f t="shared" si="363"/>
        <v>0.27</v>
      </c>
      <c r="G160" s="417"/>
      <c r="H160" s="410">
        <f t="shared" si="364"/>
        <v>0</v>
      </c>
      <c r="I160" s="208">
        <f t="shared" si="279"/>
        <v>2.5000000000000001E-2</v>
      </c>
      <c r="J160" s="417"/>
      <c r="K160" s="410">
        <f t="shared" si="365"/>
        <v>0</v>
      </c>
      <c r="L160" s="208">
        <f t="shared" si="280"/>
        <v>0.16</v>
      </c>
      <c r="M160" s="417"/>
      <c r="N160" s="410">
        <f t="shared" si="366"/>
        <v>-43.94</v>
      </c>
      <c r="O160" s="208">
        <f t="shared" si="281"/>
        <v>0.13</v>
      </c>
      <c r="P160" s="417"/>
      <c r="Q160" s="410">
        <f t="shared" si="367"/>
        <v>1.38</v>
      </c>
      <c r="R160" s="208">
        <f t="shared" si="368"/>
        <v>-0.56999999999999995</v>
      </c>
      <c r="S160" s="417"/>
      <c r="T160" s="208">
        <f t="shared" si="369"/>
        <v>5.8932175056284075</v>
      </c>
      <c r="U160" s="417"/>
      <c r="V160" s="410">
        <f t="shared" si="370"/>
        <v>-0.01</v>
      </c>
      <c r="W160" s="208">
        <f t="shared" si="371"/>
        <v>4.7874999999999996</v>
      </c>
      <c r="X160" s="417"/>
      <c r="Z160" s="415">
        <f t="shared" si="372"/>
        <v>1.38</v>
      </c>
      <c r="AA160" s="122"/>
      <c r="AB160" s="122"/>
      <c r="AH160" s="407">
        <v>41609</v>
      </c>
      <c r="AI160" s="293">
        <f t="shared" si="373"/>
        <v>0</v>
      </c>
      <c r="AJ160" s="294">
        <f t="shared" si="393"/>
        <v>0</v>
      </c>
      <c r="AK160" s="294">
        <f t="shared" si="282"/>
        <v>0</v>
      </c>
      <c r="AL160" s="313">
        <f t="shared" si="374"/>
        <v>0.45718684053775105</v>
      </c>
      <c r="AM160" s="314">
        <f t="shared" si="283"/>
        <v>0</v>
      </c>
      <c r="AN160" s="294">
        <f t="shared" si="284"/>
        <v>0</v>
      </c>
      <c r="AO160" s="408"/>
      <c r="AP160" s="237"/>
      <c r="AQ160" s="307">
        <f t="shared" si="285"/>
        <v>0</v>
      </c>
      <c r="AR160" s="237"/>
      <c r="AS160" s="188"/>
      <c r="AT160" s="188"/>
      <c r="AU160" s="239">
        <v>41609</v>
      </c>
      <c r="AV160" s="188"/>
      <c r="AW160" s="315">
        <f t="shared" si="375"/>
        <v>0</v>
      </c>
      <c r="AX160" s="316">
        <f t="shared" si="286"/>
        <v>0</v>
      </c>
      <c r="AY160" s="316">
        <f t="shared" si="287"/>
        <v>0</v>
      </c>
      <c r="AZ160" s="316">
        <f t="shared" si="288"/>
        <v>0</v>
      </c>
      <c r="BA160" s="316">
        <f t="shared" si="289"/>
        <v>0</v>
      </c>
      <c r="BB160" s="316">
        <f t="shared" si="290"/>
        <v>0</v>
      </c>
      <c r="BC160" s="316">
        <f t="shared" si="291"/>
        <v>0</v>
      </c>
      <c r="BD160" s="316"/>
      <c r="BE160" s="316">
        <f t="shared" si="376"/>
        <v>0</v>
      </c>
      <c r="BF160" s="248"/>
      <c r="BG160" s="248"/>
      <c r="BH160" s="317">
        <f t="shared" si="377"/>
        <v>0</v>
      </c>
      <c r="BI160" s="317">
        <f t="shared" si="292"/>
        <v>0</v>
      </c>
      <c r="BJ160" s="317">
        <f t="shared" si="293"/>
        <v>0</v>
      </c>
      <c r="BK160" s="317">
        <f t="shared" si="294"/>
        <v>0</v>
      </c>
      <c r="BL160" s="317">
        <f t="shared" si="295"/>
        <v>0</v>
      </c>
      <c r="BM160" s="317">
        <f t="shared" si="296"/>
        <v>0</v>
      </c>
      <c r="BN160" s="317">
        <f t="shared" si="297"/>
        <v>0</v>
      </c>
      <c r="BO160" s="317">
        <f t="shared" si="298"/>
        <v>0</v>
      </c>
      <c r="BP160" s="248"/>
      <c r="BQ160" s="249">
        <f t="shared" si="394"/>
        <v>0</v>
      </c>
      <c r="BR160" s="249"/>
      <c r="BS160" s="249"/>
      <c r="BT160" s="188"/>
      <c r="BU160" s="188"/>
      <c r="BV160" s="318">
        <f t="shared" si="378"/>
        <v>0</v>
      </c>
      <c r="BW160" s="318">
        <f t="shared" si="299"/>
        <v>0</v>
      </c>
      <c r="BX160" s="318">
        <f t="shared" si="300"/>
        <v>0</v>
      </c>
      <c r="BY160" s="318">
        <f t="shared" si="301"/>
        <v>0</v>
      </c>
      <c r="BZ160" s="318">
        <f t="shared" si="302"/>
        <v>0</v>
      </c>
      <c r="CA160" s="316">
        <f t="shared" si="303"/>
        <v>0</v>
      </c>
      <c r="CB160" s="316">
        <f t="shared" si="304"/>
        <v>0</v>
      </c>
      <c r="CC160" s="316">
        <f t="shared" si="305"/>
        <v>0</v>
      </c>
      <c r="CD160" s="316">
        <f t="shared" si="306"/>
        <v>0</v>
      </c>
      <c r="CE160" s="316">
        <f t="shared" si="307"/>
        <v>0</v>
      </c>
      <c r="CF160" s="316">
        <f t="shared" si="308"/>
        <v>0</v>
      </c>
      <c r="CG160" s="316">
        <f t="shared" si="309"/>
        <v>0</v>
      </c>
      <c r="CH160" s="316">
        <f t="shared" si="310"/>
        <v>0</v>
      </c>
      <c r="CI160" s="188"/>
      <c r="CJ160" s="307">
        <f t="shared" si="379"/>
        <v>0</v>
      </c>
      <c r="CK160" s="307"/>
      <c r="CL160" s="307"/>
      <c r="CM160" s="318">
        <f t="shared" si="380"/>
        <v>0</v>
      </c>
      <c r="CN160" s="318">
        <f t="shared" si="311"/>
        <v>0</v>
      </c>
      <c r="CO160" s="318">
        <f t="shared" si="312"/>
        <v>0</v>
      </c>
      <c r="CP160" s="318">
        <f t="shared" si="313"/>
        <v>0</v>
      </c>
      <c r="CQ160" s="307"/>
      <c r="CR160" s="307">
        <f t="shared" si="381"/>
        <v>0</v>
      </c>
      <c r="CS160" s="307"/>
      <c r="CT160" s="188"/>
      <c r="CU160" s="188"/>
      <c r="CV160" s="188"/>
      <c r="CW160" s="316">
        <f t="shared" si="382"/>
        <v>0</v>
      </c>
      <c r="CX160" s="316">
        <f t="shared" si="314"/>
        <v>0</v>
      </c>
      <c r="CY160" s="316">
        <f t="shared" si="315"/>
        <v>0</v>
      </c>
      <c r="CZ160" s="316">
        <f t="shared" si="316"/>
        <v>0</v>
      </c>
      <c r="DA160" s="316">
        <f t="shared" si="317"/>
        <v>0</v>
      </c>
      <c r="DB160" s="316">
        <f t="shared" si="318"/>
        <v>0</v>
      </c>
      <c r="DC160" s="316">
        <f t="shared" si="319"/>
        <v>0</v>
      </c>
      <c r="DD160" s="188"/>
      <c r="DE160" s="307">
        <f t="shared" si="383"/>
        <v>0</v>
      </c>
      <c r="DF160" s="188"/>
      <c r="DG160" s="188"/>
      <c r="DH160" s="188"/>
      <c r="DI160" s="188"/>
      <c r="DJ160" s="188"/>
      <c r="DK160" s="316">
        <f t="shared" si="384"/>
        <v>0</v>
      </c>
      <c r="DL160" s="316">
        <f t="shared" si="320"/>
        <v>0</v>
      </c>
      <c r="DM160" s="316">
        <f t="shared" si="321"/>
        <v>0</v>
      </c>
      <c r="DN160" s="316">
        <f t="shared" si="322"/>
        <v>0</v>
      </c>
      <c r="DO160" s="316"/>
      <c r="DP160" s="316">
        <f t="shared" si="385"/>
        <v>0</v>
      </c>
      <c r="DQ160" s="316"/>
      <c r="DR160" s="316">
        <f t="shared" si="386"/>
        <v>0</v>
      </c>
      <c r="DS160" s="316">
        <f t="shared" si="323"/>
        <v>0</v>
      </c>
      <c r="DT160" s="316">
        <f t="shared" si="324"/>
        <v>0</v>
      </c>
      <c r="DU160" s="316">
        <f t="shared" si="325"/>
        <v>0</v>
      </c>
      <c r="DV160" s="316">
        <f t="shared" si="326"/>
        <v>0</v>
      </c>
      <c r="DW160" s="316">
        <f t="shared" si="327"/>
        <v>0</v>
      </c>
      <c r="DX160" s="316">
        <f t="shared" si="328"/>
        <v>0</v>
      </c>
      <c r="DY160" s="316">
        <f t="shared" si="329"/>
        <v>0</v>
      </c>
      <c r="DZ160" s="188"/>
      <c r="EA160" s="307">
        <f t="shared" si="330"/>
        <v>0</v>
      </c>
      <c r="EB160" s="307">
        <f t="shared" si="331"/>
        <v>0</v>
      </c>
      <c r="EC160" s="188"/>
      <c r="ED160" s="188"/>
      <c r="EE160" s="188"/>
      <c r="EF160" s="188"/>
      <c r="EG160" s="188"/>
      <c r="EH160" s="316">
        <f t="shared" si="387"/>
        <v>0</v>
      </c>
      <c r="EI160" s="316">
        <f t="shared" si="332"/>
        <v>0</v>
      </c>
      <c r="EJ160" s="316">
        <f t="shared" si="333"/>
        <v>0</v>
      </c>
      <c r="EK160" s="316">
        <f t="shared" si="334"/>
        <v>0</v>
      </c>
      <c r="EL160" s="316">
        <f t="shared" si="335"/>
        <v>0</v>
      </c>
      <c r="EM160" s="316">
        <f t="shared" si="336"/>
        <v>0</v>
      </c>
      <c r="EN160" s="188"/>
      <c r="EO160" s="307">
        <f t="shared" si="395"/>
        <v>0</v>
      </c>
      <c r="EP160" s="307">
        <f t="shared" si="337"/>
        <v>0</v>
      </c>
      <c r="EQ160" s="188"/>
      <c r="ER160" s="188"/>
      <c r="ES160" s="188"/>
      <c r="ET160" s="188"/>
      <c r="EU160" s="188"/>
      <c r="EV160" s="316">
        <f t="shared" si="388"/>
        <v>0</v>
      </c>
      <c r="EW160" s="316">
        <f t="shared" si="338"/>
        <v>0</v>
      </c>
      <c r="EX160" s="316">
        <f t="shared" si="339"/>
        <v>0</v>
      </c>
      <c r="EY160" s="316">
        <f t="shared" si="340"/>
        <v>0</v>
      </c>
      <c r="EZ160" s="316">
        <f t="shared" si="341"/>
        <v>0</v>
      </c>
      <c r="FA160" s="316">
        <f t="shared" si="342"/>
        <v>0</v>
      </c>
      <c r="FB160" s="188"/>
      <c r="FC160" s="307">
        <f t="shared" si="396"/>
        <v>0</v>
      </c>
      <c r="FD160" s="307">
        <f t="shared" si="343"/>
        <v>0</v>
      </c>
      <c r="FE160" s="188"/>
      <c r="FF160" s="188"/>
      <c r="FG160" s="188"/>
      <c r="FH160" s="188"/>
      <c r="FI160" s="188"/>
      <c r="FJ160" s="188"/>
      <c r="FK160" s="316">
        <f t="shared" si="389"/>
        <v>0</v>
      </c>
      <c r="FL160" s="316">
        <f t="shared" si="344"/>
        <v>0</v>
      </c>
      <c r="FM160" s="316">
        <f t="shared" si="345"/>
        <v>0</v>
      </c>
      <c r="FN160" s="316">
        <f t="shared" si="346"/>
        <v>0</v>
      </c>
      <c r="FO160" s="316">
        <f t="shared" si="347"/>
        <v>0</v>
      </c>
      <c r="FP160" s="316">
        <f t="shared" si="348"/>
        <v>0</v>
      </c>
      <c r="FQ160" s="188"/>
      <c r="FR160" s="307">
        <f t="shared" si="349"/>
        <v>0</v>
      </c>
      <c r="FS160" s="307">
        <f t="shared" si="350"/>
        <v>0</v>
      </c>
      <c r="FT160" s="188"/>
      <c r="FU160" s="188"/>
      <c r="FV160" s="188"/>
      <c r="FW160" s="188"/>
      <c r="FX160" s="188"/>
      <c r="FY160" s="188"/>
      <c r="FZ160" s="316">
        <f t="shared" si="390"/>
        <v>0</v>
      </c>
      <c r="GA160" s="316">
        <f t="shared" si="351"/>
        <v>0</v>
      </c>
      <c r="GB160" s="316">
        <f t="shared" si="352"/>
        <v>0</v>
      </c>
      <c r="GC160" s="316">
        <f t="shared" si="353"/>
        <v>0</v>
      </c>
      <c r="GD160" s="316">
        <f t="shared" si="354"/>
        <v>0</v>
      </c>
      <c r="GE160" s="316">
        <f t="shared" si="355"/>
        <v>0</v>
      </c>
      <c r="GF160" s="188"/>
      <c r="GG160" s="307">
        <f t="shared" si="356"/>
        <v>0</v>
      </c>
      <c r="GH160" s="307">
        <f t="shared" si="357"/>
        <v>0</v>
      </c>
      <c r="GK160" s="188"/>
      <c r="GL160" s="188"/>
      <c r="GM160" s="188"/>
      <c r="GN160" s="188"/>
      <c r="GO160" s="316">
        <f t="shared" si="277"/>
        <v>0</v>
      </c>
      <c r="GP160" s="316">
        <f t="shared" si="277"/>
        <v>0</v>
      </c>
      <c r="GQ160" s="316">
        <f t="shared" si="277"/>
        <v>0</v>
      </c>
      <c r="GR160" s="316">
        <f t="shared" si="275"/>
        <v>0</v>
      </c>
      <c r="GS160" s="316">
        <f t="shared" si="275"/>
        <v>0</v>
      </c>
      <c r="GT160" s="316">
        <f t="shared" si="275"/>
        <v>0</v>
      </c>
      <c r="GU160" s="188"/>
      <c r="GV160" s="307">
        <f t="shared" si="358"/>
        <v>0</v>
      </c>
      <c r="GW160" s="307">
        <f t="shared" si="391"/>
        <v>0</v>
      </c>
      <c r="GZ160" s="188"/>
      <c r="HA160" s="188"/>
      <c r="HB160" s="188"/>
      <c r="HC160" s="188"/>
      <c r="HD160" s="316">
        <f t="shared" si="278"/>
        <v>0</v>
      </c>
      <c r="HE160" s="316">
        <f t="shared" si="278"/>
        <v>0</v>
      </c>
      <c r="HF160" s="316">
        <f t="shared" si="278"/>
        <v>0</v>
      </c>
      <c r="HG160" s="316">
        <f t="shared" si="276"/>
        <v>0</v>
      </c>
      <c r="HH160" s="316">
        <f t="shared" si="276"/>
        <v>0</v>
      </c>
      <c r="HI160" s="316">
        <f t="shared" si="276"/>
        <v>0</v>
      </c>
      <c r="HJ160" s="188"/>
      <c r="HK160" s="307">
        <f t="shared" si="359"/>
        <v>0</v>
      </c>
      <c r="HL160" s="307">
        <f t="shared" si="392"/>
        <v>0</v>
      </c>
    </row>
    <row r="161" spans="1:220" ht="16.5" x14ac:dyDescent="0.25">
      <c r="A161" s="404">
        <v>41640</v>
      </c>
      <c r="B161" s="410">
        <f t="shared" si="360"/>
        <v>0</v>
      </c>
      <c r="C161" s="208">
        <f t="shared" si="361"/>
        <v>0</v>
      </c>
      <c r="D161" s="411">
        <f>AVERAGE(C159:C163)</f>
        <v>0</v>
      </c>
      <c r="E161" s="410">
        <f t="shared" si="362"/>
        <v>0</v>
      </c>
      <c r="F161" s="208">
        <f t="shared" si="363"/>
        <v>0.28000000000000003</v>
      </c>
      <c r="G161" s="411">
        <f>AVERAGE(F159:F163)</f>
        <v>0.26700000000000002</v>
      </c>
      <c r="H161" s="410">
        <f t="shared" si="364"/>
        <v>0</v>
      </c>
      <c r="I161" s="208">
        <f t="shared" si="279"/>
        <v>3.7499999999999999E-2</v>
      </c>
      <c r="J161" s="411">
        <f>AVERAGE(I159:I163)</f>
        <v>3.0000000000000006E-2</v>
      </c>
      <c r="K161" s="410">
        <f t="shared" si="365"/>
        <v>0</v>
      </c>
      <c r="L161" s="208">
        <f t="shared" si="280"/>
        <v>0.17</v>
      </c>
      <c r="M161" s="411">
        <f>AVERAGE(L159:L163)</f>
        <v>0.15700000000000003</v>
      </c>
      <c r="N161" s="410">
        <f t="shared" si="366"/>
        <v>-43.69</v>
      </c>
      <c r="O161" s="208">
        <f t="shared" si="281"/>
        <v>0.13</v>
      </c>
      <c r="P161" s="411">
        <f>AVERAGE(O159:O163)</f>
        <v>0.13</v>
      </c>
      <c r="Q161" s="410">
        <f t="shared" si="367"/>
        <v>1.37</v>
      </c>
      <c r="R161" s="208">
        <f t="shared" si="368"/>
        <v>-0.56999999999999995</v>
      </c>
      <c r="S161" s="411">
        <f>AVERAGE(R159:R163)</f>
        <v>-0.56999999999999995</v>
      </c>
      <c r="T161" s="208">
        <f t="shared" si="369"/>
        <v>6.0595631518707016</v>
      </c>
      <c r="U161" s="411">
        <f>AVERAGE(T159:T163)</f>
        <v>5.8502525961267704</v>
      </c>
      <c r="V161" s="410">
        <f t="shared" si="370"/>
        <v>-0.01</v>
      </c>
      <c r="W161" s="208">
        <f t="shared" si="371"/>
        <v>4.9065000000000003</v>
      </c>
      <c r="X161" s="411">
        <f>AVERAGE(W159:W163)</f>
        <v>4.7567000000000004</v>
      </c>
      <c r="Z161" s="415">
        <f t="shared" si="372"/>
        <v>1.37</v>
      </c>
      <c r="AA161" s="122"/>
      <c r="AB161" s="122"/>
      <c r="AH161" s="407">
        <v>41640</v>
      </c>
      <c r="AI161" s="293">
        <f t="shared" si="373"/>
        <v>0</v>
      </c>
      <c r="AJ161" s="294">
        <f t="shared" si="393"/>
        <v>0</v>
      </c>
      <c r="AK161" s="294">
        <f t="shared" si="282"/>
        <v>0</v>
      </c>
      <c r="AL161" s="313">
        <f t="shared" si="374"/>
        <v>0.45459456048809738</v>
      </c>
      <c r="AM161" s="314">
        <f t="shared" si="283"/>
        <v>0</v>
      </c>
      <c r="AN161" s="294">
        <f t="shared" si="284"/>
        <v>0</v>
      </c>
      <c r="AO161" s="408"/>
      <c r="AP161" s="237"/>
      <c r="AQ161" s="307">
        <f t="shared" si="285"/>
        <v>0</v>
      </c>
      <c r="AR161" s="237"/>
      <c r="AS161" s="188"/>
      <c r="AT161" s="188"/>
      <c r="AU161" s="239">
        <v>41640</v>
      </c>
      <c r="AV161" s="188"/>
      <c r="AW161" s="315">
        <f t="shared" si="375"/>
        <v>0</v>
      </c>
      <c r="AX161" s="316">
        <f t="shared" si="286"/>
        <v>0</v>
      </c>
      <c r="AY161" s="316">
        <f t="shared" si="287"/>
        <v>0</v>
      </c>
      <c r="AZ161" s="316">
        <f t="shared" si="288"/>
        <v>0</v>
      </c>
      <c r="BA161" s="316">
        <f t="shared" si="289"/>
        <v>0</v>
      </c>
      <c r="BB161" s="316">
        <f t="shared" si="290"/>
        <v>0</v>
      </c>
      <c r="BC161" s="316">
        <f t="shared" si="291"/>
        <v>0</v>
      </c>
      <c r="BD161" s="316"/>
      <c r="BE161" s="316">
        <f t="shared" si="376"/>
        <v>0</v>
      </c>
      <c r="BF161" s="248"/>
      <c r="BG161" s="248"/>
      <c r="BH161" s="317">
        <f t="shared" si="377"/>
        <v>0</v>
      </c>
      <c r="BI161" s="317">
        <f t="shared" si="292"/>
        <v>0</v>
      </c>
      <c r="BJ161" s="317">
        <f t="shared" si="293"/>
        <v>0</v>
      </c>
      <c r="BK161" s="317">
        <f t="shared" si="294"/>
        <v>0</v>
      </c>
      <c r="BL161" s="317">
        <f t="shared" si="295"/>
        <v>0</v>
      </c>
      <c r="BM161" s="317">
        <f t="shared" si="296"/>
        <v>0</v>
      </c>
      <c r="BN161" s="317">
        <f t="shared" si="297"/>
        <v>0</v>
      </c>
      <c r="BO161" s="317">
        <f t="shared" si="298"/>
        <v>0</v>
      </c>
      <c r="BP161" s="248"/>
      <c r="BQ161" s="249">
        <f t="shared" si="394"/>
        <v>0</v>
      </c>
      <c r="BR161" s="249"/>
      <c r="BS161" s="249"/>
      <c r="BT161" s="188"/>
      <c r="BU161" s="188"/>
      <c r="BV161" s="318">
        <f t="shared" si="378"/>
        <v>0</v>
      </c>
      <c r="BW161" s="318">
        <f t="shared" si="299"/>
        <v>0</v>
      </c>
      <c r="BX161" s="318">
        <f t="shared" si="300"/>
        <v>0</v>
      </c>
      <c r="BY161" s="318">
        <f t="shared" si="301"/>
        <v>0</v>
      </c>
      <c r="BZ161" s="318">
        <f t="shared" si="302"/>
        <v>0</v>
      </c>
      <c r="CA161" s="316">
        <f t="shared" si="303"/>
        <v>0</v>
      </c>
      <c r="CB161" s="316">
        <f t="shared" si="304"/>
        <v>0</v>
      </c>
      <c r="CC161" s="316">
        <f t="shared" si="305"/>
        <v>0</v>
      </c>
      <c r="CD161" s="316">
        <f t="shared" si="306"/>
        <v>0</v>
      </c>
      <c r="CE161" s="316">
        <f t="shared" si="307"/>
        <v>0</v>
      </c>
      <c r="CF161" s="316">
        <f t="shared" si="308"/>
        <v>0</v>
      </c>
      <c r="CG161" s="316">
        <f t="shared" si="309"/>
        <v>0</v>
      </c>
      <c r="CH161" s="316">
        <f t="shared" si="310"/>
        <v>0</v>
      </c>
      <c r="CI161" s="188"/>
      <c r="CJ161" s="307">
        <f t="shared" si="379"/>
        <v>0</v>
      </c>
      <c r="CK161" s="307"/>
      <c r="CL161" s="307"/>
      <c r="CM161" s="318">
        <f t="shared" si="380"/>
        <v>0</v>
      </c>
      <c r="CN161" s="318">
        <f t="shared" si="311"/>
        <v>0</v>
      </c>
      <c r="CO161" s="318">
        <f t="shared" si="312"/>
        <v>0</v>
      </c>
      <c r="CP161" s="318">
        <f t="shared" si="313"/>
        <v>0</v>
      </c>
      <c r="CQ161" s="307"/>
      <c r="CR161" s="307">
        <f t="shared" si="381"/>
        <v>0</v>
      </c>
      <c r="CS161" s="307"/>
      <c r="CT161" s="188"/>
      <c r="CU161" s="188"/>
      <c r="CV161" s="188"/>
      <c r="CW161" s="316">
        <f t="shared" si="382"/>
        <v>0</v>
      </c>
      <c r="CX161" s="316">
        <f t="shared" si="314"/>
        <v>0</v>
      </c>
      <c r="CY161" s="316">
        <f t="shared" si="315"/>
        <v>0</v>
      </c>
      <c r="CZ161" s="316">
        <f t="shared" si="316"/>
        <v>0</v>
      </c>
      <c r="DA161" s="316">
        <f t="shared" si="317"/>
        <v>0</v>
      </c>
      <c r="DB161" s="316">
        <f t="shared" si="318"/>
        <v>0</v>
      </c>
      <c r="DC161" s="316">
        <f t="shared" si="319"/>
        <v>0</v>
      </c>
      <c r="DD161" s="188"/>
      <c r="DE161" s="307">
        <f t="shared" si="383"/>
        <v>0</v>
      </c>
      <c r="DF161" s="188"/>
      <c r="DG161" s="188"/>
      <c r="DH161" s="188"/>
      <c r="DI161" s="188"/>
      <c r="DJ161" s="188"/>
      <c r="DK161" s="316">
        <f t="shared" si="384"/>
        <v>0</v>
      </c>
      <c r="DL161" s="316">
        <f t="shared" si="320"/>
        <v>0</v>
      </c>
      <c r="DM161" s="316">
        <f t="shared" si="321"/>
        <v>0</v>
      </c>
      <c r="DN161" s="316">
        <f t="shared" si="322"/>
        <v>0</v>
      </c>
      <c r="DO161" s="316"/>
      <c r="DP161" s="316">
        <f t="shared" si="385"/>
        <v>0</v>
      </c>
      <c r="DQ161" s="316"/>
      <c r="DR161" s="316">
        <f t="shared" si="386"/>
        <v>0</v>
      </c>
      <c r="DS161" s="316">
        <f t="shared" si="323"/>
        <v>0</v>
      </c>
      <c r="DT161" s="316">
        <f t="shared" si="324"/>
        <v>0</v>
      </c>
      <c r="DU161" s="316">
        <f t="shared" si="325"/>
        <v>0</v>
      </c>
      <c r="DV161" s="316">
        <f t="shared" si="326"/>
        <v>0</v>
      </c>
      <c r="DW161" s="316">
        <f t="shared" si="327"/>
        <v>0</v>
      </c>
      <c r="DX161" s="316">
        <f t="shared" si="328"/>
        <v>0</v>
      </c>
      <c r="DY161" s="316">
        <f t="shared" si="329"/>
        <v>0</v>
      </c>
      <c r="DZ161" s="188"/>
      <c r="EA161" s="307">
        <f t="shared" si="330"/>
        <v>0</v>
      </c>
      <c r="EB161" s="307">
        <f t="shared" si="331"/>
        <v>0</v>
      </c>
      <c r="EC161" s="188"/>
      <c r="ED161" s="188"/>
      <c r="EE161" s="188"/>
      <c r="EF161" s="188"/>
      <c r="EG161" s="188"/>
      <c r="EH161" s="316">
        <f t="shared" si="387"/>
        <v>0</v>
      </c>
      <c r="EI161" s="316">
        <f t="shared" si="332"/>
        <v>0</v>
      </c>
      <c r="EJ161" s="316">
        <f t="shared" si="333"/>
        <v>0</v>
      </c>
      <c r="EK161" s="316">
        <f t="shared" si="334"/>
        <v>0</v>
      </c>
      <c r="EL161" s="316">
        <f t="shared" si="335"/>
        <v>0</v>
      </c>
      <c r="EM161" s="316">
        <f t="shared" si="336"/>
        <v>0</v>
      </c>
      <c r="EN161" s="188"/>
      <c r="EO161" s="307">
        <f t="shared" si="395"/>
        <v>0</v>
      </c>
      <c r="EP161" s="307">
        <f t="shared" si="337"/>
        <v>0</v>
      </c>
      <c r="EQ161" s="188"/>
      <c r="ER161" s="188"/>
      <c r="ES161" s="188"/>
      <c r="ET161" s="188"/>
      <c r="EU161" s="188"/>
      <c r="EV161" s="316">
        <f t="shared" si="388"/>
        <v>0</v>
      </c>
      <c r="EW161" s="316">
        <f t="shared" si="338"/>
        <v>0</v>
      </c>
      <c r="EX161" s="316">
        <f t="shared" si="339"/>
        <v>0</v>
      </c>
      <c r="EY161" s="316">
        <f t="shared" si="340"/>
        <v>0</v>
      </c>
      <c r="EZ161" s="316">
        <f t="shared" si="341"/>
        <v>0</v>
      </c>
      <c r="FA161" s="316">
        <f t="shared" si="342"/>
        <v>0</v>
      </c>
      <c r="FB161" s="188"/>
      <c r="FC161" s="307">
        <f t="shared" si="396"/>
        <v>0</v>
      </c>
      <c r="FD161" s="307">
        <f t="shared" si="343"/>
        <v>0</v>
      </c>
      <c r="FE161" s="188"/>
      <c r="FF161" s="188"/>
      <c r="FG161" s="188"/>
      <c r="FH161" s="188"/>
      <c r="FI161" s="188"/>
      <c r="FJ161" s="188"/>
      <c r="FK161" s="316">
        <f t="shared" si="389"/>
        <v>0</v>
      </c>
      <c r="FL161" s="316">
        <f t="shared" si="344"/>
        <v>0</v>
      </c>
      <c r="FM161" s="316">
        <f t="shared" si="345"/>
        <v>0</v>
      </c>
      <c r="FN161" s="316">
        <f t="shared" si="346"/>
        <v>0</v>
      </c>
      <c r="FO161" s="316">
        <f t="shared" si="347"/>
        <v>0</v>
      </c>
      <c r="FP161" s="316">
        <f t="shared" si="348"/>
        <v>0</v>
      </c>
      <c r="FQ161" s="188"/>
      <c r="FR161" s="307">
        <f t="shared" si="349"/>
        <v>0</v>
      </c>
      <c r="FS161" s="307">
        <f t="shared" si="350"/>
        <v>0</v>
      </c>
      <c r="FT161" s="188"/>
      <c r="FU161" s="188"/>
      <c r="FV161" s="188"/>
      <c r="FW161" s="188"/>
      <c r="FX161" s="188"/>
      <c r="FY161" s="188"/>
      <c r="FZ161" s="316">
        <f t="shared" si="390"/>
        <v>0</v>
      </c>
      <c r="GA161" s="316">
        <f t="shared" si="351"/>
        <v>0</v>
      </c>
      <c r="GB161" s="316">
        <f t="shared" si="352"/>
        <v>0</v>
      </c>
      <c r="GC161" s="316">
        <f t="shared" si="353"/>
        <v>0</v>
      </c>
      <c r="GD161" s="316">
        <f t="shared" si="354"/>
        <v>0</v>
      </c>
      <c r="GE161" s="316">
        <f t="shared" si="355"/>
        <v>0</v>
      </c>
      <c r="GF161" s="188"/>
      <c r="GG161" s="307">
        <f t="shared" si="356"/>
        <v>0</v>
      </c>
      <c r="GH161" s="307">
        <f t="shared" si="357"/>
        <v>0</v>
      </c>
      <c r="GK161" s="188"/>
      <c r="GL161" s="188"/>
      <c r="GM161" s="188"/>
      <c r="GN161" s="188"/>
      <c r="GO161" s="316">
        <f t="shared" si="277"/>
        <v>0</v>
      </c>
      <c r="GP161" s="316">
        <f t="shared" si="277"/>
        <v>0</v>
      </c>
      <c r="GQ161" s="316">
        <f t="shared" si="277"/>
        <v>0</v>
      </c>
      <c r="GR161" s="316">
        <f t="shared" si="275"/>
        <v>0</v>
      </c>
      <c r="GS161" s="316">
        <f t="shared" si="275"/>
        <v>0</v>
      </c>
      <c r="GT161" s="316">
        <f t="shared" si="275"/>
        <v>0</v>
      </c>
      <c r="GU161" s="188"/>
      <c r="GV161" s="307">
        <f t="shared" si="358"/>
        <v>0</v>
      </c>
      <c r="GW161" s="307">
        <f t="shared" si="391"/>
        <v>0</v>
      </c>
      <c r="GZ161" s="188"/>
      <c r="HA161" s="188"/>
      <c r="HB161" s="188"/>
      <c r="HC161" s="188"/>
      <c r="HD161" s="316">
        <f t="shared" si="278"/>
        <v>0</v>
      </c>
      <c r="HE161" s="316">
        <f t="shared" si="278"/>
        <v>0</v>
      </c>
      <c r="HF161" s="316">
        <f t="shared" si="278"/>
        <v>0</v>
      </c>
      <c r="HG161" s="316">
        <f t="shared" si="276"/>
        <v>0</v>
      </c>
      <c r="HH161" s="316">
        <f t="shared" si="276"/>
        <v>0</v>
      </c>
      <c r="HI161" s="316">
        <f t="shared" si="276"/>
        <v>0</v>
      </c>
      <c r="HJ161" s="188"/>
      <c r="HK161" s="307">
        <f t="shared" si="359"/>
        <v>0</v>
      </c>
      <c r="HL161" s="307">
        <f t="shared" si="392"/>
        <v>0</v>
      </c>
    </row>
    <row r="162" spans="1:220" ht="16.5" x14ac:dyDescent="0.25">
      <c r="A162" s="404">
        <v>41671</v>
      </c>
      <c r="B162" s="410">
        <f t="shared" si="360"/>
        <v>0</v>
      </c>
      <c r="C162" s="208">
        <f t="shared" si="361"/>
        <v>0</v>
      </c>
      <c r="D162" s="417"/>
      <c r="E162" s="410">
        <f t="shared" si="362"/>
        <v>0</v>
      </c>
      <c r="F162" s="208">
        <f t="shared" si="363"/>
        <v>0.27</v>
      </c>
      <c r="G162" s="417"/>
      <c r="H162" s="410">
        <f t="shared" si="364"/>
        <v>0</v>
      </c>
      <c r="I162" s="208">
        <f t="shared" si="279"/>
        <v>4.2500000000000003E-2</v>
      </c>
      <c r="J162" s="417"/>
      <c r="K162" s="410">
        <f t="shared" si="365"/>
        <v>0</v>
      </c>
      <c r="L162" s="208">
        <f t="shared" si="280"/>
        <v>0.16</v>
      </c>
      <c r="M162" s="417"/>
      <c r="N162" s="410">
        <f t="shared" si="366"/>
        <v>-39.229999999999997</v>
      </c>
      <c r="O162" s="208">
        <f t="shared" si="281"/>
        <v>0.13</v>
      </c>
      <c r="P162" s="417"/>
      <c r="Q162" s="410">
        <f t="shared" si="367"/>
        <v>1.23</v>
      </c>
      <c r="R162" s="208">
        <f t="shared" si="368"/>
        <v>-0.56999999999999995</v>
      </c>
      <c r="S162" s="417"/>
      <c r="T162" s="208">
        <f t="shared" si="369"/>
        <v>5.8807786022739341</v>
      </c>
      <c r="U162" s="417"/>
      <c r="V162" s="410">
        <f t="shared" si="370"/>
        <v>-0.01</v>
      </c>
      <c r="W162" s="208">
        <f t="shared" si="371"/>
        <v>4.7785000000000002</v>
      </c>
      <c r="X162" s="417"/>
      <c r="Z162" s="415">
        <f t="shared" si="372"/>
        <v>1.23</v>
      </c>
      <c r="AA162" s="122"/>
      <c r="AB162" s="122"/>
      <c r="AH162" s="407">
        <v>41671</v>
      </c>
      <c r="AI162" s="293">
        <f t="shared" si="373"/>
        <v>0</v>
      </c>
      <c r="AJ162" s="294">
        <f t="shared" si="393"/>
        <v>0</v>
      </c>
      <c r="AK162" s="294">
        <f t="shared" si="282"/>
        <v>0</v>
      </c>
      <c r="AL162" s="313">
        <f t="shared" si="374"/>
        <v>0.45201390912446709</v>
      </c>
      <c r="AM162" s="314">
        <f t="shared" si="283"/>
        <v>0</v>
      </c>
      <c r="AN162" s="294">
        <f t="shared" si="284"/>
        <v>0</v>
      </c>
      <c r="AO162" s="408"/>
      <c r="AP162" s="237"/>
      <c r="AQ162" s="307">
        <f t="shared" si="285"/>
        <v>0</v>
      </c>
      <c r="AR162" s="237"/>
      <c r="AS162" s="188"/>
      <c r="AT162" s="188"/>
      <c r="AU162" s="239">
        <v>41671</v>
      </c>
      <c r="AV162" s="188"/>
      <c r="AW162" s="315">
        <f t="shared" si="375"/>
        <v>0</v>
      </c>
      <c r="AX162" s="316">
        <f t="shared" si="286"/>
        <v>0</v>
      </c>
      <c r="AY162" s="316">
        <f t="shared" si="287"/>
        <v>0</v>
      </c>
      <c r="AZ162" s="316">
        <f t="shared" si="288"/>
        <v>0</v>
      </c>
      <c r="BA162" s="316">
        <f t="shared" si="289"/>
        <v>0</v>
      </c>
      <c r="BB162" s="316">
        <f t="shared" si="290"/>
        <v>0</v>
      </c>
      <c r="BC162" s="316">
        <f t="shared" si="291"/>
        <v>0</v>
      </c>
      <c r="BD162" s="316"/>
      <c r="BE162" s="316">
        <f t="shared" si="376"/>
        <v>0</v>
      </c>
      <c r="BF162" s="248"/>
      <c r="BG162" s="248"/>
      <c r="BH162" s="317">
        <f t="shared" si="377"/>
        <v>0</v>
      </c>
      <c r="BI162" s="317">
        <f t="shared" si="292"/>
        <v>0</v>
      </c>
      <c r="BJ162" s="317">
        <f t="shared" si="293"/>
        <v>0</v>
      </c>
      <c r="BK162" s="317">
        <f t="shared" si="294"/>
        <v>0</v>
      </c>
      <c r="BL162" s="317">
        <f t="shared" si="295"/>
        <v>0</v>
      </c>
      <c r="BM162" s="317">
        <f t="shared" si="296"/>
        <v>0</v>
      </c>
      <c r="BN162" s="317">
        <f t="shared" si="297"/>
        <v>0</v>
      </c>
      <c r="BO162" s="317">
        <f t="shared" si="298"/>
        <v>0</v>
      </c>
      <c r="BP162" s="248"/>
      <c r="BQ162" s="249">
        <f t="shared" si="394"/>
        <v>0</v>
      </c>
      <c r="BR162" s="249"/>
      <c r="BS162" s="249"/>
      <c r="BT162" s="188"/>
      <c r="BU162" s="188"/>
      <c r="BV162" s="318">
        <f t="shared" si="378"/>
        <v>0</v>
      </c>
      <c r="BW162" s="318">
        <f t="shared" si="299"/>
        <v>0</v>
      </c>
      <c r="BX162" s="318">
        <f t="shared" si="300"/>
        <v>0</v>
      </c>
      <c r="BY162" s="318">
        <f t="shared" si="301"/>
        <v>0</v>
      </c>
      <c r="BZ162" s="318">
        <f t="shared" si="302"/>
        <v>0</v>
      </c>
      <c r="CA162" s="316">
        <f t="shared" si="303"/>
        <v>0</v>
      </c>
      <c r="CB162" s="316">
        <f t="shared" si="304"/>
        <v>0</v>
      </c>
      <c r="CC162" s="316">
        <f t="shared" si="305"/>
        <v>0</v>
      </c>
      <c r="CD162" s="316">
        <f t="shared" si="306"/>
        <v>0</v>
      </c>
      <c r="CE162" s="316">
        <f t="shared" si="307"/>
        <v>0</v>
      </c>
      <c r="CF162" s="316">
        <f t="shared" si="308"/>
        <v>0</v>
      </c>
      <c r="CG162" s="316">
        <f t="shared" si="309"/>
        <v>0</v>
      </c>
      <c r="CH162" s="316">
        <f t="shared" si="310"/>
        <v>0</v>
      </c>
      <c r="CI162" s="188"/>
      <c r="CJ162" s="307">
        <f t="shared" si="379"/>
        <v>0</v>
      </c>
      <c r="CK162" s="307"/>
      <c r="CL162" s="307"/>
      <c r="CM162" s="318">
        <f t="shared" si="380"/>
        <v>0</v>
      </c>
      <c r="CN162" s="318">
        <f t="shared" si="311"/>
        <v>0</v>
      </c>
      <c r="CO162" s="318">
        <f t="shared" si="312"/>
        <v>0</v>
      </c>
      <c r="CP162" s="318">
        <f t="shared" si="313"/>
        <v>0</v>
      </c>
      <c r="CQ162" s="307"/>
      <c r="CR162" s="307">
        <f t="shared" si="381"/>
        <v>0</v>
      </c>
      <c r="CS162" s="307"/>
      <c r="CT162" s="188"/>
      <c r="CU162" s="188"/>
      <c r="CV162" s="188"/>
      <c r="CW162" s="316">
        <f t="shared" si="382"/>
        <v>0</v>
      </c>
      <c r="CX162" s="316">
        <f t="shared" si="314"/>
        <v>0</v>
      </c>
      <c r="CY162" s="316">
        <f t="shared" si="315"/>
        <v>0</v>
      </c>
      <c r="CZ162" s="316">
        <f t="shared" si="316"/>
        <v>0</v>
      </c>
      <c r="DA162" s="316">
        <f t="shared" si="317"/>
        <v>0</v>
      </c>
      <c r="DB162" s="316">
        <f t="shared" si="318"/>
        <v>0</v>
      </c>
      <c r="DC162" s="316">
        <f t="shared" si="319"/>
        <v>0</v>
      </c>
      <c r="DD162" s="188"/>
      <c r="DE162" s="307">
        <f t="shared" si="383"/>
        <v>0</v>
      </c>
      <c r="DF162" s="188"/>
      <c r="DG162" s="188"/>
      <c r="DH162" s="188"/>
      <c r="DI162" s="188"/>
      <c r="DJ162" s="188"/>
      <c r="DK162" s="316">
        <f t="shared" si="384"/>
        <v>0</v>
      </c>
      <c r="DL162" s="316">
        <f t="shared" si="320"/>
        <v>0</v>
      </c>
      <c r="DM162" s="316">
        <f t="shared" si="321"/>
        <v>0</v>
      </c>
      <c r="DN162" s="316">
        <f t="shared" si="322"/>
        <v>0</v>
      </c>
      <c r="DO162" s="316"/>
      <c r="DP162" s="316">
        <f t="shared" si="385"/>
        <v>0</v>
      </c>
      <c r="DQ162" s="316"/>
      <c r="DR162" s="316">
        <f t="shared" si="386"/>
        <v>0</v>
      </c>
      <c r="DS162" s="316">
        <f t="shared" si="323"/>
        <v>0</v>
      </c>
      <c r="DT162" s="316">
        <f t="shared" si="324"/>
        <v>0</v>
      </c>
      <c r="DU162" s="316">
        <f t="shared" si="325"/>
        <v>0</v>
      </c>
      <c r="DV162" s="316">
        <f t="shared" si="326"/>
        <v>0</v>
      </c>
      <c r="DW162" s="316">
        <f t="shared" si="327"/>
        <v>0</v>
      </c>
      <c r="DX162" s="316">
        <f t="shared" si="328"/>
        <v>0</v>
      </c>
      <c r="DY162" s="316">
        <f t="shared" si="329"/>
        <v>0</v>
      </c>
      <c r="DZ162" s="188"/>
      <c r="EA162" s="307">
        <f t="shared" si="330"/>
        <v>0</v>
      </c>
      <c r="EB162" s="307">
        <f t="shared" si="331"/>
        <v>0</v>
      </c>
      <c r="EC162" s="188"/>
      <c r="ED162" s="188"/>
      <c r="EE162" s="188"/>
      <c r="EF162" s="188"/>
      <c r="EG162" s="188"/>
      <c r="EH162" s="316">
        <f t="shared" si="387"/>
        <v>0</v>
      </c>
      <c r="EI162" s="316">
        <f t="shared" si="332"/>
        <v>0</v>
      </c>
      <c r="EJ162" s="316">
        <f t="shared" si="333"/>
        <v>0</v>
      </c>
      <c r="EK162" s="316">
        <f t="shared" si="334"/>
        <v>0</v>
      </c>
      <c r="EL162" s="316">
        <f t="shared" si="335"/>
        <v>0</v>
      </c>
      <c r="EM162" s="316">
        <f t="shared" si="336"/>
        <v>0</v>
      </c>
      <c r="EN162" s="188"/>
      <c r="EO162" s="307">
        <f t="shared" si="395"/>
        <v>0</v>
      </c>
      <c r="EP162" s="307">
        <f t="shared" si="337"/>
        <v>0</v>
      </c>
      <c r="EQ162" s="188"/>
      <c r="ER162" s="188"/>
      <c r="ES162" s="188"/>
      <c r="ET162" s="188"/>
      <c r="EU162" s="188"/>
      <c r="EV162" s="316">
        <f t="shared" si="388"/>
        <v>0</v>
      </c>
      <c r="EW162" s="316">
        <f t="shared" si="338"/>
        <v>0</v>
      </c>
      <c r="EX162" s="316">
        <f t="shared" si="339"/>
        <v>0</v>
      </c>
      <c r="EY162" s="316">
        <f t="shared" si="340"/>
        <v>0</v>
      </c>
      <c r="EZ162" s="316">
        <f t="shared" si="341"/>
        <v>0</v>
      </c>
      <c r="FA162" s="316">
        <f t="shared" si="342"/>
        <v>0</v>
      </c>
      <c r="FB162" s="188"/>
      <c r="FC162" s="307">
        <f t="shared" si="396"/>
        <v>0</v>
      </c>
      <c r="FD162" s="307">
        <f t="shared" si="343"/>
        <v>0</v>
      </c>
      <c r="FE162" s="188"/>
      <c r="FF162" s="188"/>
      <c r="FG162" s="188"/>
      <c r="FH162" s="188"/>
      <c r="FI162" s="188"/>
      <c r="FJ162" s="188"/>
      <c r="FK162" s="316">
        <f t="shared" si="389"/>
        <v>0</v>
      </c>
      <c r="FL162" s="316">
        <f t="shared" si="344"/>
        <v>0</v>
      </c>
      <c r="FM162" s="316">
        <f t="shared" si="345"/>
        <v>0</v>
      </c>
      <c r="FN162" s="316">
        <f t="shared" si="346"/>
        <v>0</v>
      </c>
      <c r="FO162" s="316">
        <f t="shared" si="347"/>
        <v>0</v>
      </c>
      <c r="FP162" s="316">
        <f t="shared" si="348"/>
        <v>0</v>
      </c>
      <c r="FQ162" s="188"/>
      <c r="FR162" s="307">
        <f t="shared" si="349"/>
        <v>0</v>
      </c>
      <c r="FS162" s="307">
        <f t="shared" si="350"/>
        <v>0</v>
      </c>
      <c r="FT162" s="188"/>
      <c r="FU162" s="188"/>
      <c r="FV162" s="188"/>
      <c r="FW162" s="188"/>
      <c r="FX162" s="188"/>
      <c r="FY162" s="188"/>
      <c r="FZ162" s="316">
        <f t="shared" si="390"/>
        <v>0</v>
      </c>
      <c r="GA162" s="316">
        <f t="shared" si="351"/>
        <v>0</v>
      </c>
      <c r="GB162" s="316">
        <f t="shared" si="352"/>
        <v>0</v>
      </c>
      <c r="GC162" s="316">
        <f t="shared" si="353"/>
        <v>0</v>
      </c>
      <c r="GD162" s="316">
        <f t="shared" si="354"/>
        <v>0</v>
      </c>
      <c r="GE162" s="316">
        <f t="shared" si="355"/>
        <v>0</v>
      </c>
      <c r="GF162" s="188"/>
      <c r="GG162" s="307">
        <f t="shared" si="356"/>
        <v>0</v>
      </c>
      <c r="GH162" s="307">
        <f t="shared" si="357"/>
        <v>0</v>
      </c>
      <c r="GK162" s="188"/>
      <c r="GL162" s="188"/>
      <c r="GM162" s="188"/>
      <c r="GN162" s="188"/>
      <c r="GO162" s="316">
        <f t="shared" si="277"/>
        <v>0</v>
      </c>
      <c r="GP162" s="316">
        <f t="shared" si="277"/>
        <v>0</v>
      </c>
      <c r="GQ162" s="316">
        <f t="shared" si="277"/>
        <v>0</v>
      </c>
      <c r="GR162" s="316">
        <f t="shared" si="275"/>
        <v>0</v>
      </c>
      <c r="GS162" s="316">
        <f t="shared" si="275"/>
        <v>0</v>
      </c>
      <c r="GT162" s="316">
        <f t="shared" si="275"/>
        <v>0</v>
      </c>
      <c r="GU162" s="188"/>
      <c r="GV162" s="307">
        <f t="shared" si="358"/>
        <v>0</v>
      </c>
      <c r="GW162" s="307">
        <f t="shared" si="391"/>
        <v>0</v>
      </c>
      <c r="GZ162" s="188"/>
      <c r="HA162" s="188"/>
      <c r="HB162" s="188"/>
      <c r="HC162" s="188"/>
      <c r="HD162" s="316">
        <f t="shared" si="278"/>
        <v>0</v>
      </c>
      <c r="HE162" s="316">
        <f t="shared" si="278"/>
        <v>0</v>
      </c>
      <c r="HF162" s="316">
        <f t="shared" si="278"/>
        <v>0</v>
      </c>
      <c r="HG162" s="316">
        <f t="shared" si="276"/>
        <v>0</v>
      </c>
      <c r="HH162" s="316">
        <f t="shared" si="276"/>
        <v>0</v>
      </c>
      <c r="HI162" s="316">
        <f t="shared" si="276"/>
        <v>0</v>
      </c>
      <c r="HJ162" s="188"/>
      <c r="HK162" s="307">
        <f t="shared" si="359"/>
        <v>0</v>
      </c>
      <c r="HL162" s="307">
        <f t="shared" si="392"/>
        <v>0</v>
      </c>
    </row>
    <row r="163" spans="1:220" ht="16.5" x14ac:dyDescent="0.25">
      <c r="A163" s="409">
        <v>41699</v>
      </c>
      <c r="B163" s="410">
        <f t="shared" si="360"/>
        <v>0</v>
      </c>
      <c r="C163" s="208">
        <f t="shared" si="361"/>
        <v>0</v>
      </c>
      <c r="D163" s="417"/>
      <c r="E163" s="410">
        <f t="shared" si="362"/>
        <v>0</v>
      </c>
      <c r="F163" s="208">
        <f t="shared" si="363"/>
        <v>0.26500000000000001</v>
      </c>
      <c r="G163" s="417"/>
      <c r="H163" s="410">
        <f t="shared" si="364"/>
        <v>0</v>
      </c>
      <c r="I163" s="208">
        <f t="shared" si="279"/>
        <v>0.04</v>
      </c>
      <c r="J163" s="417"/>
      <c r="K163" s="410">
        <f t="shared" si="365"/>
        <v>0</v>
      </c>
      <c r="L163" s="208">
        <f t="shared" si="280"/>
        <v>0.155</v>
      </c>
      <c r="M163" s="417"/>
      <c r="N163" s="410">
        <f t="shared" si="366"/>
        <v>-43.22</v>
      </c>
      <c r="O163" s="208">
        <f t="shared" si="281"/>
        <v>0.13</v>
      </c>
      <c r="P163" s="417"/>
      <c r="Q163" s="410">
        <f t="shared" si="367"/>
        <v>1.36</v>
      </c>
      <c r="R163" s="208">
        <f t="shared" si="368"/>
        <v>-0.56999999999999995</v>
      </c>
      <c r="S163" s="417"/>
      <c r="T163" s="208">
        <f t="shared" si="369"/>
        <v>5.6991983947314431</v>
      </c>
      <c r="U163" s="417"/>
      <c r="V163" s="410">
        <f t="shared" si="370"/>
        <v>-0.01</v>
      </c>
      <c r="W163" s="208">
        <f t="shared" si="371"/>
        <v>4.6485000000000003</v>
      </c>
      <c r="X163" s="417"/>
      <c r="Z163" s="412">
        <f t="shared" si="372"/>
        <v>1.36</v>
      </c>
      <c r="AA163" s="122"/>
      <c r="AB163" s="122"/>
      <c r="AH163" s="407">
        <v>41699</v>
      </c>
      <c r="AI163" s="293">
        <f t="shared" si="373"/>
        <v>0</v>
      </c>
      <c r="AJ163" s="294">
        <f t="shared" si="393"/>
        <v>0</v>
      </c>
      <c r="AK163" s="294">
        <f t="shared" si="282"/>
        <v>0</v>
      </c>
      <c r="AL163" s="313">
        <f t="shared" si="374"/>
        <v>0.44969296755910387</v>
      </c>
      <c r="AM163" s="314">
        <f t="shared" si="283"/>
        <v>0</v>
      </c>
      <c r="AN163" s="294">
        <f t="shared" si="284"/>
        <v>0</v>
      </c>
      <c r="AO163" s="408"/>
      <c r="AP163" s="237"/>
      <c r="AQ163" s="307">
        <f t="shared" si="285"/>
        <v>0</v>
      </c>
      <c r="AR163" s="237"/>
      <c r="AS163" s="188"/>
      <c r="AT163" s="188"/>
      <c r="AU163" s="239">
        <v>41699</v>
      </c>
      <c r="AV163" s="188"/>
      <c r="AW163" s="315">
        <f t="shared" si="375"/>
        <v>0</v>
      </c>
      <c r="AX163" s="316">
        <f t="shared" si="286"/>
        <v>0</v>
      </c>
      <c r="AY163" s="316">
        <f t="shared" si="287"/>
        <v>0</v>
      </c>
      <c r="AZ163" s="316">
        <f t="shared" si="288"/>
        <v>0</v>
      </c>
      <c r="BA163" s="316">
        <f t="shared" si="289"/>
        <v>0</v>
      </c>
      <c r="BB163" s="316">
        <f t="shared" si="290"/>
        <v>0</v>
      </c>
      <c r="BC163" s="316">
        <f t="shared" si="291"/>
        <v>0</v>
      </c>
      <c r="BD163" s="316"/>
      <c r="BE163" s="316">
        <f t="shared" si="376"/>
        <v>0</v>
      </c>
      <c r="BF163" s="248"/>
      <c r="BG163" s="248"/>
      <c r="BH163" s="317">
        <f t="shared" si="377"/>
        <v>0</v>
      </c>
      <c r="BI163" s="317">
        <f t="shared" si="292"/>
        <v>0</v>
      </c>
      <c r="BJ163" s="317">
        <f t="shared" si="293"/>
        <v>0</v>
      </c>
      <c r="BK163" s="317">
        <f t="shared" si="294"/>
        <v>0</v>
      </c>
      <c r="BL163" s="317">
        <f t="shared" si="295"/>
        <v>0</v>
      </c>
      <c r="BM163" s="317">
        <f t="shared" si="296"/>
        <v>0</v>
      </c>
      <c r="BN163" s="317">
        <f t="shared" si="297"/>
        <v>0</v>
      </c>
      <c r="BO163" s="317">
        <f t="shared" si="298"/>
        <v>0</v>
      </c>
      <c r="BP163" s="248"/>
      <c r="BQ163" s="249">
        <f t="shared" si="394"/>
        <v>0</v>
      </c>
      <c r="BR163" s="249"/>
      <c r="BS163" s="249"/>
      <c r="BT163" s="188"/>
      <c r="BU163" s="188"/>
      <c r="BV163" s="318">
        <f t="shared" si="378"/>
        <v>0</v>
      </c>
      <c r="BW163" s="318">
        <f t="shared" si="299"/>
        <v>0</v>
      </c>
      <c r="BX163" s="318">
        <f t="shared" si="300"/>
        <v>0</v>
      </c>
      <c r="BY163" s="318">
        <f t="shared" si="301"/>
        <v>0</v>
      </c>
      <c r="BZ163" s="318">
        <f t="shared" si="302"/>
        <v>0</v>
      </c>
      <c r="CA163" s="316">
        <f t="shared" si="303"/>
        <v>0</v>
      </c>
      <c r="CB163" s="316">
        <f t="shared" si="304"/>
        <v>0</v>
      </c>
      <c r="CC163" s="316">
        <f t="shared" si="305"/>
        <v>0</v>
      </c>
      <c r="CD163" s="316">
        <f t="shared" si="306"/>
        <v>0</v>
      </c>
      <c r="CE163" s="316">
        <f t="shared" si="307"/>
        <v>0</v>
      </c>
      <c r="CF163" s="316">
        <f t="shared" si="308"/>
        <v>0</v>
      </c>
      <c r="CG163" s="316">
        <f t="shared" si="309"/>
        <v>0</v>
      </c>
      <c r="CH163" s="316">
        <f t="shared" si="310"/>
        <v>0</v>
      </c>
      <c r="CI163" s="188"/>
      <c r="CJ163" s="307">
        <f t="shared" si="379"/>
        <v>0</v>
      </c>
      <c r="CK163" s="307"/>
      <c r="CL163" s="307"/>
      <c r="CM163" s="318">
        <f t="shared" si="380"/>
        <v>0</v>
      </c>
      <c r="CN163" s="318">
        <f t="shared" si="311"/>
        <v>0</v>
      </c>
      <c r="CO163" s="318">
        <f t="shared" si="312"/>
        <v>0</v>
      </c>
      <c r="CP163" s="318">
        <f t="shared" si="313"/>
        <v>0</v>
      </c>
      <c r="CQ163" s="307"/>
      <c r="CR163" s="307">
        <f t="shared" si="381"/>
        <v>0</v>
      </c>
      <c r="CS163" s="307"/>
      <c r="CT163" s="188"/>
      <c r="CU163" s="188"/>
      <c r="CV163" s="188"/>
      <c r="CW163" s="316">
        <f t="shared" si="382"/>
        <v>0</v>
      </c>
      <c r="CX163" s="316">
        <f t="shared" si="314"/>
        <v>0</v>
      </c>
      <c r="CY163" s="316">
        <f t="shared" si="315"/>
        <v>0</v>
      </c>
      <c r="CZ163" s="316">
        <f t="shared" si="316"/>
        <v>0</v>
      </c>
      <c r="DA163" s="316">
        <f t="shared" si="317"/>
        <v>0</v>
      </c>
      <c r="DB163" s="316">
        <f t="shared" si="318"/>
        <v>0</v>
      </c>
      <c r="DC163" s="316">
        <f t="shared" si="319"/>
        <v>0</v>
      </c>
      <c r="DD163" s="188"/>
      <c r="DE163" s="307">
        <f t="shared" si="383"/>
        <v>0</v>
      </c>
      <c r="DF163" s="188"/>
      <c r="DG163" s="188"/>
      <c r="DH163" s="188"/>
      <c r="DI163" s="188"/>
      <c r="DJ163" s="188"/>
      <c r="DK163" s="316">
        <f t="shared" si="384"/>
        <v>0</v>
      </c>
      <c r="DL163" s="316">
        <f t="shared" si="320"/>
        <v>0</v>
      </c>
      <c r="DM163" s="316">
        <f t="shared" si="321"/>
        <v>0</v>
      </c>
      <c r="DN163" s="316">
        <f t="shared" si="322"/>
        <v>0</v>
      </c>
      <c r="DO163" s="316"/>
      <c r="DP163" s="316">
        <f t="shared" si="385"/>
        <v>0</v>
      </c>
      <c r="DQ163" s="316"/>
      <c r="DR163" s="316">
        <f t="shared" si="386"/>
        <v>0</v>
      </c>
      <c r="DS163" s="316">
        <f t="shared" si="323"/>
        <v>0</v>
      </c>
      <c r="DT163" s="316">
        <f t="shared" si="324"/>
        <v>0</v>
      </c>
      <c r="DU163" s="316">
        <f t="shared" si="325"/>
        <v>0</v>
      </c>
      <c r="DV163" s="316">
        <f t="shared" si="326"/>
        <v>0</v>
      </c>
      <c r="DW163" s="316">
        <f t="shared" si="327"/>
        <v>0</v>
      </c>
      <c r="DX163" s="316">
        <f t="shared" si="328"/>
        <v>0</v>
      </c>
      <c r="DY163" s="316">
        <f t="shared" si="329"/>
        <v>0</v>
      </c>
      <c r="DZ163" s="188"/>
      <c r="EA163" s="307">
        <f t="shared" si="330"/>
        <v>0</v>
      </c>
      <c r="EB163" s="307">
        <f t="shared" si="331"/>
        <v>0</v>
      </c>
      <c r="EC163" s="188"/>
      <c r="ED163" s="188"/>
      <c r="EE163" s="188"/>
      <c r="EF163" s="188"/>
      <c r="EG163" s="188"/>
      <c r="EH163" s="316">
        <f t="shared" si="387"/>
        <v>0</v>
      </c>
      <c r="EI163" s="316">
        <f t="shared" si="332"/>
        <v>0</v>
      </c>
      <c r="EJ163" s="316">
        <f t="shared" si="333"/>
        <v>0</v>
      </c>
      <c r="EK163" s="316">
        <f t="shared" si="334"/>
        <v>0</v>
      </c>
      <c r="EL163" s="316">
        <f t="shared" si="335"/>
        <v>0</v>
      </c>
      <c r="EM163" s="316">
        <f t="shared" si="336"/>
        <v>0</v>
      </c>
      <c r="EN163" s="188"/>
      <c r="EO163" s="307">
        <f t="shared" si="395"/>
        <v>0</v>
      </c>
      <c r="EP163" s="307">
        <f t="shared" si="337"/>
        <v>0</v>
      </c>
      <c r="EQ163" s="188"/>
      <c r="ER163" s="188"/>
      <c r="ES163" s="188"/>
      <c r="ET163" s="188"/>
      <c r="EU163" s="188"/>
      <c r="EV163" s="316">
        <f t="shared" si="388"/>
        <v>0</v>
      </c>
      <c r="EW163" s="316">
        <f t="shared" si="338"/>
        <v>0</v>
      </c>
      <c r="EX163" s="316">
        <f t="shared" si="339"/>
        <v>0</v>
      </c>
      <c r="EY163" s="316">
        <f t="shared" si="340"/>
        <v>0</v>
      </c>
      <c r="EZ163" s="316">
        <f t="shared" si="341"/>
        <v>0</v>
      </c>
      <c r="FA163" s="316">
        <f t="shared" si="342"/>
        <v>0</v>
      </c>
      <c r="FB163" s="188"/>
      <c r="FC163" s="307">
        <f t="shared" si="396"/>
        <v>0</v>
      </c>
      <c r="FD163" s="307">
        <f t="shared" si="343"/>
        <v>0</v>
      </c>
      <c r="FE163" s="188"/>
      <c r="FF163" s="188"/>
      <c r="FG163" s="188"/>
      <c r="FH163" s="188"/>
      <c r="FI163" s="188"/>
      <c r="FJ163" s="188"/>
      <c r="FK163" s="316">
        <f t="shared" si="389"/>
        <v>0</v>
      </c>
      <c r="FL163" s="316">
        <f t="shared" si="344"/>
        <v>0</v>
      </c>
      <c r="FM163" s="316">
        <f t="shared" si="345"/>
        <v>0</v>
      </c>
      <c r="FN163" s="316">
        <f t="shared" si="346"/>
        <v>0</v>
      </c>
      <c r="FO163" s="316">
        <f t="shared" si="347"/>
        <v>0</v>
      </c>
      <c r="FP163" s="316">
        <f t="shared" si="348"/>
        <v>0</v>
      </c>
      <c r="FQ163" s="188"/>
      <c r="FR163" s="307">
        <f t="shared" si="349"/>
        <v>0</v>
      </c>
      <c r="FS163" s="307">
        <f t="shared" si="350"/>
        <v>0</v>
      </c>
      <c r="FT163" s="188"/>
      <c r="FU163" s="188"/>
      <c r="FV163" s="188"/>
      <c r="FW163" s="188"/>
      <c r="FX163" s="188"/>
      <c r="FY163" s="188"/>
      <c r="FZ163" s="316">
        <f t="shared" si="390"/>
        <v>0</v>
      </c>
      <c r="GA163" s="316">
        <f t="shared" si="351"/>
        <v>0</v>
      </c>
      <c r="GB163" s="316">
        <f t="shared" si="352"/>
        <v>0</v>
      </c>
      <c r="GC163" s="316">
        <f t="shared" si="353"/>
        <v>0</v>
      </c>
      <c r="GD163" s="316">
        <f t="shared" si="354"/>
        <v>0</v>
      </c>
      <c r="GE163" s="316">
        <f t="shared" si="355"/>
        <v>0</v>
      </c>
      <c r="GF163" s="188"/>
      <c r="GG163" s="307">
        <f t="shared" si="356"/>
        <v>0</v>
      </c>
      <c r="GH163" s="307">
        <f t="shared" si="357"/>
        <v>0</v>
      </c>
      <c r="GK163" s="188"/>
      <c r="GL163" s="188"/>
      <c r="GM163" s="188"/>
      <c r="GN163" s="188"/>
      <c r="GO163" s="316">
        <f t="shared" si="277"/>
        <v>0</v>
      </c>
      <c r="GP163" s="316">
        <f t="shared" si="277"/>
        <v>0</v>
      </c>
      <c r="GQ163" s="316">
        <f t="shared" si="277"/>
        <v>0</v>
      </c>
      <c r="GR163" s="316">
        <f t="shared" si="275"/>
        <v>0</v>
      </c>
      <c r="GS163" s="316">
        <f t="shared" si="275"/>
        <v>0</v>
      </c>
      <c r="GT163" s="316">
        <f t="shared" si="275"/>
        <v>0</v>
      </c>
      <c r="GU163" s="188"/>
      <c r="GV163" s="307">
        <f t="shared" si="358"/>
        <v>0</v>
      </c>
      <c r="GW163" s="307">
        <f t="shared" si="391"/>
        <v>0</v>
      </c>
      <c r="GZ163" s="188"/>
      <c r="HA163" s="188"/>
      <c r="HB163" s="188"/>
      <c r="HC163" s="188"/>
      <c r="HD163" s="316">
        <f t="shared" si="278"/>
        <v>0</v>
      </c>
      <c r="HE163" s="316">
        <f t="shared" si="278"/>
        <v>0</v>
      </c>
      <c r="HF163" s="316">
        <f t="shared" si="278"/>
        <v>0</v>
      </c>
      <c r="HG163" s="316">
        <f t="shared" si="276"/>
        <v>0</v>
      </c>
      <c r="HH163" s="316">
        <f t="shared" si="276"/>
        <v>0</v>
      </c>
      <c r="HI163" s="316">
        <f t="shared" si="276"/>
        <v>0</v>
      </c>
      <c r="HJ163" s="188"/>
      <c r="HK163" s="307">
        <f t="shared" si="359"/>
        <v>0</v>
      </c>
      <c r="HL163" s="307">
        <f t="shared" si="392"/>
        <v>0</v>
      </c>
    </row>
    <row r="164" spans="1:220" ht="16.5" x14ac:dyDescent="0.25">
      <c r="A164" s="404">
        <v>41730</v>
      </c>
      <c r="B164" s="405">
        <f t="shared" si="360"/>
        <v>0</v>
      </c>
      <c r="C164" s="414">
        <f t="shared" si="361"/>
        <v>0</v>
      </c>
      <c r="D164" s="217"/>
      <c r="E164" s="405">
        <f t="shared" si="362"/>
        <v>0</v>
      </c>
      <c r="F164" s="414">
        <f t="shared" si="363"/>
        <v>0.19</v>
      </c>
      <c r="G164" s="217"/>
      <c r="H164" s="405">
        <f t="shared" si="364"/>
        <v>0</v>
      </c>
      <c r="I164" s="414">
        <f t="shared" si="279"/>
        <v>-0.09</v>
      </c>
      <c r="J164" s="217"/>
      <c r="K164" s="405">
        <f t="shared" si="365"/>
        <v>0</v>
      </c>
      <c r="L164" s="414">
        <f t="shared" si="280"/>
        <v>0.1</v>
      </c>
      <c r="M164" s="217"/>
      <c r="N164" s="405">
        <f t="shared" si="366"/>
        <v>-41.58</v>
      </c>
      <c r="O164" s="414">
        <f t="shared" si="281"/>
        <v>0.13</v>
      </c>
      <c r="P164" s="217"/>
      <c r="Q164" s="405">
        <f t="shared" si="367"/>
        <v>1.31</v>
      </c>
      <c r="R164" s="414">
        <f t="shared" si="368"/>
        <v>-0.56999999999999995</v>
      </c>
      <c r="S164" s="217"/>
      <c r="T164" s="414">
        <f t="shared" si="369"/>
        <v>5.5022612820857981</v>
      </c>
      <c r="U164" s="217"/>
      <c r="V164" s="405">
        <f t="shared" si="370"/>
        <v>-0.01</v>
      </c>
      <c r="W164" s="414">
        <f t="shared" si="371"/>
        <v>4.5075000000000003</v>
      </c>
      <c r="X164" s="217"/>
      <c r="Z164" s="415">
        <f t="shared" si="372"/>
        <v>1.31</v>
      </c>
      <c r="AA164" s="122"/>
      <c r="AB164" s="122"/>
      <c r="AH164" s="407">
        <v>41730</v>
      </c>
      <c r="AI164" s="293">
        <f t="shared" si="373"/>
        <v>0</v>
      </c>
      <c r="AJ164" s="294">
        <f t="shared" si="393"/>
        <v>0</v>
      </c>
      <c r="AK164" s="294">
        <f t="shared" si="282"/>
        <v>0</v>
      </c>
      <c r="AL164" s="313">
        <f t="shared" si="374"/>
        <v>0.44713436259578682</v>
      </c>
      <c r="AM164" s="314">
        <f t="shared" si="283"/>
        <v>0</v>
      </c>
      <c r="AN164" s="294">
        <f t="shared" si="284"/>
        <v>0</v>
      </c>
      <c r="AO164" s="408"/>
      <c r="AP164" s="237"/>
      <c r="AQ164" s="307">
        <f t="shared" si="285"/>
        <v>0</v>
      </c>
      <c r="AR164" s="237"/>
      <c r="AS164" s="188"/>
      <c r="AT164" s="188"/>
      <c r="AU164" s="239">
        <v>41730</v>
      </c>
      <c r="AV164" s="188"/>
      <c r="AW164" s="315">
        <f t="shared" si="375"/>
        <v>0</v>
      </c>
      <c r="AX164" s="316">
        <f t="shared" si="286"/>
        <v>0</v>
      </c>
      <c r="AY164" s="316">
        <f t="shared" si="287"/>
        <v>0</v>
      </c>
      <c r="AZ164" s="316">
        <f t="shared" si="288"/>
        <v>0</v>
      </c>
      <c r="BA164" s="316">
        <f t="shared" si="289"/>
        <v>0</v>
      </c>
      <c r="BB164" s="316">
        <f t="shared" si="290"/>
        <v>0</v>
      </c>
      <c r="BC164" s="316">
        <f t="shared" si="291"/>
        <v>0</v>
      </c>
      <c r="BD164" s="316"/>
      <c r="BE164" s="316">
        <f t="shared" si="376"/>
        <v>0</v>
      </c>
      <c r="BF164" s="248"/>
      <c r="BG164" s="248"/>
      <c r="BH164" s="317">
        <f t="shared" si="377"/>
        <v>0</v>
      </c>
      <c r="BI164" s="317">
        <f t="shared" si="292"/>
        <v>0</v>
      </c>
      <c r="BJ164" s="317">
        <f t="shared" si="293"/>
        <v>0</v>
      </c>
      <c r="BK164" s="317">
        <f t="shared" si="294"/>
        <v>0</v>
      </c>
      <c r="BL164" s="317">
        <f t="shared" si="295"/>
        <v>0</v>
      </c>
      <c r="BM164" s="317">
        <f t="shared" si="296"/>
        <v>0</v>
      </c>
      <c r="BN164" s="317">
        <f t="shared" si="297"/>
        <v>0</v>
      </c>
      <c r="BO164" s="317">
        <f t="shared" si="298"/>
        <v>0</v>
      </c>
      <c r="BP164" s="248"/>
      <c r="BQ164" s="249">
        <f t="shared" si="394"/>
        <v>0</v>
      </c>
      <c r="BR164" s="249"/>
      <c r="BS164" s="249"/>
      <c r="BT164" s="188"/>
      <c r="BU164" s="188"/>
      <c r="BV164" s="318">
        <f t="shared" si="378"/>
        <v>0</v>
      </c>
      <c r="BW164" s="318">
        <f t="shared" si="299"/>
        <v>0</v>
      </c>
      <c r="BX164" s="318">
        <f t="shared" si="300"/>
        <v>0</v>
      </c>
      <c r="BY164" s="318">
        <f t="shared" si="301"/>
        <v>0</v>
      </c>
      <c r="BZ164" s="318">
        <f t="shared" si="302"/>
        <v>0</v>
      </c>
      <c r="CA164" s="316">
        <f t="shared" si="303"/>
        <v>0</v>
      </c>
      <c r="CB164" s="316">
        <f t="shared" si="304"/>
        <v>0</v>
      </c>
      <c r="CC164" s="316">
        <f t="shared" si="305"/>
        <v>0</v>
      </c>
      <c r="CD164" s="316">
        <f t="shared" si="306"/>
        <v>0</v>
      </c>
      <c r="CE164" s="316">
        <f t="shared" si="307"/>
        <v>0</v>
      </c>
      <c r="CF164" s="316">
        <f t="shared" si="308"/>
        <v>0</v>
      </c>
      <c r="CG164" s="316">
        <f t="shared" si="309"/>
        <v>0</v>
      </c>
      <c r="CH164" s="316">
        <f t="shared" si="310"/>
        <v>0</v>
      </c>
      <c r="CI164" s="188"/>
      <c r="CJ164" s="307">
        <f t="shared" si="379"/>
        <v>0</v>
      </c>
      <c r="CK164" s="307"/>
      <c r="CL164" s="307"/>
      <c r="CM164" s="318">
        <f t="shared" si="380"/>
        <v>0</v>
      </c>
      <c r="CN164" s="318">
        <f t="shared" si="311"/>
        <v>0</v>
      </c>
      <c r="CO164" s="318">
        <f t="shared" si="312"/>
        <v>0</v>
      </c>
      <c r="CP164" s="318">
        <f t="shared" si="313"/>
        <v>0</v>
      </c>
      <c r="CQ164" s="307"/>
      <c r="CR164" s="307">
        <f t="shared" si="381"/>
        <v>0</v>
      </c>
      <c r="CS164" s="307"/>
      <c r="CT164" s="188"/>
      <c r="CU164" s="188"/>
      <c r="CV164" s="188"/>
      <c r="CW164" s="316">
        <f t="shared" si="382"/>
        <v>0</v>
      </c>
      <c r="CX164" s="316">
        <f t="shared" si="314"/>
        <v>0</v>
      </c>
      <c r="CY164" s="316">
        <f t="shared" si="315"/>
        <v>0</v>
      </c>
      <c r="CZ164" s="316">
        <f t="shared" si="316"/>
        <v>0</v>
      </c>
      <c r="DA164" s="316">
        <f t="shared" si="317"/>
        <v>0</v>
      </c>
      <c r="DB164" s="316">
        <f t="shared" si="318"/>
        <v>0</v>
      </c>
      <c r="DC164" s="316">
        <f t="shared" si="319"/>
        <v>0</v>
      </c>
      <c r="DD164" s="188"/>
      <c r="DE164" s="307">
        <f t="shared" si="383"/>
        <v>0</v>
      </c>
      <c r="DF164" s="188"/>
      <c r="DG164" s="188"/>
      <c r="DH164" s="188"/>
      <c r="DI164" s="188"/>
      <c r="DJ164" s="188"/>
      <c r="DK164" s="316">
        <f t="shared" si="384"/>
        <v>0</v>
      </c>
      <c r="DL164" s="316">
        <f t="shared" si="320"/>
        <v>0</v>
      </c>
      <c r="DM164" s="316">
        <f t="shared" si="321"/>
        <v>0</v>
      </c>
      <c r="DN164" s="316">
        <f t="shared" si="322"/>
        <v>0</v>
      </c>
      <c r="DO164" s="316"/>
      <c r="DP164" s="316">
        <f t="shared" si="385"/>
        <v>0</v>
      </c>
      <c r="DQ164" s="316"/>
      <c r="DR164" s="316">
        <f t="shared" si="386"/>
        <v>0</v>
      </c>
      <c r="DS164" s="316">
        <f t="shared" si="323"/>
        <v>0</v>
      </c>
      <c r="DT164" s="316">
        <f t="shared" si="324"/>
        <v>0</v>
      </c>
      <c r="DU164" s="316">
        <f t="shared" si="325"/>
        <v>0</v>
      </c>
      <c r="DV164" s="316">
        <f t="shared" si="326"/>
        <v>0</v>
      </c>
      <c r="DW164" s="316">
        <f t="shared" si="327"/>
        <v>0</v>
      </c>
      <c r="DX164" s="316">
        <f t="shared" si="328"/>
        <v>0</v>
      </c>
      <c r="DY164" s="316">
        <f t="shared" si="329"/>
        <v>0</v>
      </c>
      <c r="DZ164" s="188"/>
      <c r="EA164" s="307">
        <f t="shared" si="330"/>
        <v>0</v>
      </c>
      <c r="EB164" s="307">
        <f t="shared" si="331"/>
        <v>0</v>
      </c>
      <c r="EC164" s="188"/>
      <c r="ED164" s="188"/>
      <c r="EE164" s="188"/>
      <c r="EF164" s="188"/>
      <c r="EG164" s="188"/>
      <c r="EH164" s="316">
        <f t="shared" si="387"/>
        <v>0</v>
      </c>
      <c r="EI164" s="316">
        <f t="shared" si="332"/>
        <v>0</v>
      </c>
      <c r="EJ164" s="316">
        <f t="shared" si="333"/>
        <v>0</v>
      </c>
      <c r="EK164" s="316">
        <f t="shared" si="334"/>
        <v>0</v>
      </c>
      <c r="EL164" s="316">
        <f t="shared" si="335"/>
        <v>0</v>
      </c>
      <c r="EM164" s="316">
        <f t="shared" si="336"/>
        <v>0</v>
      </c>
      <c r="EN164" s="188"/>
      <c r="EO164" s="307">
        <f t="shared" si="395"/>
        <v>0</v>
      </c>
      <c r="EP164" s="307">
        <f t="shared" si="337"/>
        <v>0</v>
      </c>
      <c r="EQ164" s="188"/>
      <c r="ER164" s="188"/>
      <c r="ES164" s="188"/>
      <c r="ET164" s="188"/>
      <c r="EU164" s="188"/>
      <c r="EV164" s="316">
        <f t="shared" si="388"/>
        <v>0</v>
      </c>
      <c r="EW164" s="316">
        <f t="shared" si="338"/>
        <v>0</v>
      </c>
      <c r="EX164" s="316">
        <f t="shared" si="339"/>
        <v>0</v>
      </c>
      <c r="EY164" s="316">
        <f t="shared" si="340"/>
        <v>0</v>
      </c>
      <c r="EZ164" s="316">
        <f t="shared" si="341"/>
        <v>0</v>
      </c>
      <c r="FA164" s="316">
        <f t="shared" si="342"/>
        <v>0</v>
      </c>
      <c r="FB164" s="188"/>
      <c r="FC164" s="307">
        <f t="shared" si="396"/>
        <v>0</v>
      </c>
      <c r="FD164" s="307">
        <f t="shared" si="343"/>
        <v>0</v>
      </c>
      <c r="FE164" s="188"/>
      <c r="FF164" s="188"/>
      <c r="FG164" s="188"/>
      <c r="FH164" s="188"/>
      <c r="FI164" s="188"/>
      <c r="FJ164" s="188"/>
      <c r="FK164" s="316">
        <f t="shared" si="389"/>
        <v>0</v>
      </c>
      <c r="FL164" s="316">
        <f t="shared" si="344"/>
        <v>0</v>
      </c>
      <c r="FM164" s="316">
        <f t="shared" si="345"/>
        <v>0</v>
      </c>
      <c r="FN164" s="316">
        <f t="shared" si="346"/>
        <v>0</v>
      </c>
      <c r="FO164" s="316">
        <f t="shared" si="347"/>
        <v>0</v>
      </c>
      <c r="FP164" s="316">
        <f t="shared" si="348"/>
        <v>0</v>
      </c>
      <c r="FQ164" s="188"/>
      <c r="FR164" s="307">
        <f t="shared" si="349"/>
        <v>0</v>
      </c>
      <c r="FS164" s="307">
        <f t="shared" si="350"/>
        <v>0</v>
      </c>
      <c r="FT164" s="188"/>
      <c r="FU164" s="188"/>
      <c r="FV164" s="188"/>
      <c r="FW164" s="188"/>
      <c r="FX164" s="188"/>
      <c r="FY164" s="188"/>
      <c r="FZ164" s="316">
        <f t="shared" si="390"/>
        <v>0</v>
      </c>
      <c r="GA164" s="316">
        <f t="shared" si="351"/>
        <v>0</v>
      </c>
      <c r="GB164" s="316">
        <f t="shared" si="352"/>
        <v>0</v>
      </c>
      <c r="GC164" s="316">
        <f t="shared" si="353"/>
        <v>0</v>
      </c>
      <c r="GD164" s="316">
        <f t="shared" si="354"/>
        <v>0</v>
      </c>
      <c r="GE164" s="316">
        <f t="shared" si="355"/>
        <v>0</v>
      </c>
      <c r="GF164" s="188"/>
      <c r="GG164" s="307">
        <f t="shared" si="356"/>
        <v>0</v>
      </c>
      <c r="GH164" s="307">
        <f t="shared" si="357"/>
        <v>0</v>
      </c>
      <c r="GK164" s="188"/>
      <c r="GL164" s="188"/>
      <c r="GM164" s="188"/>
      <c r="GN164" s="188"/>
      <c r="GO164" s="316">
        <f t="shared" si="277"/>
        <v>0</v>
      </c>
      <c r="GP164" s="316">
        <f t="shared" si="277"/>
        <v>0</v>
      </c>
      <c r="GQ164" s="316">
        <f t="shared" si="277"/>
        <v>0</v>
      </c>
      <c r="GR164" s="316">
        <f t="shared" si="275"/>
        <v>0</v>
      </c>
      <c r="GS164" s="316">
        <f t="shared" si="275"/>
        <v>0</v>
      </c>
      <c r="GT164" s="316">
        <f t="shared" si="275"/>
        <v>0</v>
      </c>
      <c r="GU164" s="188"/>
      <c r="GV164" s="307">
        <f t="shared" si="358"/>
        <v>0</v>
      </c>
      <c r="GW164" s="307">
        <f t="shared" si="391"/>
        <v>0</v>
      </c>
      <c r="GZ164" s="188"/>
      <c r="HA164" s="188"/>
      <c r="HB164" s="188"/>
      <c r="HC164" s="188"/>
      <c r="HD164" s="316">
        <f t="shared" si="278"/>
        <v>0</v>
      </c>
      <c r="HE164" s="316">
        <f t="shared" si="278"/>
        <v>0</v>
      </c>
      <c r="HF164" s="316">
        <f t="shared" si="278"/>
        <v>0</v>
      </c>
      <c r="HG164" s="316">
        <f t="shared" si="276"/>
        <v>0</v>
      </c>
      <c r="HH164" s="316">
        <f t="shared" si="276"/>
        <v>0</v>
      </c>
      <c r="HI164" s="316">
        <f t="shared" si="276"/>
        <v>0</v>
      </c>
      <c r="HJ164" s="188"/>
      <c r="HK164" s="307">
        <f t="shared" si="359"/>
        <v>0</v>
      </c>
      <c r="HL164" s="307">
        <f t="shared" si="392"/>
        <v>0</v>
      </c>
    </row>
    <row r="165" spans="1:220" ht="16.5" x14ac:dyDescent="0.25">
      <c r="A165" s="404">
        <v>41760</v>
      </c>
      <c r="B165" s="410">
        <f t="shared" si="360"/>
        <v>0</v>
      </c>
      <c r="C165" s="208">
        <f t="shared" si="361"/>
        <v>0</v>
      </c>
      <c r="D165" s="417"/>
      <c r="E165" s="410">
        <f t="shared" si="362"/>
        <v>0</v>
      </c>
      <c r="F165" s="208">
        <f t="shared" si="363"/>
        <v>0.18</v>
      </c>
      <c r="G165" s="417"/>
      <c r="H165" s="410">
        <f t="shared" si="364"/>
        <v>0</v>
      </c>
      <c r="I165" s="208">
        <f t="shared" si="279"/>
        <v>-0.09</v>
      </c>
      <c r="J165" s="417"/>
      <c r="K165" s="410">
        <f t="shared" si="365"/>
        <v>0</v>
      </c>
      <c r="L165" s="208">
        <f t="shared" si="280"/>
        <v>0.09</v>
      </c>
      <c r="M165" s="417"/>
      <c r="N165" s="410">
        <f t="shared" si="366"/>
        <v>-42.73</v>
      </c>
      <c r="O165" s="208">
        <f t="shared" si="281"/>
        <v>0.13</v>
      </c>
      <c r="P165" s="417"/>
      <c r="Q165" s="410">
        <f t="shared" si="367"/>
        <v>1.34</v>
      </c>
      <c r="R165" s="208">
        <f t="shared" si="368"/>
        <v>-0.56999999999999995</v>
      </c>
      <c r="S165" s="417"/>
      <c r="T165" s="208">
        <f t="shared" si="369"/>
        <v>5.4618372811556917</v>
      </c>
      <c r="U165" s="417"/>
      <c r="V165" s="410">
        <f t="shared" si="370"/>
        <v>-0.01</v>
      </c>
      <c r="W165" s="208">
        <f t="shared" si="371"/>
        <v>4.4785000000000004</v>
      </c>
      <c r="X165" s="417"/>
      <c r="Z165" s="415">
        <f t="shared" si="372"/>
        <v>1.34</v>
      </c>
      <c r="AA165" s="122"/>
      <c r="AB165" s="122"/>
      <c r="AH165" s="407">
        <v>41760</v>
      </c>
      <c r="AI165" s="293">
        <f t="shared" si="373"/>
        <v>0</v>
      </c>
      <c r="AJ165" s="294">
        <f t="shared" si="393"/>
        <v>0</v>
      </c>
      <c r="AK165" s="294">
        <f t="shared" si="282"/>
        <v>0</v>
      </c>
      <c r="AL165" s="313">
        <f t="shared" si="374"/>
        <v>0.44466927988209221</v>
      </c>
      <c r="AM165" s="314">
        <f t="shared" si="283"/>
        <v>0</v>
      </c>
      <c r="AN165" s="294">
        <f t="shared" si="284"/>
        <v>0</v>
      </c>
      <c r="AO165" s="408"/>
      <c r="AP165" s="237"/>
      <c r="AQ165" s="307"/>
      <c r="AR165" s="237"/>
      <c r="AS165" s="188"/>
      <c r="AT165" s="188"/>
      <c r="AU165" s="239">
        <v>41760</v>
      </c>
      <c r="AV165" s="188"/>
      <c r="AW165" s="315">
        <f t="shared" si="375"/>
        <v>0</v>
      </c>
      <c r="AX165" s="316">
        <f t="shared" si="286"/>
        <v>0</v>
      </c>
      <c r="AY165" s="316">
        <f t="shared" si="287"/>
        <v>0</v>
      </c>
      <c r="AZ165" s="316">
        <f t="shared" si="288"/>
        <v>0</v>
      </c>
      <c r="BA165" s="316">
        <f t="shared" si="289"/>
        <v>0</v>
      </c>
      <c r="BB165" s="316">
        <f t="shared" si="290"/>
        <v>0</v>
      </c>
      <c r="BC165" s="316">
        <f t="shared" si="291"/>
        <v>0</v>
      </c>
      <c r="BD165" s="316"/>
      <c r="BE165" s="316">
        <f t="shared" si="376"/>
        <v>0</v>
      </c>
      <c r="BF165" s="248"/>
      <c r="BG165" s="248"/>
      <c r="BH165" s="317">
        <f t="shared" si="377"/>
        <v>0</v>
      </c>
      <c r="BI165" s="317">
        <f t="shared" si="292"/>
        <v>0</v>
      </c>
      <c r="BJ165" s="317">
        <f t="shared" si="293"/>
        <v>0</v>
      </c>
      <c r="BK165" s="317">
        <f t="shared" si="294"/>
        <v>0</v>
      </c>
      <c r="BL165" s="317">
        <f t="shared" si="295"/>
        <v>0</v>
      </c>
      <c r="BM165" s="317">
        <f t="shared" si="296"/>
        <v>0</v>
      </c>
      <c r="BN165" s="317">
        <f t="shared" si="297"/>
        <v>0</v>
      </c>
      <c r="BO165" s="317">
        <f t="shared" si="298"/>
        <v>0</v>
      </c>
      <c r="BP165" s="248"/>
      <c r="BQ165" s="249">
        <f t="shared" si="394"/>
        <v>0</v>
      </c>
      <c r="BR165" s="249"/>
      <c r="BS165" s="249"/>
      <c r="BT165" s="188"/>
      <c r="BU165" s="188"/>
      <c r="BV165" s="318">
        <f t="shared" si="378"/>
        <v>0</v>
      </c>
      <c r="BW165" s="318">
        <f t="shared" si="299"/>
        <v>0</v>
      </c>
      <c r="BX165" s="318">
        <f t="shared" si="300"/>
        <v>0</v>
      </c>
      <c r="BY165" s="318">
        <f t="shared" si="301"/>
        <v>0</v>
      </c>
      <c r="BZ165" s="318">
        <f t="shared" si="302"/>
        <v>0</v>
      </c>
      <c r="CA165" s="316">
        <f t="shared" si="303"/>
        <v>0</v>
      </c>
      <c r="CB165" s="316">
        <f t="shared" si="304"/>
        <v>0</v>
      </c>
      <c r="CC165" s="316">
        <f t="shared" si="305"/>
        <v>0</v>
      </c>
      <c r="CD165" s="316">
        <f t="shared" si="306"/>
        <v>0</v>
      </c>
      <c r="CE165" s="316">
        <f t="shared" si="307"/>
        <v>0</v>
      </c>
      <c r="CF165" s="316">
        <f t="shared" si="308"/>
        <v>0</v>
      </c>
      <c r="CG165" s="316">
        <f t="shared" si="309"/>
        <v>0</v>
      </c>
      <c r="CH165" s="316">
        <f t="shared" si="310"/>
        <v>0</v>
      </c>
      <c r="CI165" s="188"/>
      <c r="CJ165" s="307">
        <f t="shared" si="379"/>
        <v>0</v>
      </c>
      <c r="CK165" s="307"/>
      <c r="CL165" s="307"/>
      <c r="CM165" s="318">
        <f t="shared" si="380"/>
        <v>0</v>
      </c>
      <c r="CN165" s="318">
        <f t="shared" si="311"/>
        <v>0</v>
      </c>
      <c r="CO165" s="318">
        <f t="shared" si="312"/>
        <v>0</v>
      </c>
      <c r="CP165" s="318">
        <f t="shared" si="313"/>
        <v>0</v>
      </c>
      <c r="CQ165" s="307"/>
      <c r="CR165" s="307">
        <f t="shared" si="381"/>
        <v>0</v>
      </c>
      <c r="CS165" s="307"/>
      <c r="CT165" s="188"/>
      <c r="CU165" s="188"/>
      <c r="CV165" s="188"/>
      <c r="CW165" s="316">
        <f t="shared" si="382"/>
        <v>0</v>
      </c>
      <c r="CX165" s="316">
        <f t="shared" si="314"/>
        <v>0</v>
      </c>
      <c r="CY165" s="316">
        <f t="shared" si="315"/>
        <v>0</v>
      </c>
      <c r="CZ165" s="316">
        <f t="shared" si="316"/>
        <v>0</v>
      </c>
      <c r="DA165" s="316">
        <f t="shared" si="317"/>
        <v>0</v>
      </c>
      <c r="DB165" s="316">
        <f t="shared" si="318"/>
        <v>0</v>
      </c>
      <c r="DC165" s="316">
        <f t="shared" si="319"/>
        <v>0</v>
      </c>
      <c r="DD165" s="188"/>
      <c r="DE165" s="307">
        <f t="shared" si="383"/>
        <v>0</v>
      </c>
      <c r="DF165" s="188"/>
      <c r="DG165" s="188"/>
      <c r="DH165" s="188"/>
      <c r="DI165" s="188"/>
      <c r="DJ165" s="188"/>
      <c r="DK165" s="316">
        <f t="shared" si="384"/>
        <v>0</v>
      </c>
      <c r="DL165" s="316">
        <f t="shared" si="320"/>
        <v>0</v>
      </c>
      <c r="DM165" s="316">
        <f t="shared" si="321"/>
        <v>0</v>
      </c>
      <c r="DN165" s="316">
        <f t="shared" si="322"/>
        <v>0</v>
      </c>
      <c r="DO165" s="316"/>
      <c r="DP165" s="316">
        <f t="shared" si="385"/>
        <v>0</v>
      </c>
      <c r="DQ165" s="316"/>
      <c r="DR165" s="316">
        <f t="shared" si="386"/>
        <v>0</v>
      </c>
      <c r="DS165" s="316">
        <f t="shared" si="323"/>
        <v>0</v>
      </c>
      <c r="DT165" s="316">
        <f t="shared" si="324"/>
        <v>0</v>
      </c>
      <c r="DU165" s="316">
        <f t="shared" si="325"/>
        <v>0</v>
      </c>
      <c r="DV165" s="316">
        <f t="shared" si="326"/>
        <v>0</v>
      </c>
      <c r="DW165" s="316">
        <f t="shared" si="327"/>
        <v>0</v>
      </c>
      <c r="DX165" s="316">
        <f t="shared" si="328"/>
        <v>0</v>
      </c>
      <c r="DY165" s="316">
        <f t="shared" si="329"/>
        <v>0</v>
      </c>
      <c r="DZ165" s="188"/>
      <c r="EA165" s="307">
        <f t="shared" si="330"/>
        <v>0</v>
      </c>
      <c r="EB165" s="307">
        <f t="shared" si="331"/>
        <v>0</v>
      </c>
      <c r="EC165" s="188"/>
      <c r="ED165" s="188"/>
      <c r="EE165" s="188"/>
      <c r="EF165" s="188"/>
      <c r="EG165" s="188"/>
      <c r="EH165" s="316">
        <f t="shared" si="387"/>
        <v>0</v>
      </c>
      <c r="EI165" s="316">
        <f t="shared" si="332"/>
        <v>0</v>
      </c>
      <c r="EJ165" s="316">
        <f t="shared" si="333"/>
        <v>0</v>
      </c>
      <c r="EK165" s="316">
        <f t="shared" si="334"/>
        <v>0</v>
      </c>
      <c r="EL165" s="316">
        <f t="shared" si="335"/>
        <v>0</v>
      </c>
      <c r="EM165" s="316">
        <f t="shared" si="336"/>
        <v>0</v>
      </c>
      <c r="EN165" s="188"/>
      <c r="EO165" s="307">
        <f t="shared" si="395"/>
        <v>0</v>
      </c>
      <c r="EP165" s="307">
        <f t="shared" si="337"/>
        <v>0</v>
      </c>
      <c r="EQ165" s="188"/>
      <c r="ER165" s="188"/>
      <c r="ES165" s="188"/>
      <c r="ET165" s="188"/>
      <c r="EU165" s="188"/>
      <c r="EV165" s="316">
        <f t="shared" si="388"/>
        <v>0</v>
      </c>
      <c r="EW165" s="316">
        <f t="shared" si="338"/>
        <v>0</v>
      </c>
      <c r="EX165" s="316">
        <f t="shared" si="339"/>
        <v>0</v>
      </c>
      <c r="EY165" s="316">
        <f t="shared" si="340"/>
        <v>0</v>
      </c>
      <c r="EZ165" s="316">
        <f t="shared" si="341"/>
        <v>0</v>
      </c>
      <c r="FA165" s="316">
        <f t="shared" si="342"/>
        <v>0</v>
      </c>
      <c r="FB165" s="188"/>
      <c r="FC165" s="307">
        <f t="shared" si="396"/>
        <v>0</v>
      </c>
      <c r="FD165" s="307">
        <f t="shared" si="343"/>
        <v>0</v>
      </c>
      <c r="FE165" s="188"/>
      <c r="FF165" s="188"/>
      <c r="FG165" s="188"/>
      <c r="FH165" s="188"/>
      <c r="FI165" s="188"/>
      <c r="FJ165" s="188"/>
      <c r="FK165" s="316">
        <f t="shared" si="389"/>
        <v>0</v>
      </c>
      <c r="FL165" s="316">
        <f t="shared" si="344"/>
        <v>0</v>
      </c>
      <c r="FM165" s="316">
        <f t="shared" si="345"/>
        <v>0</v>
      </c>
      <c r="FN165" s="316">
        <f t="shared" si="346"/>
        <v>0</v>
      </c>
      <c r="FO165" s="316">
        <f t="shared" si="347"/>
        <v>0</v>
      </c>
      <c r="FP165" s="316">
        <f t="shared" si="348"/>
        <v>0</v>
      </c>
      <c r="FQ165" s="188"/>
      <c r="FR165" s="307">
        <f t="shared" si="349"/>
        <v>0</v>
      </c>
      <c r="FS165" s="307">
        <f t="shared" si="350"/>
        <v>0</v>
      </c>
      <c r="FT165" s="188"/>
      <c r="FU165" s="188"/>
      <c r="FV165" s="188"/>
      <c r="FW165" s="188"/>
      <c r="FX165" s="188"/>
      <c r="FY165" s="188"/>
      <c r="FZ165" s="316">
        <f t="shared" si="390"/>
        <v>0</v>
      </c>
      <c r="GA165" s="316">
        <f t="shared" si="351"/>
        <v>0</v>
      </c>
      <c r="GB165" s="316">
        <f t="shared" si="352"/>
        <v>0</v>
      </c>
      <c r="GC165" s="316">
        <f t="shared" si="353"/>
        <v>0</v>
      </c>
      <c r="GD165" s="316">
        <f t="shared" si="354"/>
        <v>0</v>
      </c>
      <c r="GE165" s="316">
        <f t="shared" si="355"/>
        <v>0</v>
      </c>
      <c r="GF165" s="188"/>
      <c r="GG165" s="307">
        <f t="shared" si="356"/>
        <v>0</v>
      </c>
      <c r="GH165" s="307">
        <f t="shared" si="357"/>
        <v>0</v>
      </c>
      <c r="GK165" s="188"/>
      <c r="GL165" s="188"/>
      <c r="GM165" s="188"/>
      <c r="GN165" s="188"/>
      <c r="GO165" s="316">
        <f t="shared" si="277"/>
        <v>0</v>
      </c>
      <c r="GP165" s="316">
        <f t="shared" si="277"/>
        <v>0</v>
      </c>
      <c r="GQ165" s="316">
        <f t="shared" si="277"/>
        <v>0</v>
      </c>
      <c r="GR165" s="316">
        <f t="shared" si="275"/>
        <v>0</v>
      </c>
      <c r="GS165" s="316">
        <f t="shared" si="275"/>
        <v>0</v>
      </c>
      <c r="GT165" s="316">
        <f t="shared" si="275"/>
        <v>0</v>
      </c>
      <c r="GU165" s="188"/>
      <c r="GV165" s="307">
        <f t="shared" si="358"/>
        <v>0</v>
      </c>
      <c r="GW165" s="307">
        <f t="shared" si="391"/>
        <v>0</v>
      </c>
      <c r="GZ165" s="188"/>
      <c r="HA165" s="188"/>
      <c r="HB165" s="188"/>
      <c r="HC165" s="188"/>
      <c r="HD165" s="316">
        <f t="shared" si="278"/>
        <v>0</v>
      </c>
      <c r="HE165" s="316">
        <f t="shared" si="278"/>
        <v>0</v>
      </c>
      <c r="HF165" s="316">
        <f t="shared" si="278"/>
        <v>0</v>
      </c>
      <c r="HG165" s="316">
        <f t="shared" si="276"/>
        <v>0</v>
      </c>
      <c r="HH165" s="316">
        <f t="shared" si="276"/>
        <v>0</v>
      </c>
      <c r="HI165" s="316">
        <f t="shared" si="276"/>
        <v>0</v>
      </c>
      <c r="HJ165" s="188"/>
      <c r="HK165" s="307">
        <f t="shared" si="359"/>
        <v>0</v>
      </c>
      <c r="HL165" s="307">
        <f t="shared" si="392"/>
        <v>0</v>
      </c>
    </row>
    <row r="166" spans="1:220" ht="16.5" x14ac:dyDescent="0.25">
      <c r="A166" s="404">
        <v>41791</v>
      </c>
      <c r="B166" s="410">
        <f t="shared" si="360"/>
        <v>0</v>
      </c>
      <c r="C166" s="208">
        <f t="shared" si="361"/>
        <v>0</v>
      </c>
      <c r="D166" s="417"/>
      <c r="E166" s="410">
        <f t="shared" si="362"/>
        <v>0</v>
      </c>
      <c r="F166" s="208">
        <f t="shared" si="363"/>
        <v>0.17</v>
      </c>
      <c r="G166" s="417"/>
      <c r="H166" s="410">
        <f t="shared" si="364"/>
        <v>0</v>
      </c>
      <c r="I166" s="208">
        <f t="shared" ref="I166:I175" si="397">INDEX(M1SHEET,MATCH($A166,M1COLUMN,0),MATCH($AF$20,M1ROW,0))</f>
        <v>-0.09</v>
      </c>
      <c r="J166" s="417"/>
      <c r="K166" s="410">
        <f t="shared" si="365"/>
        <v>0</v>
      </c>
      <c r="L166" s="208">
        <f t="shared" ref="L166:L175" si="398">INDEX(M1SHEET,MATCH($A166,M1COLUMN,0),MATCH($AF$10,M1ROW,0))</f>
        <v>0.08</v>
      </c>
      <c r="M166" s="417"/>
      <c r="N166" s="410">
        <f t="shared" si="366"/>
        <v>-41.12</v>
      </c>
      <c r="O166" s="208">
        <f t="shared" ref="O166:O175" si="399">INDEX(M1SHEET,MATCH($A166,M1COLUMN,0),MATCH($AF$26,M1ROW,0))</f>
        <v>0.13</v>
      </c>
      <c r="P166" s="417"/>
      <c r="Q166" s="410">
        <f t="shared" si="367"/>
        <v>1.29</v>
      </c>
      <c r="R166" s="208">
        <f t="shared" si="368"/>
        <v>-0.56999999999999995</v>
      </c>
      <c r="S166" s="417"/>
      <c r="T166" s="208">
        <f t="shared" si="369"/>
        <v>5.5038765858582801</v>
      </c>
      <c r="U166" s="417"/>
      <c r="V166" s="410">
        <f t="shared" si="370"/>
        <v>-0.01</v>
      </c>
      <c r="W166" s="208">
        <f t="shared" si="371"/>
        <v>4.5085000000000006</v>
      </c>
      <c r="X166" s="417"/>
      <c r="Z166" s="415">
        <f t="shared" si="372"/>
        <v>1.29</v>
      </c>
      <c r="AA166" s="122"/>
      <c r="AB166" s="122"/>
      <c r="AH166" s="407">
        <v>41791</v>
      </c>
      <c r="AI166" s="293">
        <f t="shared" si="373"/>
        <v>0</v>
      </c>
      <c r="AJ166" s="294">
        <f t="shared" si="393"/>
        <v>0</v>
      </c>
      <c r="AK166" s="294">
        <f t="shared" si="282"/>
        <v>0</v>
      </c>
      <c r="AL166" s="313">
        <f t="shared" si="374"/>
        <v>0.4421333502580217</v>
      </c>
      <c r="AM166" s="314">
        <f t="shared" si="283"/>
        <v>0</v>
      </c>
      <c r="AN166" s="294">
        <f t="shared" si="284"/>
        <v>0</v>
      </c>
      <c r="AO166" s="408"/>
      <c r="AP166" s="237"/>
      <c r="AQ166" s="307"/>
      <c r="AR166" s="237"/>
      <c r="AS166" s="188"/>
      <c r="AT166" s="188"/>
      <c r="AU166" s="239">
        <v>41791</v>
      </c>
      <c r="AV166" s="188"/>
      <c r="AW166" s="315">
        <f t="shared" si="375"/>
        <v>0</v>
      </c>
      <c r="AX166" s="316">
        <f t="shared" si="286"/>
        <v>0</v>
      </c>
      <c r="AY166" s="316">
        <f t="shared" si="287"/>
        <v>0</v>
      </c>
      <c r="AZ166" s="316">
        <f t="shared" si="288"/>
        <v>0</v>
      </c>
      <c r="BA166" s="316">
        <f t="shared" si="289"/>
        <v>0</v>
      </c>
      <c r="BB166" s="316">
        <f t="shared" si="290"/>
        <v>0</v>
      </c>
      <c r="BC166" s="316">
        <f t="shared" si="291"/>
        <v>0</v>
      </c>
      <c r="BD166" s="316"/>
      <c r="BE166" s="316">
        <f t="shared" si="376"/>
        <v>0</v>
      </c>
      <c r="BF166" s="248"/>
      <c r="BG166" s="248"/>
      <c r="BH166" s="317">
        <f t="shared" si="377"/>
        <v>0</v>
      </c>
      <c r="BI166" s="317">
        <f t="shared" si="292"/>
        <v>0</v>
      </c>
      <c r="BJ166" s="317">
        <f t="shared" si="293"/>
        <v>0</v>
      </c>
      <c r="BK166" s="317">
        <f t="shared" si="294"/>
        <v>0</v>
      </c>
      <c r="BL166" s="317">
        <f t="shared" si="295"/>
        <v>0</v>
      </c>
      <c r="BM166" s="317">
        <f t="shared" si="296"/>
        <v>0</v>
      </c>
      <c r="BN166" s="317">
        <f t="shared" si="297"/>
        <v>0</v>
      </c>
      <c r="BO166" s="317">
        <f t="shared" si="298"/>
        <v>0</v>
      </c>
      <c r="BP166" s="248"/>
      <c r="BQ166" s="249">
        <f t="shared" si="394"/>
        <v>0</v>
      </c>
      <c r="BR166" s="249"/>
      <c r="BS166" s="249"/>
      <c r="BT166" s="188"/>
      <c r="BU166" s="188"/>
      <c r="BV166" s="318">
        <f t="shared" si="378"/>
        <v>0</v>
      </c>
      <c r="BW166" s="318">
        <f t="shared" si="299"/>
        <v>0</v>
      </c>
      <c r="BX166" s="318">
        <f t="shared" si="300"/>
        <v>0</v>
      </c>
      <c r="BY166" s="318">
        <f t="shared" si="301"/>
        <v>0</v>
      </c>
      <c r="BZ166" s="318">
        <f t="shared" si="302"/>
        <v>0</v>
      </c>
      <c r="CA166" s="316">
        <f t="shared" si="303"/>
        <v>0</v>
      </c>
      <c r="CB166" s="316">
        <f t="shared" si="304"/>
        <v>0</v>
      </c>
      <c r="CC166" s="316">
        <f t="shared" si="305"/>
        <v>0</v>
      </c>
      <c r="CD166" s="316">
        <f t="shared" si="306"/>
        <v>0</v>
      </c>
      <c r="CE166" s="316">
        <f t="shared" si="307"/>
        <v>0</v>
      </c>
      <c r="CF166" s="316">
        <f t="shared" si="308"/>
        <v>0</v>
      </c>
      <c r="CG166" s="316">
        <f t="shared" si="309"/>
        <v>0</v>
      </c>
      <c r="CH166" s="316">
        <f t="shared" si="310"/>
        <v>0</v>
      </c>
      <c r="CI166" s="188"/>
      <c r="CJ166" s="307">
        <f t="shared" si="379"/>
        <v>0</v>
      </c>
      <c r="CK166" s="307"/>
      <c r="CL166" s="307"/>
      <c r="CM166" s="318">
        <f t="shared" si="380"/>
        <v>0</v>
      </c>
      <c r="CN166" s="318">
        <f t="shared" si="311"/>
        <v>0</v>
      </c>
      <c r="CO166" s="318">
        <f t="shared" si="312"/>
        <v>0</v>
      </c>
      <c r="CP166" s="318">
        <f t="shared" si="313"/>
        <v>0</v>
      </c>
      <c r="CQ166" s="307"/>
      <c r="CR166" s="307">
        <f t="shared" si="381"/>
        <v>0</v>
      </c>
      <c r="CS166" s="307"/>
      <c r="CT166" s="188"/>
      <c r="CU166" s="188"/>
      <c r="CV166" s="188"/>
      <c r="CW166" s="316">
        <f t="shared" si="382"/>
        <v>0</v>
      </c>
      <c r="CX166" s="316">
        <f t="shared" si="314"/>
        <v>0</v>
      </c>
      <c r="CY166" s="316">
        <f t="shared" si="315"/>
        <v>0</v>
      </c>
      <c r="CZ166" s="316">
        <f t="shared" si="316"/>
        <v>0</v>
      </c>
      <c r="DA166" s="316">
        <f t="shared" si="317"/>
        <v>0</v>
      </c>
      <c r="DB166" s="316">
        <f t="shared" si="318"/>
        <v>0</v>
      </c>
      <c r="DC166" s="316">
        <f t="shared" si="319"/>
        <v>0</v>
      </c>
      <c r="DD166" s="188"/>
      <c r="DE166" s="307">
        <f t="shared" si="383"/>
        <v>0</v>
      </c>
      <c r="DF166" s="188"/>
      <c r="DG166" s="188"/>
      <c r="DH166" s="188"/>
      <c r="DI166" s="188"/>
      <c r="DJ166" s="188"/>
      <c r="DK166" s="316">
        <f t="shared" si="384"/>
        <v>0</v>
      </c>
      <c r="DL166" s="316">
        <f t="shared" si="320"/>
        <v>0</v>
      </c>
      <c r="DM166" s="316">
        <f t="shared" si="321"/>
        <v>0</v>
      </c>
      <c r="DN166" s="316">
        <f t="shared" si="322"/>
        <v>0</v>
      </c>
      <c r="DO166" s="316"/>
      <c r="DP166" s="316">
        <f t="shared" si="385"/>
        <v>0</v>
      </c>
      <c r="DQ166" s="316"/>
      <c r="DR166" s="316">
        <f t="shared" si="386"/>
        <v>0</v>
      </c>
      <c r="DS166" s="316">
        <f t="shared" si="323"/>
        <v>0</v>
      </c>
      <c r="DT166" s="316">
        <f t="shared" si="324"/>
        <v>0</v>
      </c>
      <c r="DU166" s="316">
        <f t="shared" si="325"/>
        <v>0</v>
      </c>
      <c r="DV166" s="316">
        <f t="shared" si="326"/>
        <v>0</v>
      </c>
      <c r="DW166" s="316">
        <f t="shared" si="327"/>
        <v>0</v>
      </c>
      <c r="DX166" s="316">
        <f t="shared" si="328"/>
        <v>0</v>
      </c>
      <c r="DY166" s="316">
        <f t="shared" si="329"/>
        <v>0</v>
      </c>
      <c r="DZ166" s="188"/>
      <c r="EA166" s="307">
        <f t="shared" ref="EA166:EA172" si="400">DP166+((SUM(DR166:DY166)))</f>
        <v>0</v>
      </c>
      <c r="EB166" s="307">
        <f t="shared" si="331"/>
        <v>0</v>
      </c>
      <c r="EC166" s="188"/>
      <c r="ED166" s="188"/>
      <c r="EE166" s="188"/>
      <c r="EF166" s="188"/>
      <c r="EG166" s="188"/>
      <c r="EH166" s="316">
        <f t="shared" si="387"/>
        <v>0</v>
      </c>
      <c r="EI166" s="316">
        <f t="shared" si="332"/>
        <v>0</v>
      </c>
      <c r="EJ166" s="316">
        <f t="shared" si="333"/>
        <v>0</v>
      </c>
      <c r="EK166" s="316">
        <f t="shared" si="334"/>
        <v>0</v>
      </c>
      <c r="EL166" s="316">
        <f t="shared" si="335"/>
        <v>0</v>
      </c>
      <c r="EM166" s="316">
        <f t="shared" si="336"/>
        <v>0</v>
      </c>
      <c r="EN166" s="188"/>
      <c r="EO166" s="307">
        <f t="shared" si="395"/>
        <v>0</v>
      </c>
      <c r="EP166" s="307">
        <f t="shared" si="337"/>
        <v>0</v>
      </c>
      <c r="EQ166" s="188"/>
      <c r="ER166" s="188"/>
      <c r="ES166" s="188"/>
      <c r="ET166" s="188"/>
      <c r="EU166" s="188"/>
      <c r="EV166" s="316">
        <f t="shared" si="388"/>
        <v>0</v>
      </c>
      <c r="EW166" s="316">
        <f t="shared" si="338"/>
        <v>0</v>
      </c>
      <c r="EX166" s="316">
        <f t="shared" si="339"/>
        <v>0</v>
      </c>
      <c r="EY166" s="316">
        <f t="shared" si="340"/>
        <v>0</v>
      </c>
      <c r="EZ166" s="316">
        <f t="shared" si="341"/>
        <v>0</v>
      </c>
      <c r="FA166" s="316">
        <f t="shared" si="342"/>
        <v>0</v>
      </c>
      <c r="FB166" s="188"/>
      <c r="FC166" s="307">
        <f t="shared" si="396"/>
        <v>0</v>
      </c>
      <c r="FD166" s="307">
        <f t="shared" si="343"/>
        <v>0</v>
      </c>
      <c r="FE166" s="188"/>
      <c r="FF166" s="188"/>
      <c r="FG166" s="188"/>
      <c r="FH166" s="188"/>
      <c r="FI166" s="188"/>
      <c r="FJ166" s="188"/>
      <c r="FK166" s="316">
        <f t="shared" si="389"/>
        <v>0</v>
      </c>
      <c r="FL166" s="316">
        <f t="shared" si="344"/>
        <v>0</v>
      </c>
      <c r="FM166" s="316">
        <f t="shared" si="345"/>
        <v>0</v>
      </c>
      <c r="FN166" s="316">
        <f t="shared" si="346"/>
        <v>0</v>
      </c>
      <c r="FO166" s="316">
        <f t="shared" si="347"/>
        <v>0</v>
      </c>
      <c r="FP166" s="316">
        <f t="shared" si="348"/>
        <v>0</v>
      </c>
      <c r="FQ166" s="188"/>
      <c r="FR166" s="307">
        <f t="shared" si="349"/>
        <v>0</v>
      </c>
      <c r="FS166" s="307">
        <f t="shared" si="350"/>
        <v>0</v>
      </c>
      <c r="FT166" s="188"/>
      <c r="FU166" s="188"/>
      <c r="FV166" s="188"/>
      <c r="FW166" s="188"/>
      <c r="FX166" s="188"/>
      <c r="FY166" s="188"/>
      <c r="FZ166" s="316">
        <f t="shared" si="390"/>
        <v>0</v>
      </c>
      <c r="GA166" s="316">
        <f t="shared" si="351"/>
        <v>0</v>
      </c>
      <c r="GB166" s="316">
        <f t="shared" si="352"/>
        <v>0</v>
      </c>
      <c r="GC166" s="316">
        <f t="shared" si="353"/>
        <v>0</v>
      </c>
      <c r="GD166" s="316">
        <f t="shared" si="354"/>
        <v>0</v>
      </c>
      <c r="GE166" s="316">
        <f t="shared" si="355"/>
        <v>0</v>
      </c>
      <c r="GF166" s="188"/>
      <c r="GG166" s="307">
        <f t="shared" si="356"/>
        <v>0</v>
      </c>
      <c r="GH166" s="307">
        <f t="shared" si="357"/>
        <v>0</v>
      </c>
      <c r="GK166" s="188"/>
      <c r="GL166" s="188"/>
      <c r="GM166" s="188"/>
      <c r="GN166" s="188"/>
      <c r="GO166" s="316">
        <f t="shared" si="277"/>
        <v>0</v>
      </c>
      <c r="GP166" s="316">
        <f t="shared" si="277"/>
        <v>0</v>
      </c>
      <c r="GQ166" s="316">
        <f t="shared" si="277"/>
        <v>0</v>
      </c>
      <c r="GR166" s="316">
        <f t="shared" si="275"/>
        <v>0</v>
      </c>
      <c r="GS166" s="316">
        <f t="shared" si="275"/>
        <v>0</v>
      </c>
      <c r="GT166" s="316">
        <f t="shared" si="275"/>
        <v>0</v>
      </c>
      <c r="GU166" s="188"/>
      <c r="GV166" s="307">
        <f t="shared" si="358"/>
        <v>0</v>
      </c>
      <c r="GW166" s="307">
        <f t="shared" si="391"/>
        <v>0</v>
      </c>
      <c r="GZ166" s="188"/>
      <c r="HA166" s="188"/>
      <c r="HB166" s="188"/>
      <c r="HC166" s="188"/>
      <c r="HD166" s="316">
        <f t="shared" si="278"/>
        <v>0</v>
      </c>
      <c r="HE166" s="316">
        <f t="shared" si="278"/>
        <v>0</v>
      </c>
      <c r="HF166" s="316">
        <f t="shared" si="278"/>
        <v>0</v>
      </c>
      <c r="HG166" s="316">
        <f t="shared" si="276"/>
        <v>0</v>
      </c>
      <c r="HH166" s="316">
        <f t="shared" si="276"/>
        <v>0</v>
      </c>
      <c r="HI166" s="316">
        <f t="shared" si="276"/>
        <v>0</v>
      </c>
      <c r="HJ166" s="188"/>
      <c r="HK166" s="307">
        <f t="shared" si="359"/>
        <v>0</v>
      </c>
      <c r="HL166" s="307">
        <f t="shared" si="392"/>
        <v>0</v>
      </c>
    </row>
    <row r="167" spans="1:220" ht="16.5" x14ac:dyDescent="0.25">
      <c r="A167" s="404">
        <v>41821</v>
      </c>
      <c r="B167" s="410">
        <f t="shared" si="360"/>
        <v>0</v>
      </c>
      <c r="C167" s="208">
        <f t="shared" si="361"/>
        <v>0</v>
      </c>
      <c r="D167" s="411">
        <f>AVERAGE(C164:C170)</f>
        <v>0</v>
      </c>
      <c r="E167" s="410">
        <f t="shared" si="362"/>
        <v>0</v>
      </c>
      <c r="F167" s="208">
        <f t="shared" si="363"/>
        <v>0.17</v>
      </c>
      <c r="G167" s="411">
        <f>AVERAGE(F164:F170)</f>
        <v>0.18142857142857144</v>
      </c>
      <c r="H167" s="410">
        <f t="shared" si="364"/>
        <v>0</v>
      </c>
      <c r="I167" s="208">
        <f t="shared" si="397"/>
        <v>-0.09</v>
      </c>
      <c r="J167" s="411">
        <f>AVERAGE(I164:I170)</f>
        <v>-8.9999999999999983E-2</v>
      </c>
      <c r="K167" s="410">
        <f t="shared" si="365"/>
        <v>0</v>
      </c>
      <c r="L167" s="208">
        <f t="shared" si="398"/>
        <v>0.08</v>
      </c>
      <c r="M167" s="411">
        <f>AVERAGE(L164:L170)</f>
        <v>9.1428571428571428E-2</v>
      </c>
      <c r="N167" s="410">
        <f t="shared" si="366"/>
        <v>-42.25</v>
      </c>
      <c r="O167" s="208">
        <f t="shared" si="399"/>
        <v>0.13</v>
      </c>
      <c r="P167" s="411">
        <f>AVERAGE(O164:O170)</f>
        <v>0.13</v>
      </c>
      <c r="Q167" s="410">
        <f t="shared" si="367"/>
        <v>1.33</v>
      </c>
      <c r="R167" s="208">
        <f t="shared" si="368"/>
        <v>-0.56999999999999995</v>
      </c>
      <c r="S167" s="411">
        <f>AVERAGE(R164:R170)</f>
        <v>-0.56999999999999995</v>
      </c>
      <c r="T167" s="208">
        <f t="shared" si="369"/>
        <v>5.545925385354936</v>
      </c>
      <c r="U167" s="411">
        <f>AVERAGE(T164:T170)</f>
        <v>5.5517433585935247</v>
      </c>
      <c r="V167" s="410">
        <f t="shared" si="370"/>
        <v>-0.01</v>
      </c>
      <c r="W167" s="208">
        <f t="shared" si="371"/>
        <v>4.5385</v>
      </c>
      <c r="X167" s="411">
        <f>AVERAGE(W164:W170)</f>
        <v>4.542642857142857</v>
      </c>
      <c r="Z167" s="415">
        <f t="shared" si="372"/>
        <v>1.33</v>
      </c>
      <c r="AA167" s="122"/>
      <c r="AB167" s="122"/>
      <c r="AH167" s="407">
        <v>41821</v>
      </c>
      <c r="AI167" s="293">
        <f t="shared" si="373"/>
        <v>0</v>
      </c>
      <c r="AJ167" s="294">
        <f t="shared" si="393"/>
        <v>0</v>
      </c>
      <c r="AK167" s="294">
        <f t="shared" si="282"/>
        <v>0</v>
      </c>
      <c r="AL167" s="313">
        <f t="shared" si="374"/>
        <v>0.43969015301765224</v>
      </c>
      <c r="AM167" s="314">
        <f t="shared" si="283"/>
        <v>0</v>
      </c>
      <c r="AN167" s="294">
        <f t="shared" si="284"/>
        <v>0</v>
      </c>
      <c r="AO167" s="408"/>
      <c r="AP167" s="237"/>
      <c r="AQ167" s="307"/>
      <c r="AR167" s="237"/>
      <c r="AS167" s="188"/>
      <c r="AT167" s="188"/>
      <c r="AU167" s="239">
        <v>41821</v>
      </c>
      <c r="AV167" s="188"/>
      <c r="AW167" s="315">
        <f t="shared" si="375"/>
        <v>0</v>
      </c>
      <c r="AX167" s="316">
        <f t="shared" si="286"/>
        <v>0</v>
      </c>
      <c r="AY167" s="316">
        <f t="shared" si="287"/>
        <v>0</v>
      </c>
      <c r="AZ167" s="316">
        <f t="shared" si="288"/>
        <v>0</v>
      </c>
      <c r="BA167" s="316">
        <f t="shared" si="289"/>
        <v>0</v>
      </c>
      <c r="BB167" s="316">
        <f t="shared" si="290"/>
        <v>0</v>
      </c>
      <c r="BC167" s="316">
        <f t="shared" si="291"/>
        <v>0</v>
      </c>
      <c r="BD167" s="316"/>
      <c r="BE167" s="316">
        <f t="shared" si="376"/>
        <v>0</v>
      </c>
      <c r="BF167" s="248"/>
      <c r="BG167" s="248"/>
      <c r="BH167" s="317">
        <f t="shared" si="377"/>
        <v>0</v>
      </c>
      <c r="BI167" s="317">
        <f t="shared" si="292"/>
        <v>0</v>
      </c>
      <c r="BJ167" s="317">
        <f t="shared" si="293"/>
        <v>0</v>
      </c>
      <c r="BK167" s="317">
        <f t="shared" si="294"/>
        <v>0</v>
      </c>
      <c r="BL167" s="317">
        <f t="shared" si="295"/>
        <v>0</v>
      </c>
      <c r="BM167" s="317">
        <f t="shared" si="296"/>
        <v>0</v>
      </c>
      <c r="BN167" s="317">
        <f t="shared" si="297"/>
        <v>0</v>
      </c>
      <c r="BO167" s="317">
        <f t="shared" si="298"/>
        <v>0</v>
      </c>
      <c r="BP167" s="248"/>
      <c r="BQ167" s="249">
        <f t="shared" si="394"/>
        <v>0</v>
      </c>
      <c r="BR167" s="249"/>
      <c r="BS167" s="249"/>
      <c r="BT167" s="188"/>
      <c r="BU167" s="188"/>
      <c r="BV167" s="318">
        <f t="shared" si="378"/>
        <v>0</v>
      </c>
      <c r="BW167" s="318">
        <f t="shared" si="299"/>
        <v>0</v>
      </c>
      <c r="BX167" s="318">
        <f t="shared" si="300"/>
        <v>0</v>
      </c>
      <c r="BY167" s="318">
        <f t="shared" si="301"/>
        <v>0</v>
      </c>
      <c r="BZ167" s="318">
        <f t="shared" si="302"/>
        <v>0</v>
      </c>
      <c r="CA167" s="316">
        <f t="shared" si="303"/>
        <v>0</v>
      </c>
      <c r="CB167" s="316">
        <f t="shared" si="304"/>
        <v>0</v>
      </c>
      <c r="CC167" s="316">
        <f t="shared" si="305"/>
        <v>0</v>
      </c>
      <c r="CD167" s="316">
        <f t="shared" si="306"/>
        <v>0</v>
      </c>
      <c r="CE167" s="316">
        <f t="shared" si="307"/>
        <v>0</v>
      </c>
      <c r="CF167" s="316">
        <f t="shared" si="308"/>
        <v>0</v>
      </c>
      <c r="CG167" s="316">
        <f t="shared" si="309"/>
        <v>0</v>
      </c>
      <c r="CH167" s="316">
        <f t="shared" si="310"/>
        <v>0</v>
      </c>
      <c r="CI167" s="188"/>
      <c r="CJ167" s="307">
        <f t="shared" si="379"/>
        <v>0</v>
      </c>
      <c r="CK167" s="307"/>
      <c r="CL167" s="307"/>
      <c r="CM167" s="318">
        <f t="shared" si="380"/>
        <v>0</v>
      </c>
      <c r="CN167" s="318">
        <f t="shared" si="311"/>
        <v>0</v>
      </c>
      <c r="CO167" s="318">
        <f t="shared" si="312"/>
        <v>0</v>
      </c>
      <c r="CP167" s="318">
        <f t="shared" si="313"/>
        <v>0</v>
      </c>
      <c r="CQ167" s="307"/>
      <c r="CR167" s="307">
        <f t="shared" si="381"/>
        <v>0</v>
      </c>
      <c r="CS167" s="307"/>
      <c r="CT167" s="188"/>
      <c r="CU167" s="188"/>
      <c r="CV167" s="188"/>
      <c r="CW167" s="316">
        <f t="shared" si="382"/>
        <v>0</v>
      </c>
      <c r="CX167" s="316">
        <f t="shared" si="314"/>
        <v>0</v>
      </c>
      <c r="CY167" s="316">
        <f t="shared" si="315"/>
        <v>0</v>
      </c>
      <c r="CZ167" s="316">
        <f t="shared" si="316"/>
        <v>0</v>
      </c>
      <c r="DA167" s="316">
        <f t="shared" si="317"/>
        <v>0</v>
      </c>
      <c r="DB167" s="316">
        <f t="shared" si="318"/>
        <v>0</v>
      </c>
      <c r="DC167" s="316">
        <f t="shared" si="319"/>
        <v>0</v>
      </c>
      <c r="DD167" s="188"/>
      <c r="DE167" s="307">
        <f t="shared" si="383"/>
        <v>0</v>
      </c>
      <c r="DF167" s="188"/>
      <c r="DG167" s="188"/>
      <c r="DH167" s="188"/>
      <c r="DI167" s="188"/>
      <c r="DJ167" s="188"/>
      <c r="DK167" s="316">
        <f t="shared" si="384"/>
        <v>0</v>
      </c>
      <c r="DL167" s="316">
        <f t="shared" si="320"/>
        <v>0</v>
      </c>
      <c r="DM167" s="316">
        <f t="shared" si="321"/>
        <v>0</v>
      </c>
      <c r="DN167" s="316">
        <f t="shared" si="322"/>
        <v>0</v>
      </c>
      <c r="DO167" s="316"/>
      <c r="DP167" s="316">
        <f t="shared" si="385"/>
        <v>0</v>
      </c>
      <c r="DQ167" s="316"/>
      <c r="DR167" s="316">
        <f t="shared" si="386"/>
        <v>0</v>
      </c>
      <c r="DS167" s="316">
        <f t="shared" si="323"/>
        <v>0</v>
      </c>
      <c r="DT167" s="316">
        <f t="shared" si="324"/>
        <v>0</v>
      </c>
      <c r="DU167" s="316">
        <f t="shared" si="325"/>
        <v>0</v>
      </c>
      <c r="DV167" s="316">
        <f t="shared" si="326"/>
        <v>0</v>
      </c>
      <c r="DW167" s="316">
        <f t="shared" si="327"/>
        <v>0</v>
      </c>
      <c r="DX167" s="316">
        <f t="shared" si="328"/>
        <v>0</v>
      </c>
      <c r="DY167" s="316">
        <f t="shared" si="329"/>
        <v>0</v>
      </c>
      <c r="DZ167" s="188"/>
      <c r="EA167" s="307">
        <f t="shared" si="400"/>
        <v>0</v>
      </c>
      <c r="EB167" s="307">
        <f t="shared" si="331"/>
        <v>0</v>
      </c>
      <c r="EC167" s="188"/>
      <c r="ED167" s="188"/>
      <c r="EE167" s="188"/>
      <c r="EF167" s="188"/>
      <c r="EG167" s="188"/>
      <c r="EH167" s="316">
        <f t="shared" si="387"/>
        <v>0</v>
      </c>
      <c r="EI167" s="316">
        <f t="shared" si="332"/>
        <v>0</v>
      </c>
      <c r="EJ167" s="316">
        <f t="shared" si="333"/>
        <v>0</v>
      </c>
      <c r="EK167" s="316">
        <f t="shared" si="334"/>
        <v>0</v>
      </c>
      <c r="EL167" s="316">
        <f t="shared" si="335"/>
        <v>0</v>
      </c>
      <c r="EM167" s="316">
        <f t="shared" si="336"/>
        <v>0</v>
      </c>
      <c r="EN167" s="188"/>
      <c r="EO167" s="307">
        <f t="shared" si="395"/>
        <v>0</v>
      </c>
      <c r="EP167" s="307">
        <f t="shared" si="337"/>
        <v>0</v>
      </c>
      <c r="EQ167" s="188"/>
      <c r="ER167" s="188"/>
      <c r="ES167" s="188"/>
      <c r="ET167" s="188"/>
      <c r="EU167" s="188"/>
      <c r="EV167" s="316">
        <f t="shared" si="388"/>
        <v>0</v>
      </c>
      <c r="EW167" s="316">
        <f t="shared" si="338"/>
        <v>0</v>
      </c>
      <c r="EX167" s="316">
        <f t="shared" si="339"/>
        <v>0</v>
      </c>
      <c r="EY167" s="316">
        <f t="shared" si="340"/>
        <v>0</v>
      </c>
      <c r="EZ167" s="316">
        <f t="shared" si="341"/>
        <v>0</v>
      </c>
      <c r="FA167" s="316">
        <f t="shared" si="342"/>
        <v>0</v>
      </c>
      <c r="FB167" s="188"/>
      <c r="FC167" s="307">
        <f t="shared" si="396"/>
        <v>0</v>
      </c>
      <c r="FD167" s="307">
        <f t="shared" si="343"/>
        <v>0</v>
      </c>
      <c r="FE167" s="188"/>
      <c r="FF167" s="188"/>
      <c r="FG167" s="188"/>
      <c r="FH167" s="188"/>
      <c r="FI167" s="188"/>
      <c r="FJ167" s="188"/>
      <c r="FK167" s="316">
        <f t="shared" si="389"/>
        <v>0</v>
      </c>
      <c r="FL167" s="316">
        <f t="shared" si="344"/>
        <v>0</v>
      </c>
      <c r="FM167" s="316">
        <f t="shared" si="345"/>
        <v>0</v>
      </c>
      <c r="FN167" s="316">
        <f t="shared" si="346"/>
        <v>0</v>
      </c>
      <c r="FO167" s="316">
        <f t="shared" si="347"/>
        <v>0</v>
      </c>
      <c r="FP167" s="316">
        <f t="shared" si="348"/>
        <v>0</v>
      </c>
      <c r="FQ167" s="188"/>
      <c r="FR167" s="307">
        <f t="shared" si="349"/>
        <v>0</v>
      </c>
      <c r="FS167" s="307">
        <f t="shared" si="350"/>
        <v>0</v>
      </c>
      <c r="FT167" s="188"/>
      <c r="FU167" s="188"/>
      <c r="FV167" s="188"/>
      <c r="FW167" s="188"/>
      <c r="FX167" s="188"/>
      <c r="FY167" s="188"/>
      <c r="FZ167" s="316">
        <f t="shared" si="390"/>
        <v>0</v>
      </c>
      <c r="GA167" s="316">
        <f t="shared" si="351"/>
        <v>0</v>
      </c>
      <c r="GB167" s="316">
        <f t="shared" si="352"/>
        <v>0</v>
      </c>
      <c r="GC167" s="316">
        <f t="shared" si="353"/>
        <v>0</v>
      </c>
      <c r="GD167" s="316">
        <f t="shared" si="354"/>
        <v>0</v>
      </c>
      <c r="GE167" s="316">
        <f t="shared" si="355"/>
        <v>0</v>
      </c>
      <c r="GF167" s="188"/>
      <c r="GG167" s="307">
        <f t="shared" si="356"/>
        <v>0</v>
      </c>
      <c r="GH167" s="307">
        <f t="shared" si="357"/>
        <v>0</v>
      </c>
      <c r="GK167" s="188"/>
      <c r="GL167" s="188"/>
      <c r="GM167" s="188"/>
      <c r="GN167" s="188"/>
      <c r="GO167" s="316">
        <f t="shared" si="277"/>
        <v>0</v>
      </c>
      <c r="GP167" s="316">
        <f t="shared" si="277"/>
        <v>0</v>
      </c>
      <c r="GQ167" s="316">
        <f t="shared" si="277"/>
        <v>0</v>
      </c>
      <c r="GR167" s="316">
        <f t="shared" si="275"/>
        <v>0</v>
      </c>
      <c r="GS167" s="316">
        <f t="shared" si="275"/>
        <v>0</v>
      </c>
      <c r="GT167" s="316">
        <f t="shared" si="275"/>
        <v>0</v>
      </c>
      <c r="GU167" s="188"/>
      <c r="GV167" s="307">
        <f t="shared" si="358"/>
        <v>0</v>
      </c>
      <c r="GW167" s="307">
        <f t="shared" si="391"/>
        <v>0</v>
      </c>
      <c r="GZ167" s="188"/>
      <c r="HA167" s="188"/>
      <c r="HB167" s="188"/>
      <c r="HC167" s="188"/>
      <c r="HD167" s="316">
        <f t="shared" si="278"/>
        <v>0</v>
      </c>
      <c r="HE167" s="316">
        <f t="shared" si="278"/>
        <v>0</v>
      </c>
      <c r="HF167" s="316">
        <f t="shared" si="278"/>
        <v>0</v>
      </c>
      <c r="HG167" s="316">
        <f t="shared" si="276"/>
        <v>0</v>
      </c>
      <c r="HH167" s="316">
        <f t="shared" si="276"/>
        <v>0</v>
      </c>
      <c r="HI167" s="316">
        <f t="shared" si="276"/>
        <v>0</v>
      </c>
      <c r="HJ167" s="188"/>
      <c r="HK167" s="307">
        <f t="shared" si="359"/>
        <v>0</v>
      </c>
      <c r="HL167" s="307">
        <f t="shared" si="392"/>
        <v>0</v>
      </c>
    </row>
    <row r="168" spans="1:220" ht="16.5" x14ac:dyDescent="0.25">
      <c r="A168" s="404">
        <v>41852</v>
      </c>
      <c r="B168" s="410">
        <f t="shared" si="360"/>
        <v>0</v>
      </c>
      <c r="C168" s="208">
        <f t="shared" si="361"/>
        <v>0</v>
      </c>
      <c r="D168" s="417"/>
      <c r="E168" s="410">
        <f t="shared" si="362"/>
        <v>0</v>
      </c>
      <c r="F168" s="208">
        <f t="shared" si="363"/>
        <v>0.17</v>
      </c>
      <c r="G168" s="417"/>
      <c r="H168" s="410">
        <f t="shared" si="364"/>
        <v>0</v>
      </c>
      <c r="I168" s="208">
        <f t="shared" si="397"/>
        <v>-0.09</v>
      </c>
      <c r="J168" s="417"/>
      <c r="K168" s="410">
        <f t="shared" si="365"/>
        <v>0</v>
      </c>
      <c r="L168" s="208">
        <f t="shared" si="398"/>
        <v>0.08</v>
      </c>
      <c r="M168" s="417"/>
      <c r="N168" s="410">
        <f t="shared" si="366"/>
        <v>-42.01</v>
      </c>
      <c r="O168" s="208">
        <f t="shared" si="399"/>
        <v>0.13</v>
      </c>
      <c r="P168" s="417"/>
      <c r="Q168" s="410">
        <f t="shared" si="367"/>
        <v>1.32</v>
      </c>
      <c r="R168" s="208">
        <f t="shared" si="368"/>
        <v>-0.56999999999999995</v>
      </c>
      <c r="S168" s="417"/>
      <c r="T168" s="208">
        <f t="shared" si="369"/>
        <v>5.5740170399251205</v>
      </c>
      <c r="U168" s="417"/>
      <c r="V168" s="410">
        <f t="shared" si="370"/>
        <v>-0.01</v>
      </c>
      <c r="W168" s="208">
        <f t="shared" si="371"/>
        <v>4.5585000000000004</v>
      </c>
      <c r="X168" s="417"/>
      <c r="Z168" s="415">
        <f t="shared" si="372"/>
        <v>1.32</v>
      </c>
      <c r="AA168" s="122"/>
      <c r="AB168" s="122"/>
      <c r="AH168" s="407">
        <v>41852</v>
      </c>
      <c r="AI168" s="293">
        <f t="shared" si="373"/>
        <v>0</v>
      </c>
      <c r="AJ168" s="294">
        <f t="shared" si="393"/>
        <v>0</v>
      </c>
      <c r="AK168" s="294">
        <f t="shared" si="282"/>
        <v>0</v>
      </c>
      <c r="AL168" s="313">
        <f t="shared" si="374"/>
        <v>0.43717677792293114</v>
      </c>
      <c r="AM168" s="314">
        <f t="shared" si="283"/>
        <v>0</v>
      </c>
      <c r="AN168" s="294">
        <f t="shared" si="284"/>
        <v>0</v>
      </c>
      <c r="AO168" s="408"/>
      <c r="AP168" s="237"/>
      <c r="AQ168" s="307"/>
      <c r="AR168" s="237"/>
      <c r="AS168" s="188"/>
      <c r="AT168" s="188"/>
      <c r="AU168" s="239">
        <v>41852</v>
      </c>
      <c r="AV168" s="188"/>
      <c r="AW168" s="315">
        <f t="shared" si="375"/>
        <v>0</v>
      </c>
      <c r="AX168" s="316">
        <f t="shared" si="286"/>
        <v>0</v>
      </c>
      <c r="AY168" s="316">
        <f t="shared" si="287"/>
        <v>0</v>
      </c>
      <c r="AZ168" s="316">
        <f t="shared" si="288"/>
        <v>0</v>
      </c>
      <c r="BA168" s="316">
        <f t="shared" si="289"/>
        <v>0</v>
      </c>
      <c r="BB168" s="316">
        <f t="shared" si="290"/>
        <v>0</v>
      </c>
      <c r="BC168" s="316">
        <f t="shared" si="291"/>
        <v>0</v>
      </c>
      <c r="BD168" s="316"/>
      <c r="BE168" s="316">
        <f t="shared" si="376"/>
        <v>0</v>
      </c>
      <c r="BF168" s="248"/>
      <c r="BG168" s="248"/>
      <c r="BH168" s="317">
        <f t="shared" si="377"/>
        <v>0</v>
      </c>
      <c r="BI168" s="317">
        <f t="shared" si="292"/>
        <v>0</v>
      </c>
      <c r="BJ168" s="317">
        <f t="shared" si="293"/>
        <v>0</v>
      </c>
      <c r="BK168" s="317">
        <f t="shared" si="294"/>
        <v>0</v>
      </c>
      <c r="BL168" s="317">
        <f t="shared" si="295"/>
        <v>0</v>
      </c>
      <c r="BM168" s="317">
        <f t="shared" si="296"/>
        <v>0</v>
      </c>
      <c r="BN168" s="317">
        <f t="shared" si="297"/>
        <v>0</v>
      </c>
      <c r="BO168" s="317">
        <f t="shared" si="298"/>
        <v>0</v>
      </c>
      <c r="BP168" s="248"/>
      <c r="BQ168" s="249">
        <f t="shared" si="394"/>
        <v>0</v>
      </c>
      <c r="BR168" s="249"/>
      <c r="BS168" s="249"/>
      <c r="BT168" s="188"/>
      <c r="BU168" s="188"/>
      <c r="BV168" s="318">
        <f t="shared" si="378"/>
        <v>0</v>
      </c>
      <c r="BW168" s="318">
        <f t="shared" si="299"/>
        <v>0</v>
      </c>
      <c r="BX168" s="318">
        <f t="shared" si="300"/>
        <v>0</v>
      </c>
      <c r="BY168" s="318">
        <f t="shared" si="301"/>
        <v>0</v>
      </c>
      <c r="BZ168" s="318">
        <f t="shared" si="302"/>
        <v>0</v>
      </c>
      <c r="CA168" s="316">
        <f t="shared" si="303"/>
        <v>0</v>
      </c>
      <c r="CB168" s="316">
        <f t="shared" si="304"/>
        <v>0</v>
      </c>
      <c r="CC168" s="316">
        <f t="shared" si="305"/>
        <v>0</v>
      </c>
      <c r="CD168" s="316">
        <f t="shared" si="306"/>
        <v>0</v>
      </c>
      <c r="CE168" s="316">
        <f t="shared" si="307"/>
        <v>0</v>
      </c>
      <c r="CF168" s="316">
        <f t="shared" si="308"/>
        <v>0</v>
      </c>
      <c r="CG168" s="316">
        <f t="shared" si="309"/>
        <v>0</v>
      </c>
      <c r="CH168" s="316">
        <f t="shared" si="310"/>
        <v>0</v>
      </c>
      <c r="CI168" s="188"/>
      <c r="CJ168" s="307">
        <f t="shared" si="379"/>
        <v>0</v>
      </c>
      <c r="CK168" s="307"/>
      <c r="CL168" s="307"/>
      <c r="CM168" s="318">
        <f t="shared" si="380"/>
        <v>0</v>
      </c>
      <c r="CN168" s="318">
        <f t="shared" si="311"/>
        <v>0</v>
      </c>
      <c r="CO168" s="318">
        <f t="shared" si="312"/>
        <v>0</v>
      </c>
      <c r="CP168" s="318">
        <f t="shared" si="313"/>
        <v>0</v>
      </c>
      <c r="CQ168" s="307"/>
      <c r="CR168" s="307">
        <f t="shared" si="381"/>
        <v>0</v>
      </c>
      <c r="CS168" s="307"/>
      <c r="CT168" s="188"/>
      <c r="CU168" s="188"/>
      <c r="CV168" s="188"/>
      <c r="CW168" s="316">
        <f t="shared" si="382"/>
        <v>0</v>
      </c>
      <c r="CX168" s="316">
        <f t="shared" si="314"/>
        <v>0</v>
      </c>
      <c r="CY168" s="316">
        <f t="shared" si="315"/>
        <v>0</v>
      </c>
      <c r="CZ168" s="316">
        <f t="shared" si="316"/>
        <v>0</v>
      </c>
      <c r="DA168" s="316">
        <f t="shared" si="317"/>
        <v>0</v>
      </c>
      <c r="DB168" s="316">
        <f t="shared" si="318"/>
        <v>0</v>
      </c>
      <c r="DC168" s="316">
        <f t="shared" si="319"/>
        <v>0</v>
      </c>
      <c r="DD168" s="188"/>
      <c r="DE168" s="307">
        <f t="shared" si="383"/>
        <v>0</v>
      </c>
      <c r="DF168" s="188"/>
      <c r="DG168" s="188"/>
      <c r="DH168" s="188"/>
      <c r="DI168" s="188"/>
      <c r="DJ168" s="188"/>
      <c r="DK168" s="316">
        <f t="shared" si="384"/>
        <v>0</v>
      </c>
      <c r="DL168" s="316">
        <f t="shared" si="320"/>
        <v>0</v>
      </c>
      <c r="DM168" s="316">
        <f t="shared" si="321"/>
        <v>0</v>
      </c>
      <c r="DN168" s="316">
        <f t="shared" si="322"/>
        <v>0</v>
      </c>
      <c r="DO168" s="316"/>
      <c r="DP168" s="316">
        <f t="shared" si="385"/>
        <v>0</v>
      </c>
      <c r="DQ168" s="316"/>
      <c r="DR168" s="316">
        <f t="shared" si="386"/>
        <v>0</v>
      </c>
      <c r="DS168" s="316">
        <f t="shared" si="323"/>
        <v>0</v>
      </c>
      <c r="DT168" s="316">
        <f t="shared" si="324"/>
        <v>0</v>
      </c>
      <c r="DU168" s="316">
        <f t="shared" si="325"/>
        <v>0</v>
      </c>
      <c r="DV168" s="316">
        <f t="shared" si="326"/>
        <v>0</v>
      </c>
      <c r="DW168" s="316">
        <f t="shared" si="327"/>
        <v>0</v>
      </c>
      <c r="DX168" s="316">
        <f t="shared" si="328"/>
        <v>0</v>
      </c>
      <c r="DY168" s="316">
        <f t="shared" si="329"/>
        <v>0</v>
      </c>
      <c r="DZ168" s="188"/>
      <c r="EA168" s="307">
        <f t="shared" si="400"/>
        <v>0</v>
      </c>
      <c r="EB168" s="307">
        <f t="shared" si="331"/>
        <v>0</v>
      </c>
      <c r="EC168" s="188"/>
      <c r="ED168" s="188"/>
      <c r="EE168" s="188"/>
      <c r="EF168" s="188"/>
      <c r="EG168" s="188"/>
      <c r="EH168" s="316">
        <f t="shared" si="387"/>
        <v>0</v>
      </c>
      <c r="EI168" s="316">
        <f t="shared" si="332"/>
        <v>0</v>
      </c>
      <c r="EJ168" s="316">
        <f t="shared" si="333"/>
        <v>0</v>
      </c>
      <c r="EK168" s="316">
        <f t="shared" si="334"/>
        <v>0</v>
      </c>
      <c r="EL168" s="316">
        <f t="shared" si="335"/>
        <v>0</v>
      </c>
      <c r="EM168" s="316">
        <f t="shared" si="336"/>
        <v>0</v>
      </c>
      <c r="EN168" s="188"/>
      <c r="EO168" s="307">
        <f t="shared" si="395"/>
        <v>0</v>
      </c>
      <c r="EP168" s="307">
        <f t="shared" si="337"/>
        <v>0</v>
      </c>
      <c r="EQ168" s="188"/>
      <c r="ER168" s="188"/>
      <c r="ES168" s="188"/>
      <c r="ET168" s="188"/>
      <c r="EU168" s="188"/>
      <c r="EV168" s="316">
        <f t="shared" si="388"/>
        <v>0</v>
      </c>
      <c r="EW168" s="316">
        <f t="shared" si="338"/>
        <v>0</v>
      </c>
      <c r="EX168" s="316">
        <f t="shared" si="339"/>
        <v>0</v>
      </c>
      <c r="EY168" s="316">
        <f t="shared" si="340"/>
        <v>0</v>
      </c>
      <c r="EZ168" s="316">
        <f t="shared" si="341"/>
        <v>0</v>
      </c>
      <c r="FA168" s="316">
        <f t="shared" si="342"/>
        <v>0</v>
      </c>
      <c r="FB168" s="188"/>
      <c r="FC168" s="307">
        <f t="shared" si="396"/>
        <v>0</v>
      </c>
      <c r="FD168" s="307">
        <f t="shared" si="343"/>
        <v>0</v>
      </c>
      <c r="FE168" s="188"/>
      <c r="FF168" s="188"/>
      <c r="FG168" s="188"/>
      <c r="FH168" s="188"/>
      <c r="FI168" s="188"/>
      <c r="FJ168" s="188"/>
      <c r="FK168" s="316">
        <f t="shared" si="389"/>
        <v>0</v>
      </c>
      <c r="FL168" s="316">
        <f t="shared" si="344"/>
        <v>0</v>
      </c>
      <c r="FM168" s="316">
        <f t="shared" si="345"/>
        <v>0</v>
      </c>
      <c r="FN168" s="316">
        <f t="shared" si="346"/>
        <v>0</v>
      </c>
      <c r="FO168" s="316">
        <f t="shared" si="347"/>
        <v>0</v>
      </c>
      <c r="FP168" s="316">
        <f t="shared" si="348"/>
        <v>0</v>
      </c>
      <c r="FQ168" s="188"/>
      <c r="FR168" s="307">
        <f t="shared" si="349"/>
        <v>0</v>
      </c>
      <c r="FS168" s="307">
        <f t="shared" si="350"/>
        <v>0</v>
      </c>
      <c r="FT168" s="188"/>
      <c r="FU168" s="188"/>
      <c r="FV168" s="188"/>
      <c r="FW168" s="188"/>
      <c r="FX168" s="188"/>
      <c r="FY168" s="188"/>
      <c r="FZ168" s="316">
        <f t="shared" si="390"/>
        <v>0</v>
      </c>
      <c r="GA168" s="316">
        <f t="shared" si="351"/>
        <v>0</v>
      </c>
      <c r="GB168" s="316">
        <f t="shared" si="352"/>
        <v>0</v>
      </c>
      <c r="GC168" s="316">
        <f t="shared" si="353"/>
        <v>0</v>
      </c>
      <c r="GD168" s="316">
        <f t="shared" si="354"/>
        <v>0</v>
      </c>
      <c r="GE168" s="316">
        <f t="shared" si="355"/>
        <v>0</v>
      </c>
      <c r="GF168" s="188"/>
      <c r="GG168" s="307">
        <f t="shared" si="356"/>
        <v>0</v>
      </c>
      <c r="GH168" s="307">
        <f t="shared" si="357"/>
        <v>0</v>
      </c>
      <c r="GK168" s="188"/>
      <c r="GL168" s="188"/>
      <c r="GM168" s="188"/>
      <c r="GN168" s="188"/>
      <c r="GO168" s="316">
        <f t="shared" si="277"/>
        <v>0</v>
      </c>
      <c r="GP168" s="316">
        <f t="shared" si="277"/>
        <v>0</v>
      </c>
      <c r="GQ168" s="316">
        <f t="shared" si="277"/>
        <v>0</v>
      </c>
      <c r="GR168" s="316">
        <f t="shared" si="275"/>
        <v>0</v>
      </c>
      <c r="GS168" s="316">
        <f t="shared" si="275"/>
        <v>0</v>
      </c>
      <c r="GT168" s="316">
        <f t="shared" si="275"/>
        <v>0</v>
      </c>
      <c r="GU168" s="188"/>
      <c r="GV168" s="307">
        <f t="shared" si="358"/>
        <v>0</v>
      </c>
      <c r="GW168" s="307">
        <f t="shared" si="391"/>
        <v>0</v>
      </c>
      <c r="GZ168" s="188"/>
      <c r="HA168" s="188"/>
      <c r="HB168" s="188"/>
      <c r="HC168" s="188"/>
      <c r="HD168" s="316">
        <f t="shared" si="278"/>
        <v>0</v>
      </c>
      <c r="HE168" s="316">
        <f t="shared" si="278"/>
        <v>0</v>
      </c>
      <c r="HF168" s="316">
        <f t="shared" si="278"/>
        <v>0</v>
      </c>
      <c r="HG168" s="316">
        <f t="shared" si="276"/>
        <v>0</v>
      </c>
      <c r="HH168" s="316">
        <f t="shared" si="276"/>
        <v>0</v>
      </c>
      <c r="HI168" s="316">
        <f t="shared" si="276"/>
        <v>0</v>
      </c>
      <c r="HJ168" s="188"/>
      <c r="HK168" s="307">
        <f t="shared" si="359"/>
        <v>0</v>
      </c>
      <c r="HL168" s="307">
        <f t="shared" si="392"/>
        <v>0</v>
      </c>
    </row>
    <row r="169" spans="1:220" ht="16.5" x14ac:dyDescent="0.25">
      <c r="A169" s="404">
        <v>41883</v>
      </c>
      <c r="B169" s="410">
        <f t="shared" si="360"/>
        <v>0</v>
      </c>
      <c r="C169" s="208">
        <f t="shared" si="361"/>
        <v>0</v>
      </c>
      <c r="D169" s="417"/>
      <c r="E169" s="410">
        <f t="shared" si="362"/>
        <v>0</v>
      </c>
      <c r="F169" s="208">
        <f t="shared" si="363"/>
        <v>0.19</v>
      </c>
      <c r="G169" s="417"/>
      <c r="H169" s="410">
        <f t="shared" si="364"/>
        <v>0</v>
      </c>
      <c r="I169" s="208">
        <f t="shared" si="397"/>
        <v>-0.09</v>
      </c>
      <c r="J169" s="417"/>
      <c r="K169" s="410">
        <f t="shared" si="365"/>
        <v>0</v>
      </c>
      <c r="L169" s="208">
        <f t="shared" si="398"/>
        <v>0.1</v>
      </c>
      <c r="M169" s="417"/>
      <c r="N169" s="410">
        <f t="shared" si="366"/>
        <v>-40.42</v>
      </c>
      <c r="O169" s="208">
        <f t="shared" si="399"/>
        <v>0.13</v>
      </c>
      <c r="P169" s="417"/>
      <c r="Q169" s="410">
        <f t="shared" si="367"/>
        <v>1.27</v>
      </c>
      <c r="R169" s="208">
        <f t="shared" si="368"/>
        <v>-0.56999999999999995</v>
      </c>
      <c r="S169" s="417"/>
      <c r="T169" s="208">
        <f t="shared" si="369"/>
        <v>5.6105076907164131</v>
      </c>
      <c r="U169" s="417"/>
      <c r="V169" s="410">
        <f t="shared" si="370"/>
        <v>-0.01</v>
      </c>
      <c r="W169" s="208">
        <f t="shared" si="371"/>
        <v>4.5845000000000002</v>
      </c>
      <c r="X169" s="417"/>
      <c r="Z169" s="415">
        <f t="shared" si="372"/>
        <v>1.27</v>
      </c>
      <c r="AA169" s="122"/>
      <c r="AB169" s="122"/>
      <c r="AH169" s="407">
        <v>41883</v>
      </c>
      <c r="AI169" s="293">
        <f t="shared" si="373"/>
        <v>0</v>
      </c>
      <c r="AJ169" s="294">
        <f t="shared" si="393"/>
        <v>0</v>
      </c>
      <c r="AK169" s="294">
        <f t="shared" si="282"/>
        <v>0</v>
      </c>
      <c r="AL169" s="313">
        <f t="shared" si="374"/>
        <v>0.43467481853050943</v>
      </c>
      <c r="AM169" s="314">
        <f t="shared" si="283"/>
        <v>0</v>
      </c>
      <c r="AN169" s="294">
        <f t="shared" si="284"/>
        <v>0</v>
      </c>
      <c r="AO169" s="408"/>
      <c r="AP169" s="237"/>
      <c r="AQ169" s="307"/>
      <c r="AR169" s="237"/>
      <c r="AS169" s="188"/>
      <c r="AT169" s="188"/>
      <c r="AU169" s="239">
        <v>41883</v>
      </c>
      <c r="AV169" s="188"/>
      <c r="AW169" s="315">
        <f t="shared" si="375"/>
        <v>0</v>
      </c>
      <c r="AX169" s="316">
        <f t="shared" si="286"/>
        <v>0</v>
      </c>
      <c r="AY169" s="316">
        <f t="shared" si="287"/>
        <v>0</v>
      </c>
      <c r="AZ169" s="316">
        <f t="shared" si="288"/>
        <v>0</v>
      </c>
      <c r="BA169" s="316">
        <f t="shared" si="289"/>
        <v>0</v>
      </c>
      <c r="BB169" s="316">
        <f t="shared" si="290"/>
        <v>0</v>
      </c>
      <c r="BC169" s="316">
        <f t="shared" si="291"/>
        <v>0</v>
      </c>
      <c r="BD169" s="316"/>
      <c r="BE169" s="316">
        <f t="shared" si="376"/>
        <v>0</v>
      </c>
      <c r="BF169" s="248"/>
      <c r="BG169" s="248"/>
      <c r="BH169" s="317">
        <f t="shared" si="377"/>
        <v>0</v>
      </c>
      <c r="BI169" s="317">
        <f t="shared" si="292"/>
        <v>0</v>
      </c>
      <c r="BJ169" s="317">
        <f t="shared" si="293"/>
        <v>0</v>
      </c>
      <c r="BK169" s="317">
        <f t="shared" si="294"/>
        <v>0</v>
      </c>
      <c r="BL169" s="317">
        <f t="shared" si="295"/>
        <v>0</v>
      </c>
      <c r="BM169" s="317">
        <f t="shared" si="296"/>
        <v>0</v>
      </c>
      <c r="BN169" s="317">
        <f t="shared" si="297"/>
        <v>0</v>
      </c>
      <c r="BO169" s="317">
        <f t="shared" si="298"/>
        <v>0</v>
      </c>
      <c r="BP169" s="248"/>
      <c r="BQ169" s="249">
        <f t="shared" si="394"/>
        <v>0</v>
      </c>
      <c r="BR169" s="249"/>
      <c r="BS169" s="249"/>
      <c r="BT169" s="188"/>
      <c r="BU169" s="188"/>
      <c r="BV169" s="318">
        <f t="shared" si="378"/>
        <v>0</v>
      </c>
      <c r="BW169" s="318">
        <f t="shared" si="299"/>
        <v>0</v>
      </c>
      <c r="BX169" s="318">
        <f t="shared" si="300"/>
        <v>0</v>
      </c>
      <c r="BY169" s="318">
        <f t="shared" si="301"/>
        <v>0</v>
      </c>
      <c r="BZ169" s="318">
        <f t="shared" si="302"/>
        <v>0</v>
      </c>
      <c r="CA169" s="316">
        <f t="shared" si="303"/>
        <v>0</v>
      </c>
      <c r="CB169" s="316">
        <f t="shared" si="304"/>
        <v>0</v>
      </c>
      <c r="CC169" s="316">
        <f t="shared" si="305"/>
        <v>0</v>
      </c>
      <c r="CD169" s="316">
        <f t="shared" si="306"/>
        <v>0</v>
      </c>
      <c r="CE169" s="316">
        <f t="shared" si="307"/>
        <v>0</v>
      </c>
      <c r="CF169" s="316">
        <f t="shared" si="308"/>
        <v>0</v>
      </c>
      <c r="CG169" s="316">
        <f t="shared" si="309"/>
        <v>0</v>
      </c>
      <c r="CH169" s="316">
        <f t="shared" si="310"/>
        <v>0</v>
      </c>
      <c r="CI169" s="188"/>
      <c r="CJ169" s="307">
        <f t="shared" si="379"/>
        <v>0</v>
      </c>
      <c r="CK169" s="307"/>
      <c r="CL169" s="307"/>
      <c r="CM169" s="318">
        <f t="shared" si="380"/>
        <v>0</v>
      </c>
      <c r="CN169" s="318">
        <f t="shared" si="311"/>
        <v>0</v>
      </c>
      <c r="CO169" s="318">
        <f t="shared" si="312"/>
        <v>0</v>
      </c>
      <c r="CP169" s="318">
        <f t="shared" si="313"/>
        <v>0</v>
      </c>
      <c r="CQ169" s="307"/>
      <c r="CR169" s="307">
        <f t="shared" si="381"/>
        <v>0</v>
      </c>
      <c r="CS169" s="307"/>
      <c r="CT169" s="188"/>
      <c r="CU169" s="188"/>
      <c r="CV169" s="188"/>
      <c r="CW169" s="316">
        <f t="shared" si="382"/>
        <v>0</v>
      </c>
      <c r="CX169" s="316">
        <f t="shared" si="314"/>
        <v>0</v>
      </c>
      <c r="CY169" s="316">
        <f t="shared" si="315"/>
        <v>0</v>
      </c>
      <c r="CZ169" s="316">
        <f t="shared" si="316"/>
        <v>0</v>
      </c>
      <c r="DA169" s="316">
        <f t="shared" si="317"/>
        <v>0</v>
      </c>
      <c r="DB169" s="316">
        <f t="shared" si="318"/>
        <v>0</v>
      </c>
      <c r="DC169" s="316">
        <f t="shared" si="319"/>
        <v>0</v>
      </c>
      <c r="DD169" s="188"/>
      <c r="DE169" s="307">
        <f t="shared" si="383"/>
        <v>0</v>
      </c>
      <c r="DF169" s="188"/>
      <c r="DG169" s="188"/>
      <c r="DH169" s="188"/>
      <c r="DI169" s="188"/>
      <c r="DJ169" s="188"/>
      <c r="DK169" s="316">
        <f t="shared" si="384"/>
        <v>0</v>
      </c>
      <c r="DL169" s="316">
        <f t="shared" si="320"/>
        <v>0</v>
      </c>
      <c r="DM169" s="316">
        <f t="shared" si="321"/>
        <v>0</v>
      </c>
      <c r="DN169" s="316">
        <f t="shared" si="322"/>
        <v>0</v>
      </c>
      <c r="DO169" s="316"/>
      <c r="DP169" s="316">
        <f t="shared" si="385"/>
        <v>0</v>
      </c>
      <c r="DQ169" s="316"/>
      <c r="DR169" s="316">
        <f t="shared" si="386"/>
        <v>0</v>
      </c>
      <c r="DS169" s="316">
        <f t="shared" si="323"/>
        <v>0</v>
      </c>
      <c r="DT169" s="316">
        <f t="shared" si="324"/>
        <v>0</v>
      </c>
      <c r="DU169" s="316">
        <f t="shared" si="325"/>
        <v>0</v>
      </c>
      <c r="DV169" s="316">
        <f t="shared" si="326"/>
        <v>0</v>
      </c>
      <c r="DW169" s="316">
        <f t="shared" si="327"/>
        <v>0</v>
      </c>
      <c r="DX169" s="316">
        <f t="shared" si="328"/>
        <v>0</v>
      </c>
      <c r="DY169" s="316">
        <f t="shared" si="329"/>
        <v>0</v>
      </c>
      <c r="DZ169" s="188"/>
      <c r="EA169" s="307">
        <f t="shared" si="400"/>
        <v>0</v>
      </c>
      <c r="EB169" s="307">
        <f t="shared" si="331"/>
        <v>0</v>
      </c>
      <c r="EC169" s="188"/>
      <c r="ED169" s="188"/>
      <c r="EE169" s="188"/>
      <c r="EF169" s="188"/>
      <c r="EG169" s="188"/>
      <c r="EH169" s="316">
        <f t="shared" si="387"/>
        <v>0</v>
      </c>
      <c r="EI169" s="316">
        <f t="shared" si="332"/>
        <v>0</v>
      </c>
      <c r="EJ169" s="316">
        <f t="shared" si="333"/>
        <v>0</v>
      </c>
      <c r="EK169" s="316">
        <f t="shared" si="334"/>
        <v>0</v>
      </c>
      <c r="EL169" s="316">
        <f t="shared" si="335"/>
        <v>0</v>
      </c>
      <c r="EM169" s="316">
        <f t="shared" si="336"/>
        <v>0</v>
      </c>
      <c r="EN169" s="188"/>
      <c r="EO169" s="307">
        <f t="shared" si="395"/>
        <v>0</v>
      </c>
      <c r="EP169" s="307">
        <f t="shared" si="337"/>
        <v>0</v>
      </c>
      <c r="EQ169" s="188"/>
      <c r="ER169" s="188"/>
      <c r="ES169" s="188"/>
      <c r="ET169" s="188"/>
      <c r="EU169" s="188"/>
      <c r="EV169" s="316">
        <f t="shared" si="388"/>
        <v>0</v>
      </c>
      <c r="EW169" s="316">
        <f t="shared" si="338"/>
        <v>0</v>
      </c>
      <c r="EX169" s="316">
        <f t="shared" si="339"/>
        <v>0</v>
      </c>
      <c r="EY169" s="316">
        <f t="shared" si="340"/>
        <v>0</v>
      </c>
      <c r="EZ169" s="316">
        <f t="shared" si="341"/>
        <v>0</v>
      </c>
      <c r="FA169" s="316">
        <f t="shared" si="342"/>
        <v>0</v>
      </c>
      <c r="FB169" s="188"/>
      <c r="FC169" s="307">
        <f t="shared" si="396"/>
        <v>0</v>
      </c>
      <c r="FD169" s="307">
        <f t="shared" si="343"/>
        <v>0</v>
      </c>
      <c r="FE169" s="188"/>
      <c r="FF169" s="188"/>
      <c r="FG169" s="188"/>
      <c r="FH169" s="188"/>
      <c r="FI169" s="188"/>
      <c r="FJ169" s="188"/>
      <c r="FK169" s="316">
        <f t="shared" si="389"/>
        <v>0</v>
      </c>
      <c r="FL169" s="316">
        <f t="shared" si="344"/>
        <v>0</v>
      </c>
      <c r="FM169" s="316">
        <f t="shared" si="345"/>
        <v>0</v>
      </c>
      <c r="FN169" s="316">
        <f t="shared" si="346"/>
        <v>0</v>
      </c>
      <c r="FO169" s="316">
        <f t="shared" si="347"/>
        <v>0</v>
      </c>
      <c r="FP169" s="316">
        <f t="shared" si="348"/>
        <v>0</v>
      </c>
      <c r="FQ169" s="188"/>
      <c r="FR169" s="307">
        <f t="shared" si="349"/>
        <v>0</v>
      </c>
      <c r="FS169" s="307">
        <f t="shared" si="350"/>
        <v>0</v>
      </c>
      <c r="FT169" s="188"/>
      <c r="FU169" s="188"/>
      <c r="FV169" s="188"/>
      <c r="FW169" s="188"/>
      <c r="FX169" s="188"/>
      <c r="FY169" s="188"/>
      <c r="FZ169" s="316">
        <f t="shared" si="390"/>
        <v>0</v>
      </c>
      <c r="GA169" s="316">
        <f t="shared" si="351"/>
        <v>0</v>
      </c>
      <c r="GB169" s="316">
        <f t="shared" si="352"/>
        <v>0</v>
      </c>
      <c r="GC169" s="316">
        <f t="shared" si="353"/>
        <v>0</v>
      </c>
      <c r="GD169" s="316">
        <f t="shared" si="354"/>
        <v>0</v>
      </c>
      <c r="GE169" s="316">
        <f t="shared" si="355"/>
        <v>0</v>
      </c>
      <c r="GF169" s="188"/>
      <c r="GG169" s="307">
        <f t="shared" si="356"/>
        <v>0</v>
      </c>
      <c r="GH169" s="307">
        <f t="shared" si="357"/>
        <v>0</v>
      </c>
      <c r="GK169" s="188"/>
      <c r="GL169" s="188"/>
      <c r="GM169" s="188"/>
      <c r="GN169" s="188"/>
      <c r="GO169" s="316">
        <f t="shared" si="277"/>
        <v>0</v>
      </c>
      <c r="GP169" s="316">
        <f t="shared" si="277"/>
        <v>0</v>
      </c>
      <c r="GQ169" s="316">
        <f t="shared" si="277"/>
        <v>0</v>
      </c>
      <c r="GR169" s="316">
        <f t="shared" si="275"/>
        <v>0</v>
      </c>
      <c r="GS169" s="316">
        <f t="shared" si="275"/>
        <v>0</v>
      </c>
      <c r="GT169" s="316">
        <f t="shared" si="275"/>
        <v>0</v>
      </c>
      <c r="GU169" s="188"/>
      <c r="GV169" s="307">
        <f t="shared" si="358"/>
        <v>0</v>
      </c>
      <c r="GW169" s="307">
        <f t="shared" si="391"/>
        <v>0</v>
      </c>
      <c r="GZ169" s="188"/>
      <c r="HA169" s="188"/>
      <c r="HB169" s="188"/>
      <c r="HC169" s="188"/>
      <c r="HD169" s="316">
        <f t="shared" si="278"/>
        <v>0</v>
      </c>
      <c r="HE169" s="316">
        <f t="shared" si="278"/>
        <v>0</v>
      </c>
      <c r="HF169" s="316">
        <f t="shared" si="278"/>
        <v>0</v>
      </c>
      <c r="HG169" s="316">
        <f t="shared" si="276"/>
        <v>0</v>
      </c>
      <c r="HH169" s="316">
        <f t="shared" si="276"/>
        <v>0</v>
      </c>
      <c r="HI169" s="316">
        <f t="shared" si="276"/>
        <v>0</v>
      </c>
      <c r="HJ169" s="188"/>
      <c r="HK169" s="307">
        <f t="shared" si="359"/>
        <v>0</v>
      </c>
      <c r="HL169" s="307">
        <f t="shared" si="392"/>
        <v>0</v>
      </c>
    </row>
    <row r="170" spans="1:220" ht="16.5" x14ac:dyDescent="0.25">
      <c r="A170" s="404">
        <v>41913</v>
      </c>
      <c r="B170" s="418">
        <f t="shared" si="360"/>
        <v>0</v>
      </c>
      <c r="C170" s="209">
        <f t="shared" si="361"/>
        <v>0</v>
      </c>
      <c r="D170" s="419"/>
      <c r="E170" s="418">
        <f t="shared" si="362"/>
        <v>0</v>
      </c>
      <c r="F170" s="209">
        <f t="shared" si="363"/>
        <v>0.2</v>
      </c>
      <c r="G170" s="419"/>
      <c r="H170" s="418">
        <f t="shared" si="364"/>
        <v>0</v>
      </c>
      <c r="I170" s="209">
        <f t="shared" si="397"/>
        <v>-0.09</v>
      </c>
      <c r="J170" s="419"/>
      <c r="K170" s="418">
        <f t="shared" si="365"/>
        <v>0</v>
      </c>
      <c r="L170" s="209">
        <f t="shared" si="398"/>
        <v>0.11</v>
      </c>
      <c r="M170" s="419"/>
      <c r="N170" s="418">
        <f t="shared" si="366"/>
        <v>-41.54</v>
      </c>
      <c r="O170" s="209">
        <f t="shared" si="399"/>
        <v>0.13</v>
      </c>
      <c r="P170" s="419"/>
      <c r="Q170" s="418">
        <f t="shared" si="367"/>
        <v>1.31</v>
      </c>
      <c r="R170" s="209">
        <f t="shared" si="368"/>
        <v>-0.56999999999999995</v>
      </c>
      <c r="S170" s="419"/>
      <c r="T170" s="209">
        <f t="shared" si="369"/>
        <v>5.6637782450584329</v>
      </c>
      <c r="U170" s="419"/>
      <c r="V170" s="418">
        <f t="shared" si="370"/>
        <v>-0.01</v>
      </c>
      <c r="W170" s="209">
        <f t="shared" si="371"/>
        <v>4.6224999999999996</v>
      </c>
      <c r="X170" s="419"/>
      <c r="Z170" s="412">
        <f t="shared" si="372"/>
        <v>1.31</v>
      </c>
      <c r="AA170" s="122"/>
      <c r="AB170" s="122"/>
      <c r="AH170" s="407">
        <v>41913</v>
      </c>
      <c r="AI170" s="293">
        <f t="shared" si="373"/>
        <v>0</v>
      </c>
      <c r="AJ170" s="294">
        <f t="shared" si="393"/>
        <v>0</v>
      </c>
      <c r="AK170" s="294">
        <f t="shared" si="282"/>
        <v>0</v>
      </c>
      <c r="AL170" s="313">
        <f t="shared" si="374"/>
        <v>0.43226440723184545</v>
      </c>
      <c r="AM170" s="314">
        <f t="shared" si="283"/>
        <v>0</v>
      </c>
      <c r="AN170" s="294">
        <f t="shared" si="284"/>
        <v>0</v>
      </c>
      <c r="AO170" s="408"/>
      <c r="AP170" s="237"/>
      <c r="AQ170" s="307"/>
      <c r="AR170" s="237"/>
      <c r="AS170" s="188"/>
      <c r="AT170" s="188"/>
      <c r="AU170" s="239">
        <v>41913</v>
      </c>
      <c r="AV170" s="188"/>
      <c r="AW170" s="315">
        <f t="shared" si="375"/>
        <v>0</v>
      </c>
      <c r="AX170" s="316">
        <f t="shared" si="286"/>
        <v>0</v>
      </c>
      <c r="AY170" s="316">
        <f t="shared" si="287"/>
        <v>0</v>
      </c>
      <c r="AZ170" s="316">
        <f t="shared" si="288"/>
        <v>0</v>
      </c>
      <c r="BA170" s="316">
        <f t="shared" si="289"/>
        <v>0</v>
      </c>
      <c r="BB170" s="316">
        <f t="shared" si="290"/>
        <v>0</v>
      </c>
      <c r="BC170" s="316">
        <f t="shared" si="291"/>
        <v>0</v>
      </c>
      <c r="BD170" s="316"/>
      <c r="BE170" s="316">
        <f t="shared" si="376"/>
        <v>0</v>
      </c>
      <c r="BF170" s="248"/>
      <c r="BG170" s="248"/>
      <c r="BH170" s="317">
        <f t="shared" si="377"/>
        <v>0</v>
      </c>
      <c r="BI170" s="317">
        <f t="shared" si="292"/>
        <v>0</v>
      </c>
      <c r="BJ170" s="317">
        <f t="shared" si="293"/>
        <v>0</v>
      </c>
      <c r="BK170" s="317">
        <f t="shared" si="294"/>
        <v>0</v>
      </c>
      <c r="BL170" s="317">
        <f t="shared" si="295"/>
        <v>0</v>
      </c>
      <c r="BM170" s="317">
        <f t="shared" si="296"/>
        <v>0</v>
      </c>
      <c r="BN170" s="317">
        <f t="shared" si="297"/>
        <v>0</v>
      </c>
      <c r="BO170" s="317">
        <f t="shared" si="298"/>
        <v>0</v>
      </c>
      <c r="BP170" s="248"/>
      <c r="BQ170" s="249">
        <f t="shared" si="394"/>
        <v>0</v>
      </c>
      <c r="BR170" s="249"/>
      <c r="BS170" s="249"/>
      <c r="BT170" s="188"/>
      <c r="BU170" s="188"/>
      <c r="BV170" s="318">
        <f t="shared" si="378"/>
        <v>0</v>
      </c>
      <c r="BW170" s="318">
        <f t="shared" si="299"/>
        <v>0</v>
      </c>
      <c r="BX170" s="318">
        <f t="shared" si="300"/>
        <v>0</v>
      </c>
      <c r="BY170" s="318">
        <f t="shared" si="301"/>
        <v>0</v>
      </c>
      <c r="BZ170" s="318">
        <f t="shared" si="302"/>
        <v>0</v>
      </c>
      <c r="CA170" s="316">
        <f t="shared" si="303"/>
        <v>0</v>
      </c>
      <c r="CB170" s="316">
        <f t="shared" si="304"/>
        <v>0</v>
      </c>
      <c r="CC170" s="316">
        <f t="shared" si="305"/>
        <v>0</v>
      </c>
      <c r="CD170" s="316">
        <f t="shared" si="306"/>
        <v>0</v>
      </c>
      <c r="CE170" s="316">
        <f t="shared" si="307"/>
        <v>0</v>
      </c>
      <c r="CF170" s="316">
        <f t="shared" si="308"/>
        <v>0</v>
      </c>
      <c r="CG170" s="316">
        <f t="shared" si="309"/>
        <v>0</v>
      </c>
      <c r="CH170" s="316">
        <f t="shared" si="310"/>
        <v>0</v>
      </c>
      <c r="CI170" s="188"/>
      <c r="CJ170" s="307">
        <f t="shared" si="379"/>
        <v>0</v>
      </c>
      <c r="CK170" s="307"/>
      <c r="CL170" s="307"/>
      <c r="CM170" s="318">
        <f t="shared" si="380"/>
        <v>0</v>
      </c>
      <c r="CN170" s="318">
        <f t="shared" si="311"/>
        <v>0</v>
      </c>
      <c r="CO170" s="318">
        <f t="shared" si="312"/>
        <v>0</v>
      </c>
      <c r="CP170" s="318">
        <f t="shared" si="313"/>
        <v>0</v>
      </c>
      <c r="CQ170" s="307"/>
      <c r="CR170" s="307">
        <f t="shared" si="381"/>
        <v>0</v>
      </c>
      <c r="CS170" s="307"/>
      <c r="CT170" s="188"/>
      <c r="CU170" s="188"/>
      <c r="CV170" s="188"/>
      <c r="CW170" s="316">
        <f t="shared" si="382"/>
        <v>0</v>
      </c>
      <c r="CX170" s="316">
        <f t="shared" si="314"/>
        <v>0</v>
      </c>
      <c r="CY170" s="316">
        <f t="shared" si="315"/>
        <v>0</v>
      </c>
      <c r="CZ170" s="316">
        <f t="shared" si="316"/>
        <v>0</v>
      </c>
      <c r="DA170" s="316">
        <f t="shared" si="317"/>
        <v>0</v>
      </c>
      <c r="DB170" s="316">
        <f t="shared" si="318"/>
        <v>0</v>
      </c>
      <c r="DC170" s="316">
        <f t="shared" si="319"/>
        <v>0</v>
      </c>
      <c r="DD170" s="188"/>
      <c r="DE170" s="307">
        <f t="shared" si="383"/>
        <v>0</v>
      </c>
      <c r="DF170" s="188"/>
      <c r="DG170" s="188"/>
      <c r="DH170" s="188"/>
      <c r="DI170" s="188"/>
      <c r="DJ170" s="188"/>
      <c r="DK170" s="316">
        <f t="shared" si="384"/>
        <v>0</v>
      </c>
      <c r="DL170" s="316">
        <f t="shared" si="320"/>
        <v>0</v>
      </c>
      <c r="DM170" s="316">
        <f t="shared" si="321"/>
        <v>0</v>
      </c>
      <c r="DN170" s="316">
        <f t="shared" si="322"/>
        <v>0</v>
      </c>
      <c r="DO170" s="316"/>
      <c r="DP170" s="316">
        <f t="shared" si="385"/>
        <v>0</v>
      </c>
      <c r="DQ170" s="316"/>
      <c r="DR170" s="316">
        <f t="shared" si="386"/>
        <v>0</v>
      </c>
      <c r="DS170" s="316">
        <f t="shared" si="323"/>
        <v>0</v>
      </c>
      <c r="DT170" s="316">
        <f t="shared" si="324"/>
        <v>0</v>
      </c>
      <c r="DU170" s="316">
        <f t="shared" si="325"/>
        <v>0</v>
      </c>
      <c r="DV170" s="316">
        <f t="shared" si="326"/>
        <v>0</v>
      </c>
      <c r="DW170" s="316">
        <f t="shared" si="327"/>
        <v>0</v>
      </c>
      <c r="DX170" s="316">
        <f t="shared" si="328"/>
        <v>0</v>
      </c>
      <c r="DY170" s="316">
        <f t="shared" si="329"/>
        <v>0</v>
      </c>
      <c r="DZ170" s="188"/>
      <c r="EA170" s="307">
        <f t="shared" si="400"/>
        <v>0</v>
      </c>
      <c r="EB170" s="307">
        <f t="shared" si="331"/>
        <v>0</v>
      </c>
      <c r="EC170" s="188"/>
      <c r="ED170" s="188"/>
      <c r="EE170" s="188"/>
      <c r="EF170" s="188"/>
      <c r="EG170" s="188"/>
      <c r="EH170" s="316">
        <f t="shared" si="387"/>
        <v>0</v>
      </c>
      <c r="EI170" s="316">
        <f t="shared" si="332"/>
        <v>0</v>
      </c>
      <c r="EJ170" s="316">
        <f t="shared" si="333"/>
        <v>0</v>
      </c>
      <c r="EK170" s="316">
        <f t="shared" si="334"/>
        <v>0</v>
      </c>
      <c r="EL170" s="316">
        <f t="shared" si="335"/>
        <v>0</v>
      </c>
      <c r="EM170" s="316">
        <f t="shared" si="336"/>
        <v>0</v>
      </c>
      <c r="EN170" s="188"/>
      <c r="EO170" s="307">
        <f t="shared" si="395"/>
        <v>0</v>
      </c>
      <c r="EP170" s="307">
        <f t="shared" si="337"/>
        <v>0</v>
      </c>
      <c r="EQ170" s="188"/>
      <c r="ER170" s="188"/>
      <c r="ES170" s="188"/>
      <c r="ET170" s="188"/>
      <c r="EU170" s="188"/>
      <c r="EV170" s="316">
        <f t="shared" si="388"/>
        <v>0</v>
      </c>
      <c r="EW170" s="316">
        <f t="shared" si="338"/>
        <v>0</v>
      </c>
      <c r="EX170" s="316">
        <f t="shared" si="339"/>
        <v>0</v>
      </c>
      <c r="EY170" s="316">
        <f t="shared" si="340"/>
        <v>0</v>
      </c>
      <c r="EZ170" s="316">
        <f t="shared" si="341"/>
        <v>0</v>
      </c>
      <c r="FA170" s="316">
        <f t="shared" si="342"/>
        <v>0</v>
      </c>
      <c r="FB170" s="188"/>
      <c r="FC170" s="307">
        <f t="shared" si="396"/>
        <v>0</v>
      </c>
      <c r="FD170" s="307">
        <f t="shared" si="343"/>
        <v>0</v>
      </c>
      <c r="FE170" s="188"/>
      <c r="FF170" s="188"/>
      <c r="FG170" s="188"/>
      <c r="FH170" s="188"/>
      <c r="FI170" s="188"/>
      <c r="FJ170" s="188"/>
      <c r="FK170" s="316">
        <f t="shared" si="389"/>
        <v>0</v>
      </c>
      <c r="FL170" s="316">
        <f t="shared" si="344"/>
        <v>0</v>
      </c>
      <c r="FM170" s="316">
        <f t="shared" si="345"/>
        <v>0</v>
      </c>
      <c r="FN170" s="316">
        <f t="shared" si="346"/>
        <v>0</v>
      </c>
      <c r="FO170" s="316">
        <f t="shared" si="347"/>
        <v>0</v>
      </c>
      <c r="FP170" s="316">
        <f t="shared" si="348"/>
        <v>0</v>
      </c>
      <c r="FQ170" s="188"/>
      <c r="FR170" s="307">
        <f t="shared" si="349"/>
        <v>0</v>
      </c>
      <c r="FS170" s="307">
        <f t="shared" si="350"/>
        <v>0</v>
      </c>
      <c r="FT170" s="188"/>
      <c r="FU170" s="188"/>
      <c r="FV170" s="188"/>
      <c r="FW170" s="188"/>
      <c r="FX170" s="188"/>
      <c r="FY170" s="188"/>
      <c r="FZ170" s="316">
        <f t="shared" si="390"/>
        <v>0</v>
      </c>
      <c r="GA170" s="316">
        <f t="shared" si="351"/>
        <v>0</v>
      </c>
      <c r="GB170" s="316">
        <f t="shared" si="352"/>
        <v>0</v>
      </c>
      <c r="GC170" s="316">
        <f t="shared" si="353"/>
        <v>0</v>
      </c>
      <c r="GD170" s="316">
        <f t="shared" si="354"/>
        <v>0</v>
      </c>
      <c r="GE170" s="316">
        <f t="shared" si="355"/>
        <v>0</v>
      </c>
      <c r="GF170" s="188"/>
      <c r="GG170" s="307">
        <f t="shared" si="356"/>
        <v>0</v>
      </c>
      <c r="GH170" s="307">
        <f t="shared" si="357"/>
        <v>0</v>
      </c>
      <c r="GK170" s="188"/>
      <c r="GL170" s="188"/>
      <c r="GM170" s="188"/>
      <c r="GN170" s="188"/>
      <c r="GO170" s="316">
        <f t="shared" si="277"/>
        <v>0</v>
      </c>
      <c r="GP170" s="316">
        <f t="shared" si="277"/>
        <v>0</v>
      </c>
      <c r="GQ170" s="316">
        <f t="shared" si="277"/>
        <v>0</v>
      </c>
      <c r="GR170" s="316">
        <f t="shared" si="275"/>
        <v>0</v>
      </c>
      <c r="GS170" s="316">
        <f t="shared" si="275"/>
        <v>0</v>
      </c>
      <c r="GT170" s="316">
        <f t="shared" si="275"/>
        <v>0</v>
      </c>
      <c r="GU170" s="188"/>
      <c r="GV170" s="307">
        <f t="shared" si="358"/>
        <v>0</v>
      </c>
      <c r="GW170" s="307">
        <f t="shared" si="391"/>
        <v>0</v>
      </c>
      <c r="GZ170" s="188"/>
      <c r="HA170" s="188"/>
      <c r="HB170" s="188"/>
      <c r="HC170" s="188"/>
      <c r="HD170" s="316">
        <f t="shared" si="278"/>
        <v>0</v>
      </c>
      <c r="HE170" s="316">
        <f t="shared" si="278"/>
        <v>0</v>
      </c>
      <c r="HF170" s="316">
        <f t="shared" si="278"/>
        <v>0</v>
      </c>
      <c r="HG170" s="316">
        <f t="shared" si="276"/>
        <v>0</v>
      </c>
      <c r="HH170" s="316">
        <f t="shared" si="276"/>
        <v>0</v>
      </c>
      <c r="HI170" s="316">
        <f t="shared" si="276"/>
        <v>0</v>
      </c>
      <c r="HJ170" s="188"/>
      <c r="HK170" s="307">
        <f t="shared" si="359"/>
        <v>0</v>
      </c>
      <c r="HL170" s="307">
        <f t="shared" si="392"/>
        <v>0</v>
      </c>
    </row>
    <row r="171" spans="1:220" ht="17.25" thickBot="1" x14ac:dyDescent="0.3">
      <c r="A171" s="428">
        <v>41944</v>
      </c>
      <c r="B171" s="410">
        <f t="shared" si="360"/>
        <v>0</v>
      </c>
      <c r="C171" s="208">
        <f t="shared" si="361"/>
        <v>0</v>
      </c>
      <c r="D171" s="210">
        <f>AVERAGE(C171:C182)</f>
        <v>0</v>
      </c>
      <c r="E171" s="410">
        <f t="shared" si="362"/>
        <v>0</v>
      </c>
      <c r="F171" s="208">
        <f t="shared" si="363"/>
        <v>0</v>
      </c>
      <c r="G171" s="210">
        <f>AVERAGE(F171:F182)</f>
        <v>0</v>
      </c>
      <c r="H171" s="410">
        <f t="shared" si="364"/>
        <v>0</v>
      </c>
      <c r="I171" s="208">
        <f t="shared" si="397"/>
        <v>5.0000000000000001E-3</v>
      </c>
      <c r="J171" s="210">
        <f>AVERAGE(I171:I182)</f>
        <v>6.0000000000000001E-3</v>
      </c>
      <c r="K171" s="410">
        <f t="shared" si="365"/>
        <v>0</v>
      </c>
      <c r="L171" s="208">
        <f t="shared" si="398"/>
        <v>0</v>
      </c>
      <c r="M171" s="210">
        <f>AVERAGE(L171:L182)</f>
        <v>0</v>
      </c>
      <c r="N171" s="410">
        <f t="shared" si="366"/>
        <v>-39.97</v>
      </c>
      <c r="O171" s="208">
        <f t="shared" si="399"/>
        <v>0.13</v>
      </c>
      <c r="P171" s="210">
        <f>AVERAGE(O171:O182)</f>
        <v>5.2000000000000005E-2</v>
      </c>
      <c r="Q171" s="410">
        <f t="shared" si="367"/>
        <v>-39.97</v>
      </c>
      <c r="R171" s="208">
        <f t="shared" si="368"/>
        <v>-0.56999999999999995</v>
      </c>
      <c r="S171" s="210">
        <f>AVERAGE(R171:R182)</f>
        <v>-0.22799999999999998</v>
      </c>
      <c r="T171" s="208">
        <f t="shared" si="369"/>
        <v>5.8596294696847604</v>
      </c>
      <c r="U171" s="210">
        <f>AVERAGE(T171:T182)</f>
        <v>2.3788327221039602</v>
      </c>
      <c r="V171" s="410">
        <f t="shared" si="370"/>
        <v>0</v>
      </c>
      <c r="W171" s="208">
        <f t="shared" si="371"/>
        <v>4.7625000000000002</v>
      </c>
      <c r="X171" s="210">
        <f>AVERAGE(W171:W182)</f>
        <v>4.859700000000001</v>
      </c>
      <c r="Z171" s="415">
        <f t="shared" si="372"/>
        <v>-39.97</v>
      </c>
      <c r="AA171" s="122"/>
      <c r="AB171" s="122"/>
      <c r="AH171" s="407">
        <v>41944</v>
      </c>
      <c r="AI171" s="293">
        <f t="shared" si="373"/>
        <v>0</v>
      </c>
      <c r="AJ171" s="294">
        <f>(AN171)*(AL171)</f>
        <v>0</v>
      </c>
      <c r="AK171" s="294">
        <f t="shared" si="282"/>
        <v>0</v>
      </c>
      <c r="AL171" s="313">
        <f t="shared" si="374"/>
        <v>0.42978481936146445</v>
      </c>
      <c r="AM171" s="314">
        <f t="shared" si="283"/>
        <v>0</v>
      </c>
      <c r="AN171" s="294">
        <f t="shared" si="284"/>
        <v>0</v>
      </c>
      <c r="AO171" s="408"/>
      <c r="AP171" s="237"/>
      <c r="AQ171" s="307"/>
      <c r="AR171" s="237"/>
      <c r="AS171" s="188"/>
      <c r="AT171" s="188"/>
      <c r="AU171" s="239">
        <v>41944</v>
      </c>
      <c r="AV171" s="188"/>
      <c r="AW171" s="315">
        <f t="shared" si="375"/>
        <v>0</v>
      </c>
      <c r="AX171" s="316">
        <f t="shared" si="286"/>
        <v>0</v>
      </c>
      <c r="AY171" s="316">
        <f t="shared" si="287"/>
        <v>0</v>
      </c>
      <c r="AZ171" s="316">
        <f t="shared" si="288"/>
        <v>0</v>
      </c>
      <c r="BA171" s="316">
        <f t="shared" si="289"/>
        <v>0</v>
      </c>
      <c r="BB171" s="316">
        <f t="shared" si="290"/>
        <v>0</v>
      </c>
      <c r="BC171" s="316">
        <f t="shared" si="291"/>
        <v>0</v>
      </c>
      <c r="BD171" s="316"/>
      <c r="BE171" s="316">
        <f t="shared" si="376"/>
        <v>0</v>
      </c>
      <c r="BF171" s="248"/>
      <c r="BG171" s="248"/>
      <c r="BH171" s="317">
        <f t="shared" si="377"/>
        <v>0</v>
      </c>
      <c r="BI171" s="317">
        <f t="shared" si="292"/>
        <v>0</v>
      </c>
      <c r="BJ171" s="317">
        <f t="shared" si="293"/>
        <v>0</v>
      </c>
      <c r="BK171" s="317">
        <f t="shared" si="294"/>
        <v>0</v>
      </c>
      <c r="BL171" s="317">
        <f t="shared" si="295"/>
        <v>0</v>
      </c>
      <c r="BM171" s="317">
        <f t="shared" si="296"/>
        <v>0</v>
      </c>
      <c r="BN171" s="317">
        <f t="shared" si="297"/>
        <v>0</v>
      </c>
      <c r="BO171" s="317">
        <f t="shared" si="298"/>
        <v>0</v>
      </c>
      <c r="BP171" s="248"/>
      <c r="BQ171" s="249">
        <f>SUM(BH171:BO171)</f>
        <v>0</v>
      </c>
      <c r="BR171" s="249"/>
      <c r="BS171" s="249"/>
      <c r="BT171" s="188"/>
      <c r="BU171" s="188"/>
      <c r="BV171" s="318">
        <f t="shared" si="378"/>
        <v>0</v>
      </c>
      <c r="BW171" s="318">
        <f t="shared" si="299"/>
        <v>0</v>
      </c>
      <c r="BX171" s="318">
        <f t="shared" si="300"/>
        <v>0</v>
      </c>
      <c r="BY171" s="318">
        <f t="shared" si="301"/>
        <v>0</v>
      </c>
      <c r="BZ171" s="318">
        <f t="shared" si="302"/>
        <v>0</v>
      </c>
      <c r="CA171" s="316">
        <f t="shared" si="303"/>
        <v>0</v>
      </c>
      <c r="CB171" s="316">
        <f t="shared" si="304"/>
        <v>0</v>
      </c>
      <c r="CC171" s="316">
        <f t="shared" si="305"/>
        <v>0</v>
      </c>
      <c r="CD171" s="316">
        <f t="shared" si="306"/>
        <v>0</v>
      </c>
      <c r="CE171" s="316">
        <f t="shared" si="307"/>
        <v>0</v>
      </c>
      <c r="CF171" s="316">
        <f t="shared" si="308"/>
        <v>0</v>
      </c>
      <c r="CG171" s="316">
        <f t="shared" si="309"/>
        <v>0</v>
      </c>
      <c r="CH171" s="316">
        <f t="shared" si="310"/>
        <v>0</v>
      </c>
      <c r="CI171" s="188"/>
      <c r="CJ171" s="307">
        <f t="shared" si="379"/>
        <v>0</v>
      </c>
      <c r="CK171" s="307"/>
      <c r="CL171" s="307"/>
      <c r="CM171" s="318">
        <f t="shared" si="380"/>
        <v>0</v>
      </c>
      <c r="CN171" s="318">
        <f t="shared" si="311"/>
        <v>0</v>
      </c>
      <c r="CO171" s="318">
        <f t="shared" si="312"/>
        <v>0</v>
      </c>
      <c r="CP171" s="318">
        <f t="shared" si="313"/>
        <v>0</v>
      </c>
      <c r="CQ171" s="307"/>
      <c r="CR171" s="307">
        <f t="shared" si="381"/>
        <v>0</v>
      </c>
      <c r="CS171" s="307"/>
      <c r="CT171" s="188"/>
      <c r="CU171" s="188"/>
      <c r="CV171" s="188"/>
      <c r="CW171" s="316">
        <f t="shared" si="382"/>
        <v>0</v>
      </c>
      <c r="CX171" s="316">
        <f t="shared" si="314"/>
        <v>0</v>
      </c>
      <c r="CY171" s="316">
        <f t="shared" si="315"/>
        <v>0</v>
      </c>
      <c r="CZ171" s="316">
        <f t="shared" si="316"/>
        <v>0</v>
      </c>
      <c r="DA171" s="316">
        <f t="shared" si="317"/>
        <v>0</v>
      </c>
      <c r="DB171" s="316">
        <f t="shared" si="318"/>
        <v>0</v>
      </c>
      <c r="DC171" s="316">
        <f t="shared" si="319"/>
        <v>0</v>
      </c>
      <c r="DD171" s="188"/>
      <c r="DE171" s="307">
        <f t="shared" si="383"/>
        <v>0</v>
      </c>
      <c r="DF171" s="188"/>
      <c r="DG171" s="188"/>
      <c r="DH171" s="188"/>
      <c r="DI171" s="188"/>
      <c r="DJ171" s="188"/>
      <c r="DK171" s="316">
        <f t="shared" si="384"/>
        <v>0</v>
      </c>
      <c r="DL171" s="316">
        <f t="shared" si="320"/>
        <v>0</v>
      </c>
      <c r="DM171" s="316">
        <f t="shared" si="321"/>
        <v>0</v>
      </c>
      <c r="DN171" s="316">
        <f t="shared" si="322"/>
        <v>0</v>
      </c>
      <c r="DO171" s="316"/>
      <c r="DP171" s="316">
        <f t="shared" si="385"/>
        <v>0</v>
      </c>
      <c r="DQ171" s="316"/>
      <c r="DR171" s="316">
        <f t="shared" si="386"/>
        <v>0</v>
      </c>
      <c r="DS171" s="316">
        <f t="shared" si="323"/>
        <v>0</v>
      </c>
      <c r="DT171" s="316">
        <f t="shared" si="324"/>
        <v>0</v>
      </c>
      <c r="DU171" s="316">
        <f t="shared" si="325"/>
        <v>0</v>
      </c>
      <c r="DV171" s="316">
        <f t="shared" si="326"/>
        <v>0</v>
      </c>
      <c r="DW171" s="316">
        <f t="shared" si="327"/>
        <v>0</v>
      </c>
      <c r="DX171" s="316">
        <f t="shared" si="328"/>
        <v>0</v>
      </c>
      <c r="DY171" s="316">
        <f t="shared" si="329"/>
        <v>0</v>
      </c>
      <c r="DZ171" s="188"/>
      <c r="EA171" s="307">
        <f t="shared" si="400"/>
        <v>0</v>
      </c>
      <c r="EB171" s="307">
        <f t="shared" si="331"/>
        <v>0</v>
      </c>
      <c r="EC171" s="188"/>
      <c r="ED171" s="188"/>
      <c r="EE171" s="188"/>
      <c r="EF171" s="188"/>
      <c r="EG171" s="188"/>
      <c r="EH171" s="316">
        <f t="shared" si="387"/>
        <v>0</v>
      </c>
      <c r="EI171" s="316">
        <f t="shared" si="332"/>
        <v>0</v>
      </c>
      <c r="EJ171" s="316">
        <f t="shared" si="333"/>
        <v>0</v>
      </c>
      <c r="EK171" s="316">
        <f t="shared" si="334"/>
        <v>0</v>
      </c>
      <c r="EL171" s="316">
        <f t="shared" si="335"/>
        <v>0</v>
      </c>
      <c r="EM171" s="316">
        <f t="shared" si="336"/>
        <v>0</v>
      </c>
      <c r="EN171" s="188"/>
      <c r="EO171" s="307">
        <f>SUM(EH171:EM171)</f>
        <v>0</v>
      </c>
      <c r="EP171" s="307">
        <f t="shared" si="337"/>
        <v>0</v>
      </c>
      <c r="EQ171" s="188"/>
      <c r="ER171" s="188"/>
      <c r="ES171" s="188"/>
      <c r="ET171" s="188"/>
      <c r="EU171" s="188"/>
      <c r="EV171" s="316">
        <f t="shared" si="388"/>
        <v>0</v>
      </c>
      <c r="EW171" s="316">
        <f t="shared" si="338"/>
        <v>0</v>
      </c>
      <c r="EX171" s="316">
        <f t="shared" si="339"/>
        <v>0</v>
      </c>
      <c r="EY171" s="316">
        <f t="shared" si="340"/>
        <v>0</v>
      </c>
      <c r="EZ171" s="316">
        <f t="shared" si="341"/>
        <v>0</v>
      </c>
      <c r="FA171" s="316">
        <f t="shared" si="342"/>
        <v>0</v>
      </c>
      <c r="FB171" s="188"/>
      <c r="FC171" s="307">
        <f>SUM(EV171:FA171)</f>
        <v>0</v>
      </c>
      <c r="FD171" s="307">
        <f t="shared" si="343"/>
        <v>0</v>
      </c>
      <c r="FE171" s="188"/>
      <c r="FF171" s="188"/>
      <c r="FG171" s="188"/>
      <c r="FH171" s="188"/>
      <c r="FI171" s="188"/>
      <c r="FJ171" s="188"/>
      <c r="FK171" s="316">
        <f t="shared" si="389"/>
        <v>0</v>
      </c>
      <c r="FL171" s="316">
        <f t="shared" si="344"/>
        <v>0</v>
      </c>
      <c r="FM171" s="316">
        <f t="shared" si="345"/>
        <v>0</v>
      </c>
      <c r="FN171" s="316">
        <f t="shared" si="346"/>
        <v>0</v>
      </c>
      <c r="FO171" s="316">
        <f t="shared" si="347"/>
        <v>0</v>
      </c>
      <c r="FP171" s="316">
        <f t="shared" si="348"/>
        <v>0</v>
      </c>
      <c r="FQ171" s="188"/>
      <c r="FR171" s="307">
        <f>SUM(FK171:FP171)</f>
        <v>0</v>
      </c>
      <c r="FS171" s="307">
        <f t="shared" si="350"/>
        <v>0</v>
      </c>
      <c r="FT171" s="188"/>
      <c r="FU171" s="188"/>
      <c r="FV171" s="188"/>
      <c r="FW171" s="188"/>
      <c r="FX171" s="188"/>
      <c r="FY171" s="188"/>
      <c r="FZ171" s="316">
        <f t="shared" si="390"/>
        <v>0</v>
      </c>
      <c r="GA171" s="316">
        <f t="shared" si="351"/>
        <v>0</v>
      </c>
      <c r="GB171" s="316">
        <f t="shared" si="352"/>
        <v>0</v>
      </c>
      <c r="GC171" s="316">
        <f t="shared" si="353"/>
        <v>0</v>
      </c>
      <c r="GD171" s="316">
        <f t="shared" si="354"/>
        <v>0</v>
      </c>
      <c r="GE171" s="316">
        <f t="shared" si="355"/>
        <v>0</v>
      </c>
      <c r="GF171" s="188"/>
      <c r="GG171" s="307">
        <f>SUM(FZ171:GE171)</f>
        <v>0</v>
      </c>
      <c r="GH171" s="307">
        <f t="shared" si="357"/>
        <v>0</v>
      </c>
      <c r="GK171" s="188"/>
      <c r="GL171" s="188"/>
      <c r="GM171" s="188"/>
      <c r="GN171" s="188"/>
      <c r="GO171" s="316">
        <f t="shared" si="277"/>
        <v>0</v>
      </c>
      <c r="GP171" s="316">
        <f t="shared" si="277"/>
        <v>0</v>
      </c>
      <c r="GQ171" s="316">
        <f t="shared" si="277"/>
        <v>0</v>
      </c>
      <c r="GR171" s="316">
        <f t="shared" si="275"/>
        <v>0</v>
      </c>
      <c r="GS171" s="316">
        <f t="shared" si="275"/>
        <v>0</v>
      </c>
      <c r="GT171" s="316">
        <f t="shared" si="275"/>
        <v>0</v>
      </c>
      <c r="GU171" s="188"/>
      <c r="GV171" s="307">
        <f>SUM(GO171:GT171)</f>
        <v>0</v>
      </c>
      <c r="GW171" s="307">
        <f t="shared" si="391"/>
        <v>0</v>
      </c>
      <c r="GZ171" s="188"/>
      <c r="HA171" s="188"/>
      <c r="HB171" s="188"/>
      <c r="HC171" s="188"/>
      <c r="HD171" s="316">
        <f t="shared" si="278"/>
        <v>0</v>
      </c>
      <c r="HE171" s="316">
        <f t="shared" si="278"/>
        <v>0</v>
      </c>
      <c r="HF171" s="316">
        <f t="shared" si="278"/>
        <v>0</v>
      </c>
      <c r="HG171" s="316">
        <f t="shared" si="276"/>
        <v>0</v>
      </c>
      <c r="HH171" s="316">
        <f t="shared" si="276"/>
        <v>0</v>
      </c>
      <c r="HI171" s="316">
        <f t="shared" si="276"/>
        <v>0</v>
      </c>
      <c r="HJ171" s="188"/>
      <c r="HK171" s="307">
        <f>SUM(HD171:HI171)</f>
        <v>0</v>
      </c>
      <c r="HL171" s="307">
        <f t="shared" si="392"/>
        <v>0</v>
      </c>
    </row>
    <row r="172" spans="1:220" ht="17.25" thickBot="1" x14ac:dyDescent="0.3">
      <c r="A172" s="404">
        <v>41974</v>
      </c>
      <c r="B172" s="410">
        <f t="shared" si="360"/>
        <v>0</v>
      </c>
      <c r="C172" s="208">
        <f t="shared" si="361"/>
        <v>0</v>
      </c>
      <c r="D172" s="417"/>
      <c r="E172" s="410">
        <f t="shared" si="362"/>
        <v>0</v>
      </c>
      <c r="F172" s="208">
        <f t="shared" si="363"/>
        <v>0</v>
      </c>
      <c r="G172" s="417"/>
      <c r="H172" s="410">
        <f t="shared" si="364"/>
        <v>0</v>
      </c>
      <c r="I172" s="208">
        <f t="shared" si="397"/>
        <v>2.5000000000000001E-2</v>
      </c>
      <c r="J172" s="417"/>
      <c r="K172" s="410">
        <f t="shared" si="365"/>
        <v>0</v>
      </c>
      <c r="L172" s="208">
        <f t="shared" si="398"/>
        <v>0</v>
      </c>
      <c r="M172" s="417"/>
      <c r="N172" s="410">
        <f t="shared" si="366"/>
        <v>-41.07</v>
      </c>
      <c r="O172" s="208">
        <f t="shared" si="399"/>
        <v>0.13</v>
      </c>
      <c r="P172" s="417"/>
      <c r="Q172" s="410">
        <f t="shared" si="367"/>
        <v>-41.07</v>
      </c>
      <c r="R172" s="208">
        <f t="shared" si="368"/>
        <v>-0.56999999999999995</v>
      </c>
      <c r="S172" s="417"/>
      <c r="T172" s="208">
        <f t="shared" si="369"/>
        <v>6.0345341408350395</v>
      </c>
      <c r="U172" s="417"/>
      <c r="V172" s="410">
        <f t="shared" si="370"/>
        <v>0</v>
      </c>
      <c r="W172" s="208">
        <f t="shared" si="371"/>
        <v>4.8875000000000002</v>
      </c>
      <c r="X172" s="417"/>
      <c r="Z172" s="415">
        <f t="shared" si="372"/>
        <v>-41.07</v>
      </c>
      <c r="AA172" s="122"/>
      <c r="AB172" s="122"/>
      <c r="AH172" s="429">
        <v>41974</v>
      </c>
      <c r="AI172" s="430">
        <f t="shared" si="373"/>
        <v>0</v>
      </c>
      <c r="AJ172" s="431">
        <f>(AN172)*(AL172)</f>
        <v>0</v>
      </c>
      <c r="AK172" s="431">
        <f>(AM172+AN172)*(AL172)</f>
        <v>0</v>
      </c>
      <c r="AL172" s="432">
        <f t="shared" si="374"/>
        <v>0.42739599901185221</v>
      </c>
      <c r="AM172" s="433">
        <f t="shared" si="283"/>
        <v>0</v>
      </c>
      <c r="AN172" s="431">
        <f t="shared" si="284"/>
        <v>0</v>
      </c>
      <c r="AO172" s="434"/>
      <c r="AP172" s="237"/>
      <c r="AQ172" s="307"/>
      <c r="AR172" s="237"/>
      <c r="AS172" s="188"/>
      <c r="AT172" s="188"/>
      <c r="AU172" s="239">
        <v>41974</v>
      </c>
      <c r="AV172" s="188"/>
      <c r="AW172" s="316">
        <f t="shared" si="375"/>
        <v>0</v>
      </c>
      <c r="AX172" s="316">
        <f t="shared" si="286"/>
        <v>0</v>
      </c>
      <c r="AY172" s="316">
        <f t="shared" si="287"/>
        <v>0</v>
      </c>
      <c r="AZ172" s="316">
        <f t="shared" si="288"/>
        <v>0</v>
      </c>
      <c r="BA172" s="316">
        <f t="shared" si="289"/>
        <v>0</v>
      </c>
      <c r="BB172" s="316">
        <f t="shared" si="290"/>
        <v>0</v>
      </c>
      <c r="BC172" s="316">
        <f t="shared" si="291"/>
        <v>0</v>
      </c>
      <c r="BD172" s="316"/>
      <c r="BE172" s="316">
        <f t="shared" si="376"/>
        <v>0</v>
      </c>
      <c r="BF172" s="248"/>
      <c r="BG172" s="248"/>
      <c r="BH172" s="317">
        <f t="shared" si="377"/>
        <v>0</v>
      </c>
      <c r="BI172" s="317">
        <f t="shared" si="292"/>
        <v>0</v>
      </c>
      <c r="BJ172" s="317">
        <f t="shared" si="293"/>
        <v>0</v>
      </c>
      <c r="BK172" s="317">
        <f t="shared" si="294"/>
        <v>0</v>
      </c>
      <c r="BL172" s="317">
        <f t="shared" si="295"/>
        <v>0</v>
      </c>
      <c r="BM172" s="317">
        <f t="shared" si="296"/>
        <v>0</v>
      </c>
      <c r="BN172" s="317">
        <f t="shared" si="297"/>
        <v>0</v>
      </c>
      <c r="BO172" s="317">
        <f t="shared" si="298"/>
        <v>0</v>
      </c>
      <c r="BP172" s="248"/>
      <c r="BQ172" s="249">
        <f>SUM(BH172:BO172)</f>
        <v>0</v>
      </c>
      <c r="BR172" s="249"/>
      <c r="BS172" s="249"/>
      <c r="BT172" s="188"/>
      <c r="BU172" s="188"/>
      <c r="BV172" s="318">
        <f t="shared" si="378"/>
        <v>0</v>
      </c>
      <c r="BW172" s="318">
        <f t="shared" si="299"/>
        <v>0</v>
      </c>
      <c r="BX172" s="318">
        <f t="shared" si="300"/>
        <v>0</v>
      </c>
      <c r="BY172" s="318">
        <f t="shared" si="301"/>
        <v>0</v>
      </c>
      <c r="BZ172" s="318">
        <f t="shared" si="302"/>
        <v>0</v>
      </c>
      <c r="CA172" s="316">
        <f t="shared" si="303"/>
        <v>0</v>
      </c>
      <c r="CB172" s="316">
        <f t="shared" si="304"/>
        <v>0</v>
      </c>
      <c r="CC172" s="316">
        <f t="shared" si="305"/>
        <v>0</v>
      </c>
      <c r="CD172" s="316">
        <f t="shared" si="306"/>
        <v>0</v>
      </c>
      <c r="CE172" s="316">
        <f t="shared" si="307"/>
        <v>0</v>
      </c>
      <c r="CF172" s="316">
        <f t="shared" si="308"/>
        <v>0</v>
      </c>
      <c r="CG172" s="316">
        <f t="shared" si="309"/>
        <v>0</v>
      </c>
      <c r="CH172" s="316">
        <f t="shared" si="310"/>
        <v>0</v>
      </c>
      <c r="CI172" s="188"/>
      <c r="CJ172" s="307">
        <f t="shared" si="379"/>
        <v>0</v>
      </c>
      <c r="CK172" s="307"/>
      <c r="CL172" s="307"/>
      <c r="CM172" s="318">
        <f t="shared" si="380"/>
        <v>0</v>
      </c>
      <c r="CN172" s="318">
        <f t="shared" si="311"/>
        <v>0</v>
      </c>
      <c r="CO172" s="318">
        <f t="shared" si="312"/>
        <v>0</v>
      </c>
      <c r="CP172" s="318">
        <f t="shared" si="313"/>
        <v>0</v>
      </c>
      <c r="CQ172" s="307"/>
      <c r="CR172" s="307">
        <f t="shared" si="381"/>
        <v>0</v>
      </c>
      <c r="CS172" s="307"/>
      <c r="CT172" s="188"/>
      <c r="CU172" s="188"/>
      <c r="CV172" s="188"/>
      <c r="CW172" s="316">
        <f t="shared" si="382"/>
        <v>0</v>
      </c>
      <c r="CX172" s="316">
        <f t="shared" si="314"/>
        <v>0</v>
      </c>
      <c r="CY172" s="316">
        <f t="shared" si="315"/>
        <v>0</v>
      </c>
      <c r="CZ172" s="316">
        <f t="shared" si="316"/>
        <v>0</v>
      </c>
      <c r="DA172" s="316">
        <f t="shared" si="317"/>
        <v>0</v>
      </c>
      <c r="DB172" s="316">
        <f t="shared" si="318"/>
        <v>0</v>
      </c>
      <c r="DC172" s="316">
        <f t="shared" si="319"/>
        <v>0</v>
      </c>
      <c r="DD172" s="188"/>
      <c r="DE172" s="307">
        <f t="shared" si="383"/>
        <v>0</v>
      </c>
      <c r="DF172" s="188"/>
      <c r="DG172" s="188"/>
      <c r="DH172" s="188"/>
      <c r="DI172" s="188"/>
      <c r="DJ172" s="188"/>
      <c r="DK172" s="316">
        <f t="shared" si="384"/>
        <v>0</v>
      </c>
      <c r="DL172" s="316">
        <f t="shared" si="320"/>
        <v>0</v>
      </c>
      <c r="DM172" s="316">
        <f t="shared" si="321"/>
        <v>0</v>
      </c>
      <c r="DN172" s="316">
        <f t="shared" si="322"/>
        <v>0</v>
      </c>
      <c r="DO172" s="316"/>
      <c r="DP172" s="316">
        <f t="shared" si="385"/>
        <v>0</v>
      </c>
      <c r="DQ172" s="316"/>
      <c r="DR172" s="316">
        <f t="shared" si="386"/>
        <v>0</v>
      </c>
      <c r="DS172" s="316">
        <f t="shared" si="323"/>
        <v>0</v>
      </c>
      <c r="DT172" s="316">
        <f t="shared" si="324"/>
        <v>0</v>
      </c>
      <c r="DU172" s="316">
        <f t="shared" si="325"/>
        <v>0</v>
      </c>
      <c r="DV172" s="316">
        <f t="shared" si="326"/>
        <v>0</v>
      </c>
      <c r="DW172" s="316">
        <f t="shared" si="327"/>
        <v>0</v>
      </c>
      <c r="DX172" s="316">
        <f t="shared" si="328"/>
        <v>0</v>
      </c>
      <c r="DY172" s="316">
        <f t="shared" si="329"/>
        <v>0</v>
      </c>
      <c r="DZ172" s="188"/>
      <c r="EA172" s="307">
        <f t="shared" si="400"/>
        <v>0</v>
      </c>
      <c r="EB172" s="307">
        <f t="shared" si="331"/>
        <v>0</v>
      </c>
      <c r="EC172" s="188"/>
      <c r="ED172" s="188"/>
      <c r="EE172" s="188"/>
      <c r="EF172" s="188"/>
      <c r="EG172" s="188"/>
      <c r="EH172" s="316">
        <f t="shared" si="387"/>
        <v>0</v>
      </c>
      <c r="EI172" s="316">
        <f t="shared" si="332"/>
        <v>0</v>
      </c>
      <c r="EJ172" s="316">
        <f t="shared" si="333"/>
        <v>0</v>
      </c>
      <c r="EK172" s="316">
        <f t="shared" si="334"/>
        <v>0</v>
      </c>
      <c r="EL172" s="316">
        <f t="shared" si="335"/>
        <v>0</v>
      </c>
      <c r="EM172" s="316">
        <f t="shared" si="336"/>
        <v>0</v>
      </c>
      <c r="EN172" s="188"/>
      <c r="EO172" s="307">
        <f>SUM(EH172:EM172)</f>
        <v>0</v>
      </c>
      <c r="EP172" s="307">
        <f t="shared" si="337"/>
        <v>0</v>
      </c>
      <c r="EQ172" s="188"/>
      <c r="ER172" s="188"/>
      <c r="ES172" s="188"/>
      <c r="ET172" s="188"/>
      <c r="EU172" s="188"/>
      <c r="EV172" s="316">
        <f t="shared" si="388"/>
        <v>0</v>
      </c>
      <c r="EW172" s="316">
        <f t="shared" si="338"/>
        <v>0</v>
      </c>
      <c r="EX172" s="316">
        <f t="shared" si="339"/>
        <v>0</v>
      </c>
      <c r="EY172" s="316">
        <f t="shared" si="340"/>
        <v>0</v>
      </c>
      <c r="EZ172" s="316">
        <f t="shared" si="341"/>
        <v>0</v>
      </c>
      <c r="FA172" s="316">
        <f t="shared" si="342"/>
        <v>0</v>
      </c>
      <c r="FB172" s="188"/>
      <c r="FC172" s="307">
        <f>SUM(EV172:FA172)</f>
        <v>0</v>
      </c>
      <c r="FD172" s="307">
        <f t="shared" si="343"/>
        <v>0</v>
      </c>
      <c r="FE172" s="188"/>
      <c r="FF172" s="188"/>
      <c r="FG172" s="188"/>
      <c r="FH172" s="188"/>
      <c r="FI172" s="188"/>
      <c r="FJ172" s="188"/>
      <c r="FK172" s="316">
        <f t="shared" si="389"/>
        <v>0</v>
      </c>
      <c r="FL172" s="316">
        <f t="shared" si="344"/>
        <v>0</v>
      </c>
      <c r="FM172" s="316">
        <f t="shared" si="345"/>
        <v>0</v>
      </c>
      <c r="FN172" s="316">
        <f t="shared" si="346"/>
        <v>0</v>
      </c>
      <c r="FO172" s="316">
        <f t="shared" si="347"/>
        <v>0</v>
      </c>
      <c r="FP172" s="316">
        <f t="shared" si="348"/>
        <v>0</v>
      </c>
      <c r="FQ172" s="188"/>
      <c r="FR172" s="307">
        <f>SUM(FK172:FP172)</f>
        <v>0</v>
      </c>
      <c r="FS172" s="307">
        <f t="shared" si="350"/>
        <v>0</v>
      </c>
      <c r="FT172" s="188"/>
      <c r="FU172" s="188"/>
      <c r="FV172" s="188"/>
      <c r="FW172" s="188"/>
      <c r="FX172" s="188"/>
      <c r="FY172" s="188"/>
      <c r="FZ172" s="316">
        <f t="shared" si="390"/>
        <v>0</v>
      </c>
      <c r="GA172" s="316">
        <f t="shared" si="351"/>
        <v>0</v>
      </c>
      <c r="GB172" s="316">
        <f t="shared" si="352"/>
        <v>0</v>
      </c>
      <c r="GC172" s="316">
        <f t="shared" si="353"/>
        <v>0</v>
      </c>
      <c r="GD172" s="316">
        <f t="shared" si="354"/>
        <v>0</v>
      </c>
      <c r="GE172" s="316">
        <f t="shared" si="355"/>
        <v>0</v>
      </c>
      <c r="GF172" s="188"/>
      <c r="GG172" s="307">
        <f>SUM(FZ172:GE172)</f>
        <v>0</v>
      </c>
      <c r="GH172" s="307">
        <f t="shared" si="357"/>
        <v>0</v>
      </c>
      <c r="GK172" s="188"/>
      <c r="GL172" s="188"/>
      <c r="GM172" s="188"/>
      <c r="GN172" s="188"/>
      <c r="GO172" s="316">
        <f t="shared" si="277"/>
        <v>0</v>
      </c>
      <c r="GP172" s="316">
        <f t="shared" si="277"/>
        <v>0</v>
      </c>
      <c r="GQ172" s="316">
        <f t="shared" si="277"/>
        <v>0</v>
      </c>
      <c r="GR172" s="316">
        <f t="shared" si="275"/>
        <v>0</v>
      </c>
      <c r="GS172" s="316">
        <f t="shared" si="275"/>
        <v>0</v>
      </c>
      <c r="GT172" s="316">
        <f t="shared" si="275"/>
        <v>0</v>
      </c>
      <c r="GU172" s="188"/>
      <c r="GV172" s="307">
        <f>SUM(GO172:GT172)</f>
        <v>0</v>
      </c>
      <c r="GW172" s="307">
        <f t="shared" si="391"/>
        <v>0</v>
      </c>
      <c r="GZ172" s="188"/>
      <c r="HA172" s="188"/>
      <c r="HB172" s="188"/>
      <c r="HC172" s="188"/>
      <c r="HD172" s="316">
        <f t="shared" si="278"/>
        <v>0</v>
      </c>
      <c r="HE172" s="316">
        <f t="shared" si="278"/>
        <v>0</v>
      </c>
      <c r="HF172" s="316">
        <f t="shared" si="278"/>
        <v>0</v>
      </c>
      <c r="HG172" s="316">
        <f t="shared" si="276"/>
        <v>0</v>
      </c>
      <c r="HH172" s="316">
        <f t="shared" si="276"/>
        <v>0</v>
      </c>
      <c r="HI172" s="316">
        <f t="shared" si="276"/>
        <v>0</v>
      </c>
      <c r="HJ172" s="188"/>
      <c r="HK172" s="307">
        <f>SUM(HD172:HI172)</f>
        <v>0</v>
      </c>
      <c r="HL172" s="307">
        <f t="shared" si="392"/>
        <v>0</v>
      </c>
    </row>
    <row r="173" spans="1:220" ht="16.5" x14ac:dyDescent="0.25">
      <c r="A173" s="404">
        <v>42005</v>
      </c>
      <c r="B173" s="410">
        <f t="shared" si="360"/>
        <v>0</v>
      </c>
      <c r="C173" s="208">
        <f t="shared" si="361"/>
        <v>0</v>
      </c>
      <c r="D173" s="411">
        <f>AVERAGE(C171:C175)</f>
        <v>0</v>
      </c>
      <c r="E173" s="410">
        <f t="shared" si="362"/>
        <v>0</v>
      </c>
      <c r="F173" s="208">
        <f t="shared" si="363"/>
        <v>0</v>
      </c>
      <c r="G173" s="411">
        <f>AVERAGE(F171:F175)</f>
        <v>0</v>
      </c>
      <c r="H173" s="410">
        <f t="shared" si="364"/>
        <v>0</v>
      </c>
      <c r="I173" s="208">
        <f t="shared" si="397"/>
        <v>0</v>
      </c>
      <c r="J173" s="411">
        <f>AVERAGE(I171:I175)</f>
        <v>6.0000000000000001E-3</v>
      </c>
      <c r="K173" s="410">
        <f t="shared" si="365"/>
        <v>0</v>
      </c>
      <c r="L173" s="208">
        <f t="shared" si="398"/>
        <v>0</v>
      </c>
      <c r="M173" s="411">
        <f>AVERAGE(L171:L175)</f>
        <v>0</v>
      </c>
      <c r="N173" s="410">
        <f t="shared" si="366"/>
        <v>0</v>
      </c>
      <c r="O173" s="208">
        <f t="shared" si="399"/>
        <v>0</v>
      </c>
      <c r="P173" s="411">
        <f>AVERAGE(O171:O175)</f>
        <v>5.2000000000000005E-2</v>
      </c>
      <c r="Q173" s="410">
        <f t="shared" si="367"/>
        <v>0</v>
      </c>
      <c r="R173" s="208">
        <f t="shared" si="368"/>
        <v>0</v>
      </c>
      <c r="S173" s="411">
        <f>AVERAGE(R171:R175)</f>
        <v>-0.22799999999999998</v>
      </c>
      <c r="T173" s="208">
        <f t="shared" si="369"/>
        <v>0</v>
      </c>
      <c r="U173" s="411">
        <f>AVERAGE(T171:T175)</f>
        <v>2.3788327221039602</v>
      </c>
      <c r="V173" s="410">
        <f t="shared" si="370"/>
        <v>0</v>
      </c>
      <c r="W173" s="208">
        <f t="shared" si="371"/>
        <v>5.0115000000000007</v>
      </c>
      <c r="X173" s="411">
        <f>AVERAGE(W171:W175)</f>
        <v>4.859700000000001</v>
      </c>
      <c r="Z173" s="415">
        <f t="shared" si="372"/>
        <v>0</v>
      </c>
      <c r="AA173" s="122"/>
      <c r="AB173" s="122"/>
      <c r="AQ173" s="239">
        <v>42005</v>
      </c>
      <c r="AR173" s="188"/>
      <c r="AS173" s="248"/>
      <c r="AT173" s="248"/>
      <c r="AU173" s="248"/>
      <c r="AV173" s="248"/>
      <c r="AW173" s="248"/>
      <c r="AX173" s="248"/>
      <c r="AY173" s="248"/>
      <c r="AZ173" s="248"/>
      <c r="BA173" s="248"/>
      <c r="BB173" s="248"/>
      <c r="BC173" s="248"/>
      <c r="BD173" s="248"/>
      <c r="BE173" s="248"/>
      <c r="BF173" s="248"/>
      <c r="BG173" s="248"/>
      <c r="BH173" s="248"/>
      <c r="BI173" s="248"/>
      <c r="BJ173" s="248"/>
      <c r="BK173" s="248"/>
      <c r="BL173" s="248"/>
      <c r="BM173" s="249"/>
      <c r="BN173" s="249"/>
      <c r="BO173" s="249"/>
      <c r="BP173" s="188"/>
      <c r="BQ173" s="188"/>
      <c r="BR173" s="319"/>
      <c r="BS173" s="319"/>
      <c r="BT173" s="319"/>
      <c r="BU173" s="319"/>
      <c r="BV173" s="319"/>
      <c r="BW173" s="248"/>
      <c r="BX173" s="248"/>
      <c r="BY173" s="248"/>
      <c r="BZ173" s="248"/>
      <c r="CA173" s="248"/>
      <c r="CB173" s="248"/>
      <c r="CC173" s="248"/>
      <c r="CD173" s="248"/>
      <c r="CE173" s="188"/>
      <c r="CF173" s="248"/>
      <c r="CG173" s="248"/>
      <c r="CH173" s="248"/>
      <c r="CI173" s="248"/>
      <c r="CJ173" s="248"/>
      <c r="CK173" s="248"/>
      <c r="CL173" s="248"/>
      <c r="CM173" s="248"/>
      <c r="CN173" s="307">
        <f t="shared" si="311"/>
        <v>0</v>
      </c>
      <c r="CO173" s="307">
        <f t="shared" si="312"/>
        <v>0</v>
      </c>
      <c r="CP173" s="188">
        <f t="shared" si="313"/>
        <v>0</v>
      </c>
      <c r="CQ173" s="188"/>
      <c r="CR173" s="188"/>
      <c r="CS173" s="248"/>
      <c r="CT173" s="248"/>
      <c r="CU173" s="248"/>
      <c r="CV173" s="248"/>
      <c r="CW173" s="248"/>
      <c r="CX173" s="248"/>
      <c r="CY173" s="248"/>
      <c r="CZ173" s="188"/>
      <c r="DA173" s="248"/>
      <c r="DB173" s="188"/>
      <c r="DC173" s="188"/>
      <c r="DD173" s="188"/>
      <c r="DE173" s="188"/>
      <c r="DF173" s="188"/>
      <c r="DG173" s="248"/>
      <c r="DH173" s="248"/>
      <c r="DI173" s="248"/>
      <c r="DJ173" s="248"/>
      <c r="DK173" s="248"/>
      <c r="DL173" s="316">
        <f t="shared" si="320"/>
        <v>0</v>
      </c>
      <c r="DM173" s="248">
        <f t="shared" si="321"/>
        <v>0</v>
      </c>
      <c r="DN173" s="248">
        <f t="shared" si="322"/>
        <v>0</v>
      </c>
      <c r="DO173" s="248"/>
      <c r="DP173" s="248"/>
      <c r="DQ173" s="248"/>
      <c r="DR173" s="248"/>
      <c r="DS173" s="248"/>
      <c r="DT173" s="248"/>
      <c r="DU173" s="248"/>
      <c r="DV173" s="188"/>
      <c r="DW173" s="248"/>
      <c r="DX173" s="188"/>
      <c r="DY173" s="188"/>
      <c r="DZ173" s="188"/>
      <c r="EA173" s="188"/>
      <c r="EB173" s="188"/>
      <c r="EC173" s="188"/>
      <c r="ED173" s="248"/>
      <c r="EE173" s="248"/>
      <c r="EF173" s="248"/>
      <c r="EG173" s="248"/>
      <c r="EH173" s="248"/>
      <c r="EI173" s="248"/>
      <c r="EJ173" s="188"/>
      <c r="EK173" s="248"/>
      <c r="EL173" s="188"/>
      <c r="EM173" s="188"/>
      <c r="EN173" s="188"/>
      <c r="EO173" s="188"/>
      <c r="EP173" s="188"/>
      <c r="EQ173" s="188"/>
      <c r="ER173" s="248"/>
      <c r="ES173" s="248"/>
      <c r="ET173" s="248"/>
      <c r="EU173" s="248"/>
      <c r="EV173" s="248"/>
      <c r="EW173" s="248"/>
      <c r="EX173" s="188"/>
      <c r="EY173" s="248"/>
      <c r="EZ173" s="188"/>
      <c r="FA173" s="188"/>
      <c r="FB173" s="188"/>
      <c r="FC173" s="188"/>
      <c r="FD173" s="188"/>
      <c r="FE173" s="188"/>
      <c r="FF173" s="188"/>
      <c r="FG173" s="248"/>
      <c r="FH173" s="248"/>
      <c r="FI173" s="248"/>
      <c r="FJ173" s="248"/>
      <c r="FK173" s="248"/>
      <c r="FL173" s="248"/>
      <c r="FM173" s="188"/>
      <c r="FN173" s="248"/>
      <c r="FO173" s="188"/>
      <c r="FP173" s="188"/>
      <c r="FQ173" s="188"/>
      <c r="FR173" s="188"/>
      <c r="FS173" s="188"/>
      <c r="FT173" s="188"/>
      <c r="FU173" s="188"/>
      <c r="FV173" s="248"/>
      <c r="FW173" s="248"/>
      <c r="FX173" s="248"/>
      <c r="FY173" s="248"/>
      <c r="FZ173" s="248"/>
      <c r="GA173" s="248"/>
      <c r="GB173" s="188"/>
      <c r="GC173" s="248"/>
      <c r="GD173" s="188"/>
      <c r="GK173" s="248"/>
      <c r="GL173" s="248"/>
      <c r="GM173" s="248"/>
      <c r="GN173" s="248"/>
      <c r="GO173" s="248"/>
      <c r="GP173" s="248"/>
      <c r="GQ173" s="188"/>
      <c r="GR173" s="248"/>
      <c r="GS173" s="188"/>
      <c r="GZ173" s="248"/>
      <c r="HA173" s="248"/>
      <c r="HB173" s="248"/>
      <c r="HC173" s="248"/>
      <c r="HD173" s="248"/>
      <c r="HE173" s="248"/>
      <c r="HF173" s="188"/>
      <c r="HG173" s="248"/>
      <c r="HH173" s="188"/>
    </row>
    <row r="174" spans="1:220" ht="16.5" x14ac:dyDescent="0.25">
      <c r="A174" s="404">
        <v>42036</v>
      </c>
      <c r="B174" s="410">
        <f t="shared" si="360"/>
        <v>0</v>
      </c>
      <c r="C174" s="208">
        <f t="shared" si="361"/>
        <v>0</v>
      </c>
      <c r="D174" s="417"/>
      <c r="E174" s="410">
        <f t="shared" si="362"/>
        <v>0</v>
      </c>
      <c r="F174" s="208">
        <f t="shared" si="363"/>
        <v>0</v>
      </c>
      <c r="G174" s="417"/>
      <c r="H174" s="410">
        <f t="shared" si="364"/>
        <v>0</v>
      </c>
      <c r="I174" s="208">
        <f t="shared" si="397"/>
        <v>0</v>
      </c>
      <c r="J174" s="417"/>
      <c r="K174" s="410">
        <f t="shared" si="365"/>
        <v>0</v>
      </c>
      <c r="L174" s="208">
        <f t="shared" si="398"/>
        <v>0</v>
      </c>
      <c r="M174" s="417"/>
      <c r="N174" s="410">
        <f t="shared" si="366"/>
        <v>0</v>
      </c>
      <c r="O174" s="208">
        <f t="shared" si="399"/>
        <v>0</v>
      </c>
      <c r="P174" s="417"/>
      <c r="Q174" s="410">
        <f t="shared" si="367"/>
        <v>0</v>
      </c>
      <c r="R174" s="208">
        <f t="shared" si="368"/>
        <v>0</v>
      </c>
      <c r="S174" s="417"/>
      <c r="T174" s="208">
        <f t="shared" si="369"/>
        <v>0</v>
      </c>
      <c r="U174" s="417"/>
      <c r="V174" s="410">
        <f t="shared" si="370"/>
        <v>0</v>
      </c>
      <c r="W174" s="208">
        <f t="shared" si="371"/>
        <v>4.8835000000000006</v>
      </c>
      <c r="X174" s="417"/>
      <c r="Z174" s="415">
        <f t="shared" si="372"/>
        <v>0</v>
      </c>
      <c r="AA174" s="122"/>
      <c r="AB174" s="122"/>
    </row>
    <row r="175" spans="1:220" ht="16.5" x14ac:dyDescent="0.25">
      <c r="A175" s="409">
        <v>42064</v>
      </c>
      <c r="B175" s="418">
        <f t="shared" si="360"/>
        <v>0</v>
      </c>
      <c r="C175" s="209">
        <f t="shared" si="361"/>
        <v>0</v>
      </c>
      <c r="D175" s="419"/>
      <c r="E175" s="418">
        <f t="shared" si="362"/>
        <v>0</v>
      </c>
      <c r="F175" s="209">
        <f t="shared" si="363"/>
        <v>0</v>
      </c>
      <c r="G175" s="419"/>
      <c r="H175" s="418">
        <f t="shared" si="364"/>
        <v>0</v>
      </c>
      <c r="I175" s="209">
        <f t="shared" si="397"/>
        <v>0</v>
      </c>
      <c r="J175" s="419"/>
      <c r="K175" s="418">
        <f t="shared" si="365"/>
        <v>0</v>
      </c>
      <c r="L175" s="209">
        <f t="shared" si="398"/>
        <v>0</v>
      </c>
      <c r="M175" s="419"/>
      <c r="N175" s="418">
        <f t="shared" si="366"/>
        <v>0</v>
      </c>
      <c r="O175" s="209">
        <f t="shared" si="399"/>
        <v>0</v>
      </c>
      <c r="P175" s="419"/>
      <c r="Q175" s="418">
        <f t="shared" si="367"/>
        <v>0</v>
      </c>
      <c r="R175" s="209">
        <f t="shared" si="368"/>
        <v>0</v>
      </c>
      <c r="S175" s="419"/>
      <c r="T175" s="209">
        <f t="shared" si="369"/>
        <v>0</v>
      </c>
      <c r="U175" s="419"/>
      <c r="V175" s="418">
        <f t="shared" si="370"/>
        <v>0</v>
      </c>
      <c r="W175" s="209">
        <f t="shared" si="371"/>
        <v>4.7535000000000007</v>
      </c>
      <c r="X175" s="419"/>
      <c r="Z175" s="412">
        <f t="shared" si="372"/>
        <v>0</v>
      </c>
      <c r="AA175" s="122"/>
      <c r="AB175" s="122"/>
    </row>
  </sheetData>
  <pageMargins left="0.47" right="0.23" top="0.47" bottom="0.25" header="0.17" footer="0.19"/>
  <pageSetup scale="50" orientation="landscape" r:id="rId1"/>
  <headerFooter alignWithMargins="0">
    <oddHeader>Page 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C2:BW68"/>
  <sheetViews>
    <sheetView view="pageBreakPreview" topLeftCell="C1" zoomScaleNormal="100" zoomScaleSheetLayoutView="100" workbookViewId="0">
      <pane xSplit="1" ySplit="3" topLeftCell="D4" activePane="bottomRight" state="frozen"/>
      <selection activeCell="C1" sqref="C1"/>
      <selection pane="topRight" activeCell="D1" sqref="D1"/>
      <selection pane="bottomLeft" activeCell="C4" sqref="C4"/>
      <selection pane="bottomRight" activeCell="C3" sqref="C3"/>
    </sheetView>
  </sheetViews>
  <sheetFormatPr defaultRowHeight="12.75" outlineLevelRow="1" outlineLevelCol="1" x14ac:dyDescent="0.2"/>
  <cols>
    <col min="3" max="3" width="27.5703125" bestFit="1" customWidth="1"/>
    <col min="4" max="4" width="1.7109375" customWidth="1"/>
    <col min="5" max="5" width="9.7109375" bestFit="1" customWidth="1"/>
    <col min="6" max="6" width="1.7109375" style="122" customWidth="1"/>
    <col min="7" max="7" width="10.28515625" bestFit="1" customWidth="1"/>
    <col min="8" max="8" width="1.7109375" style="122" hidden="1" customWidth="1" outlineLevel="1"/>
    <col min="9" max="9" width="10.7109375" hidden="1" customWidth="1" outlineLevel="1"/>
    <col min="10" max="10" width="1.7109375" style="122" customWidth="1" collapsed="1"/>
    <col min="11" max="11" width="10.7109375" bestFit="1" customWidth="1"/>
    <col min="12" max="12" width="1.7109375" style="122" hidden="1" customWidth="1" outlineLevel="1"/>
    <col min="13" max="13" width="11.28515625" hidden="1" customWidth="1" outlineLevel="1"/>
    <col min="14" max="14" width="1.7109375" hidden="1" customWidth="1" outlineLevel="1"/>
    <col min="15" max="15" width="11.28515625" hidden="1" customWidth="1" outlineLevel="1"/>
    <col min="16" max="16" width="1.7109375" style="122" customWidth="1" collapsed="1"/>
    <col min="17" max="17" width="10.7109375" bestFit="1" customWidth="1"/>
    <col min="18" max="18" width="1.7109375" customWidth="1"/>
    <col min="19" max="19" width="13.42578125" bestFit="1" customWidth="1"/>
    <col min="20" max="20" width="1.7109375" customWidth="1"/>
    <col min="21" max="21" width="13.28515625" bestFit="1" customWidth="1"/>
    <col min="22" max="22" width="1.7109375" customWidth="1"/>
    <col min="24" max="24" width="1.7109375" customWidth="1"/>
    <col min="25" max="25" width="10.7109375" bestFit="1" customWidth="1"/>
    <col min="26" max="26" width="1.7109375" customWidth="1"/>
    <col min="27" max="27" width="10.28515625" bestFit="1" customWidth="1"/>
    <col min="28" max="28" width="1.7109375" style="122" customWidth="1"/>
    <col min="29" max="29" width="10.28515625" bestFit="1" customWidth="1"/>
    <col min="30" max="30" width="1.7109375" style="122" hidden="1" customWidth="1" outlineLevel="1"/>
    <col min="31" max="31" width="10.28515625" hidden="1" customWidth="1" outlineLevel="1"/>
    <col min="32" max="32" width="1.7109375" style="122" customWidth="1" collapsed="1"/>
    <col min="33" max="33" width="10.7109375" bestFit="1" customWidth="1"/>
    <col min="34" max="34" width="1.7109375" style="122" hidden="1" customWidth="1" outlineLevel="1"/>
    <col min="35" max="35" width="10.28515625" hidden="1" customWidth="1" outlineLevel="1"/>
    <col min="36" max="36" width="1.7109375" hidden="1" customWidth="1" outlineLevel="1"/>
    <col min="37" max="37" width="10.28515625" hidden="1" customWidth="1" outlineLevel="1"/>
    <col min="38" max="38" width="1.7109375" style="122" customWidth="1" collapsed="1"/>
    <col min="39" max="39" width="10.7109375" bestFit="1" customWidth="1"/>
    <col min="41" max="41" width="14.7109375" bestFit="1" customWidth="1"/>
    <col min="42" max="42" width="10.28515625" bestFit="1" customWidth="1"/>
    <col min="43" max="43" width="16" bestFit="1" customWidth="1"/>
    <col min="44" max="44" width="10.28515625" bestFit="1" customWidth="1"/>
    <col min="46" max="46" width="10.28515625" bestFit="1" customWidth="1"/>
    <col min="52" max="52" width="10.28515625" bestFit="1" customWidth="1"/>
  </cols>
  <sheetData>
    <row r="2" spans="3:75" ht="18.75" x14ac:dyDescent="0.3">
      <c r="C2" s="119" t="s">
        <v>83</v>
      </c>
      <c r="D2" s="119"/>
      <c r="E2" s="119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1"/>
      <c r="AO2" s="122"/>
    </row>
    <row r="3" spans="3:75" ht="18.75" x14ac:dyDescent="0.3">
      <c r="C3" s="320">
        <v>36914</v>
      </c>
      <c r="D3" s="123"/>
      <c r="E3" s="124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1"/>
      <c r="AO3" s="122">
        <f>MONTH(C3)</f>
        <v>1</v>
      </c>
      <c r="AP3" s="147">
        <f>SUM(E44:AM44,E36:AM36)</f>
        <v>0</v>
      </c>
    </row>
    <row r="4" spans="3:75" x14ac:dyDescent="0.2">
      <c r="C4" s="126"/>
      <c r="D4" s="126"/>
      <c r="E4" s="126"/>
      <c r="F4" s="127"/>
      <c r="G4" s="126"/>
      <c r="H4" s="127"/>
      <c r="I4" s="126"/>
      <c r="J4" s="127"/>
      <c r="K4" s="126"/>
      <c r="L4" s="127"/>
      <c r="M4" s="126"/>
      <c r="N4" s="126"/>
      <c r="O4" s="126"/>
      <c r="P4" s="127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7"/>
      <c r="AC4" s="126"/>
      <c r="AD4" s="127"/>
      <c r="AE4" s="126"/>
      <c r="AF4" s="127"/>
      <c r="AG4" s="126"/>
      <c r="AH4" s="127"/>
      <c r="AI4" s="126"/>
      <c r="AJ4" s="126"/>
      <c r="AK4" s="126"/>
      <c r="AL4" s="127"/>
      <c r="AM4" s="126"/>
      <c r="AN4" s="121"/>
      <c r="AO4" s="122"/>
    </row>
    <row r="5" spans="3:75" ht="15" x14ac:dyDescent="0.2">
      <c r="C5" s="128" t="s">
        <v>84</v>
      </c>
      <c r="D5" s="128"/>
      <c r="E5" s="128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1"/>
      <c r="AO5" s="122"/>
    </row>
    <row r="6" spans="3:75" ht="15" hidden="1" outlineLevel="1" x14ac:dyDescent="0.2">
      <c r="C6" s="130"/>
      <c r="D6" s="130"/>
      <c r="E6" s="131" t="str">
        <f>"CDN"&amp;E8</f>
        <v>CDNDaily</v>
      </c>
      <c r="F6" s="131"/>
      <c r="G6" s="131" t="str">
        <f t="shared" ref="G6:Q6" si="0">"CDN"&amp;G8</f>
        <v>CDNQ1</v>
      </c>
      <c r="H6" s="131"/>
      <c r="I6" s="131" t="str">
        <f t="shared" si="0"/>
        <v>CDNQ2</v>
      </c>
      <c r="J6" s="131"/>
      <c r="K6" s="131" t="str">
        <f t="shared" si="0"/>
        <v>CDNMTD</v>
      </c>
      <c r="L6" s="131"/>
      <c r="M6" s="131" t="str">
        <f t="shared" si="0"/>
        <v>CDNQ3</v>
      </c>
      <c r="N6" s="131"/>
      <c r="O6" s="131"/>
      <c r="P6" s="131"/>
      <c r="Q6" s="131" t="str">
        <f t="shared" si="0"/>
        <v>CDNYTD</v>
      </c>
      <c r="R6" s="131"/>
      <c r="S6" s="131"/>
      <c r="T6" s="131"/>
      <c r="U6" s="131"/>
      <c r="V6" s="131"/>
      <c r="W6" s="131"/>
      <c r="X6" s="131"/>
      <c r="Y6" s="131"/>
      <c r="Z6" s="131"/>
      <c r="AA6" s="131" t="str">
        <f>"US"&amp;AA8</f>
        <v>USDaily</v>
      </c>
      <c r="AB6" s="131"/>
      <c r="AC6" s="131" t="str">
        <f t="shared" ref="AC6:AM6" si="1">"US"&amp;AC8</f>
        <v>USQ1</v>
      </c>
      <c r="AD6" s="131"/>
      <c r="AE6" s="131" t="str">
        <f t="shared" si="1"/>
        <v>USQ2</v>
      </c>
      <c r="AF6" s="131"/>
      <c r="AG6" s="131" t="str">
        <f t="shared" si="1"/>
        <v>USMTD</v>
      </c>
      <c r="AH6" s="131"/>
      <c r="AI6" s="131" t="str">
        <f t="shared" si="1"/>
        <v>USQ3</v>
      </c>
      <c r="AJ6" s="131"/>
      <c r="AK6" s="131"/>
      <c r="AL6" s="131"/>
      <c r="AM6" s="131" t="str">
        <f t="shared" si="1"/>
        <v>USYTD</v>
      </c>
      <c r="AN6" s="121"/>
      <c r="AO6" s="122"/>
    </row>
    <row r="7" spans="3:75" ht="15" collapsed="1" x14ac:dyDescent="0.2">
      <c r="C7" s="130"/>
      <c r="D7" s="130"/>
      <c r="E7" s="132" t="s">
        <v>85</v>
      </c>
      <c r="F7" s="133"/>
      <c r="G7" s="132"/>
      <c r="H7" s="133"/>
      <c r="I7" s="132"/>
      <c r="J7" s="133"/>
      <c r="K7" s="132"/>
      <c r="L7" s="133"/>
      <c r="M7" s="132"/>
      <c r="N7" s="133"/>
      <c r="O7" s="132"/>
      <c r="P7" s="134"/>
      <c r="Q7" s="135"/>
      <c r="R7" s="136"/>
      <c r="S7" s="137" t="s">
        <v>86</v>
      </c>
      <c r="T7" s="137"/>
      <c r="U7" s="137" t="s">
        <v>87</v>
      </c>
      <c r="V7" s="137"/>
      <c r="W7" s="137" t="s">
        <v>88</v>
      </c>
      <c r="X7" s="138"/>
      <c r="Y7" s="139" t="s">
        <v>89</v>
      </c>
      <c r="Z7" s="140"/>
      <c r="AA7" s="132" t="s">
        <v>90</v>
      </c>
      <c r="AB7" s="133"/>
      <c r="AC7" s="132"/>
      <c r="AD7" s="133"/>
      <c r="AE7" s="132"/>
      <c r="AF7" s="133"/>
      <c r="AG7" s="132"/>
      <c r="AH7" s="134"/>
      <c r="AI7" s="135"/>
      <c r="AJ7" s="134"/>
      <c r="AK7" s="135"/>
      <c r="AL7" s="133"/>
      <c r="AM7" s="132"/>
      <c r="AN7" s="121"/>
      <c r="AO7" s="122" t="s">
        <v>91</v>
      </c>
      <c r="AQ7" s="122" t="s">
        <v>92</v>
      </c>
    </row>
    <row r="8" spans="3:75" ht="15" x14ac:dyDescent="0.2">
      <c r="C8" s="130"/>
      <c r="D8" s="130"/>
      <c r="E8" s="141" t="s">
        <v>93</v>
      </c>
      <c r="F8" s="127"/>
      <c r="G8" s="141" t="s">
        <v>94</v>
      </c>
      <c r="H8" s="137"/>
      <c r="I8" s="141" t="s">
        <v>95</v>
      </c>
      <c r="J8" s="137"/>
      <c r="K8" s="141" t="s">
        <v>96</v>
      </c>
      <c r="L8" s="137"/>
      <c r="M8" s="141" t="s">
        <v>97</v>
      </c>
      <c r="N8" s="137"/>
      <c r="O8" s="141" t="s">
        <v>221</v>
      </c>
      <c r="P8" s="142"/>
      <c r="Q8" s="141" t="s">
        <v>98</v>
      </c>
      <c r="R8" s="143"/>
      <c r="S8" s="141" t="s">
        <v>99</v>
      </c>
      <c r="T8" s="137"/>
      <c r="U8" s="141" t="s">
        <v>100</v>
      </c>
      <c r="V8" s="142"/>
      <c r="W8" s="144" t="s">
        <v>101</v>
      </c>
      <c r="X8" s="142"/>
      <c r="Y8" s="141" t="s">
        <v>101</v>
      </c>
      <c r="Z8" s="145"/>
      <c r="AA8" s="141" t="s">
        <v>93</v>
      </c>
      <c r="AB8" s="127"/>
      <c r="AC8" s="141" t="s">
        <v>94</v>
      </c>
      <c r="AD8" s="137"/>
      <c r="AE8" s="141" t="s">
        <v>95</v>
      </c>
      <c r="AF8" s="137"/>
      <c r="AG8" s="141" t="s">
        <v>96</v>
      </c>
      <c r="AH8" s="137"/>
      <c r="AI8" s="141" t="s">
        <v>97</v>
      </c>
      <c r="AJ8" s="137"/>
      <c r="AK8" s="146" t="s">
        <v>221</v>
      </c>
      <c r="AL8" s="142"/>
      <c r="AM8" s="141" t="s">
        <v>98</v>
      </c>
      <c r="AN8" s="121"/>
      <c r="AO8" s="141" t="s">
        <v>98</v>
      </c>
      <c r="AQ8" s="141" t="s">
        <v>98</v>
      </c>
      <c r="BV8" s="147"/>
    </row>
    <row r="9" spans="3:75" outlineLevel="1" x14ac:dyDescent="0.2">
      <c r="C9" s="148" t="s">
        <v>382</v>
      </c>
      <c r="D9" s="148"/>
      <c r="E9" s="149">
        <f>(W9-Y9)*S9</f>
        <v>0</v>
      </c>
      <c r="F9" s="137"/>
      <c r="G9" s="149">
        <f>[2]January!J8+[2]February!J8+[2]March!J8</f>
        <v>0</v>
      </c>
      <c r="H9" s="150"/>
      <c r="I9" s="149">
        <f>[2]April!J8+[2]May!J8+[2]June!J8</f>
        <v>0</v>
      </c>
      <c r="J9" s="150"/>
      <c r="K9" s="149">
        <f>[2]December!J8</f>
        <v>0</v>
      </c>
      <c r="L9" s="150"/>
      <c r="M9" s="149">
        <f>[2]July!J8+[2]August!J8+[2]September!J8</f>
        <v>0</v>
      </c>
      <c r="N9" s="149"/>
      <c r="O9" s="214">
        <f>[2]October!J8+[2]November!J8+[2]December!J8</f>
        <v>0</v>
      </c>
      <c r="P9" s="150"/>
      <c r="Q9" s="149">
        <f>M9+I9+G9+O9</f>
        <v>0</v>
      </c>
      <c r="R9" s="151"/>
      <c r="S9" s="179">
        <v>0</v>
      </c>
      <c r="T9" s="151"/>
      <c r="U9" s="153">
        <f>S9*W9</f>
        <v>0</v>
      </c>
      <c r="V9" s="151"/>
      <c r="W9" s="154">
        <v>2.15</v>
      </c>
      <c r="X9" s="151"/>
      <c r="Y9" s="155">
        <v>2.15</v>
      </c>
      <c r="Z9" s="151"/>
      <c r="AA9" s="149">
        <f>AM9-AQ9</f>
        <v>0</v>
      </c>
      <c r="AB9" s="150"/>
      <c r="AC9" s="149">
        <f>[2]January!I8+[2]February!I8+[2]March!I8</f>
        <v>0</v>
      </c>
      <c r="AD9" s="150"/>
      <c r="AE9" s="149">
        <f>[2]April!I8+[2]May!I8+[2]June!I8</f>
        <v>0</v>
      </c>
      <c r="AF9" s="150"/>
      <c r="AG9" s="149">
        <f>[2]December!I8</f>
        <v>0</v>
      </c>
      <c r="AH9" s="150"/>
      <c r="AI9" s="149">
        <f>[2]July!I8+[2]August!I8+[2]September!I8</f>
        <v>0</v>
      </c>
      <c r="AJ9" s="149"/>
      <c r="AK9" s="214">
        <f>[2]October!I8+[2]November!I8+[2]December!I8</f>
        <v>0</v>
      </c>
      <c r="AL9" s="150"/>
      <c r="AM9" s="149">
        <f>AI9+AE9+AC9+AK9</f>
        <v>0</v>
      </c>
      <c r="AN9" s="121"/>
      <c r="AO9" s="156">
        <v>0</v>
      </c>
      <c r="AP9" s="157"/>
      <c r="AQ9" s="156">
        <v>0</v>
      </c>
      <c r="BV9" s="147"/>
    </row>
    <row r="10" spans="3:75" outlineLevel="1" x14ac:dyDescent="0.2">
      <c r="C10" s="148" t="s">
        <v>383</v>
      </c>
      <c r="D10" s="148"/>
      <c r="E10" s="149">
        <f>(W10-Y10)*S10</f>
        <v>0</v>
      </c>
      <c r="F10" s="137"/>
      <c r="G10" s="149">
        <f>[2]January!J9+[2]February!J9+[2]March!J9</f>
        <v>0</v>
      </c>
      <c r="H10" s="150"/>
      <c r="I10" s="149">
        <f>[2]April!J9+[2]May!J9+[2]June!J9</f>
        <v>0</v>
      </c>
      <c r="J10" s="150"/>
      <c r="K10" s="149">
        <f>[2]December!J9</f>
        <v>0</v>
      </c>
      <c r="L10" s="150"/>
      <c r="M10" s="149">
        <f>[2]July!J9+[2]August!J9+[2]September!J9</f>
        <v>0</v>
      </c>
      <c r="N10" s="149"/>
      <c r="O10" s="214">
        <f>[2]October!J9+[2]November!J9+[2]December!J9</f>
        <v>0</v>
      </c>
      <c r="P10" s="150"/>
      <c r="Q10" s="149">
        <f>M10+I10+G10+O10</f>
        <v>0</v>
      </c>
      <c r="R10" s="151"/>
      <c r="S10" s="179">
        <v>0</v>
      </c>
      <c r="T10" s="151"/>
      <c r="U10" s="153">
        <f>S10*W10</f>
        <v>0</v>
      </c>
      <c r="V10" s="151"/>
      <c r="W10" s="154">
        <v>3</v>
      </c>
      <c r="X10" s="151"/>
      <c r="Y10" s="155">
        <v>3</v>
      </c>
      <c r="Z10" s="151"/>
      <c r="AA10" s="149">
        <f>AM10-AQ10</f>
        <v>0</v>
      </c>
      <c r="AB10" s="150"/>
      <c r="AC10" s="149">
        <f>[2]January!I9+[2]February!I9+[2]March!I9</f>
        <v>0</v>
      </c>
      <c r="AD10" s="150"/>
      <c r="AE10" s="149">
        <f>[2]April!I9+[2]May!I9+[2]June!I9</f>
        <v>0</v>
      </c>
      <c r="AF10" s="150"/>
      <c r="AG10" s="149">
        <f>[2]December!I9</f>
        <v>0</v>
      </c>
      <c r="AH10" s="150"/>
      <c r="AI10" s="149">
        <f>[2]July!I9+[2]August!I9+[2]September!I9</f>
        <v>0</v>
      </c>
      <c r="AJ10" s="149"/>
      <c r="AK10" s="214">
        <f>[2]October!I9+[2]November!I9+[2]December!I9</f>
        <v>0</v>
      </c>
      <c r="AL10" s="150"/>
      <c r="AM10" s="149">
        <f>AI10+AE10+AC10+AK10</f>
        <v>0</v>
      </c>
      <c r="AN10" s="121"/>
      <c r="AO10" s="156">
        <v>0</v>
      </c>
      <c r="AP10" s="157"/>
      <c r="AQ10" s="156">
        <v>0</v>
      </c>
      <c r="AS10" s="147"/>
      <c r="AU10" s="147"/>
      <c r="BV10" s="147"/>
    </row>
    <row r="11" spans="3:75" outlineLevel="1" x14ac:dyDescent="0.2">
      <c r="C11" s="148"/>
      <c r="D11" s="148"/>
      <c r="E11" s="149"/>
      <c r="F11" s="142"/>
      <c r="G11" s="149"/>
      <c r="H11" s="150"/>
      <c r="I11" s="149"/>
      <c r="J11" s="150"/>
      <c r="K11" s="149"/>
      <c r="L11" s="150"/>
      <c r="M11" s="149"/>
      <c r="N11" s="149"/>
      <c r="O11" s="214"/>
      <c r="P11" s="150"/>
      <c r="Q11" s="149"/>
      <c r="R11" s="151"/>
      <c r="S11" s="179"/>
      <c r="T11" s="151"/>
      <c r="U11" s="153"/>
      <c r="V11" s="151"/>
      <c r="W11" s="154"/>
      <c r="X11" s="151"/>
      <c r="Y11" s="155"/>
      <c r="Z11" s="151"/>
      <c r="AA11" s="149"/>
      <c r="AB11" s="150"/>
      <c r="AC11" s="149"/>
      <c r="AD11" s="150"/>
      <c r="AE11" s="149"/>
      <c r="AF11" s="150"/>
      <c r="AG11" s="149"/>
      <c r="AH11" s="150"/>
      <c r="AI11" s="149"/>
      <c r="AJ11" s="149"/>
      <c r="AK11" s="214"/>
      <c r="AL11" s="150"/>
      <c r="AM11" s="149"/>
      <c r="AN11" s="121"/>
      <c r="AO11" s="156"/>
      <c r="AP11" s="157"/>
      <c r="AQ11" s="156"/>
      <c r="AS11" s="147"/>
      <c r="AU11" s="147"/>
      <c r="BV11" s="147"/>
    </row>
    <row r="12" spans="3:75" x14ac:dyDescent="0.2">
      <c r="C12" s="148" t="s">
        <v>102</v>
      </c>
      <c r="D12" s="148"/>
      <c r="E12" s="149">
        <f>Q12-AO12</f>
        <v>62499.999999998668</v>
      </c>
      <c r="F12" s="142"/>
      <c r="G12" s="149">
        <f>[2]January!J11+[2]February!J11+[2]March!J11</f>
        <v>62499.999999998668</v>
      </c>
      <c r="H12" s="150"/>
      <c r="I12" s="149">
        <f>[2]April!J11+[2]May!J11+[2]June!J11</f>
        <v>0</v>
      </c>
      <c r="J12" s="150"/>
      <c r="K12" s="149">
        <f>[2]January!J11</f>
        <v>62499.999999998668</v>
      </c>
      <c r="L12" s="150"/>
      <c r="M12" s="149">
        <f>[2]July!J11+[2]August!J11+[2]September!J11</f>
        <v>0</v>
      </c>
      <c r="N12" s="149"/>
      <c r="O12" s="214">
        <f>[2]October!J11+[2]November!J11+[2]December!J11</f>
        <v>0</v>
      </c>
      <c r="P12" s="150"/>
      <c r="Q12" s="149">
        <f>M12+I12+G12+O12</f>
        <v>62499.999999998668</v>
      </c>
      <c r="R12" s="151"/>
      <c r="S12" s="152">
        <f>[2]Q1!V18</f>
        <v>1250000</v>
      </c>
      <c r="T12" s="151"/>
      <c r="U12" s="153">
        <f>S12*W12</f>
        <v>13687500</v>
      </c>
      <c r="V12" s="151"/>
      <c r="W12" s="154">
        <v>10.95</v>
      </c>
      <c r="X12" s="151"/>
      <c r="Y12" s="155">
        <v>10.9</v>
      </c>
      <c r="Z12" s="151"/>
      <c r="AA12" s="149">
        <f>AM12-AQ12</f>
        <v>40010.962581519037</v>
      </c>
      <c r="AB12" s="150"/>
      <c r="AC12" s="149">
        <f>[2]January!I11+[2]February!I11+[2]March!I11</f>
        <v>137364.23724685237</v>
      </c>
      <c r="AD12" s="150"/>
      <c r="AE12" s="149">
        <f>[2]April!I11+[2]May!I11+[2]June!I11</f>
        <v>0</v>
      </c>
      <c r="AF12" s="150"/>
      <c r="AG12" s="149">
        <f>[2]January!I11</f>
        <v>137364.23724685237</v>
      </c>
      <c r="AH12" s="150"/>
      <c r="AI12" s="149">
        <f>[2]July!I11+[2]August!I11+[2]September!I11</f>
        <v>0</v>
      </c>
      <c r="AJ12" s="149"/>
      <c r="AK12" s="214">
        <f>[2]October!I11+[2]November!I11+[2]December!I11</f>
        <v>0</v>
      </c>
      <c r="AL12" s="150"/>
      <c r="AM12" s="149">
        <f>AI12+AE12+AC12+AK12</f>
        <v>137364.23724685237</v>
      </c>
      <c r="AN12" s="121"/>
      <c r="AO12" s="156">
        <v>0</v>
      </c>
      <c r="AP12" s="157"/>
      <c r="AQ12" s="156">
        <v>97353.274665333331</v>
      </c>
      <c r="AS12" s="147"/>
      <c r="AU12" s="147"/>
      <c r="BV12" s="147"/>
      <c r="BW12" s="147"/>
    </row>
    <row r="13" spans="3:75" outlineLevel="1" x14ac:dyDescent="0.2">
      <c r="C13" s="148"/>
      <c r="D13" s="148"/>
      <c r="E13" s="149"/>
      <c r="F13" s="150"/>
      <c r="G13" s="149"/>
      <c r="H13" s="150"/>
      <c r="I13" s="149"/>
      <c r="J13" s="150"/>
      <c r="K13" s="149"/>
      <c r="L13" s="150"/>
      <c r="M13" s="149"/>
      <c r="N13" s="149"/>
      <c r="O13" s="214"/>
      <c r="P13" s="150"/>
      <c r="Q13" s="149"/>
      <c r="R13" s="151"/>
      <c r="S13" s="179"/>
      <c r="T13" s="151"/>
      <c r="U13" s="153"/>
      <c r="V13" s="151"/>
      <c r="W13" s="154"/>
      <c r="X13" s="151"/>
      <c r="Y13" s="155"/>
      <c r="Z13" s="151"/>
      <c r="AA13" s="149"/>
      <c r="AB13" s="150"/>
      <c r="AC13" s="149"/>
      <c r="AD13" s="150"/>
      <c r="AE13" s="149"/>
      <c r="AF13" s="150"/>
      <c r="AG13" s="149"/>
      <c r="AH13" s="150"/>
      <c r="AI13" s="149"/>
      <c r="AJ13" s="149"/>
      <c r="AK13" s="214"/>
      <c r="AL13" s="150"/>
      <c r="AM13" s="149"/>
      <c r="AN13" s="121"/>
      <c r="AO13" s="156"/>
      <c r="AP13" s="157"/>
      <c r="AQ13" s="156"/>
      <c r="AS13" s="147"/>
      <c r="AU13" s="147"/>
      <c r="BW13" s="147"/>
    </row>
    <row r="14" spans="3:75" outlineLevel="1" x14ac:dyDescent="0.2">
      <c r="C14" s="148"/>
      <c r="D14" s="148"/>
      <c r="E14" s="149"/>
      <c r="F14" s="150"/>
      <c r="G14" s="158"/>
      <c r="H14" s="150"/>
      <c r="I14" s="158"/>
      <c r="J14" s="150"/>
      <c r="K14" s="149"/>
      <c r="L14" s="150"/>
      <c r="M14" s="149"/>
      <c r="N14" s="149"/>
      <c r="O14" s="214"/>
      <c r="P14" s="150"/>
      <c r="Q14" s="149"/>
      <c r="R14" s="151"/>
      <c r="S14" s="179"/>
      <c r="T14" s="151"/>
      <c r="U14" s="153"/>
      <c r="V14" s="151"/>
      <c r="W14" s="154"/>
      <c r="X14" s="151"/>
      <c r="Y14" s="155"/>
      <c r="Z14" s="151"/>
      <c r="AA14" s="149"/>
      <c r="AB14" s="150"/>
      <c r="AC14" s="158"/>
      <c r="AD14" s="150"/>
      <c r="AE14" s="158"/>
      <c r="AF14" s="150"/>
      <c r="AG14" s="149"/>
      <c r="AH14" s="150"/>
      <c r="AI14" s="149"/>
      <c r="AJ14" s="149"/>
      <c r="AK14" s="214"/>
      <c r="AL14" s="150"/>
      <c r="AM14" s="149"/>
      <c r="AN14" s="121"/>
      <c r="AO14" s="156"/>
      <c r="AP14" s="157"/>
      <c r="AQ14" s="156"/>
      <c r="AS14" s="147"/>
      <c r="AU14" s="147"/>
      <c r="BW14" s="147"/>
    </row>
    <row r="15" spans="3:75" x14ac:dyDescent="0.2">
      <c r="C15" s="126"/>
      <c r="D15" s="126"/>
      <c r="E15" s="159"/>
      <c r="F15" s="150"/>
      <c r="G15" s="149"/>
      <c r="H15" s="160"/>
      <c r="I15" s="149"/>
      <c r="J15" s="160"/>
      <c r="K15" s="149"/>
      <c r="L15" s="160"/>
      <c r="M15" s="149"/>
      <c r="N15" s="149"/>
      <c r="O15" s="149"/>
      <c r="P15" s="160"/>
      <c r="Q15" s="149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0"/>
      <c r="AC15" s="151"/>
      <c r="AD15" s="150"/>
      <c r="AE15" s="151"/>
      <c r="AF15" s="150"/>
      <c r="AG15" s="151"/>
      <c r="AH15" s="150"/>
      <c r="AI15" s="151"/>
      <c r="AJ15" s="151"/>
      <c r="AK15" s="151"/>
      <c r="AL15" s="150"/>
      <c r="AM15" s="151"/>
      <c r="AN15" s="121"/>
      <c r="AO15" s="122"/>
      <c r="AQ15" s="147"/>
      <c r="AS15" s="147"/>
      <c r="AU15" s="147"/>
      <c r="BW15" s="147"/>
    </row>
    <row r="16" spans="3:75" x14ac:dyDescent="0.2">
      <c r="C16" s="161" t="s">
        <v>103</v>
      </c>
      <c r="D16" s="161"/>
      <c r="E16" s="162">
        <f>SUM(E9:E14)</f>
        <v>62499.999999998668</v>
      </c>
      <c r="F16" s="163"/>
      <c r="G16" s="162">
        <f>SUM(G9:G14)</f>
        <v>62499.999999998668</v>
      </c>
      <c r="H16" s="164"/>
      <c r="I16" s="162">
        <f>SUM(I9:I14)</f>
        <v>0</v>
      </c>
      <c r="J16" s="164"/>
      <c r="K16" s="162">
        <f>SUM(K9:K14)</f>
        <v>62499.999999998668</v>
      </c>
      <c r="L16" s="164"/>
      <c r="M16" s="162">
        <f>SUM(M9:M14)</f>
        <v>0</v>
      </c>
      <c r="N16" s="164"/>
      <c r="O16" s="162">
        <f>SUM(O9:O14)</f>
        <v>0</v>
      </c>
      <c r="P16" s="163"/>
      <c r="Q16" s="162">
        <f>SUM(Q9:Q14)</f>
        <v>62499.999999998668</v>
      </c>
      <c r="R16" s="151"/>
      <c r="S16" s="151"/>
      <c r="T16" s="151"/>
      <c r="U16" s="151"/>
      <c r="V16" s="151"/>
      <c r="W16" s="151"/>
      <c r="X16" s="151"/>
      <c r="Y16" s="151"/>
      <c r="Z16" s="151"/>
      <c r="AA16" s="162">
        <f>SUM(AA9:AA14)</f>
        <v>40010.962581519037</v>
      </c>
      <c r="AB16" s="163"/>
      <c r="AC16" s="162">
        <f>SUM(AC9:AC14)</f>
        <v>137364.23724685237</v>
      </c>
      <c r="AD16" s="164"/>
      <c r="AE16" s="162">
        <f>SUM(AE9:AE14)</f>
        <v>0</v>
      </c>
      <c r="AF16" s="164"/>
      <c r="AG16" s="162">
        <f>SUM(AG9:AG14)</f>
        <v>137364.23724685237</v>
      </c>
      <c r="AH16" s="164"/>
      <c r="AI16" s="162">
        <f>SUM(AI9:AI14)</f>
        <v>0</v>
      </c>
      <c r="AJ16" s="164"/>
      <c r="AK16" s="162">
        <f>SUM(AK9:AK14)</f>
        <v>0</v>
      </c>
      <c r="AL16" s="163"/>
      <c r="AM16" s="162">
        <f>SUM(AM9:AM14)</f>
        <v>137364.23724685237</v>
      </c>
      <c r="AN16" s="121"/>
      <c r="AO16" s="122"/>
      <c r="BW16" s="147"/>
    </row>
    <row r="17" spans="3:75" x14ac:dyDescent="0.2">
      <c r="C17" s="126"/>
      <c r="D17" s="126"/>
      <c r="E17" s="159"/>
      <c r="F17" s="150"/>
      <c r="G17" s="151"/>
      <c r="H17" s="150"/>
      <c r="I17" s="151"/>
      <c r="J17" s="150"/>
      <c r="K17" s="151"/>
      <c r="L17" s="150"/>
      <c r="M17" s="151"/>
      <c r="N17" s="151"/>
      <c r="O17" s="151"/>
      <c r="P17" s="150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0"/>
      <c r="AC17" s="151"/>
      <c r="AD17" s="150"/>
      <c r="AE17" s="151"/>
      <c r="AF17" s="150"/>
      <c r="AG17" s="151"/>
      <c r="AH17" s="150"/>
      <c r="AI17" s="151"/>
      <c r="AJ17" s="151"/>
      <c r="AK17" s="151"/>
      <c r="AL17" s="150"/>
      <c r="AM17" s="151"/>
      <c r="AN17" s="121"/>
      <c r="AO17" s="122"/>
      <c r="BW17" s="147"/>
    </row>
    <row r="18" spans="3:75" x14ac:dyDescent="0.2">
      <c r="C18" s="165" t="s">
        <v>104</v>
      </c>
      <c r="D18" s="166"/>
      <c r="E18" s="132" t="s">
        <v>85</v>
      </c>
      <c r="F18" s="133"/>
      <c r="G18" s="132"/>
      <c r="H18" s="133"/>
      <c r="I18" s="132"/>
      <c r="J18" s="133"/>
      <c r="K18" s="132"/>
      <c r="L18" s="133"/>
      <c r="M18" s="132"/>
      <c r="N18" s="133"/>
      <c r="O18" s="132"/>
      <c r="P18" s="134"/>
      <c r="Q18" s="135"/>
      <c r="R18" s="151"/>
      <c r="S18" s="151"/>
      <c r="T18" s="151"/>
      <c r="U18" s="151"/>
      <c r="V18" s="151"/>
      <c r="W18" s="151"/>
      <c r="X18" s="151"/>
      <c r="Y18" s="151"/>
      <c r="Z18" s="151"/>
      <c r="AA18" s="132" t="s">
        <v>90</v>
      </c>
      <c r="AB18" s="133"/>
      <c r="AC18" s="132"/>
      <c r="AD18" s="133"/>
      <c r="AE18" s="132"/>
      <c r="AF18" s="133"/>
      <c r="AG18" s="132"/>
      <c r="AH18" s="134"/>
      <c r="AI18" s="135"/>
      <c r="AJ18" s="134"/>
      <c r="AK18" s="135"/>
      <c r="AL18" s="133"/>
      <c r="AM18" s="132"/>
      <c r="AN18" s="167"/>
      <c r="AO18" s="122" t="s">
        <v>91</v>
      </c>
      <c r="AQ18" s="122" t="s">
        <v>92</v>
      </c>
    </row>
    <row r="19" spans="3:75" x14ac:dyDescent="0.2">
      <c r="C19" s="126"/>
      <c r="D19" s="126"/>
      <c r="E19" s="141" t="s">
        <v>93</v>
      </c>
      <c r="F19" s="142"/>
      <c r="G19" s="141" t="s">
        <v>94</v>
      </c>
      <c r="H19" s="137"/>
      <c r="I19" s="141" t="s">
        <v>95</v>
      </c>
      <c r="J19" s="137"/>
      <c r="K19" s="141" t="s">
        <v>96</v>
      </c>
      <c r="L19" s="137"/>
      <c r="M19" s="141" t="s">
        <v>97</v>
      </c>
      <c r="N19" s="137"/>
      <c r="O19" s="146" t="s">
        <v>221</v>
      </c>
      <c r="P19" s="142"/>
      <c r="Q19" s="141" t="s">
        <v>98</v>
      </c>
      <c r="R19" s="151"/>
      <c r="S19" s="151"/>
      <c r="T19" s="151"/>
      <c r="U19" s="151"/>
      <c r="V19" s="151"/>
      <c r="W19" s="151"/>
      <c r="X19" s="151"/>
      <c r="Y19" s="151"/>
      <c r="Z19" s="151"/>
      <c r="AA19" s="141" t="s">
        <v>93</v>
      </c>
      <c r="AB19" s="142"/>
      <c r="AC19" s="141" t="s">
        <v>94</v>
      </c>
      <c r="AD19" s="137"/>
      <c r="AE19" s="141" t="s">
        <v>95</v>
      </c>
      <c r="AF19" s="137"/>
      <c r="AG19" s="141" t="s">
        <v>96</v>
      </c>
      <c r="AH19" s="137"/>
      <c r="AI19" s="141" t="s">
        <v>97</v>
      </c>
      <c r="AJ19" s="137"/>
      <c r="AK19" s="146" t="s">
        <v>221</v>
      </c>
      <c r="AL19" s="142"/>
      <c r="AM19" s="141" t="s">
        <v>98</v>
      </c>
      <c r="AN19" s="167"/>
      <c r="AO19" s="141" t="s">
        <v>98</v>
      </c>
      <c r="AQ19" s="141" t="s">
        <v>98</v>
      </c>
      <c r="AS19" s="147"/>
      <c r="AU19" s="147"/>
      <c r="AW19" s="147"/>
    </row>
    <row r="20" spans="3:75" x14ac:dyDescent="0.2">
      <c r="C20" s="148" t="str">
        <f>C9</f>
        <v>Arc Energy Trust Units</v>
      </c>
      <c r="D20" s="148"/>
      <c r="E20" s="168">
        <f>Q20-AO20</f>
        <v>0</v>
      </c>
      <c r="F20" s="150"/>
      <c r="G20" s="158">
        <v>0</v>
      </c>
      <c r="H20" s="150"/>
      <c r="I20" s="158">
        <v>0</v>
      </c>
      <c r="J20" s="150"/>
      <c r="K20" s="158">
        <v>0</v>
      </c>
      <c r="L20" s="150"/>
      <c r="M20" s="158">
        <v>0</v>
      </c>
      <c r="N20" s="158"/>
      <c r="O20" s="158">
        <v>0</v>
      </c>
      <c r="P20" s="150"/>
      <c r="Q20" s="149">
        <f>M20+I20+G20+O20</f>
        <v>0</v>
      </c>
      <c r="R20" s="151"/>
      <c r="S20" s="151"/>
      <c r="T20" s="151"/>
      <c r="U20" s="151"/>
      <c r="V20" s="151"/>
      <c r="W20" s="151"/>
      <c r="X20" s="151"/>
      <c r="Y20" s="151"/>
      <c r="Z20" s="151"/>
      <c r="AA20" s="149">
        <f>AM20-AQ20</f>
        <v>0</v>
      </c>
      <c r="AB20" s="150"/>
      <c r="AC20" s="158">
        <v>0</v>
      </c>
      <c r="AD20" s="150"/>
      <c r="AE20" s="158">
        <v>0</v>
      </c>
      <c r="AF20" s="150"/>
      <c r="AG20" s="158">
        <v>0</v>
      </c>
      <c r="AH20" s="150"/>
      <c r="AI20" s="158">
        <v>0</v>
      </c>
      <c r="AJ20" s="158"/>
      <c r="AK20" s="158">
        <v>0</v>
      </c>
      <c r="AL20" s="150"/>
      <c r="AM20" s="149">
        <f>AI20+AE20+AC20+AK20</f>
        <v>0</v>
      </c>
      <c r="AN20" s="121"/>
      <c r="AO20" s="156">
        <v>0</v>
      </c>
      <c r="AP20" s="157"/>
      <c r="AQ20" s="156">
        <v>0</v>
      </c>
      <c r="AS20" s="147"/>
      <c r="AU20" s="147"/>
      <c r="AW20" s="147"/>
    </row>
    <row r="21" spans="3:75" x14ac:dyDescent="0.2">
      <c r="C21" s="148" t="str">
        <f>C10</f>
        <v>Impact Energy</v>
      </c>
      <c r="D21" s="148"/>
      <c r="E21" s="168">
        <f>Q21-AO21</f>
        <v>0</v>
      </c>
      <c r="F21" s="150"/>
      <c r="G21" s="158">
        <v>0</v>
      </c>
      <c r="H21" s="150"/>
      <c r="I21" s="158">
        <v>0</v>
      </c>
      <c r="J21" s="150"/>
      <c r="K21" s="158">
        <v>0</v>
      </c>
      <c r="L21" s="150"/>
      <c r="M21" s="158">
        <v>0</v>
      </c>
      <c r="N21" s="149"/>
      <c r="O21" s="158">
        <v>0</v>
      </c>
      <c r="P21" s="150"/>
      <c r="Q21" s="149">
        <f>M21+I21+G21+O21</f>
        <v>0</v>
      </c>
      <c r="R21" s="151"/>
      <c r="S21" s="151"/>
      <c r="T21" s="151"/>
      <c r="U21" s="151"/>
      <c r="V21" s="151"/>
      <c r="W21" s="151"/>
      <c r="X21" s="151"/>
      <c r="Y21" s="151"/>
      <c r="Z21" s="151"/>
      <c r="AA21" s="149">
        <f>AM21-AQ21</f>
        <v>0</v>
      </c>
      <c r="AB21" s="150"/>
      <c r="AC21" s="158">
        <v>0</v>
      </c>
      <c r="AD21" s="150"/>
      <c r="AE21" s="158">
        <v>0</v>
      </c>
      <c r="AF21" s="150"/>
      <c r="AG21" s="158">
        <v>0</v>
      </c>
      <c r="AH21" s="150"/>
      <c r="AI21" s="158">
        <v>0</v>
      </c>
      <c r="AJ21" s="149"/>
      <c r="AK21" s="158">
        <v>0</v>
      </c>
      <c r="AL21" s="150"/>
      <c r="AM21" s="149">
        <f>AI21+AE21+AC21+AK21</f>
        <v>0</v>
      </c>
      <c r="AN21" s="121"/>
      <c r="AO21" s="156">
        <v>0</v>
      </c>
      <c r="AP21" s="157"/>
      <c r="AQ21" s="156">
        <v>0</v>
      </c>
      <c r="AS21" s="147"/>
      <c r="AU21" s="147"/>
      <c r="AW21" s="147"/>
    </row>
    <row r="22" spans="3:75" x14ac:dyDescent="0.2">
      <c r="C22" s="148"/>
      <c r="D22" s="148"/>
      <c r="E22" s="168"/>
      <c r="F22" s="150"/>
      <c r="G22" s="158"/>
      <c r="H22" s="150"/>
      <c r="I22" s="158"/>
      <c r="J22" s="150"/>
      <c r="K22" s="158"/>
      <c r="L22" s="150"/>
      <c r="M22" s="158"/>
      <c r="N22" s="158"/>
      <c r="O22" s="158"/>
      <c r="P22" s="150"/>
      <c r="Q22" s="149"/>
      <c r="R22" s="151"/>
      <c r="S22" s="151"/>
      <c r="T22" s="151"/>
      <c r="U22" s="151"/>
      <c r="V22" s="151"/>
      <c r="W22" s="151"/>
      <c r="X22" s="151"/>
      <c r="Y22" s="151"/>
      <c r="Z22" s="151"/>
      <c r="AA22" s="149"/>
      <c r="AB22" s="150"/>
      <c r="AC22" s="158"/>
      <c r="AD22" s="150"/>
      <c r="AE22" s="158"/>
      <c r="AF22" s="150"/>
      <c r="AG22" s="158"/>
      <c r="AH22" s="150"/>
      <c r="AI22" s="158"/>
      <c r="AJ22" s="158"/>
      <c r="AK22" s="158"/>
      <c r="AL22" s="150"/>
      <c r="AM22" s="149"/>
      <c r="AN22" s="121"/>
      <c r="AO22" s="156"/>
      <c r="AP22" s="157"/>
      <c r="AQ22" s="156"/>
      <c r="AS22" s="147"/>
      <c r="AU22" s="147"/>
      <c r="AW22" s="147"/>
    </row>
    <row r="23" spans="3:75" x14ac:dyDescent="0.2">
      <c r="C23" s="148" t="s">
        <v>102</v>
      </c>
      <c r="D23" s="148"/>
      <c r="E23" s="168">
        <f>Q23-AO23</f>
        <v>0</v>
      </c>
      <c r="F23" s="169"/>
      <c r="G23" s="158">
        <v>0</v>
      </c>
      <c r="H23" s="150"/>
      <c r="I23" s="158">
        <v>0</v>
      </c>
      <c r="J23" s="150"/>
      <c r="K23" s="158">
        <v>0</v>
      </c>
      <c r="L23" s="150"/>
      <c r="M23" s="158">
        <v>0</v>
      </c>
      <c r="N23" s="149"/>
      <c r="O23" s="158">
        <v>0</v>
      </c>
      <c r="P23" s="150"/>
      <c r="Q23" s="149">
        <f>M23+I23+G23+O23</f>
        <v>0</v>
      </c>
      <c r="R23" s="151"/>
      <c r="S23" s="151"/>
      <c r="T23" s="151"/>
      <c r="U23" s="151"/>
      <c r="V23" s="151"/>
      <c r="W23" s="151"/>
      <c r="X23" s="151"/>
      <c r="Y23" s="151"/>
      <c r="Z23" s="151"/>
      <c r="AA23" s="149">
        <f>AM23-AQ23</f>
        <v>0</v>
      </c>
      <c r="AB23" s="150"/>
      <c r="AC23" s="158">
        <v>0</v>
      </c>
      <c r="AD23" s="150"/>
      <c r="AE23" s="158">
        <v>0</v>
      </c>
      <c r="AF23" s="150"/>
      <c r="AG23" s="158">
        <v>0</v>
      </c>
      <c r="AH23" s="150"/>
      <c r="AI23" s="158">
        <v>0</v>
      </c>
      <c r="AJ23" s="149"/>
      <c r="AK23" s="158">
        <v>0</v>
      </c>
      <c r="AL23" s="150"/>
      <c r="AM23" s="149">
        <f>AI23+AE23+AC23+AK23</f>
        <v>0</v>
      </c>
      <c r="AN23" s="121"/>
      <c r="AO23" s="156">
        <v>0</v>
      </c>
      <c r="AP23" s="157"/>
      <c r="AQ23" s="156">
        <v>0</v>
      </c>
      <c r="AS23" s="147"/>
      <c r="AU23" s="147"/>
      <c r="AW23" s="147"/>
    </row>
    <row r="24" spans="3:75" x14ac:dyDescent="0.2">
      <c r="C24" s="148"/>
      <c r="D24" s="148"/>
      <c r="E24" s="168"/>
      <c r="F24" s="169"/>
      <c r="G24" s="158"/>
      <c r="H24" s="150"/>
      <c r="I24" s="158"/>
      <c r="J24" s="150"/>
      <c r="K24" s="158"/>
      <c r="L24" s="150"/>
      <c r="M24" s="158"/>
      <c r="N24" s="149"/>
      <c r="O24" s="158"/>
      <c r="P24" s="150"/>
      <c r="Q24" s="149"/>
      <c r="R24" s="151"/>
      <c r="S24" s="151"/>
      <c r="T24" s="151"/>
      <c r="U24" s="151"/>
      <c r="V24" s="151"/>
      <c r="W24" s="151"/>
      <c r="X24" s="151"/>
      <c r="Y24" s="151"/>
      <c r="Z24" s="151"/>
      <c r="AA24" s="149"/>
      <c r="AB24" s="150"/>
      <c r="AC24" s="158"/>
      <c r="AD24" s="150"/>
      <c r="AE24" s="158"/>
      <c r="AF24" s="150"/>
      <c r="AG24" s="158"/>
      <c r="AH24" s="150"/>
      <c r="AI24" s="158"/>
      <c r="AJ24" s="149"/>
      <c r="AK24" s="158"/>
      <c r="AL24" s="150"/>
      <c r="AM24" s="149"/>
      <c r="AN24" s="121"/>
      <c r="AO24" s="156"/>
      <c r="AP24" s="157"/>
      <c r="AQ24" s="156"/>
    </row>
    <row r="25" spans="3:75" x14ac:dyDescent="0.2">
      <c r="C25" s="148"/>
      <c r="D25" s="148"/>
      <c r="E25" s="168"/>
      <c r="F25" s="169"/>
      <c r="G25" s="158"/>
      <c r="H25" s="170"/>
      <c r="I25" s="158"/>
      <c r="J25" s="150"/>
      <c r="K25" s="158"/>
      <c r="L25" s="150"/>
      <c r="M25" s="158"/>
      <c r="N25" s="149"/>
      <c r="O25" s="158"/>
      <c r="P25" s="150"/>
      <c r="Q25" s="149"/>
      <c r="R25" s="151"/>
      <c r="S25" s="151"/>
      <c r="T25" s="151"/>
      <c r="U25" s="151"/>
      <c r="V25" s="151"/>
      <c r="W25" s="151"/>
      <c r="X25" s="151"/>
      <c r="Y25" s="151"/>
      <c r="Z25" s="151"/>
      <c r="AA25" s="149"/>
      <c r="AB25" s="150"/>
      <c r="AC25" s="158"/>
      <c r="AD25" s="170"/>
      <c r="AE25" s="158"/>
      <c r="AF25" s="150"/>
      <c r="AG25" s="158"/>
      <c r="AH25" s="150"/>
      <c r="AI25" s="158"/>
      <c r="AJ25" s="149"/>
      <c r="AK25" s="158"/>
      <c r="AL25" s="150"/>
      <c r="AM25" s="149"/>
      <c r="AN25" s="121"/>
      <c r="AO25" s="156"/>
      <c r="AP25" s="157"/>
      <c r="AQ25" s="156"/>
    </row>
    <row r="26" spans="3:75" x14ac:dyDescent="0.2">
      <c r="C26" s="171"/>
      <c r="D26" s="171"/>
      <c r="E26" s="159"/>
      <c r="F26" s="169"/>
      <c r="G26" s="149"/>
      <c r="H26" s="160"/>
      <c r="I26" s="149"/>
      <c r="J26" s="160"/>
      <c r="K26" s="149"/>
      <c r="L26" s="160"/>
      <c r="M26" s="149"/>
      <c r="N26" s="149"/>
      <c r="O26" s="149"/>
      <c r="P26" s="160"/>
      <c r="Q26" s="149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0"/>
      <c r="AC26" s="151"/>
      <c r="AD26" s="150"/>
      <c r="AE26" s="151"/>
      <c r="AF26" s="150"/>
      <c r="AG26" s="151"/>
      <c r="AH26" s="150"/>
      <c r="AI26" s="151"/>
      <c r="AJ26" s="151"/>
      <c r="AK26" s="151"/>
      <c r="AL26" s="150"/>
      <c r="AM26" s="151"/>
      <c r="AN26" s="121"/>
      <c r="AO26" s="122"/>
    </row>
    <row r="27" spans="3:75" x14ac:dyDescent="0.2">
      <c r="C27" s="161" t="s">
        <v>105</v>
      </c>
      <c r="D27" s="161"/>
      <c r="E27" s="162">
        <f>SUM(E20:E25)</f>
        <v>0</v>
      </c>
      <c r="F27" s="163"/>
      <c r="G27" s="162">
        <f>SUM(G20:G25)</f>
        <v>0</v>
      </c>
      <c r="H27" s="164"/>
      <c r="I27" s="162">
        <f>SUM(I20:I25)</f>
        <v>0</v>
      </c>
      <c r="J27" s="164"/>
      <c r="K27" s="162">
        <f>SUM(K20:K25)</f>
        <v>0</v>
      </c>
      <c r="L27" s="164"/>
      <c r="M27" s="162">
        <f>SUM(M20:M25)</f>
        <v>0</v>
      </c>
      <c r="N27" s="164"/>
      <c r="O27" s="162">
        <f>SUM(O20:O25)</f>
        <v>0</v>
      </c>
      <c r="P27" s="163"/>
      <c r="Q27" s="162">
        <f>SUM(Q20:Q25)</f>
        <v>0</v>
      </c>
      <c r="R27" s="151"/>
      <c r="S27" s="151"/>
      <c r="T27" s="151"/>
      <c r="U27" s="151"/>
      <c r="V27" s="151"/>
      <c r="W27" s="151"/>
      <c r="X27" s="151"/>
      <c r="Y27" s="151"/>
      <c r="Z27" s="151"/>
      <c r="AA27" s="162">
        <f>SUM(AA20:AA25)</f>
        <v>0</v>
      </c>
      <c r="AB27" s="163"/>
      <c r="AC27" s="162">
        <f>SUM(AC20:AC25)</f>
        <v>0</v>
      </c>
      <c r="AD27" s="164"/>
      <c r="AE27" s="162">
        <f>SUM(AE20:AE25)</f>
        <v>0</v>
      </c>
      <c r="AF27" s="164"/>
      <c r="AG27" s="162">
        <f>SUM(AG20:AG25)</f>
        <v>0</v>
      </c>
      <c r="AH27" s="164"/>
      <c r="AI27" s="162">
        <f>SUM(AI20:AI25)</f>
        <v>0</v>
      </c>
      <c r="AJ27" s="164"/>
      <c r="AK27" s="162">
        <f>SUM(AK20:AK25)</f>
        <v>0</v>
      </c>
      <c r="AL27" s="163"/>
      <c r="AM27" s="162">
        <f>SUM(AM20:AM25)</f>
        <v>0</v>
      </c>
      <c r="AN27" s="121"/>
      <c r="AO27" s="122"/>
    </row>
    <row r="28" spans="3:75" x14ac:dyDescent="0.2">
      <c r="E28" s="159"/>
      <c r="F28" s="150"/>
      <c r="G28" s="151"/>
      <c r="H28" s="150"/>
      <c r="I28" s="151"/>
      <c r="J28" s="150"/>
      <c r="K28" s="151"/>
      <c r="L28" s="150"/>
      <c r="M28" s="151"/>
      <c r="N28" s="151"/>
      <c r="O28" s="151"/>
      <c r="P28" s="150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0"/>
      <c r="AC28" s="151"/>
      <c r="AD28" s="150"/>
      <c r="AE28" s="151"/>
      <c r="AF28" s="150"/>
      <c r="AG28" s="151"/>
      <c r="AH28" s="150"/>
      <c r="AI28" s="151"/>
      <c r="AJ28" s="151"/>
      <c r="AK28" s="151"/>
      <c r="AL28" s="150"/>
      <c r="AM28" s="151"/>
      <c r="AN28" s="121"/>
      <c r="AO28" s="122"/>
    </row>
    <row r="29" spans="3:75" ht="15" hidden="1" outlineLevel="1" x14ac:dyDescent="0.2">
      <c r="C29" s="172" t="s">
        <v>106</v>
      </c>
      <c r="D29" s="172"/>
      <c r="E29" s="173"/>
      <c r="F29" s="173"/>
      <c r="G29" s="173"/>
      <c r="H29" s="173"/>
      <c r="I29" s="173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21"/>
      <c r="AO29" s="122"/>
    </row>
    <row r="30" spans="3:75" hidden="1" outlineLevel="1" x14ac:dyDescent="0.2">
      <c r="E30" s="132" t="s">
        <v>85</v>
      </c>
      <c r="F30" s="133"/>
      <c r="G30" s="132"/>
      <c r="H30" s="133"/>
      <c r="I30" s="132"/>
      <c r="J30" s="133"/>
      <c r="K30" s="132"/>
      <c r="L30" s="133"/>
      <c r="M30" s="132"/>
      <c r="N30" s="133"/>
      <c r="O30" s="132"/>
      <c r="P30" s="134"/>
      <c r="Q30" s="135"/>
      <c r="R30" s="151"/>
      <c r="S30" s="151"/>
      <c r="T30" s="151"/>
      <c r="U30" s="151"/>
      <c r="V30" s="151"/>
      <c r="W30" s="151"/>
      <c r="X30" s="151"/>
      <c r="Y30" s="151"/>
      <c r="Z30" s="151"/>
      <c r="AA30" s="132" t="s">
        <v>90</v>
      </c>
      <c r="AB30" s="133"/>
      <c r="AC30" s="132"/>
      <c r="AD30" s="133"/>
      <c r="AE30" s="132"/>
      <c r="AF30" s="133"/>
      <c r="AG30" s="132"/>
      <c r="AH30" s="134"/>
      <c r="AI30" s="135"/>
      <c r="AJ30" s="134"/>
      <c r="AK30" s="135"/>
      <c r="AL30" s="133"/>
      <c r="AM30" s="132"/>
      <c r="AN30" s="167"/>
      <c r="AO30" s="122" t="s">
        <v>91</v>
      </c>
      <c r="AQ30" s="122" t="s">
        <v>92</v>
      </c>
    </row>
    <row r="31" spans="3:75" hidden="1" outlineLevel="1" x14ac:dyDescent="0.2">
      <c r="E31" s="141" t="s">
        <v>93</v>
      </c>
      <c r="F31" s="142"/>
      <c r="G31" s="141" t="s">
        <v>94</v>
      </c>
      <c r="H31" s="137"/>
      <c r="I31" s="141" t="s">
        <v>95</v>
      </c>
      <c r="J31" s="137"/>
      <c r="K31" s="141" t="s">
        <v>96</v>
      </c>
      <c r="L31" s="137"/>
      <c r="M31" s="141" t="s">
        <v>97</v>
      </c>
      <c r="N31" s="137"/>
      <c r="O31" s="146" t="s">
        <v>221</v>
      </c>
      <c r="P31" s="142"/>
      <c r="Q31" s="141" t="s">
        <v>98</v>
      </c>
      <c r="R31" s="151"/>
      <c r="S31" s="151"/>
      <c r="T31" s="151"/>
      <c r="U31" s="151"/>
      <c r="V31" s="151"/>
      <c r="W31" s="151"/>
      <c r="X31" s="151"/>
      <c r="Y31" s="151"/>
      <c r="Z31" s="151"/>
      <c r="AA31" s="141" t="s">
        <v>93</v>
      </c>
      <c r="AB31" s="142"/>
      <c r="AC31" s="141" t="s">
        <v>94</v>
      </c>
      <c r="AD31" s="137"/>
      <c r="AE31" s="141" t="s">
        <v>95</v>
      </c>
      <c r="AF31" s="137"/>
      <c r="AG31" s="141" t="s">
        <v>96</v>
      </c>
      <c r="AH31" s="137"/>
      <c r="AI31" s="141" t="s">
        <v>97</v>
      </c>
      <c r="AJ31" s="137"/>
      <c r="AK31" s="146" t="s">
        <v>221</v>
      </c>
      <c r="AL31" s="142"/>
      <c r="AM31" s="141" t="s">
        <v>98</v>
      </c>
      <c r="AN31" s="167"/>
      <c r="AO31" s="141" t="s">
        <v>98</v>
      </c>
      <c r="AQ31" s="141" t="s">
        <v>98</v>
      </c>
    </row>
    <row r="32" spans="3:75" hidden="1" outlineLevel="1" x14ac:dyDescent="0.2">
      <c r="C32" s="148" t="s">
        <v>107</v>
      </c>
      <c r="D32" s="148"/>
      <c r="E32" s="168">
        <f>Q32-AO32</f>
        <v>0</v>
      </c>
      <c r="F32" s="150"/>
      <c r="G32" s="149">
        <f>[2]January!J44+[2]February!J44+[2]March!J44</f>
        <v>0</v>
      </c>
      <c r="H32" s="150"/>
      <c r="I32" s="149">
        <f>[2]April!J44+[2]May!J46+[2]June!J36</f>
        <v>0</v>
      </c>
      <c r="J32" s="150"/>
      <c r="K32" s="174">
        <v>0</v>
      </c>
      <c r="L32" s="150"/>
      <c r="M32" s="149">
        <f>[2]July!J36+[2]August!J40</f>
        <v>0</v>
      </c>
      <c r="N32" s="149"/>
      <c r="O32" s="158">
        <v>0</v>
      </c>
      <c r="P32" s="150"/>
      <c r="Q32" s="149">
        <f>M32+I32+G32+O32</f>
        <v>0</v>
      </c>
      <c r="R32" s="151"/>
      <c r="S32" s="151"/>
      <c r="T32" s="151"/>
      <c r="U32" s="151"/>
      <c r="V32" s="151"/>
      <c r="W32" s="151"/>
      <c r="X32" s="151"/>
      <c r="Y32" s="151"/>
      <c r="Z32" s="151"/>
      <c r="AA32" s="149">
        <f>AM32-AQ32</f>
        <v>0</v>
      </c>
      <c r="AB32" s="150"/>
      <c r="AC32" s="149">
        <f>[2]January!I44+[2]February!I44+[2]March!I44</f>
        <v>0</v>
      </c>
      <c r="AD32" s="150"/>
      <c r="AE32" s="149">
        <f>[2]April!I44+[2]May!I46+[2]June!I36</f>
        <v>0</v>
      </c>
      <c r="AF32" s="150"/>
      <c r="AG32" s="174">
        <v>0</v>
      </c>
      <c r="AH32" s="150"/>
      <c r="AI32" s="149">
        <f>[2]July!I36+[2]August!I40</f>
        <v>0</v>
      </c>
      <c r="AJ32" s="149"/>
      <c r="AK32" s="158">
        <v>0</v>
      </c>
      <c r="AL32" s="150"/>
      <c r="AM32" s="149">
        <f>AI32+AE32+AC32+AK32</f>
        <v>0</v>
      </c>
      <c r="AN32" s="121"/>
      <c r="AO32" s="156">
        <v>0</v>
      </c>
      <c r="AP32" s="157"/>
      <c r="AQ32" s="156">
        <v>0</v>
      </c>
    </row>
    <row r="33" spans="3:43" hidden="1" outlineLevel="1" x14ac:dyDescent="0.2">
      <c r="C33" s="148" t="s">
        <v>108</v>
      </c>
      <c r="D33" s="148"/>
      <c r="E33" s="168">
        <f>Q33-AO33</f>
        <v>0</v>
      </c>
      <c r="F33" s="150"/>
      <c r="G33" s="149">
        <f>[2]January!J45+[2]February!J45+[2]March!J45</f>
        <v>0</v>
      </c>
      <c r="H33" s="150"/>
      <c r="I33" s="149">
        <f>[2]April!J45+[2]May!J47+[2]June!J37</f>
        <v>0</v>
      </c>
      <c r="J33" s="150"/>
      <c r="K33" s="174">
        <v>0</v>
      </c>
      <c r="L33" s="150"/>
      <c r="M33" s="149">
        <f>[2]July!J37+[2]August!J41</f>
        <v>0</v>
      </c>
      <c r="N33" s="149"/>
      <c r="O33" s="158">
        <v>0</v>
      </c>
      <c r="P33" s="150"/>
      <c r="Q33" s="149">
        <f>M33+I33+G33+O33</f>
        <v>0</v>
      </c>
      <c r="R33" s="151"/>
      <c r="S33" s="151"/>
      <c r="T33" s="151"/>
      <c r="U33" s="151"/>
      <c r="V33" s="151"/>
      <c r="W33" s="151"/>
      <c r="X33" s="151"/>
      <c r="Y33" s="151"/>
      <c r="Z33" s="151"/>
      <c r="AA33" s="149">
        <f>AM33-AQ33</f>
        <v>0</v>
      </c>
      <c r="AB33" s="150"/>
      <c r="AC33" s="149">
        <f>[2]January!I45+[2]February!I45+[2]March!I45</f>
        <v>0</v>
      </c>
      <c r="AD33" s="150"/>
      <c r="AE33" s="149">
        <f>[2]April!I45+[2]May!I47+[2]June!I37</f>
        <v>0</v>
      </c>
      <c r="AF33" s="150"/>
      <c r="AG33" s="174">
        <v>0</v>
      </c>
      <c r="AH33" s="150"/>
      <c r="AI33" s="149">
        <f>[2]July!I37+[2]August!I41</f>
        <v>0</v>
      </c>
      <c r="AJ33" s="149"/>
      <c r="AK33" s="158">
        <v>0</v>
      </c>
      <c r="AL33" s="150"/>
      <c r="AM33" s="149">
        <f>AI33+AE33+AC33+AK33</f>
        <v>0</v>
      </c>
      <c r="AN33" s="121"/>
      <c r="AO33" s="156">
        <v>0</v>
      </c>
      <c r="AP33" s="157"/>
      <c r="AQ33" s="156">
        <v>0</v>
      </c>
    </row>
    <row r="34" spans="3:43" hidden="1" outlineLevel="1" x14ac:dyDescent="0.2">
      <c r="C34" s="148" t="s">
        <v>109</v>
      </c>
      <c r="D34" s="148"/>
      <c r="E34" s="168">
        <f>Q34-AO34</f>
        <v>0</v>
      </c>
      <c r="F34" s="150"/>
      <c r="G34" s="149">
        <f>[2]January!J46+[2]February!J46+[2]March!J46</f>
        <v>0</v>
      </c>
      <c r="H34" s="150"/>
      <c r="I34" s="149">
        <f>[2]April!J46+[2]May!J48+[2]June!J38</f>
        <v>0</v>
      </c>
      <c r="J34" s="150"/>
      <c r="K34" s="174">
        <v>0</v>
      </c>
      <c r="L34" s="150"/>
      <c r="M34" s="149">
        <f>[2]July!J38+[2]August!J42</f>
        <v>0</v>
      </c>
      <c r="N34" s="149"/>
      <c r="O34" s="158">
        <v>0</v>
      </c>
      <c r="P34" s="150"/>
      <c r="Q34" s="149">
        <f>M34+I34+G34+O34</f>
        <v>0</v>
      </c>
      <c r="R34" s="151"/>
      <c r="S34" s="151"/>
      <c r="T34" s="151"/>
      <c r="U34" s="151"/>
      <c r="V34" s="151"/>
      <c r="W34" s="151"/>
      <c r="X34" s="151"/>
      <c r="Y34" s="151"/>
      <c r="Z34" s="151"/>
      <c r="AA34" s="149">
        <f>AM34-AQ34</f>
        <v>0</v>
      </c>
      <c r="AB34" s="150"/>
      <c r="AC34" s="149">
        <f>[2]January!I46+[2]February!I46+[2]March!I46</f>
        <v>0</v>
      </c>
      <c r="AD34" s="150"/>
      <c r="AE34" s="149">
        <f>[2]April!I46+[2]May!I48+[2]June!I38</f>
        <v>0</v>
      </c>
      <c r="AF34" s="150"/>
      <c r="AG34" s="174">
        <v>0</v>
      </c>
      <c r="AH34" s="150"/>
      <c r="AI34" s="149">
        <f>[2]July!I38+[2]August!I42</f>
        <v>0</v>
      </c>
      <c r="AJ34" s="149"/>
      <c r="AK34" s="158">
        <v>0</v>
      </c>
      <c r="AL34" s="150"/>
      <c r="AM34" s="149">
        <f>AI34+AE34+AC34+AK34</f>
        <v>0</v>
      </c>
      <c r="AN34" s="121"/>
      <c r="AO34" s="156">
        <v>0</v>
      </c>
      <c r="AP34" s="157"/>
      <c r="AQ34" s="156">
        <v>0</v>
      </c>
    </row>
    <row r="35" spans="3:43" hidden="1" outlineLevel="1" x14ac:dyDescent="0.2">
      <c r="C35" s="126"/>
      <c r="D35" s="126"/>
      <c r="E35" s="159"/>
      <c r="F35" s="150"/>
      <c r="G35" s="151"/>
      <c r="H35" s="150"/>
      <c r="I35" s="151"/>
      <c r="J35" s="150"/>
      <c r="K35" s="151"/>
      <c r="L35" s="150"/>
      <c r="M35" s="151"/>
      <c r="N35" s="151"/>
      <c r="O35" s="151"/>
      <c r="P35" s="150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0"/>
      <c r="AC35" s="151"/>
      <c r="AD35" s="150"/>
      <c r="AE35" s="151"/>
      <c r="AF35" s="150"/>
      <c r="AG35" s="151"/>
      <c r="AH35" s="150"/>
      <c r="AI35" s="151"/>
      <c r="AJ35" s="151"/>
      <c r="AK35" s="151"/>
      <c r="AL35" s="150"/>
      <c r="AM35" s="151"/>
      <c r="AN35" s="121"/>
      <c r="AO35" s="156"/>
      <c r="AP35" s="157"/>
      <c r="AQ35" s="157"/>
    </row>
    <row r="36" spans="3:43" hidden="1" outlineLevel="1" x14ac:dyDescent="0.2">
      <c r="C36" s="161" t="s">
        <v>110</v>
      </c>
      <c r="D36" s="161"/>
      <c r="E36" s="162">
        <f>SUM(E32:E34)</f>
        <v>0</v>
      </c>
      <c r="F36" s="163"/>
      <c r="G36" s="162">
        <f>SUM(G32:G34)</f>
        <v>0</v>
      </c>
      <c r="H36" s="164"/>
      <c r="I36" s="162">
        <f>SUM(I32:I34)</f>
        <v>0</v>
      </c>
      <c r="J36" s="164"/>
      <c r="K36" s="162">
        <f>SUM(K32:K34)</f>
        <v>0</v>
      </c>
      <c r="L36" s="164"/>
      <c r="M36" s="162">
        <f>SUM(M32:M34)</f>
        <v>0</v>
      </c>
      <c r="N36" s="164"/>
      <c r="O36" s="162">
        <f>SUM(O32:O34)</f>
        <v>0</v>
      </c>
      <c r="P36" s="163"/>
      <c r="Q36" s="162">
        <f>SUM(Q32:Q34)</f>
        <v>0</v>
      </c>
      <c r="R36" s="151"/>
      <c r="S36" s="151"/>
      <c r="T36" s="151"/>
      <c r="U36" s="151"/>
      <c r="V36" s="151"/>
      <c r="W36" s="151"/>
      <c r="X36" s="151"/>
      <c r="Y36" s="151"/>
      <c r="Z36" s="151"/>
      <c r="AA36" s="162">
        <f>SUM(AA32:AA34)</f>
        <v>0</v>
      </c>
      <c r="AB36" s="163"/>
      <c r="AC36" s="162">
        <f>SUM(AC32:AC34)</f>
        <v>0</v>
      </c>
      <c r="AD36" s="164"/>
      <c r="AE36" s="162">
        <f>SUM(AE32:AE34)</f>
        <v>0</v>
      </c>
      <c r="AF36" s="164"/>
      <c r="AG36" s="162">
        <f>SUM(AG32:AG34)</f>
        <v>0</v>
      </c>
      <c r="AH36" s="164"/>
      <c r="AI36" s="162">
        <f>SUM(AI32:AI34)</f>
        <v>0</v>
      </c>
      <c r="AJ36" s="164"/>
      <c r="AK36" s="162">
        <f>SUM(AK32:AK34)</f>
        <v>0</v>
      </c>
      <c r="AL36" s="163"/>
      <c r="AM36" s="162">
        <f>SUM(AM32:AM34)</f>
        <v>0</v>
      </c>
      <c r="AN36" s="147"/>
      <c r="AO36" s="156"/>
      <c r="AP36" s="157"/>
      <c r="AQ36" s="157"/>
    </row>
    <row r="37" spans="3:43" hidden="1" outlineLevel="1" x14ac:dyDescent="0.2">
      <c r="E37" s="151"/>
      <c r="F37" s="150"/>
      <c r="G37" s="151"/>
      <c r="H37" s="150"/>
      <c r="I37" s="151"/>
      <c r="J37" s="150"/>
      <c r="K37" s="151"/>
      <c r="L37" s="150"/>
      <c r="M37" s="151"/>
      <c r="N37" s="151"/>
      <c r="O37" s="151"/>
      <c r="P37" s="150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0"/>
      <c r="AC37" s="151"/>
      <c r="AD37" s="150"/>
      <c r="AE37" s="151"/>
      <c r="AF37" s="150"/>
      <c r="AG37" s="151"/>
      <c r="AH37" s="150"/>
      <c r="AI37" s="151"/>
      <c r="AJ37" s="151"/>
      <c r="AK37" s="151"/>
      <c r="AL37" s="150"/>
      <c r="AM37" s="151"/>
      <c r="AN37" s="121"/>
      <c r="AO37" s="122"/>
    </row>
    <row r="38" spans="3:43" hidden="1" outlineLevel="1" x14ac:dyDescent="0.2">
      <c r="C38" s="165" t="s">
        <v>111</v>
      </c>
      <c r="D38" s="166"/>
      <c r="E38" s="132" t="s">
        <v>85</v>
      </c>
      <c r="F38" s="133"/>
      <c r="G38" s="132"/>
      <c r="H38" s="133"/>
      <c r="I38" s="132"/>
      <c r="J38" s="133"/>
      <c r="K38" s="132"/>
      <c r="L38" s="133"/>
      <c r="M38" s="132"/>
      <c r="N38" s="133"/>
      <c r="O38" s="132"/>
      <c r="P38" s="134"/>
      <c r="Q38" s="135"/>
      <c r="R38" s="151"/>
      <c r="S38" s="151"/>
      <c r="T38" s="151"/>
      <c r="U38" s="151"/>
      <c r="V38" s="151"/>
      <c r="W38" s="151"/>
      <c r="X38" s="151"/>
      <c r="Y38" s="151"/>
      <c r="Z38" s="151"/>
      <c r="AA38" s="132" t="s">
        <v>90</v>
      </c>
      <c r="AB38" s="133"/>
      <c r="AC38" s="132"/>
      <c r="AD38" s="133"/>
      <c r="AE38" s="132"/>
      <c r="AF38" s="133"/>
      <c r="AG38" s="132"/>
      <c r="AH38" s="134"/>
      <c r="AI38" s="135"/>
      <c r="AJ38" s="134"/>
      <c r="AK38" s="135"/>
      <c r="AL38" s="133"/>
      <c r="AM38" s="132"/>
      <c r="AN38" s="167"/>
      <c r="AO38" s="122" t="s">
        <v>91</v>
      </c>
      <c r="AQ38" s="122"/>
    </row>
    <row r="39" spans="3:43" hidden="1" outlineLevel="1" x14ac:dyDescent="0.2">
      <c r="C39" s="175"/>
      <c r="D39" s="175"/>
      <c r="E39" s="141" t="s">
        <v>93</v>
      </c>
      <c r="F39" s="142"/>
      <c r="G39" s="141" t="s">
        <v>94</v>
      </c>
      <c r="H39" s="137"/>
      <c r="I39" s="141" t="s">
        <v>95</v>
      </c>
      <c r="J39" s="137"/>
      <c r="K39" s="141" t="s">
        <v>96</v>
      </c>
      <c r="L39" s="137"/>
      <c r="M39" s="141" t="s">
        <v>97</v>
      </c>
      <c r="N39" s="137"/>
      <c r="O39" s="146" t="s">
        <v>221</v>
      </c>
      <c r="P39" s="142"/>
      <c r="Q39" s="141" t="s">
        <v>98</v>
      </c>
      <c r="R39" s="151"/>
      <c r="S39" s="151"/>
      <c r="T39" s="151"/>
      <c r="U39" s="151"/>
      <c r="V39" s="151"/>
      <c r="W39" s="151"/>
      <c r="X39" s="151"/>
      <c r="Y39" s="151"/>
      <c r="Z39" s="151"/>
      <c r="AA39" s="141" t="s">
        <v>93</v>
      </c>
      <c r="AB39" s="142"/>
      <c r="AC39" s="141" t="s">
        <v>94</v>
      </c>
      <c r="AD39" s="137"/>
      <c r="AE39" s="141" t="s">
        <v>95</v>
      </c>
      <c r="AF39" s="137"/>
      <c r="AG39" s="141" t="s">
        <v>96</v>
      </c>
      <c r="AH39" s="137"/>
      <c r="AI39" s="141" t="s">
        <v>97</v>
      </c>
      <c r="AJ39" s="137"/>
      <c r="AK39" s="146" t="s">
        <v>221</v>
      </c>
      <c r="AL39" s="142"/>
      <c r="AM39" s="141" t="s">
        <v>98</v>
      </c>
      <c r="AN39" s="167"/>
      <c r="AO39" s="141" t="s">
        <v>98</v>
      </c>
      <c r="AQ39" s="141"/>
    </row>
    <row r="40" spans="3:43" hidden="1" outlineLevel="1" x14ac:dyDescent="0.2">
      <c r="C40" s="126" t="s">
        <v>107</v>
      </c>
      <c r="D40" s="126"/>
      <c r="E40" s="149">
        <f>Q40-AO40</f>
        <v>0</v>
      </c>
      <c r="F40" s="150"/>
      <c r="G40" s="174">
        <v>0</v>
      </c>
      <c r="H40" s="150"/>
      <c r="I40" s="174">
        <v>0</v>
      </c>
      <c r="J40" s="150"/>
      <c r="K40" s="174">
        <v>0</v>
      </c>
      <c r="L40" s="150"/>
      <c r="M40" s="149">
        <f>[2]August!J49</f>
        <v>0</v>
      </c>
      <c r="N40" s="149"/>
      <c r="O40" s="158">
        <v>0</v>
      </c>
      <c r="P40" s="150"/>
      <c r="Q40" s="149">
        <f>M40+I40+G40+O40</f>
        <v>0</v>
      </c>
      <c r="R40" s="151"/>
      <c r="S40" s="151"/>
      <c r="T40" s="151"/>
      <c r="U40" s="151"/>
      <c r="V40" s="151"/>
      <c r="W40" s="151"/>
      <c r="X40" s="151"/>
      <c r="Y40" s="151"/>
      <c r="Z40" s="151"/>
      <c r="AA40" s="149">
        <f>AM40-AQ40</f>
        <v>0</v>
      </c>
      <c r="AB40" s="150"/>
      <c r="AC40" s="174">
        <v>0</v>
      </c>
      <c r="AD40" s="150"/>
      <c r="AE40" s="174">
        <v>0</v>
      </c>
      <c r="AF40" s="150"/>
      <c r="AG40" s="174">
        <v>0</v>
      </c>
      <c r="AH40" s="150"/>
      <c r="AI40" s="149">
        <f>[2]August!I49</f>
        <v>0</v>
      </c>
      <c r="AJ40" s="149"/>
      <c r="AK40" s="158">
        <v>0</v>
      </c>
      <c r="AL40" s="150"/>
      <c r="AM40" s="149">
        <f>AI40+AE40+AC40+AK40</f>
        <v>0</v>
      </c>
      <c r="AO40" s="156">
        <v>0</v>
      </c>
      <c r="AP40" s="157"/>
      <c r="AQ40" s="156">
        <v>0</v>
      </c>
    </row>
    <row r="41" spans="3:43" hidden="1" outlineLevel="1" x14ac:dyDescent="0.2">
      <c r="C41" s="126" t="s">
        <v>108</v>
      </c>
      <c r="D41" s="126"/>
      <c r="E41" s="149">
        <f>Q41-AO41</f>
        <v>0</v>
      </c>
      <c r="F41" s="150"/>
      <c r="G41" s="174">
        <v>0</v>
      </c>
      <c r="H41" s="150"/>
      <c r="I41" s="174">
        <v>0</v>
      </c>
      <c r="J41" s="150"/>
      <c r="K41" s="174">
        <v>0</v>
      </c>
      <c r="L41" s="150"/>
      <c r="M41" s="149">
        <f>SUM([2]August!J50:J51)</f>
        <v>0</v>
      </c>
      <c r="N41" s="149"/>
      <c r="O41" s="158">
        <v>0</v>
      </c>
      <c r="P41" s="150"/>
      <c r="Q41" s="149">
        <f>M41+I41+G41+O41</f>
        <v>0</v>
      </c>
      <c r="R41" s="151"/>
      <c r="S41" s="151"/>
      <c r="T41" s="151"/>
      <c r="U41" s="151"/>
      <c r="V41" s="151"/>
      <c r="W41" s="151"/>
      <c r="X41" s="151"/>
      <c r="Y41" s="151"/>
      <c r="Z41" s="151"/>
      <c r="AA41" s="149">
        <f>AM41-AQ41</f>
        <v>0</v>
      </c>
      <c r="AB41" s="150"/>
      <c r="AC41" s="174">
        <v>0</v>
      </c>
      <c r="AD41" s="150"/>
      <c r="AE41" s="174">
        <v>0</v>
      </c>
      <c r="AF41" s="150"/>
      <c r="AG41" s="174">
        <v>0</v>
      </c>
      <c r="AH41" s="150"/>
      <c r="AI41" s="149">
        <f>SUM([2]August!I50:I51)</f>
        <v>0</v>
      </c>
      <c r="AJ41" s="149"/>
      <c r="AK41" s="158">
        <v>0</v>
      </c>
      <c r="AL41" s="150"/>
      <c r="AM41" s="149">
        <f>AI41+AE41+AC41+AK41</f>
        <v>0</v>
      </c>
      <c r="AO41" s="156">
        <v>0</v>
      </c>
      <c r="AP41" s="157"/>
      <c r="AQ41" s="156">
        <v>0</v>
      </c>
    </row>
    <row r="42" spans="3:43" hidden="1" outlineLevel="1" x14ac:dyDescent="0.2">
      <c r="C42" s="126" t="s">
        <v>109</v>
      </c>
      <c r="D42" s="126"/>
      <c r="E42" s="149">
        <f>Q42-AO42</f>
        <v>0</v>
      </c>
      <c r="F42" s="150"/>
      <c r="G42" s="174">
        <v>0</v>
      </c>
      <c r="H42" s="150"/>
      <c r="I42" s="174">
        <v>0</v>
      </c>
      <c r="J42" s="150"/>
      <c r="K42" s="174">
        <v>0</v>
      </c>
      <c r="L42" s="150"/>
      <c r="M42" s="149">
        <f>SUM([2]August!J52:J53)</f>
        <v>0</v>
      </c>
      <c r="N42" s="149"/>
      <c r="O42" s="158">
        <v>0</v>
      </c>
      <c r="P42" s="150"/>
      <c r="Q42" s="149">
        <f>M42+I42+G42+O42</f>
        <v>0</v>
      </c>
      <c r="R42" s="151"/>
      <c r="S42" s="151"/>
      <c r="T42" s="151"/>
      <c r="U42" s="151"/>
      <c r="V42" s="151"/>
      <c r="W42" s="151"/>
      <c r="X42" s="151"/>
      <c r="Y42" s="151"/>
      <c r="Z42" s="151"/>
      <c r="AA42" s="149">
        <f>AM42-AQ42</f>
        <v>0</v>
      </c>
      <c r="AB42" s="150"/>
      <c r="AC42" s="174">
        <v>0</v>
      </c>
      <c r="AD42" s="150"/>
      <c r="AE42" s="174">
        <v>0</v>
      </c>
      <c r="AF42" s="150"/>
      <c r="AG42" s="174">
        <v>0</v>
      </c>
      <c r="AH42" s="150"/>
      <c r="AI42" s="149">
        <f>SUM([2]August!I52:I53)</f>
        <v>0</v>
      </c>
      <c r="AJ42" s="149"/>
      <c r="AK42" s="158">
        <v>0</v>
      </c>
      <c r="AL42" s="150"/>
      <c r="AM42" s="149">
        <f>AI42+AE42+AC42+AK42</f>
        <v>0</v>
      </c>
      <c r="AO42" s="156">
        <v>0</v>
      </c>
      <c r="AP42" s="157"/>
      <c r="AQ42" s="156">
        <v>0</v>
      </c>
    </row>
    <row r="43" spans="3:43" hidden="1" outlineLevel="1" x14ac:dyDescent="0.2">
      <c r="C43" s="126"/>
      <c r="D43" s="126"/>
      <c r="E43" s="151"/>
      <c r="F43" s="150"/>
      <c r="G43" s="174"/>
      <c r="H43" s="150"/>
      <c r="I43" s="174"/>
      <c r="J43" s="150"/>
      <c r="K43" s="174"/>
      <c r="L43" s="150"/>
      <c r="M43" s="151"/>
      <c r="N43" s="151"/>
      <c r="O43" s="151"/>
      <c r="P43" s="150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0"/>
      <c r="AC43" s="151"/>
      <c r="AD43" s="150"/>
      <c r="AE43" s="151"/>
      <c r="AF43" s="150"/>
      <c r="AG43" s="151"/>
      <c r="AH43" s="150"/>
      <c r="AI43" s="151"/>
      <c r="AJ43" s="151"/>
      <c r="AK43" s="151"/>
      <c r="AL43" s="150"/>
      <c r="AM43" s="151"/>
      <c r="AO43" s="156"/>
      <c r="AP43" s="157"/>
      <c r="AQ43" s="157"/>
    </row>
    <row r="44" spans="3:43" hidden="1" outlineLevel="1" x14ac:dyDescent="0.2">
      <c r="C44" s="127" t="s">
        <v>112</v>
      </c>
      <c r="D44" s="127"/>
      <c r="E44" s="162">
        <f>SUM(E40:E42)</f>
        <v>0</v>
      </c>
      <c r="F44" s="163"/>
      <c r="G44" s="162">
        <v>0</v>
      </c>
      <c r="H44" s="164"/>
      <c r="I44" s="162">
        <v>0</v>
      </c>
      <c r="J44" s="164"/>
      <c r="K44" s="162">
        <v>0</v>
      </c>
      <c r="L44" s="164"/>
      <c r="M44" s="162">
        <f>SUM(M40:M42)</f>
        <v>0</v>
      </c>
      <c r="N44" s="164"/>
      <c r="O44" s="162">
        <f>SUM(O40:O42)</f>
        <v>0</v>
      </c>
      <c r="P44" s="163"/>
      <c r="Q44" s="162">
        <f>SUM(Q40:Q42)</f>
        <v>0</v>
      </c>
      <c r="R44" s="151"/>
      <c r="S44" s="151"/>
      <c r="T44" s="151"/>
      <c r="U44" s="151"/>
      <c r="V44" s="151"/>
      <c r="W44" s="151"/>
      <c r="X44" s="151"/>
      <c r="Y44" s="151"/>
      <c r="Z44" s="151"/>
      <c r="AA44" s="162">
        <f>SUM(AA40:AA42)</f>
        <v>0</v>
      </c>
      <c r="AB44" s="163"/>
      <c r="AC44" s="162">
        <f>SUM(AC40:AC42)</f>
        <v>0</v>
      </c>
      <c r="AD44" s="164"/>
      <c r="AE44" s="162">
        <f>SUM(AE40:AE42)</f>
        <v>0</v>
      </c>
      <c r="AF44" s="164"/>
      <c r="AG44" s="162">
        <f>SUM(AG40:AG42)</f>
        <v>0</v>
      </c>
      <c r="AH44" s="164"/>
      <c r="AI44" s="162">
        <f>SUM(AI40:AI42)</f>
        <v>0</v>
      </c>
      <c r="AJ44" s="164"/>
      <c r="AK44" s="162">
        <f>SUM(AK40:AK42)</f>
        <v>0</v>
      </c>
      <c r="AL44" s="163"/>
      <c r="AM44" s="162">
        <f>SUM(AM40:AM42)</f>
        <v>0</v>
      </c>
      <c r="AO44" s="156"/>
      <c r="AP44" s="157"/>
      <c r="AQ44" s="157"/>
    </row>
    <row r="45" spans="3:43" collapsed="1" x14ac:dyDescent="0.2">
      <c r="C45" s="127"/>
      <c r="D45" s="127"/>
      <c r="E45" s="164"/>
      <c r="F45" s="163"/>
      <c r="G45" s="164"/>
      <c r="H45" s="164"/>
      <c r="I45" s="164"/>
      <c r="J45" s="164"/>
      <c r="K45" s="164"/>
      <c r="L45" s="164"/>
      <c r="M45" s="164"/>
      <c r="N45" s="164"/>
      <c r="O45" s="164"/>
      <c r="P45" s="163"/>
      <c r="Q45" s="164"/>
      <c r="R45" s="151"/>
      <c r="S45" s="151"/>
      <c r="T45" s="151"/>
      <c r="U45" s="151"/>
      <c r="V45" s="151"/>
      <c r="W45" s="151"/>
      <c r="X45" s="151"/>
      <c r="Y45" s="151"/>
      <c r="Z45" s="151"/>
      <c r="AA45" s="164"/>
      <c r="AB45" s="163"/>
      <c r="AC45" s="164"/>
      <c r="AD45" s="164"/>
      <c r="AE45" s="164"/>
      <c r="AF45" s="164"/>
      <c r="AG45" s="164"/>
      <c r="AH45" s="164"/>
      <c r="AI45" s="164"/>
      <c r="AJ45" s="164"/>
      <c r="AK45" s="164"/>
      <c r="AL45" s="163"/>
      <c r="AM45" s="164"/>
      <c r="AO45" s="156"/>
      <c r="AP45" s="157"/>
      <c r="AQ45" s="157"/>
    </row>
    <row r="46" spans="3:43" ht="15" x14ac:dyDescent="0.2">
      <c r="C46" s="172" t="s">
        <v>113</v>
      </c>
      <c r="D46" s="176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8"/>
      <c r="S46" s="178"/>
      <c r="T46" s="178"/>
      <c r="U46" s="178"/>
      <c r="V46" s="178"/>
      <c r="W46" s="178"/>
      <c r="X46" s="178"/>
      <c r="Y46" s="178"/>
      <c r="Z46" s="178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O46" s="156"/>
      <c r="AP46" s="157"/>
      <c r="AQ46" s="157"/>
    </row>
    <row r="47" spans="3:43" x14ac:dyDescent="0.2">
      <c r="E47" s="132" t="s">
        <v>85</v>
      </c>
      <c r="F47" s="133"/>
      <c r="G47" s="132"/>
      <c r="H47" s="133"/>
      <c r="I47" s="132"/>
      <c r="J47" s="133"/>
      <c r="K47" s="132"/>
      <c r="L47" s="133"/>
      <c r="M47" s="132"/>
      <c r="N47" s="133"/>
      <c r="O47" s="133"/>
      <c r="P47" s="134"/>
      <c r="Q47" s="135"/>
      <c r="R47" s="151"/>
      <c r="S47" s="151"/>
      <c r="T47" s="151"/>
      <c r="U47" s="151"/>
      <c r="V47" s="151"/>
      <c r="W47" s="151"/>
      <c r="X47" s="151"/>
      <c r="Y47" s="151"/>
      <c r="Z47" s="151"/>
      <c r="AA47" s="132" t="s">
        <v>90</v>
      </c>
      <c r="AB47" s="133"/>
      <c r="AC47" s="132"/>
      <c r="AD47" s="133"/>
      <c r="AE47" s="132"/>
      <c r="AF47" s="133"/>
      <c r="AG47" s="132"/>
      <c r="AH47" s="134"/>
      <c r="AI47" s="135"/>
      <c r="AJ47" s="134"/>
      <c r="AK47" s="135"/>
      <c r="AL47" s="133"/>
      <c r="AM47" s="132"/>
    </row>
    <row r="48" spans="3:43" x14ac:dyDescent="0.2">
      <c r="E48" s="141" t="s">
        <v>93</v>
      </c>
      <c r="F48" s="142"/>
      <c r="G48" s="141" t="s">
        <v>94</v>
      </c>
      <c r="H48" s="137"/>
      <c r="I48" s="141" t="s">
        <v>95</v>
      </c>
      <c r="J48" s="137"/>
      <c r="K48" s="141" t="s">
        <v>96</v>
      </c>
      <c r="L48" s="137"/>
      <c r="M48" s="141" t="s">
        <v>97</v>
      </c>
      <c r="N48" s="137"/>
      <c r="O48" s="146" t="s">
        <v>221</v>
      </c>
      <c r="P48" s="142"/>
      <c r="Q48" s="141" t="s">
        <v>98</v>
      </c>
      <c r="R48" s="151"/>
      <c r="S48" s="151"/>
      <c r="T48" s="151"/>
      <c r="U48" s="151"/>
      <c r="V48" s="151"/>
      <c r="W48" s="151"/>
      <c r="X48" s="151"/>
      <c r="Y48" s="151"/>
      <c r="Z48" s="151"/>
      <c r="AA48" s="141" t="s">
        <v>93</v>
      </c>
      <c r="AB48" s="142"/>
      <c r="AC48" s="141" t="s">
        <v>94</v>
      </c>
      <c r="AD48" s="137"/>
      <c r="AE48" s="141" t="s">
        <v>95</v>
      </c>
      <c r="AF48" s="137"/>
      <c r="AG48" s="141" t="s">
        <v>96</v>
      </c>
      <c r="AH48" s="137"/>
      <c r="AI48" s="141" t="s">
        <v>97</v>
      </c>
      <c r="AJ48" s="137"/>
      <c r="AK48" s="146" t="s">
        <v>221</v>
      </c>
      <c r="AL48" s="142"/>
      <c r="AM48" s="141" t="s">
        <v>98</v>
      </c>
    </row>
    <row r="49" spans="3:43" x14ac:dyDescent="0.2">
      <c r="C49" s="131" t="s">
        <v>114</v>
      </c>
      <c r="D49" s="131"/>
      <c r="E49" s="149">
        <f>E16</f>
        <v>62499.999999998668</v>
      </c>
      <c r="F49" s="160"/>
      <c r="G49" s="149">
        <f>G16</f>
        <v>62499.999999998668</v>
      </c>
      <c r="H49" s="160"/>
      <c r="I49" s="149">
        <f>I16</f>
        <v>0</v>
      </c>
      <c r="J49" s="160"/>
      <c r="K49" s="149">
        <f>K16</f>
        <v>62499.999999998668</v>
      </c>
      <c r="L49" s="160"/>
      <c r="M49" s="149">
        <f>M16</f>
        <v>0</v>
      </c>
      <c r="N49" s="149"/>
      <c r="O49" s="149">
        <f>O16</f>
        <v>0</v>
      </c>
      <c r="P49" s="160"/>
      <c r="Q49" s="149">
        <f>Q16</f>
        <v>62499.999999998668</v>
      </c>
      <c r="R49" s="151"/>
      <c r="S49" s="151"/>
      <c r="T49" s="151"/>
      <c r="U49" s="151"/>
      <c r="V49" s="151"/>
      <c r="W49" s="151"/>
      <c r="X49" s="151"/>
      <c r="Y49" s="151"/>
      <c r="Z49" s="151"/>
      <c r="AA49" s="149">
        <f>AA16</f>
        <v>40010.962581519037</v>
      </c>
      <c r="AB49" s="160"/>
      <c r="AC49" s="149">
        <f>AC16</f>
        <v>137364.23724685237</v>
      </c>
      <c r="AD49" s="160"/>
      <c r="AE49" s="149">
        <f>AE16</f>
        <v>0</v>
      </c>
      <c r="AF49" s="160"/>
      <c r="AG49" s="149">
        <f>AG16</f>
        <v>137364.23724685237</v>
      </c>
      <c r="AH49" s="160"/>
      <c r="AI49" s="149">
        <f>AI16</f>
        <v>0</v>
      </c>
      <c r="AJ49" s="149"/>
      <c r="AK49" s="149">
        <f>AK16</f>
        <v>0</v>
      </c>
      <c r="AL49" s="160"/>
      <c r="AM49" s="149">
        <f>AM16</f>
        <v>137364.23724685237</v>
      </c>
      <c r="AO49" s="156">
        <v>0</v>
      </c>
      <c r="AP49" s="157"/>
      <c r="AQ49" s="156">
        <v>97353.274665333331</v>
      </c>
    </row>
    <row r="50" spans="3:43" x14ac:dyDescent="0.2">
      <c r="C50" s="131" t="s">
        <v>115</v>
      </c>
      <c r="D50" s="131"/>
      <c r="E50" s="149">
        <f>E27</f>
        <v>0</v>
      </c>
      <c r="F50" s="160"/>
      <c r="G50" s="149">
        <f>G27</f>
        <v>0</v>
      </c>
      <c r="H50" s="160"/>
      <c r="I50" s="149">
        <f>I27</f>
        <v>0</v>
      </c>
      <c r="J50" s="160"/>
      <c r="K50" s="149">
        <f>K27</f>
        <v>0</v>
      </c>
      <c r="L50" s="160"/>
      <c r="M50" s="149">
        <f>M27</f>
        <v>0</v>
      </c>
      <c r="N50" s="149"/>
      <c r="O50" s="149">
        <f>O27</f>
        <v>0</v>
      </c>
      <c r="P50" s="160"/>
      <c r="Q50" s="149">
        <f>Q27</f>
        <v>0</v>
      </c>
      <c r="R50" s="151"/>
      <c r="S50" s="151"/>
      <c r="T50" s="151"/>
      <c r="U50" s="151"/>
      <c r="V50" s="151"/>
      <c r="W50" s="151"/>
      <c r="X50" s="151"/>
      <c r="Y50" s="151"/>
      <c r="Z50" s="151"/>
      <c r="AA50" s="149">
        <f>AA27</f>
        <v>0</v>
      </c>
      <c r="AB50" s="160"/>
      <c r="AC50" s="149">
        <f>AC27</f>
        <v>0</v>
      </c>
      <c r="AD50" s="160"/>
      <c r="AE50" s="149">
        <f>AE27</f>
        <v>0</v>
      </c>
      <c r="AF50" s="160"/>
      <c r="AG50" s="149">
        <f>AG27</f>
        <v>0</v>
      </c>
      <c r="AH50" s="160"/>
      <c r="AI50" s="149">
        <f>AI27</f>
        <v>0</v>
      </c>
      <c r="AJ50" s="149"/>
      <c r="AK50" s="149">
        <f>AK27</f>
        <v>0</v>
      </c>
      <c r="AL50" s="160"/>
      <c r="AM50" s="149">
        <f>AM27</f>
        <v>0</v>
      </c>
      <c r="AO50" s="156">
        <v>0</v>
      </c>
      <c r="AP50" s="157"/>
      <c r="AQ50" s="156">
        <v>0</v>
      </c>
    </row>
    <row r="51" spans="3:43" x14ac:dyDescent="0.2">
      <c r="C51" s="131" t="s">
        <v>116</v>
      </c>
      <c r="D51" s="131"/>
      <c r="E51" s="149">
        <f>E36</f>
        <v>0</v>
      </c>
      <c r="F51" s="160"/>
      <c r="G51" s="149">
        <f>G36</f>
        <v>0</v>
      </c>
      <c r="H51" s="160"/>
      <c r="I51" s="149">
        <f>I36</f>
        <v>0</v>
      </c>
      <c r="J51" s="160"/>
      <c r="K51" s="149">
        <f>K36</f>
        <v>0</v>
      </c>
      <c r="L51" s="160"/>
      <c r="M51" s="149">
        <f>M36</f>
        <v>0</v>
      </c>
      <c r="N51" s="149"/>
      <c r="O51" s="149">
        <f>O36</f>
        <v>0</v>
      </c>
      <c r="P51" s="160"/>
      <c r="Q51" s="149">
        <f>Q36</f>
        <v>0</v>
      </c>
      <c r="R51" s="151"/>
      <c r="S51" s="151"/>
      <c r="T51" s="151"/>
      <c r="U51" s="151"/>
      <c r="V51" s="151"/>
      <c r="W51" s="151"/>
      <c r="X51" s="151"/>
      <c r="Y51" s="151"/>
      <c r="Z51" s="151"/>
      <c r="AA51" s="149">
        <f>AA36</f>
        <v>0</v>
      </c>
      <c r="AB51" s="160"/>
      <c r="AC51" s="149">
        <f>AC36</f>
        <v>0</v>
      </c>
      <c r="AD51" s="160"/>
      <c r="AE51" s="149">
        <f>AE36</f>
        <v>0</v>
      </c>
      <c r="AF51" s="160"/>
      <c r="AG51" s="149">
        <f>AG36</f>
        <v>0</v>
      </c>
      <c r="AH51" s="160"/>
      <c r="AI51" s="149">
        <f>AI36</f>
        <v>0</v>
      </c>
      <c r="AJ51" s="149"/>
      <c r="AK51" s="149">
        <f>AK36</f>
        <v>0</v>
      </c>
      <c r="AL51" s="160"/>
      <c r="AM51" s="149">
        <f>AM36</f>
        <v>0</v>
      </c>
      <c r="AO51" s="156">
        <v>0</v>
      </c>
      <c r="AP51" s="157"/>
      <c r="AQ51" s="156">
        <v>0</v>
      </c>
    </row>
    <row r="52" spans="3:43" x14ac:dyDescent="0.2">
      <c r="C52" s="131" t="s">
        <v>117</v>
      </c>
      <c r="D52" s="131"/>
      <c r="E52" s="149">
        <f>E44</f>
        <v>0</v>
      </c>
      <c r="F52" s="160"/>
      <c r="G52" s="149">
        <f>G44</f>
        <v>0</v>
      </c>
      <c r="H52" s="160"/>
      <c r="I52" s="149">
        <f>I44</f>
        <v>0</v>
      </c>
      <c r="J52" s="160"/>
      <c r="K52" s="149">
        <f>K44</f>
        <v>0</v>
      </c>
      <c r="L52" s="160"/>
      <c r="M52" s="149">
        <f>M44</f>
        <v>0</v>
      </c>
      <c r="N52" s="149"/>
      <c r="O52" s="149">
        <f>O44</f>
        <v>0</v>
      </c>
      <c r="P52" s="160"/>
      <c r="Q52" s="149">
        <f>Q44</f>
        <v>0</v>
      </c>
      <c r="R52" s="151"/>
      <c r="S52" s="151"/>
      <c r="T52" s="151"/>
      <c r="U52" s="151"/>
      <c r="V52" s="151"/>
      <c r="W52" s="151"/>
      <c r="X52" s="151"/>
      <c r="Y52" s="151"/>
      <c r="Z52" s="151"/>
      <c r="AA52" s="179">
        <v>0</v>
      </c>
      <c r="AB52" s="160"/>
      <c r="AC52" s="149">
        <f>AC44</f>
        <v>0</v>
      </c>
      <c r="AD52" s="160"/>
      <c r="AE52" s="149">
        <f>AE44</f>
        <v>0</v>
      </c>
      <c r="AF52" s="160"/>
      <c r="AG52" s="149">
        <f>AG44</f>
        <v>0</v>
      </c>
      <c r="AH52" s="160"/>
      <c r="AI52" s="149">
        <f>AI44</f>
        <v>0</v>
      </c>
      <c r="AJ52" s="149"/>
      <c r="AK52" s="149">
        <f>AK44</f>
        <v>0</v>
      </c>
      <c r="AL52" s="160"/>
      <c r="AM52" s="149">
        <f>AM44</f>
        <v>0</v>
      </c>
      <c r="AO52" s="156">
        <v>0</v>
      </c>
      <c r="AP52" s="157"/>
      <c r="AQ52" s="156">
        <v>0</v>
      </c>
    </row>
    <row r="53" spans="3:43" x14ac:dyDescent="0.2">
      <c r="C53" s="131" t="s">
        <v>118</v>
      </c>
      <c r="D53" s="131"/>
      <c r="E53" s="158">
        <v>0</v>
      </c>
      <c r="F53" s="160"/>
      <c r="G53" s="158">
        <v>0</v>
      </c>
      <c r="H53" s="160"/>
      <c r="I53" s="158">
        <v>0</v>
      </c>
      <c r="J53" s="160"/>
      <c r="K53" s="158">
        <v>0</v>
      </c>
      <c r="L53" s="160"/>
      <c r="M53" s="158">
        <v>0</v>
      </c>
      <c r="N53" s="158"/>
      <c r="O53" s="158">
        <v>0</v>
      </c>
      <c r="P53" s="160"/>
      <c r="Q53" s="149">
        <f>G53</f>
        <v>0</v>
      </c>
      <c r="R53" s="151"/>
      <c r="S53" s="151"/>
      <c r="T53" s="151"/>
      <c r="U53" s="151"/>
      <c r="V53" s="151"/>
      <c r="W53" s="151"/>
      <c r="X53" s="151"/>
      <c r="Y53" s="151"/>
      <c r="Z53" s="151"/>
      <c r="AA53" s="179">
        <v>0</v>
      </c>
      <c r="AB53" s="150"/>
      <c r="AC53" s="158">
        <f>G53/q1fx</f>
        <v>0</v>
      </c>
      <c r="AD53" s="150"/>
      <c r="AE53" s="158">
        <v>0</v>
      </c>
      <c r="AF53" s="150"/>
      <c r="AG53" s="158">
        <v>0</v>
      </c>
      <c r="AH53" s="150"/>
      <c r="AI53" s="158">
        <v>0</v>
      </c>
      <c r="AJ53" s="158"/>
      <c r="AK53" s="158">
        <v>0</v>
      </c>
      <c r="AL53" s="150"/>
      <c r="AM53" s="149">
        <f>AC53</f>
        <v>0</v>
      </c>
      <c r="AO53" s="156">
        <v>0</v>
      </c>
      <c r="AQ53" s="156">
        <v>0</v>
      </c>
    </row>
    <row r="54" spans="3:43" x14ac:dyDescent="0.2">
      <c r="C54" s="167" t="s">
        <v>119</v>
      </c>
      <c r="D54" s="167"/>
      <c r="E54" s="149">
        <f>AA54*q1fx</f>
        <v>-1770.0386006875001</v>
      </c>
      <c r="F54" s="160"/>
      <c r="G54" s="149">
        <f>AC54*q1fx</f>
        <v>-28320.617611000001</v>
      </c>
      <c r="H54" s="160"/>
      <c r="I54" s="149">
        <f>IF($C$3&gt;='[2]Facility Charge'!$B93,AE54/q2fx,0)</f>
        <v>0</v>
      </c>
      <c r="J54" s="160"/>
      <c r="K54" s="214">
        <f>AG54*q1fx</f>
        <v>-28320.617611000001</v>
      </c>
      <c r="L54" s="160"/>
      <c r="M54" s="149">
        <f>IF($C$3&gt;='[2]Facility Charge'!$B184,AI54/q2fx,0)</f>
        <v>0</v>
      </c>
      <c r="N54" s="149"/>
      <c r="O54" s="149">
        <f>IF($C$3&gt;='[2]Facility Charge'!$B276,AK54/q3fx,0)</f>
        <v>0</v>
      </c>
      <c r="P54" s="160"/>
      <c r="Q54" s="149">
        <f>M54+I54+G54+O54</f>
        <v>-28320.617611000001</v>
      </c>
      <c r="R54" s="151"/>
      <c r="S54" s="151"/>
      <c r="T54" s="151"/>
      <c r="U54" s="151"/>
      <c r="V54" s="151"/>
      <c r="W54" s="151"/>
      <c r="X54" s="151"/>
      <c r="Y54" s="151"/>
      <c r="Z54" s="151"/>
      <c r="AA54" s="149">
        <f>'[2]Facility Charge'!J7*-1</f>
        <v>-1177.93</v>
      </c>
      <c r="AB54" s="150"/>
      <c r="AC54" s="149">
        <f>-'[2]Facility Charge'!G5</f>
        <v>-18846.88</v>
      </c>
      <c r="AD54" s="150"/>
      <c r="AE54" s="149">
        <f>'[2]Facility Charge'!G26*-1</f>
        <v>0</v>
      </c>
      <c r="AF54" s="150"/>
      <c r="AG54" s="149">
        <f>LOOKUP($AO$3,'[2]Facility Charge'!$M$9:$M$20,'[2]Facility Charge'!N9:N20)*-1</f>
        <v>-18846.88</v>
      </c>
      <c r="AH54" s="150"/>
      <c r="AI54" s="149">
        <f>'[2]Facility Charge'!G38*-1</f>
        <v>0</v>
      </c>
      <c r="AJ54" s="150"/>
      <c r="AK54" s="149">
        <f>'[2]Facility Charge'!$G$50*-1</f>
        <v>0</v>
      </c>
      <c r="AL54" s="150"/>
      <c r="AM54" s="149">
        <f>AI54+AE54+AC54+AK54</f>
        <v>-18846.88</v>
      </c>
      <c r="AO54" s="156">
        <v>-26545.948273000002</v>
      </c>
      <c r="AQ54" s="156">
        <v>-17668.95</v>
      </c>
    </row>
    <row r="55" spans="3:43" ht="13.5" thickBot="1" x14ac:dyDescent="0.25">
      <c r="E55" s="180">
        <f>SUM(E49:E54)</f>
        <v>60729.961399311171</v>
      </c>
      <c r="F55" s="163"/>
      <c r="G55" s="180">
        <f>SUM(G49:G54)</f>
        <v>34179.382388998667</v>
      </c>
      <c r="H55" s="164"/>
      <c r="I55" s="180">
        <f>SUM(I49:I54)</f>
        <v>0</v>
      </c>
      <c r="J55" s="164"/>
      <c r="K55" s="180">
        <f>SUM(K49:K54)</f>
        <v>34179.382388998667</v>
      </c>
      <c r="L55" s="164"/>
      <c r="M55" s="180">
        <f>SUM(M49:M54)</f>
        <v>0</v>
      </c>
      <c r="N55" s="163"/>
      <c r="O55" s="180">
        <f>SUM(O49:O54)</f>
        <v>0</v>
      </c>
      <c r="P55" s="163"/>
      <c r="Q55" s="180">
        <f>SUM(Q49:Q54)</f>
        <v>34179.382388998667</v>
      </c>
      <c r="R55" s="149"/>
      <c r="S55" s="149"/>
      <c r="T55" s="149"/>
      <c r="U55" s="149"/>
      <c r="V55" s="149"/>
      <c r="W55" s="149"/>
      <c r="X55" s="149"/>
      <c r="Y55" s="149"/>
      <c r="Z55" s="149"/>
      <c r="AA55" s="180">
        <f>SUM(AA49:AA54)</f>
        <v>38833.032581519037</v>
      </c>
      <c r="AB55" s="163"/>
      <c r="AC55" s="180">
        <f>SUM(AC49:AC54)</f>
        <v>118517.35724685236</v>
      </c>
      <c r="AD55" s="164"/>
      <c r="AE55" s="180">
        <f>SUM(AE49:AE54)</f>
        <v>0</v>
      </c>
      <c r="AF55" s="164"/>
      <c r="AG55" s="180">
        <f>SUM(AG49:AG54)</f>
        <v>118517.35724685236</v>
      </c>
      <c r="AH55" s="164"/>
      <c r="AI55" s="180">
        <f>SUM(AI49:AI54)</f>
        <v>0</v>
      </c>
      <c r="AJ55" s="163"/>
      <c r="AK55" s="180">
        <f>SUM(AK49:AK54)</f>
        <v>0</v>
      </c>
      <c r="AL55" s="163"/>
      <c r="AM55" s="180">
        <f>SUM(AM49:AM54)</f>
        <v>118517.35724685236</v>
      </c>
      <c r="AO55" s="156">
        <v>-26545.948273000002</v>
      </c>
      <c r="AQ55" s="156">
        <v>79684.324665333334</v>
      </c>
    </row>
    <row r="56" spans="3:43" ht="13.5" thickTop="1" x14ac:dyDescent="0.2">
      <c r="E56" s="147"/>
      <c r="F56" s="181"/>
      <c r="G56" s="147"/>
      <c r="H56" s="181"/>
      <c r="I56" s="147"/>
      <c r="J56" s="181"/>
      <c r="K56" s="147"/>
      <c r="L56" s="181"/>
      <c r="M56" s="147"/>
      <c r="N56" s="147"/>
      <c r="O56" s="147"/>
      <c r="P56" s="181"/>
      <c r="Q56" s="147"/>
    </row>
    <row r="58" spans="3:43" x14ac:dyDescent="0.2">
      <c r="E58" s="147"/>
      <c r="F58" s="181"/>
      <c r="G58" s="147"/>
      <c r="H58" s="181"/>
      <c r="I58" s="147"/>
      <c r="J58" s="181"/>
      <c r="K58" s="147"/>
      <c r="L58" s="181"/>
      <c r="M58" s="147"/>
      <c r="N58" s="147"/>
      <c r="O58" s="147"/>
      <c r="P58" s="181"/>
      <c r="Q58" s="147"/>
    </row>
    <row r="59" spans="3:43" x14ac:dyDescent="0.2">
      <c r="E59" s="147"/>
      <c r="F59" s="181"/>
      <c r="G59" s="147"/>
      <c r="H59" s="181"/>
      <c r="I59" s="147"/>
      <c r="J59" s="181"/>
      <c r="K59" s="147"/>
      <c r="L59" s="181"/>
      <c r="M59" s="147"/>
      <c r="N59" s="147"/>
      <c r="O59" s="147"/>
      <c r="P59" s="181"/>
      <c r="Q59" s="147"/>
    </row>
    <row r="60" spans="3:43" x14ac:dyDescent="0.2">
      <c r="E60" s="147"/>
      <c r="F60" s="181"/>
      <c r="G60" s="147"/>
      <c r="H60" s="181"/>
      <c r="I60" s="147"/>
      <c r="J60" s="181"/>
      <c r="K60" s="147"/>
      <c r="L60" s="181"/>
      <c r="M60" s="147"/>
      <c r="N60" s="147"/>
      <c r="O60" s="147"/>
      <c r="P60" s="181"/>
      <c r="Q60" s="147"/>
    </row>
    <row r="61" spans="3:43" x14ac:dyDescent="0.2">
      <c r="E61" s="147"/>
      <c r="F61" s="181"/>
      <c r="G61" s="147"/>
      <c r="H61" s="181"/>
      <c r="I61" s="147"/>
      <c r="J61" s="181"/>
      <c r="K61" s="147"/>
      <c r="L61" s="181"/>
      <c r="M61" s="147"/>
      <c r="N61" s="147"/>
      <c r="O61" s="147"/>
      <c r="P61" s="181"/>
      <c r="Q61" s="147"/>
    </row>
    <row r="62" spans="3:43" x14ac:dyDescent="0.2">
      <c r="E62" s="147"/>
      <c r="F62" s="181"/>
      <c r="G62" s="147"/>
      <c r="H62" s="181"/>
      <c r="I62" s="147"/>
      <c r="J62" s="181"/>
      <c r="K62" s="147"/>
      <c r="L62" s="181"/>
      <c r="M62" s="147"/>
      <c r="N62" s="147"/>
      <c r="O62" s="147"/>
      <c r="P62" s="181"/>
      <c r="Q62" s="147"/>
    </row>
    <row r="63" spans="3:43" x14ac:dyDescent="0.2">
      <c r="E63" s="147"/>
      <c r="F63" s="181"/>
      <c r="G63" s="147"/>
      <c r="H63" s="181"/>
      <c r="I63" s="147"/>
      <c r="J63" s="181"/>
      <c r="K63" s="147"/>
      <c r="L63" s="181"/>
      <c r="M63" s="147"/>
      <c r="N63" s="147"/>
      <c r="O63" s="147"/>
      <c r="P63" s="181"/>
      <c r="Q63" s="147"/>
    </row>
    <row r="64" spans="3:43" x14ac:dyDescent="0.2">
      <c r="E64" s="147"/>
      <c r="F64" s="181"/>
      <c r="G64" s="147"/>
      <c r="H64" s="181"/>
      <c r="I64" s="147"/>
      <c r="J64" s="181"/>
      <c r="K64" s="147"/>
      <c r="L64" s="181"/>
      <c r="M64" s="147"/>
      <c r="N64" s="147"/>
      <c r="O64" s="147"/>
      <c r="P64" s="181"/>
      <c r="Q64" s="147"/>
    </row>
    <row r="65" spans="5:17" x14ac:dyDescent="0.2">
      <c r="E65" s="147"/>
      <c r="F65" s="181"/>
      <c r="G65" s="147"/>
      <c r="H65" s="181"/>
      <c r="I65" s="147"/>
      <c r="J65" s="181"/>
      <c r="K65" s="147"/>
      <c r="L65" s="181"/>
      <c r="M65" s="147"/>
      <c r="N65" s="147"/>
      <c r="O65" s="147"/>
      <c r="P65" s="181"/>
      <c r="Q65" s="147"/>
    </row>
    <row r="66" spans="5:17" x14ac:dyDescent="0.2">
      <c r="E66" s="147"/>
      <c r="F66" s="181"/>
      <c r="G66" s="147"/>
      <c r="H66" s="181"/>
      <c r="I66" s="147"/>
      <c r="J66" s="181"/>
      <c r="K66" s="147"/>
      <c r="L66" s="181"/>
      <c r="M66" s="147"/>
      <c r="N66" s="147"/>
      <c r="O66" s="147"/>
      <c r="P66" s="181"/>
      <c r="Q66" s="147"/>
    </row>
    <row r="67" spans="5:17" x14ac:dyDescent="0.2">
      <c r="E67" s="147"/>
      <c r="F67" s="181"/>
      <c r="G67" s="147"/>
      <c r="H67" s="181"/>
      <c r="I67" s="147"/>
      <c r="J67" s="181"/>
      <c r="K67" s="147"/>
      <c r="L67" s="181"/>
      <c r="M67" s="147"/>
      <c r="N67" s="147"/>
      <c r="O67" s="147"/>
      <c r="P67" s="181"/>
      <c r="Q67" s="147"/>
    </row>
    <row r="68" spans="5:17" x14ac:dyDescent="0.2">
      <c r="E68" s="147"/>
      <c r="F68" s="181"/>
      <c r="G68" s="147"/>
      <c r="H68" s="181"/>
      <c r="I68" s="147"/>
      <c r="J68" s="181"/>
      <c r="K68" s="147"/>
      <c r="L68" s="181"/>
      <c r="M68" s="147"/>
      <c r="N68" s="147"/>
      <c r="O68" s="147"/>
      <c r="P68" s="181"/>
      <c r="Q68" s="147"/>
    </row>
  </sheetData>
  <conditionalFormatting sqref="AP3">
    <cfRule type="cellIs" dxfId="0" priority="1" stopIfTrue="1" operator="notEqual">
      <formula>0</formula>
    </cfRule>
  </conditionalFormatting>
  <pageMargins left="0.75" right="0.75" top="1" bottom="1" header="0.5" footer="0.5"/>
  <pageSetup scale="6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57" r:id="rId4" name="Button 1">
              <controlPr defaultSize="0" print="0" autoFill="0" autoPict="0" macro="[0]!resetnewsummary">
                <anchor moveWithCells="1" sizeWithCells="1">
                  <from>
                    <xdr:col>44</xdr:col>
                    <xdr:colOff>38100</xdr:colOff>
                    <xdr:row>4</xdr:row>
                    <xdr:rowOff>57150</xdr:rowOff>
                  </from>
                  <to>
                    <xdr:col>45</xdr:col>
                    <xdr:colOff>581025</xdr:colOff>
                    <xdr:row>7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Y152"/>
  <sheetViews>
    <sheetView showGridLines="0" zoomScale="75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E104" sqref="AE104"/>
    </sheetView>
  </sheetViews>
  <sheetFormatPr defaultRowHeight="12.75" x14ac:dyDescent="0.2"/>
  <cols>
    <col min="1" max="1" width="42.28515625" style="3" customWidth="1"/>
    <col min="2" max="2" width="13.5703125" style="321" customWidth="1"/>
    <col min="3" max="3" width="18.140625" style="2" customWidth="1"/>
    <col min="4" max="4" width="2.85546875" style="321" bestFit="1" customWidth="1"/>
    <col min="5" max="5" width="14.28515625" style="3" customWidth="1"/>
    <col min="6" max="6" width="6.140625" style="321" customWidth="1"/>
    <col min="7" max="7" width="17.5703125" style="3" customWidth="1"/>
    <col min="8" max="8" width="6.5703125" style="3" customWidth="1"/>
    <col min="9" max="9" width="14.7109375" style="3" customWidth="1"/>
    <col min="10" max="10" width="3.5703125" style="321" bestFit="1" customWidth="1"/>
    <col min="11" max="11" width="15.140625" style="3" customWidth="1"/>
    <col min="12" max="12" width="2.85546875" style="321" bestFit="1" customWidth="1"/>
    <col min="13" max="13" width="17.5703125" style="3" customWidth="1"/>
    <col min="14" max="14" width="4" style="4" bestFit="1" customWidth="1"/>
    <col min="15" max="15" width="17.28515625" style="2" customWidth="1"/>
    <col min="16" max="16" width="4.85546875" style="4" customWidth="1"/>
    <col min="17" max="17" width="17.28515625" style="2" customWidth="1"/>
    <col min="18" max="18" width="4.85546875" style="4" customWidth="1"/>
    <col min="19" max="19" width="17.28515625" style="2" customWidth="1"/>
    <col min="20" max="20" width="7" style="4" customWidth="1"/>
    <col min="21" max="21" width="17.28515625" style="2" customWidth="1"/>
    <col min="22" max="22" width="3.5703125" style="321" customWidth="1"/>
    <col min="23" max="23" width="15.140625" style="3" customWidth="1"/>
    <col min="24" max="24" width="7.42578125" style="3" customWidth="1"/>
    <col min="25" max="25" width="17.5703125" style="3" customWidth="1"/>
    <col min="26" max="26" width="2.85546875" style="321" customWidth="1"/>
    <col min="27" max="27" width="16.140625" style="3" customWidth="1"/>
    <col min="28" max="28" width="8.7109375" style="321" customWidth="1"/>
    <col min="29" max="29" width="17.140625" style="3" customWidth="1"/>
    <col min="30" max="30" width="11" style="321" customWidth="1"/>
    <col min="31" max="31" width="15.7109375" style="3" customWidth="1"/>
    <col min="32" max="32" width="3.5703125" style="321" customWidth="1"/>
    <col min="33" max="33" width="8.42578125" style="4" customWidth="1"/>
    <col min="34" max="35" width="0" style="321" hidden="1" customWidth="1"/>
    <col min="36" max="36" width="0" hidden="1" customWidth="1"/>
    <col min="37" max="37" width="0" style="321" hidden="1" customWidth="1"/>
    <col min="38" max="38" width="13.42578125" style="3" hidden="1" customWidth="1"/>
    <col min="39" max="39" width="1.42578125" style="3" hidden="1" customWidth="1"/>
    <col min="40" max="40" width="1.7109375" style="3" hidden="1" customWidth="1"/>
    <col min="41" max="41" width="18.42578125" hidden="1" customWidth="1"/>
    <col min="42" max="42" width="13" style="3" hidden="1" customWidth="1"/>
    <col min="43" max="44" width="9.140625" style="3"/>
    <col min="45" max="45" width="6.28515625" style="3" customWidth="1"/>
    <col min="46" max="46" width="0.140625" style="3" hidden="1" customWidth="1"/>
    <col min="47" max="47" width="16.5703125" style="3" customWidth="1"/>
    <col min="48" max="48" width="14.28515625" style="330" customWidth="1"/>
    <col min="49" max="49" width="12.140625" style="3" customWidth="1"/>
    <col min="50" max="16384" width="9.140625" style="3"/>
  </cols>
  <sheetData>
    <row r="1" spans="1:43" x14ac:dyDescent="0.2">
      <c r="A1" s="1" t="s">
        <v>0</v>
      </c>
      <c r="B1"/>
      <c r="D1"/>
      <c r="AQ1" s="5"/>
    </row>
    <row r="2" spans="1:43" ht="13.5" thickBot="1" x14ac:dyDescent="0.25">
      <c r="A2" s="1" t="s">
        <v>1</v>
      </c>
      <c r="B2"/>
      <c r="C2" s="6"/>
      <c r="D2"/>
      <c r="E2" s="7"/>
      <c r="G2" s="7"/>
      <c r="H2" s="7"/>
      <c r="I2" s="7"/>
      <c r="K2" s="7"/>
      <c r="M2" s="7"/>
      <c r="N2" s="7"/>
      <c r="O2" s="6" t="s">
        <v>2</v>
      </c>
      <c r="P2" s="7"/>
      <c r="Q2" s="6" t="s">
        <v>2</v>
      </c>
      <c r="R2" s="7"/>
      <c r="S2" s="6" t="s">
        <v>2</v>
      </c>
      <c r="T2" s="7"/>
      <c r="U2" s="6" t="s">
        <v>2</v>
      </c>
      <c r="W2" s="7"/>
      <c r="X2" s="7"/>
      <c r="Y2" s="7"/>
      <c r="AA2" s="7"/>
      <c r="AB2" s="322"/>
      <c r="AC2" s="7"/>
      <c r="AE2" s="7"/>
      <c r="AG2" s="7"/>
      <c r="AI2" s="323"/>
      <c r="AK2" s="324" t="s">
        <v>3</v>
      </c>
      <c r="AL2" s="8"/>
      <c r="AQ2" s="9"/>
    </row>
    <row r="3" spans="1:43" x14ac:dyDescent="0.2">
      <c r="A3" s="1" t="s">
        <v>4</v>
      </c>
      <c r="B3"/>
      <c r="C3" s="10"/>
      <c r="D3"/>
      <c r="E3"/>
      <c r="G3"/>
      <c r="H3"/>
      <c r="M3"/>
      <c r="O3" s="10"/>
      <c r="Q3" s="10"/>
      <c r="S3" s="10"/>
      <c r="U3" s="10"/>
      <c r="X3"/>
      <c r="Y3"/>
      <c r="AC3"/>
      <c r="AN3"/>
    </row>
    <row r="4" spans="1:43" ht="13.5" x14ac:dyDescent="0.25">
      <c r="A4" s="11">
        <f>[14]PriceAlberta!B5</f>
        <v>36914</v>
      </c>
      <c r="C4" s="12"/>
      <c r="E4" s="13"/>
      <c r="G4" s="13"/>
      <c r="H4" s="14"/>
      <c r="I4" s="13"/>
      <c r="K4" s="13"/>
      <c r="M4" s="13"/>
      <c r="N4" s="14"/>
      <c r="O4" s="12"/>
      <c r="P4" s="14"/>
      <c r="Q4" s="12"/>
      <c r="R4" s="14"/>
      <c r="S4" s="12"/>
      <c r="T4" s="14"/>
      <c r="U4" s="12"/>
      <c r="W4" s="13"/>
      <c r="X4" s="14"/>
      <c r="Y4" s="13"/>
      <c r="AA4" s="13"/>
      <c r="AC4" s="13" t="s">
        <v>21</v>
      </c>
      <c r="AE4" s="13"/>
      <c r="AG4" s="14"/>
      <c r="AL4" s="13"/>
      <c r="AN4"/>
    </row>
    <row r="5" spans="1:43" x14ac:dyDescent="0.2">
      <c r="C5" s="15" t="s">
        <v>350</v>
      </c>
      <c r="E5" s="16" t="str">
        <f>[14]AlbertaIndex!$B3</f>
        <v>Alberta Index</v>
      </c>
      <c r="G5" s="17" t="s">
        <v>5</v>
      </c>
      <c r="H5" s="16"/>
      <c r="I5" s="16" t="str">
        <f>[14]PriceBC!$B3</f>
        <v>Canadian Gas (C4) -BC</v>
      </c>
      <c r="K5" s="16" t="str">
        <f>[14]BCIndex!$B3</f>
        <v>BC Index</v>
      </c>
      <c r="M5" s="17" t="s">
        <v>191</v>
      </c>
      <c r="N5" s="16"/>
      <c r="O5" s="15" t="s">
        <v>351</v>
      </c>
      <c r="P5" s="16"/>
      <c r="Q5" s="15" t="s">
        <v>352</v>
      </c>
      <c r="R5" s="16"/>
      <c r="S5" s="211" t="s">
        <v>353</v>
      </c>
      <c r="T5" s="16"/>
      <c r="U5" s="15" t="s">
        <v>6</v>
      </c>
      <c r="W5" s="16" t="str">
        <f>[14]OptionsIndex!$B3</f>
        <v>Options Index</v>
      </c>
      <c r="X5" s="17"/>
      <c r="Y5" s="17" t="str">
        <f>[14]Straddle!$B3</f>
        <v>Exotics Book</v>
      </c>
      <c r="AA5" s="16" t="s">
        <v>7</v>
      </c>
      <c r="AC5" s="17" t="s">
        <v>8</v>
      </c>
      <c r="AE5" s="16" t="str">
        <f>'[14]US $'!$B3</f>
        <v>Canadian Gas</v>
      </c>
      <c r="AG5" s="16"/>
      <c r="AL5" s="16" t="s">
        <v>8</v>
      </c>
      <c r="AN5"/>
    </row>
    <row r="6" spans="1:43" x14ac:dyDescent="0.2">
      <c r="A6"/>
      <c r="C6" s="18" t="str">
        <f>[14]PriceAlberta!$C3</f>
        <v>Canadian $</v>
      </c>
      <c r="E6" s="19" t="str">
        <f>[14]AlbertaIndex!$C3</f>
        <v>Canadian $</v>
      </c>
      <c r="G6" s="20"/>
      <c r="H6" s="21"/>
      <c r="I6" s="19" t="str">
        <f>[14]PriceBC!$C3</f>
        <v>Canadian $</v>
      </c>
      <c r="K6" s="19" t="str">
        <f>[14]BCIndex!$C3</f>
        <v>Canadian $</v>
      </c>
      <c r="M6" s="20"/>
      <c r="N6" s="16"/>
      <c r="O6" s="18" t="s">
        <v>192</v>
      </c>
      <c r="P6" s="16"/>
      <c r="Q6" s="18" t="s">
        <v>192</v>
      </c>
      <c r="R6" s="16"/>
      <c r="S6" s="18"/>
      <c r="T6" s="16"/>
      <c r="U6" s="18" t="str">
        <f>[14]PriceAlberta!$C3</f>
        <v>Canadian $</v>
      </c>
      <c r="W6" s="19" t="str">
        <f>[14]OptionsIndex!$C3</f>
        <v>Canadian $</v>
      </c>
      <c r="X6" s="21"/>
      <c r="Y6" s="19" t="str">
        <f>[14]Straddle!$C3</f>
        <v>Canadian $</v>
      </c>
      <c r="AA6" s="19"/>
      <c r="AC6" s="20" t="s">
        <v>9</v>
      </c>
      <c r="AE6" s="22" t="str">
        <f>'[14]US $'!$C3</f>
        <v>US$ Conversion</v>
      </c>
      <c r="AG6" s="16"/>
      <c r="AL6" s="19" t="str">
        <f>'[14]US $'!B3</f>
        <v>Canadian Gas</v>
      </c>
      <c r="AN6"/>
      <c r="AP6"/>
    </row>
    <row r="7" spans="1:43" x14ac:dyDescent="0.2">
      <c r="A7"/>
      <c r="C7" s="23"/>
      <c r="E7" s="24"/>
      <c r="G7" s="24"/>
      <c r="H7" s="24"/>
      <c r="I7" s="24"/>
      <c r="K7" s="24"/>
      <c r="M7" s="24"/>
      <c r="N7" s="24"/>
      <c r="O7" s="23"/>
      <c r="P7" s="24"/>
      <c r="Q7" s="23"/>
      <c r="R7" s="24"/>
      <c r="S7" s="23"/>
      <c r="T7" s="24"/>
      <c r="U7" s="23"/>
      <c r="W7" s="24"/>
      <c r="X7" s="24"/>
      <c r="Y7" s="24"/>
      <c r="AA7" s="24"/>
      <c r="AC7" s="24"/>
      <c r="AE7" s="24"/>
      <c r="AG7" s="24"/>
      <c r="AL7" s="24"/>
      <c r="AN7"/>
      <c r="AP7"/>
    </row>
    <row r="8" spans="1:43" x14ac:dyDescent="0.2">
      <c r="A8"/>
      <c r="B8" s="3" t="s">
        <v>10</v>
      </c>
      <c r="C8" s="25">
        <f>[14]PriceAlberta!B6</f>
        <v>1015493</v>
      </c>
      <c r="D8" s="3"/>
      <c r="E8" s="26">
        <f>[14]AlbertaIndex!B6</f>
        <v>1015496</v>
      </c>
      <c r="G8" s="26"/>
      <c r="H8" s="26"/>
      <c r="I8" s="26">
        <f>[14]PriceBC!$B6</f>
        <v>1015502</v>
      </c>
      <c r="K8" s="26">
        <f>[14]BCIndex!$B6</f>
        <v>1015504</v>
      </c>
      <c r="M8" s="26"/>
      <c r="N8" s="26"/>
      <c r="O8" s="25">
        <f>[15]PriceBC!B6</f>
        <v>906323</v>
      </c>
      <c r="P8" s="321"/>
      <c r="Q8" s="25">
        <f>[15]BCIndex!B6</f>
        <v>906539</v>
      </c>
      <c r="R8" s="321"/>
      <c r="S8" s="26"/>
      <c r="T8" s="26"/>
      <c r="U8" s="25">
        <f>[14]Options!B6</f>
        <v>1015500</v>
      </c>
      <c r="W8" s="26">
        <f>[14]OptionsIndex!$B6</f>
        <v>1015512</v>
      </c>
      <c r="X8" s="26"/>
      <c r="Y8" s="26">
        <f>[14]Straddle!$B6</f>
        <v>1015498</v>
      </c>
      <c r="AA8" s="26"/>
      <c r="AC8" s="27"/>
      <c r="AE8" s="26"/>
      <c r="AG8" s="26"/>
      <c r="AL8" s="26"/>
      <c r="AN8"/>
      <c r="AP8"/>
    </row>
    <row r="9" spans="1:43" x14ac:dyDescent="0.2">
      <c r="A9"/>
      <c r="C9" s="23"/>
      <c r="E9" s="24"/>
      <c r="G9" s="24"/>
      <c r="H9" s="24"/>
      <c r="I9" s="24"/>
      <c r="K9" s="24"/>
      <c r="M9" s="24"/>
      <c r="N9" s="24"/>
      <c r="O9" s="23"/>
      <c r="P9" s="24"/>
      <c r="Q9" s="23"/>
      <c r="R9" s="24"/>
      <c r="S9" s="23"/>
      <c r="T9" s="24"/>
      <c r="U9" s="23"/>
      <c r="W9" s="24"/>
      <c r="X9" s="24"/>
      <c r="Y9" s="24"/>
      <c r="AA9" s="24"/>
      <c r="AC9" s="24"/>
      <c r="AE9" s="24"/>
      <c r="AG9" s="24"/>
      <c r="AL9" s="24"/>
    </row>
    <row r="10" spans="1:43" hidden="1" x14ac:dyDescent="0.2">
      <c r="A10" s="28" t="s">
        <v>11</v>
      </c>
      <c r="AN10"/>
    </row>
    <row r="11" spans="1:43" ht="12" hidden="1" customHeight="1" x14ac:dyDescent="0.2">
      <c r="A11" s="28"/>
      <c r="AN11"/>
      <c r="AP11"/>
    </row>
    <row r="12" spans="1:43" ht="13.5" hidden="1" x14ac:dyDescent="0.25">
      <c r="A12" s="29">
        <f>A4</f>
        <v>36914</v>
      </c>
      <c r="AN12"/>
    </row>
    <row r="13" spans="1:43" hidden="1" x14ac:dyDescent="0.2">
      <c r="A13" s="30" t="s">
        <v>12</v>
      </c>
      <c r="C13" s="325">
        <f>[14]PriceAlberta!$R15</f>
        <v>0</v>
      </c>
      <c r="E13" s="326">
        <f>[14]AlbertaIndex!$R15</f>
        <v>0</v>
      </c>
      <c r="G13" s="326">
        <f>IF(G18=0,0,G14/G18)</f>
        <v>0</v>
      </c>
      <c r="H13" s="327"/>
      <c r="I13" s="326">
        <f>[14]PriceBC!$R15</f>
        <v>0</v>
      </c>
      <c r="K13" s="326">
        <f>[14]BCIndex!$R15</f>
        <v>0</v>
      </c>
      <c r="M13" s="326">
        <f>IF(M18=0,0,M14/M18)</f>
        <v>0</v>
      </c>
      <c r="N13" s="327"/>
      <c r="O13" s="325">
        <f>'[14]Price - East '!$R15</f>
        <v>0</v>
      </c>
      <c r="P13" s="327"/>
      <c r="Q13" s="325">
        <f>'[14]Price - East '!$R15</f>
        <v>0</v>
      </c>
      <c r="R13" s="327"/>
      <c r="S13" s="325">
        <f>'[14]Price - East '!$R15</f>
        <v>0</v>
      </c>
      <c r="T13" s="327"/>
      <c r="U13" s="325">
        <f>'[14]Price - East '!$R15</f>
        <v>0</v>
      </c>
      <c r="W13" s="326">
        <f>[14]OptionsIndex!$R15</f>
        <v>0</v>
      </c>
      <c r="X13" s="327"/>
      <c r="Y13" s="326">
        <f>[14]Straddle!$R15</f>
        <v>0</v>
      </c>
      <c r="AA13" s="326" t="e">
        <f>IF(AA18=0,0,AA14/AA18)</f>
        <v>#REF!</v>
      </c>
      <c r="AC13" s="326" t="e">
        <f>IF(AC18=0,0,AC14/AC18)</f>
        <v>#REF!</v>
      </c>
      <c r="AD13"/>
      <c r="AE13" s="326">
        <f>'[14]US $'!$R15</f>
        <v>0</v>
      </c>
      <c r="AG13" s="327"/>
      <c r="AL13" s="326" t="e">
        <f>IF(AL18=0,0,AL14/AL18)</f>
        <v>#REF!</v>
      </c>
      <c r="AN13" s="31"/>
    </row>
    <row r="14" spans="1:43" hidden="1" x14ac:dyDescent="0.2">
      <c r="A14" s="30" t="s">
        <v>13</v>
      </c>
      <c r="C14" s="32">
        <f>[14]PriceAlberta!L16/100</f>
        <v>0</v>
      </c>
      <c r="E14" s="32">
        <f>[14]AlbertaIndex!L16/100</f>
        <v>0</v>
      </c>
      <c r="G14" s="32">
        <f>+E14+C14</f>
        <v>0</v>
      </c>
      <c r="H14" s="33"/>
      <c r="I14" s="32">
        <f>+[14]PriceBC!$R16</f>
        <v>0</v>
      </c>
      <c r="K14" s="32">
        <f>+[14]BCIndex!$R16</f>
        <v>0</v>
      </c>
      <c r="M14" s="32">
        <f>+K14+I14</f>
        <v>0</v>
      </c>
      <c r="N14" s="33"/>
      <c r="O14" s="32">
        <f>'[14]Price - East '!H16/100</f>
        <v>0</v>
      </c>
      <c r="P14" s="33"/>
      <c r="Q14" s="32">
        <f>'[14]Price - East '!J16/100</f>
        <v>0</v>
      </c>
      <c r="R14" s="33"/>
      <c r="S14" s="32">
        <f>'[14]Price - East '!L16/100</f>
        <v>0</v>
      </c>
      <c r="T14" s="33"/>
      <c r="U14" s="32">
        <f>'[14]Price - East '!N16/100</f>
        <v>0</v>
      </c>
      <c r="W14" s="32">
        <f>+[14]OptionsIndex!$R16</f>
        <v>0</v>
      </c>
      <c r="X14" s="33"/>
      <c r="Y14" s="32">
        <f>+[14]Straddle!$R16</f>
        <v>0</v>
      </c>
      <c r="AA14" s="32" t="e">
        <f>+Y14+#REF!</f>
        <v>#REF!</v>
      </c>
      <c r="AC14" s="32" t="e">
        <f>+G14+M14+#REF!</f>
        <v>#REF!</v>
      </c>
      <c r="AD14"/>
      <c r="AE14" s="32">
        <f>+'[14]US $'!$R16</f>
        <v>0</v>
      </c>
      <c r="AG14" s="33"/>
      <c r="AL14" s="32" t="e">
        <f>#REF!+E14+AE14+AG14+I14+K14+W14+Y14</f>
        <v>#REF!</v>
      </c>
      <c r="AN14" s="31"/>
    </row>
    <row r="15" spans="1:43" hidden="1" x14ac:dyDescent="0.2">
      <c r="A15" s="30" t="s">
        <v>14</v>
      </c>
      <c r="C15" s="32">
        <f>[14]PriceAlberta!M16/100</f>
        <v>0</v>
      </c>
      <c r="E15" s="32">
        <f>[14]AlbertaIndex!M16/100</f>
        <v>0</v>
      </c>
      <c r="G15" s="32">
        <f>+E15+C15</f>
        <v>0</v>
      </c>
      <c r="H15" s="33"/>
      <c r="I15" s="32"/>
      <c r="K15" s="32"/>
      <c r="M15" s="32">
        <f>+K15+I15</f>
        <v>0</v>
      </c>
      <c r="N15" s="33"/>
      <c r="O15" s="32">
        <f>'[14]Price - East '!I16/100</f>
        <v>0</v>
      </c>
      <c r="P15" s="33"/>
      <c r="Q15" s="32" t="e">
        <f>'[14]Price - East '!K16/100</f>
        <v>#VALUE!</v>
      </c>
      <c r="R15" s="33"/>
      <c r="S15" s="32">
        <f>'[14]Price - East '!M16/100</f>
        <v>0</v>
      </c>
      <c r="T15" s="33"/>
      <c r="U15" s="32">
        <f>'[14]Price - East '!O16/100</f>
        <v>0</v>
      </c>
      <c r="W15" s="32"/>
      <c r="X15" s="33"/>
      <c r="Y15" s="32"/>
      <c r="AA15" s="32" t="e">
        <f>+Y15+#REF!</f>
        <v>#REF!</v>
      </c>
      <c r="AC15" s="32" t="e">
        <f>+G15+M15+#REF!</f>
        <v>#REF!</v>
      </c>
      <c r="AE15" s="32"/>
      <c r="AG15" s="33"/>
      <c r="AL15" s="32"/>
      <c r="AN15" s="31"/>
    </row>
    <row r="16" spans="1:43" hidden="1" x14ac:dyDescent="0.2">
      <c r="A16" s="30" t="s">
        <v>15</v>
      </c>
      <c r="C16" s="32">
        <f>[14]PriceAlberta!N16/1000</f>
        <v>0</v>
      </c>
      <c r="E16" s="32">
        <f>[14]AlbertaIndex!N16/1000</f>
        <v>0</v>
      </c>
      <c r="G16" s="32">
        <f>+E16+C16</f>
        <v>0</v>
      </c>
      <c r="H16" s="33"/>
      <c r="I16" s="32"/>
      <c r="K16" s="32"/>
      <c r="M16" s="32">
        <f>+K16+I16</f>
        <v>0</v>
      </c>
      <c r="N16" s="33"/>
      <c r="O16" s="32">
        <f>'[14]Price - East '!J16/1000</f>
        <v>0</v>
      </c>
      <c r="P16" s="33"/>
      <c r="Q16" s="32">
        <f>'[14]Price - East '!L16/1000</f>
        <v>0</v>
      </c>
      <c r="R16" s="33"/>
      <c r="S16" s="32">
        <f>'[14]Price - East '!N16/1000</f>
        <v>0</v>
      </c>
      <c r="T16" s="33"/>
      <c r="U16" s="32">
        <f>'[14]Price - East '!P16/1000</f>
        <v>0</v>
      </c>
      <c r="W16" s="32"/>
      <c r="X16" s="33"/>
      <c r="Y16" s="32"/>
      <c r="AA16" s="32" t="e">
        <f>+Y16+#REF!</f>
        <v>#REF!</v>
      </c>
      <c r="AC16" s="32" t="e">
        <f>+G16+M16+#REF!</f>
        <v>#REF!</v>
      </c>
      <c r="AE16" s="32"/>
      <c r="AG16" s="33"/>
      <c r="AL16" s="32"/>
      <c r="AN16" s="31"/>
    </row>
    <row r="17" spans="1:43" hidden="1" x14ac:dyDescent="0.2">
      <c r="A17" s="30" t="s">
        <v>16</v>
      </c>
      <c r="C17" s="32">
        <f>[14]PriceAlberta!O16/100</f>
        <v>0</v>
      </c>
      <c r="E17" s="32">
        <f>[14]AlbertaIndex!O16/100</f>
        <v>0</v>
      </c>
      <c r="G17" s="32">
        <f>+E17+C17</f>
        <v>0</v>
      </c>
      <c r="H17" s="33"/>
      <c r="I17" s="32"/>
      <c r="K17" s="32"/>
      <c r="M17" s="32">
        <f>+K17+I17</f>
        <v>0</v>
      </c>
      <c r="N17" s="33"/>
      <c r="O17" s="32" t="e">
        <f>'[14]Price - East '!K16/100</f>
        <v>#VALUE!</v>
      </c>
      <c r="P17" s="33"/>
      <c r="Q17" s="32">
        <f>'[14]Price - East '!M16/100</f>
        <v>0</v>
      </c>
      <c r="R17" s="33"/>
      <c r="S17" s="32">
        <f>'[14]Price - East '!O16/100</f>
        <v>0</v>
      </c>
      <c r="T17" s="33"/>
      <c r="U17" s="32">
        <f>'[14]Price - East '!Q16/100</f>
        <v>0</v>
      </c>
      <c r="W17" s="32"/>
      <c r="X17" s="33"/>
      <c r="Y17" s="32"/>
      <c r="AA17" s="32" t="e">
        <f>+Y17+#REF!</f>
        <v>#REF!</v>
      </c>
      <c r="AC17" s="32" t="e">
        <f>+G17+M17+#REF!</f>
        <v>#REF!</v>
      </c>
      <c r="AE17" s="32"/>
      <c r="AG17" s="33"/>
      <c r="AL17" s="32"/>
      <c r="AN17" s="31"/>
      <c r="AQ17" s="34"/>
    </row>
    <row r="18" spans="1:43" hidden="1" x14ac:dyDescent="0.2">
      <c r="A18" s="35" t="s">
        <v>17</v>
      </c>
      <c r="B18" s="328"/>
      <c r="C18" s="36">
        <f>[14]PriceAlberta!$R17</f>
        <v>0</v>
      </c>
      <c r="D18" s="328"/>
      <c r="E18" s="37">
        <f>[14]AlbertaIndex!$R17</f>
        <v>0</v>
      </c>
      <c r="F18" s="328"/>
      <c r="G18" s="32">
        <f>+E18+C18</f>
        <v>0</v>
      </c>
      <c r="H18" s="38"/>
      <c r="I18" s="37">
        <f>[14]PriceBC!$R17</f>
        <v>0</v>
      </c>
      <c r="J18" s="328"/>
      <c r="K18" s="37">
        <f>[14]BCIndex!$R17</f>
        <v>0</v>
      </c>
      <c r="L18" s="328"/>
      <c r="M18" s="32">
        <f>+K18+I18</f>
        <v>0</v>
      </c>
      <c r="N18" s="38"/>
      <c r="O18" s="36">
        <f>'[14]Price - East '!$R17</f>
        <v>0</v>
      </c>
      <c r="P18" s="38"/>
      <c r="Q18" s="36">
        <f>'[14]Price - East '!$R17</f>
        <v>0</v>
      </c>
      <c r="R18" s="38"/>
      <c r="S18" s="36">
        <f>'[14]Price - East '!$R17</f>
        <v>0</v>
      </c>
      <c r="T18" s="38"/>
      <c r="U18" s="36">
        <f>'[14]Price - East '!$R17</f>
        <v>0</v>
      </c>
      <c r="V18" s="328"/>
      <c r="W18" s="37">
        <f>[14]OptionsIndex!$R17</f>
        <v>0</v>
      </c>
      <c r="X18" s="33"/>
      <c r="Y18" s="32">
        <f>[14]Straddle!$R17</f>
        <v>0</v>
      </c>
      <c r="Z18" s="328"/>
      <c r="AA18" s="37" t="e">
        <f>+Y18+#REF!</f>
        <v>#REF!</v>
      </c>
      <c r="AB18" s="328"/>
      <c r="AC18" s="32" t="e">
        <f>+G18+M18+#REF!</f>
        <v>#REF!</v>
      </c>
      <c r="AD18" s="328"/>
      <c r="AE18" s="37">
        <f>'[14]US $'!$R17</f>
        <v>0</v>
      </c>
      <c r="AF18" s="328"/>
      <c r="AG18" s="38"/>
      <c r="AH18" s="328"/>
      <c r="AI18" s="328"/>
      <c r="AK18" s="328"/>
      <c r="AL18" s="39" t="e">
        <f>#REF!+E18+AE18+AG18+I18+K18+W18+Y18</f>
        <v>#REF!</v>
      </c>
      <c r="AN18" s="31"/>
      <c r="AQ18" s="34"/>
    </row>
    <row r="19" spans="1:43" ht="12.75" hidden="1" customHeight="1" x14ac:dyDescent="0.2">
      <c r="A19" s="40"/>
      <c r="C19" s="41"/>
      <c r="E19" s="42"/>
      <c r="G19" s="42"/>
      <c r="H19" s="42"/>
      <c r="I19" s="42"/>
      <c r="K19" s="42"/>
      <c r="M19" s="42"/>
      <c r="N19" s="43"/>
      <c r="O19" s="41"/>
      <c r="P19" s="43"/>
      <c r="Q19" s="41"/>
      <c r="R19" s="43"/>
      <c r="S19" s="41"/>
      <c r="T19" s="43"/>
      <c r="U19" s="41"/>
      <c r="W19" s="42"/>
      <c r="X19" s="42"/>
      <c r="Y19" s="42"/>
      <c r="AA19" s="42"/>
      <c r="AC19" s="42"/>
      <c r="AE19" s="42"/>
      <c r="AG19" s="43"/>
      <c r="AL19" s="42"/>
    </row>
    <row r="20" spans="1:43" hidden="1" x14ac:dyDescent="0.2">
      <c r="A20" s="40" t="s">
        <v>18</v>
      </c>
      <c r="C20" s="32">
        <f>[14]PriceAlberta!$S14+[14]PriceAlberta!$Y16</f>
        <v>0</v>
      </c>
      <c r="E20" s="44">
        <f>[14]AlbertaIndex!$S14+[14]AlbertaIndex!$Y16</f>
        <v>0</v>
      </c>
      <c r="G20" s="44">
        <f>+E20+C20</f>
        <v>0</v>
      </c>
      <c r="H20" s="43"/>
      <c r="I20" s="44">
        <f>[14]PriceBC!$S14+[14]PriceBC!$Y16</f>
        <v>0</v>
      </c>
      <c r="K20" s="44">
        <f>[14]BCIndex!$S14+[14]BCIndex!$Y16</f>
        <v>0</v>
      </c>
      <c r="M20" s="44">
        <f>+K20+I20</f>
        <v>0</v>
      </c>
      <c r="N20" s="43"/>
      <c r="O20" s="32">
        <f>'[14]Price - East '!$S14+'[14]Price - East '!$Y16</f>
        <v>0</v>
      </c>
      <c r="P20" s="43"/>
      <c r="Q20" s="32">
        <f>'[14]Price - East '!$S14+'[14]Price - East '!$Y16</f>
        <v>0</v>
      </c>
      <c r="R20" s="43"/>
      <c r="S20" s="32">
        <f>'[14]Price - East '!$S14+'[14]Price - East '!$Y16</f>
        <v>0</v>
      </c>
      <c r="T20" s="43"/>
      <c r="U20" s="32">
        <f>'[14]Price - East '!$S14+'[14]Price - East '!$Y16</f>
        <v>0</v>
      </c>
      <c r="W20" s="44">
        <f>[14]OptionsIndex!$S14+[14]OptionsIndex!$Y16</f>
        <v>0</v>
      </c>
      <c r="X20" s="43"/>
      <c r="Y20" s="44">
        <f>[14]Straddle!$S14+[14]Straddle!$Y16</f>
        <v>0</v>
      </c>
      <c r="AA20" s="44" t="e">
        <f>+Y20+#REF!</f>
        <v>#REF!</v>
      </c>
      <c r="AC20" s="32" t="e">
        <f>+G20+M20+#REF!</f>
        <v>#REF!</v>
      </c>
      <c r="AE20" s="44">
        <f>'[14]US $'!$S14+'[14]US $'!$Y16</f>
        <v>0</v>
      </c>
      <c r="AG20" s="43"/>
      <c r="AL20" s="32" t="e">
        <f>#REF!+E20+AE20+AG20+I20+K20+W20+Y20</f>
        <v>#REF!</v>
      </c>
      <c r="AQ20" s="34"/>
    </row>
    <row r="21" spans="1:43" hidden="1" x14ac:dyDescent="0.2">
      <c r="A21" s="40" t="s">
        <v>19</v>
      </c>
      <c r="C21" s="32">
        <f>[14]PriceAlberta!$T14+[14]PriceAlberta!$Y17</f>
        <v>0</v>
      </c>
      <c r="E21" s="44">
        <f>[14]AlbertaIndex!$T14+[14]AlbertaIndex!$Y17</f>
        <v>0</v>
      </c>
      <c r="G21" s="44">
        <f>+E21+C21</f>
        <v>0</v>
      </c>
      <c r="H21" s="43"/>
      <c r="I21" s="44">
        <f>[14]PriceBC!$T14+[14]PriceBC!$Y17</f>
        <v>0</v>
      </c>
      <c r="K21" s="44">
        <f>[14]BCIndex!$T14+[14]BCIndex!$Y17</f>
        <v>0</v>
      </c>
      <c r="M21" s="44">
        <f>+K21+I21</f>
        <v>0</v>
      </c>
      <c r="N21" s="43"/>
      <c r="O21" s="32">
        <f>'[14]Price - East '!$T14+'[14]Price - East '!$Y17</f>
        <v>0</v>
      </c>
      <c r="P21" s="43"/>
      <c r="Q21" s="32">
        <f>'[14]Price - East '!$T14+'[14]Price - East '!$Y17</f>
        <v>0</v>
      </c>
      <c r="R21" s="43"/>
      <c r="S21" s="32">
        <f>'[14]Price - East '!$T14+'[14]Price - East '!$Y17</f>
        <v>0</v>
      </c>
      <c r="T21" s="43"/>
      <c r="U21" s="32">
        <f>'[14]Price - East '!$T14+'[14]Price - East '!$Y17</f>
        <v>0</v>
      </c>
      <c r="W21" s="44">
        <f>[14]OptionsIndex!$T14+[14]OptionsIndex!$Y17</f>
        <v>0</v>
      </c>
      <c r="X21" s="43"/>
      <c r="Y21" s="44">
        <f>[14]Straddle!$T14+[14]Straddle!$Y17</f>
        <v>0</v>
      </c>
      <c r="AA21" s="44" t="e">
        <f>+Y21+#REF!</f>
        <v>#REF!</v>
      </c>
      <c r="AC21" s="32" t="e">
        <f>+G21+M21+#REF!</f>
        <v>#REF!</v>
      </c>
      <c r="AE21" s="44">
        <f>'[14]US $'!$T14+'[14]US $'!$Y17</f>
        <v>0</v>
      </c>
      <c r="AG21" s="43"/>
      <c r="AL21" s="32" t="e">
        <f>#REF!+E21+AE21+AG21+I21+K21+W21+Y21</f>
        <v>#REF!</v>
      </c>
    </row>
    <row r="22" spans="1:43" hidden="1" x14ac:dyDescent="0.2">
      <c r="A22" s="40" t="s">
        <v>20</v>
      </c>
      <c r="B22" s="329"/>
      <c r="C22" s="32">
        <f>SUM(C20:C21)</f>
        <v>0</v>
      </c>
      <c r="D22" s="329"/>
      <c r="E22" s="44">
        <f>SUM(E20:E21)</f>
        <v>0</v>
      </c>
      <c r="F22" s="329"/>
      <c r="G22" s="44">
        <f>+E22+C22</f>
        <v>0</v>
      </c>
      <c r="H22" s="43"/>
      <c r="I22" s="44">
        <f>SUM(I20:I21)</f>
        <v>0</v>
      </c>
      <c r="J22" s="329"/>
      <c r="K22" s="44">
        <f>SUM(K20:K21)</f>
        <v>0</v>
      </c>
      <c r="L22" s="329"/>
      <c r="M22" s="44">
        <f>+K22+I22</f>
        <v>0</v>
      </c>
      <c r="N22" s="43"/>
      <c r="O22" s="32">
        <f>SUM(O20:O21)</f>
        <v>0</v>
      </c>
      <c r="P22" s="43"/>
      <c r="Q22" s="32">
        <f>SUM(Q20:Q21)</f>
        <v>0</v>
      </c>
      <c r="R22" s="43"/>
      <c r="S22" s="32">
        <f>SUM(S20:S21)</f>
        <v>0</v>
      </c>
      <c r="T22" s="43"/>
      <c r="U22" s="32">
        <f>SUM(U20:U21)</f>
        <v>0</v>
      </c>
      <c r="V22" s="329"/>
      <c r="W22" s="44">
        <f>SUM(W20:W21)</f>
        <v>0</v>
      </c>
      <c r="X22" s="43"/>
      <c r="Y22" s="44">
        <f>SUM(Y20:Y21)</f>
        <v>0</v>
      </c>
      <c r="Z22" s="329"/>
      <c r="AA22" s="44" t="e">
        <f>+Y22+#REF!</f>
        <v>#REF!</v>
      </c>
      <c r="AB22" s="329"/>
      <c r="AC22" s="32" t="e">
        <f>+G22+M22+#REF!</f>
        <v>#REF!</v>
      </c>
      <c r="AD22" s="329"/>
      <c r="AE22" s="44">
        <f>SUM(AE20:AE21)</f>
        <v>0</v>
      </c>
      <c r="AF22" s="329"/>
      <c r="AG22" s="43"/>
      <c r="AH22" s="329"/>
      <c r="AI22" s="329"/>
      <c r="AK22" s="329"/>
      <c r="AL22" s="32" t="e">
        <f>#REF!+E22+AE22+AG22+I22+K22+W22+Y22</f>
        <v>#REF!</v>
      </c>
      <c r="AQ22" s="34"/>
    </row>
    <row r="23" spans="1:43" ht="6.75" hidden="1" customHeight="1" x14ac:dyDescent="0.2">
      <c r="C23" s="41"/>
      <c r="E23" s="42"/>
      <c r="G23" s="42"/>
      <c r="H23" s="42"/>
      <c r="I23" s="42"/>
      <c r="K23" s="42"/>
      <c r="M23" s="42"/>
      <c r="N23" s="43"/>
      <c r="O23" s="41"/>
      <c r="P23" s="43"/>
      <c r="Q23" s="41"/>
      <c r="R23" s="43"/>
      <c r="S23" s="41"/>
      <c r="T23" s="43"/>
      <c r="U23" s="41"/>
      <c r="W23" s="42"/>
      <c r="X23" s="42"/>
      <c r="Y23" s="42"/>
      <c r="AA23" s="42"/>
      <c r="AC23" s="42"/>
      <c r="AE23" s="42"/>
      <c r="AG23" s="43"/>
      <c r="AL23" s="42"/>
    </row>
    <row r="24" spans="1:43" ht="13.5" hidden="1" x14ac:dyDescent="0.25">
      <c r="A24" s="29"/>
    </row>
    <row r="25" spans="1:43" hidden="1" x14ac:dyDescent="0.2">
      <c r="A25" s="40" t="s">
        <v>18</v>
      </c>
      <c r="C25" s="32">
        <f>[14]PriceAlberta!$S24+[14]PriceAlberta!$Y16</f>
        <v>0</v>
      </c>
      <c r="E25" s="44">
        <f>[14]AlbertaIndex!$S24+[14]AlbertaIndex!$Y16</f>
        <v>0</v>
      </c>
      <c r="G25" s="44">
        <f>+E25+C25</f>
        <v>0</v>
      </c>
      <c r="H25" s="43"/>
      <c r="I25" s="44">
        <f>[14]PriceBC!$S24+[14]PriceBC!$Y16</f>
        <v>0</v>
      </c>
      <c r="K25" s="44">
        <f>[14]BCIndex!$S24+[14]BCIndex!$Y16</f>
        <v>0</v>
      </c>
      <c r="M25" s="44">
        <f>+K25+I25</f>
        <v>0</v>
      </c>
      <c r="N25" s="43"/>
      <c r="O25" s="32">
        <f>'[14]Price - East '!$S24+'[14]Price - East '!$Y16</f>
        <v>0</v>
      </c>
      <c r="P25" s="43"/>
      <c r="Q25" s="32">
        <f>'[14]Price - East '!$S24+'[14]Price - East '!$Y16</f>
        <v>0</v>
      </c>
      <c r="R25" s="43"/>
      <c r="S25" s="32">
        <f>'[14]Price - East '!$S24+'[14]Price - East '!$Y16</f>
        <v>0</v>
      </c>
      <c r="T25" s="43"/>
      <c r="U25" s="32">
        <f>'[14]Price - East '!$S24+'[14]Price - East '!$Y16</f>
        <v>0</v>
      </c>
      <c r="W25" s="44">
        <f>[14]OptionsIndex!$S24+[14]OptionsIndex!$Y16</f>
        <v>0</v>
      </c>
      <c r="X25" s="43"/>
      <c r="Y25" s="44">
        <f>[14]Straddle!$S24+[14]Straddle!$Y16</f>
        <v>0</v>
      </c>
      <c r="AA25" s="44" t="e">
        <f>+Y25+#REF!</f>
        <v>#REF!</v>
      </c>
      <c r="AC25" s="32" t="e">
        <f>+G25+M25+#REF!</f>
        <v>#REF!</v>
      </c>
      <c r="AD25" s="321" t="s">
        <v>21</v>
      </c>
      <c r="AE25" s="44">
        <f>'[14]US $'!$S24+'[14]US $'!$Y16</f>
        <v>0</v>
      </c>
      <c r="AG25" s="43"/>
      <c r="AL25" s="32" t="e">
        <f>#REF!+E25+AE25+AG25+I25+K25+W25+Y25</f>
        <v>#REF!</v>
      </c>
    </row>
    <row r="26" spans="1:43" hidden="1" x14ac:dyDescent="0.2">
      <c r="A26" s="40" t="s">
        <v>19</v>
      </c>
      <c r="C26" s="32">
        <f>[14]PriceAlberta!$T24+[14]PriceAlberta!$Y17</f>
        <v>0</v>
      </c>
      <c r="E26" s="44">
        <f>[14]AlbertaIndex!$T24+[14]AlbertaIndex!$Y17</f>
        <v>0</v>
      </c>
      <c r="G26" s="44">
        <f>+E26+C26</f>
        <v>0</v>
      </c>
      <c r="H26" s="43"/>
      <c r="I26" s="44">
        <f>[14]PriceBC!$T24+[14]PriceBC!$Y17</f>
        <v>0</v>
      </c>
      <c r="K26" s="44">
        <f>[14]BCIndex!$T24+[14]BCIndex!$Y17</f>
        <v>0</v>
      </c>
      <c r="M26" s="44">
        <f>+K26+I26</f>
        <v>0</v>
      </c>
      <c r="N26" s="43"/>
      <c r="O26" s="32">
        <f>'[14]Price - East '!$T24+'[14]Price - East '!$Y17</f>
        <v>0</v>
      </c>
      <c r="P26" s="43"/>
      <c r="Q26" s="32">
        <f>'[14]Price - East '!$T24+'[14]Price - East '!$Y17</f>
        <v>0</v>
      </c>
      <c r="R26" s="43"/>
      <c r="S26" s="32">
        <f>'[14]Price - East '!$T24+'[14]Price - East '!$Y17</f>
        <v>0</v>
      </c>
      <c r="T26" s="43"/>
      <c r="U26" s="32">
        <f>'[14]Price - East '!$T24+'[14]Price - East '!$Y17</f>
        <v>0</v>
      </c>
      <c r="W26" s="44">
        <f>[14]OptionsIndex!$T24+[14]OptionsIndex!$Y17</f>
        <v>0</v>
      </c>
      <c r="X26" s="43"/>
      <c r="Y26" s="44">
        <f>[14]Straddle!$T24+[14]Straddle!$Y17</f>
        <v>0</v>
      </c>
      <c r="AA26" s="44" t="e">
        <f>+Y26+#REF!</f>
        <v>#REF!</v>
      </c>
      <c r="AC26" s="32" t="e">
        <f>+G26+M26+#REF!</f>
        <v>#REF!</v>
      </c>
      <c r="AE26" s="44">
        <f>'[14]US $'!$T24+'[14]US $'!$Y17</f>
        <v>0</v>
      </c>
      <c r="AG26" s="43"/>
      <c r="AL26" s="32" t="e">
        <f>#REF!+E26+AE26+AG26+I26+K26+W26+Y26</f>
        <v>#REF!</v>
      </c>
    </row>
    <row r="27" spans="1:43" hidden="1" x14ac:dyDescent="0.2">
      <c r="A27" s="40" t="s">
        <v>20</v>
      </c>
      <c r="B27" s="329"/>
      <c r="C27" s="32">
        <f>SUM(C25:C26)</f>
        <v>0</v>
      </c>
      <c r="D27" s="329"/>
      <c r="E27" s="44">
        <f>SUM(E25:E26)</f>
        <v>0</v>
      </c>
      <c r="F27" s="329"/>
      <c r="G27" s="44">
        <f>+E27+C27</f>
        <v>0</v>
      </c>
      <c r="H27" s="43"/>
      <c r="I27" s="44">
        <f>SUM(I25:I26)</f>
        <v>0</v>
      </c>
      <c r="J27" s="329"/>
      <c r="K27" s="44">
        <f>SUM(K25:K26)</f>
        <v>0</v>
      </c>
      <c r="L27" s="329"/>
      <c r="M27" s="44">
        <f>+K27+I27</f>
        <v>0</v>
      </c>
      <c r="N27" s="43"/>
      <c r="O27" s="32">
        <f>SUM(O25:O26)</f>
        <v>0</v>
      </c>
      <c r="P27" s="43"/>
      <c r="Q27" s="32">
        <f>SUM(Q25:Q26)</f>
        <v>0</v>
      </c>
      <c r="R27" s="43"/>
      <c r="S27" s="32">
        <f>SUM(S25:S26)</f>
        <v>0</v>
      </c>
      <c r="T27" s="43"/>
      <c r="U27" s="32">
        <f>SUM(U25:U26)</f>
        <v>0</v>
      </c>
      <c r="V27" s="329"/>
      <c r="W27" s="44">
        <f>SUM(W25:W26)</f>
        <v>0</v>
      </c>
      <c r="X27" s="43"/>
      <c r="Y27" s="44">
        <f>SUM(Y25:Y26)</f>
        <v>0</v>
      </c>
      <c r="Z27" s="329"/>
      <c r="AA27" s="44" t="e">
        <f>+Y27+#REF!</f>
        <v>#REF!</v>
      </c>
      <c r="AB27" s="329"/>
      <c r="AC27" s="32" t="e">
        <f>+G27+M27+#REF!</f>
        <v>#REF!</v>
      </c>
      <c r="AD27" s="329"/>
      <c r="AE27" s="44">
        <f>SUM(AE25:AE26)</f>
        <v>0</v>
      </c>
      <c r="AF27" s="329"/>
      <c r="AG27" s="43"/>
      <c r="AH27" s="329"/>
      <c r="AI27" s="329"/>
      <c r="AK27" s="329"/>
      <c r="AL27" s="32" t="e">
        <f>#REF!+E27+AE27+AG27+I27+K27+W27+Y27</f>
        <v>#REF!</v>
      </c>
    </row>
    <row r="28" spans="1:43" ht="7.5" hidden="1" customHeight="1" x14ac:dyDescent="0.2">
      <c r="B28" s="329"/>
      <c r="D28" s="329"/>
      <c r="F28" s="329"/>
      <c r="J28" s="329"/>
      <c r="L28" s="329"/>
      <c r="V28" s="329"/>
      <c r="Z28" s="329"/>
      <c r="AB28" s="329"/>
      <c r="AD28" s="329"/>
      <c r="AF28" s="329"/>
      <c r="AH28" s="329"/>
      <c r="AI28" s="329"/>
      <c r="AK28" s="329"/>
    </row>
    <row r="29" spans="1:43" hidden="1" x14ac:dyDescent="0.2">
      <c r="A29" s="45"/>
      <c r="B29" s="329"/>
      <c r="C29" s="32">
        <f>-C27+C22</f>
        <v>0</v>
      </c>
      <c r="D29" s="329"/>
      <c r="E29" s="44">
        <f>-E27+E22</f>
        <v>0</v>
      </c>
      <c r="F29" s="329"/>
      <c r="G29" s="44">
        <f>E29+A29</f>
        <v>0</v>
      </c>
      <c r="H29" s="43"/>
      <c r="I29" s="44">
        <f>-I27+I22</f>
        <v>0</v>
      </c>
      <c r="J29" s="329"/>
      <c r="K29" s="44">
        <f>-K27+K22</f>
        <v>0</v>
      </c>
      <c r="L29" s="329"/>
      <c r="M29" s="44">
        <f>K29+G29</f>
        <v>0</v>
      </c>
      <c r="N29" s="43"/>
      <c r="O29" s="32">
        <f>-O27+O22</f>
        <v>0</v>
      </c>
      <c r="P29" s="43"/>
      <c r="Q29" s="32">
        <f>-Q27+Q22</f>
        <v>0</v>
      </c>
      <c r="R29" s="43"/>
      <c r="S29" s="32">
        <f>-S27+S22</f>
        <v>0</v>
      </c>
      <c r="T29" s="43"/>
      <c r="U29" s="32">
        <f>-U27+U22</f>
        <v>0</v>
      </c>
      <c r="V29" s="329"/>
      <c r="W29" s="44">
        <f>-W27+W22</f>
        <v>0</v>
      </c>
      <c r="X29" s="43"/>
      <c r="Y29" s="44">
        <f>-Y27+Y22</f>
        <v>0</v>
      </c>
      <c r="Z29" s="329"/>
      <c r="AA29" s="44" t="e">
        <f>Y29+#REF!</f>
        <v>#REF!</v>
      </c>
      <c r="AB29" s="329"/>
      <c r="AC29" s="32" t="e">
        <f>+G29+M29+#REF!</f>
        <v>#REF!</v>
      </c>
      <c r="AD29" s="329"/>
      <c r="AE29" s="44">
        <f>-AE27+AE22</f>
        <v>0</v>
      </c>
      <c r="AF29" s="329"/>
      <c r="AG29" s="43"/>
      <c r="AH29" s="329"/>
      <c r="AI29" s="329"/>
      <c r="AK29" s="329"/>
      <c r="AL29" s="32" t="e">
        <f>#REF!+E29+AE29+AG29+I29+K29+W29+Y29</f>
        <v>#REF!</v>
      </c>
    </row>
    <row r="30" spans="1:43" ht="7.5" hidden="1" customHeight="1" x14ac:dyDescent="0.2">
      <c r="B30" s="329"/>
      <c r="D30" s="329"/>
      <c r="F30" s="329"/>
      <c r="J30" s="329"/>
      <c r="L30" s="329"/>
      <c r="V30" s="329"/>
      <c r="Z30" s="329"/>
      <c r="AB30" s="329"/>
      <c r="AD30" s="329"/>
      <c r="AF30" s="329"/>
      <c r="AH30" s="329"/>
      <c r="AI30" s="329"/>
      <c r="AK30" s="329"/>
    </row>
    <row r="31" spans="1:43" hidden="1" x14ac:dyDescent="0.2">
      <c r="A31" s="46" t="s">
        <v>22</v>
      </c>
      <c r="B31" s="329"/>
      <c r="D31" s="329"/>
      <c r="F31" s="329"/>
      <c r="J31" s="329"/>
      <c r="L31" s="329"/>
      <c r="V31" s="329"/>
      <c r="Z31" s="329"/>
      <c r="AB31" s="329"/>
      <c r="AD31" s="329"/>
      <c r="AF31" s="329"/>
      <c r="AH31" s="329"/>
      <c r="AI31" s="329"/>
      <c r="AK31" s="329"/>
    </row>
    <row r="32" spans="1:43" x14ac:dyDescent="0.2">
      <c r="B32" s="329"/>
      <c r="D32" s="329"/>
      <c r="F32" s="329"/>
      <c r="J32" s="329"/>
      <c r="L32" s="329"/>
      <c r="V32" s="329"/>
      <c r="Z32" s="329"/>
      <c r="AB32" s="329"/>
      <c r="AD32" s="329"/>
      <c r="AF32" s="329"/>
      <c r="AH32" s="329"/>
      <c r="AI32" s="329"/>
      <c r="AK32" s="329"/>
    </row>
    <row r="33" spans="1:48" ht="13.5" x14ac:dyDescent="0.25">
      <c r="A33" s="47" t="s">
        <v>23</v>
      </c>
      <c r="B33" s="329"/>
      <c r="C33" s="41"/>
      <c r="D33" s="329"/>
      <c r="E33" s="42"/>
      <c r="F33" s="329"/>
      <c r="G33" s="42"/>
      <c r="H33" s="42"/>
      <c r="I33" s="42"/>
      <c r="J33" s="329"/>
      <c r="K33" s="42"/>
      <c r="L33" s="329"/>
      <c r="M33" s="42"/>
      <c r="N33" s="43"/>
      <c r="O33" s="41"/>
      <c r="P33" s="43"/>
      <c r="Q33" s="41"/>
      <c r="R33" s="43"/>
      <c r="S33" s="41"/>
      <c r="T33" s="43"/>
      <c r="U33" s="41"/>
      <c r="V33" s="329"/>
      <c r="W33" s="42"/>
      <c r="X33" s="42"/>
      <c r="Y33" s="42"/>
      <c r="Z33" s="329"/>
      <c r="AA33" s="42"/>
      <c r="AB33" s="329"/>
      <c r="AC33" s="42"/>
      <c r="AD33" s="329"/>
      <c r="AE33" s="42"/>
      <c r="AF33" s="329"/>
      <c r="AG33" s="43"/>
      <c r="AH33" s="329"/>
      <c r="AI33" s="329"/>
      <c r="AK33" s="329"/>
      <c r="AL33" s="42"/>
    </row>
    <row r="34" spans="1:48" x14ac:dyDescent="0.2">
      <c r="A34" s="40" t="s">
        <v>24</v>
      </c>
      <c r="B34" s="329"/>
      <c r="C34" s="48">
        <f>[14]PriceAlberta!$M30/1</f>
        <v>149060654.40599999</v>
      </c>
      <c r="D34" s="329"/>
      <c r="E34" s="49">
        <f>[14]AlbertaIndex!$M30/1</f>
        <v>22087518</v>
      </c>
      <c r="F34" s="329"/>
      <c r="G34" s="49">
        <f>(+E34+C34)</f>
        <v>171148172.40599999</v>
      </c>
      <c r="H34" s="50"/>
      <c r="I34" s="49">
        <f>[14]PriceBC!$M30/1</f>
        <v>1292610</v>
      </c>
      <c r="J34" s="329"/>
      <c r="K34" s="49">
        <f>[14]BCIndex!$M30/1</f>
        <v>851187</v>
      </c>
      <c r="L34" s="329"/>
      <c r="M34" s="49">
        <f>(+K34+I34)</f>
        <v>2143797</v>
      </c>
      <c r="N34" s="51"/>
      <c r="O34" s="48">
        <f>[14]PipeBook!$M30/1</f>
        <v>-6885234</v>
      </c>
      <c r="P34" s="51"/>
      <c r="Q34" s="48">
        <f>[14]PipeBookIndex!$M30/1</f>
        <v>1307361</v>
      </c>
      <c r="R34" s="51"/>
      <c r="S34" s="48">
        <f>(+Q34+O34)</f>
        <v>-5577873</v>
      </c>
      <c r="T34" s="51"/>
      <c r="U34" s="48">
        <f>[14]Options!$M30/1+[14]OptionsProp!M30</f>
        <v>94698666</v>
      </c>
      <c r="V34" s="329"/>
      <c r="W34" s="49">
        <f>[14]OptionsIndex!$M30/1</f>
        <v>-1807733</v>
      </c>
      <c r="X34" s="50"/>
      <c r="Y34" s="49">
        <f>[14]Straddle!$M30/1</f>
        <v>-7671729</v>
      </c>
      <c r="Z34" s="329"/>
      <c r="AA34" s="49">
        <f>(+U34+W34+Y34)</f>
        <v>85219204</v>
      </c>
      <c r="AB34" s="329"/>
      <c r="AC34" s="49">
        <f>M34+G34+AA34+S34</f>
        <v>252933300.40599999</v>
      </c>
      <c r="AD34" s="329"/>
      <c r="AE34" s="52">
        <f>'[14]US $'!$M30/1</f>
        <v>165996028.61791152</v>
      </c>
      <c r="AF34" s="329"/>
      <c r="AG34" s="213"/>
      <c r="AH34" s="329"/>
      <c r="AI34" s="329"/>
      <c r="AK34" s="329"/>
      <c r="AL34" s="52" t="e">
        <f>#REF!+E34+AE34+AG34+I34+K34+W34+Y34</f>
        <v>#REF!</v>
      </c>
      <c r="AM34" s="331"/>
    </row>
    <row r="35" spans="1:48" x14ac:dyDescent="0.2">
      <c r="A35" s="40" t="s">
        <v>25</v>
      </c>
      <c r="B35" s="329"/>
      <c r="C35" s="48">
        <f>[14]PriceAlberta!$M31/1</f>
        <v>0.67391316778957844</v>
      </c>
      <c r="D35" s="329"/>
      <c r="E35" s="49">
        <f>[14]AlbertaIndex!$M31/1</f>
        <v>0</v>
      </c>
      <c r="F35" s="329"/>
      <c r="G35" s="49">
        <f>(+E35+C35)</f>
        <v>0.67391316778957844</v>
      </c>
      <c r="H35" s="50"/>
      <c r="I35" s="49">
        <f>[14]PriceBC!$M31/1</f>
        <v>0</v>
      </c>
      <c r="J35" s="329"/>
      <c r="K35" s="49">
        <f>[14]BCIndex!$M31/1</f>
        <v>0</v>
      </c>
      <c r="L35" s="329"/>
      <c r="M35" s="49">
        <f>(+K35+I35)</f>
        <v>0</v>
      </c>
      <c r="N35" s="51"/>
      <c r="O35" s="48">
        <f>[14]PipeBook!$M31/1</f>
        <v>0</v>
      </c>
      <c r="P35" s="51"/>
      <c r="Q35" s="48">
        <f>[14]PipeBookIndex!$M31/1</f>
        <v>0</v>
      </c>
      <c r="R35" s="51"/>
      <c r="S35" s="48">
        <f>(+Q35+O35)</f>
        <v>0</v>
      </c>
      <c r="T35" s="51"/>
      <c r="U35" s="48">
        <f>[14]Options!$M31/1+[14]OptionsProp!$M31/1</f>
        <v>0</v>
      </c>
      <c r="V35" s="329"/>
      <c r="W35" s="49">
        <f>[14]OptionsIndex!$M31/1</f>
        <v>0</v>
      </c>
      <c r="X35" s="50"/>
      <c r="Y35" s="49">
        <f>[14]Straddle!$M31/1</f>
        <v>0</v>
      </c>
      <c r="Z35" s="329"/>
      <c r="AA35" s="49">
        <f>(+U35+W35+Y35)</f>
        <v>0</v>
      </c>
      <c r="AB35" s="329"/>
      <c r="AC35" s="49">
        <f>M35+G35+AA35+S35</f>
        <v>0.67391316778957844</v>
      </c>
      <c r="AD35" s="329"/>
      <c r="AE35" s="52">
        <f>'[14]US $'!$M31/1</f>
        <v>-593557.86586225871</v>
      </c>
      <c r="AF35" s="329"/>
      <c r="AG35" s="51"/>
      <c r="AH35" s="329"/>
      <c r="AI35" s="329"/>
      <c r="AK35" s="329"/>
      <c r="AL35" s="52" t="e">
        <f>#REF!+E35+AE35+AG35+I35+K35+W35+Y35</f>
        <v>#REF!</v>
      </c>
      <c r="AM35" s="331"/>
    </row>
    <row r="36" spans="1:48" x14ac:dyDescent="0.2">
      <c r="A36" s="40" t="s">
        <v>26</v>
      </c>
      <c r="B36" s="329"/>
      <c r="C36" s="48">
        <f>[14]PriceAlberta!$M32/1</f>
        <v>95626021.395000011</v>
      </c>
      <c r="D36" s="329"/>
      <c r="E36" s="49">
        <f>[14]AlbertaIndex!$M32/1</f>
        <v>12997965</v>
      </c>
      <c r="F36" s="329"/>
      <c r="G36" s="49">
        <f>(+E36+C36)</f>
        <v>108623986.39500001</v>
      </c>
      <c r="H36" s="50"/>
      <c r="I36" s="49">
        <f>[14]PriceBC!$M32/1</f>
        <v>1152852</v>
      </c>
      <c r="J36" s="329"/>
      <c r="K36" s="49">
        <f>[14]BCIndex!$M32/1</f>
        <v>1023630</v>
      </c>
      <c r="L36" s="329"/>
      <c r="M36" s="49">
        <f>(+K36+I36)</f>
        <v>2176482</v>
      </c>
      <c r="N36" s="51"/>
      <c r="O36" s="48">
        <f>[14]PipeBook!$M32/1</f>
        <v>-10929152</v>
      </c>
      <c r="P36" s="51"/>
      <c r="Q36" s="48">
        <f>[14]PipeBookIndex!$M32/1</f>
        <v>962630</v>
      </c>
      <c r="R36" s="51"/>
      <c r="S36" s="48">
        <f>(+Q36+O36)</f>
        <v>-9966522</v>
      </c>
      <c r="T36" s="51"/>
      <c r="U36" s="48">
        <f>[14]Options!$M32/1+[14]OptionsProp!$M32/1</f>
        <v>-98158785.539999992</v>
      </c>
      <c r="V36" s="329"/>
      <c r="W36" s="49">
        <f>[14]OptionsIndex!$M32/1</f>
        <v>-468705</v>
      </c>
      <c r="X36" s="50"/>
      <c r="Y36" s="49">
        <f>[14]Straddle!$M32/1</f>
        <v>4809345</v>
      </c>
      <c r="Z36" s="329"/>
      <c r="AA36" s="49">
        <f>(+U36+W36+Y36)</f>
        <v>-93818145.539999992</v>
      </c>
      <c r="AB36" s="329"/>
      <c r="AC36" s="49">
        <f>M36+G36+AA36+S36</f>
        <v>7015800.8550000191</v>
      </c>
      <c r="AD36" s="329"/>
      <c r="AE36" s="52">
        <f>'[14]US $'!$M32/1</f>
        <v>3372243.3452654989</v>
      </c>
      <c r="AF36" s="329"/>
      <c r="AG36" s="51"/>
      <c r="AH36" s="329"/>
      <c r="AI36" s="329"/>
      <c r="AK36" s="329"/>
      <c r="AL36" s="52" t="e">
        <f>#REF!+E36+AE36+AG36+I36+K36+W36+Y36</f>
        <v>#REF!</v>
      </c>
      <c r="AM36" s="331"/>
    </row>
    <row r="37" spans="1:48" x14ac:dyDescent="0.2">
      <c r="A37" s="1" t="s">
        <v>27</v>
      </c>
      <c r="B37" s="329"/>
      <c r="C37" s="49">
        <f>SUM(C34:C36)</f>
        <v>244686676.47491318</v>
      </c>
      <c r="D37" s="329"/>
      <c r="E37" s="49">
        <f>SUM(E34:E36)</f>
        <v>35085483</v>
      </c>
      <c r="F37" s="329"/>
      <c r="G37" s="49">
        <f>SUM(G34:G36)</f>
        <v>279772159.47491318</v>
      </c>
      <c r="H37" s="50"/>
      <c r="I37" s="49">
        <f>SUM(I34:I36)</f>
        <v>2445462</v>
      </c>
      <c r="J37" s="329"/>
      <c r="K37" s="49">
        <f>SUM(K34:K36)</f>
        <v>1874817</v>
      </c>
      <c r="L37" s="329"/>
      <c r="M37" s="49">
        <f>SUM(M34:M36)</f>
        <v>4320279</v>
      </c>
      <c r="N37" s="51"/>
      <c r="O37" s="48">
        <f>SUM(O34:O36)</f>
        <v>-17814386</v>
      </c>
      <c r="P37" s="51"/>
      <c r="Q37" s="48">
        <f>SUM(Q34:Q36)</f>
        <v>2269991</v>
      </c>
      <c r="R37" s="51"/>
      <c r="S37" s="48">
        <f>SUM(S34:S36)</f>
        <v>-15544395</v>
      </c>
      <c r="T37" s="51"/>
      <c r="U37" s="48">
        <f>SUM(U34:U36)</f>
        <v>-3460119.5399999917</v>
      </c>
      <c r="V37" s="329"/>
      <c r="W37" s="49">
        <f>SUM(W34:W36)</f>
        <v>-2276438</v>
      </c>
      <c r="X37" s="50"/>
      <c r="Y37" s="49">
        <f>SUM(Y34:Y36)</f>
        <v>-2862384</v>
      </c>
      <c r="Z37" s="329"/>
      <c r="AA37" s="49">
        <f>(+U37+W37+Y37)</f>
        <v>-8598941.5399999917</v>
      </c>
      <c r="AB37" s="329"/>
      <c r="AC37" s="49">
        <f>M37+G37+AA37+S37</f>
        <v>259949101.93491316</v>
      </c>
      <c r="AD37" s="329"/>
      <c r="AE37" s="52">
        <f>SUM(AE34:AE36)</f>
        <v>168774714.09731477</v>
      </c>
      <c r="AF37" s="329"/>
      <c r="AG37" s="51"/>
      <c r="AH37" s="329"/>
      <c r="AI37" s="329"/>
      <c r="AK37" s="329"/>
      <c r="AL37" s="52" t="e">
        <f>SUM(AL34:AL36)</f>
        <v>#REF!</v>
      </c>
      <c r="AM37" s="331"/>
    </row>
    <row r="38" spans="1:48" ht="9.75" customHeight="1" x14ac:dyDescent="0.2">
      <c r="B38" s="329"/>
      <c r="C38" s="53"/>
      <c r="D38" s="329"/>
      <c r="E38" s="54"/>
      <c r="F38" s="329"/>
      <c r="G38" s="54"/>
      <c r="H38" s="54"/>
      <c r="I38" s="54"/>
      <c r="J38" s="329"/>
      <c r="K38" s="54"/>
      <c r="L38" s="329"/>
      <c r="M38" s="54"/>
      <c r="N38" s="51"/>
      <c r="O38" s="53"/>
      <c r="P38" s="51"/>
      <c r="Q38" s="53"/>
      <c r="R38" s="51"/>
      <c r="S38" s="53"/>
      <c r="T38" s="51"/>
      <c r="U38" s="53"/>
      <c r="V38" s="329"/>
      <c r="W38" s="54"/>
      <c r="X38" s="54"/>
      <c r="Y38" s="54"/>
      <c r="Z38" s="329"/>
      <c r="AA38" s="54"/>
      <c r="AB38" s="329"/>
      <c r="AC38" s="54"/>
      <c r="AD38" s="329"/>
      <c r="AE38" s="54"/>
      <c r="AF38" s="329"/>
      <c r="AG38" s="51"/>
      <c r="AH38" s="329"/>
      <c r="AI38" s="329"/>
      <c r="AK38" s="329"/>
      <c r="AL38" s="54"/>
      <c r="AM38" s="331"/>
    </row>
    <row r="39" spans="1:48" ht="13.5" x14ac:dyDescent="0.25">
      <c r="A39" s="55">
        <f>A4</f>
        <v>36914</v>
      </c>
      <c r="B39" s="329"/>
      <c r="D39" s="329"/>
      <c r="F39" s="329"/>
      <c r="J39" s="329"/>
      <c r="L39" s="329"/>
      <c r="V39" s="329"/>
      <c r="Z39" s="329"/>
      <c r="AB39" s="329"/>
      <c r="AD39" s="329"/>
      <c r="AF39" s="329"/>
      <c r="AH39" s="329"/>
      <c r="AI39" s="329"/>
      <c r="AK39" s="329"/>
      <c r="AM39" s="331"/>
    </row>
    <row r="40" spans="1:48" x14ac:dyDescent="0.2">
      <c r="A40" s="40" t="s">
        <v>347</v>
      </c>
      <c r="B40" s="332">
        <f>(AC40-('[14]Orig Sched'!Q181*1000))+4</f>
        <v>0.37440499942749739</v>
      </c>
      <c r="C40" s="48">
        <f>+[14]PriceAlberta!$B60/1</f>
        <v>5307552</v>
      </c>
      <c r="D40" s="333"/>
      <c r="E40" s="49">
        <f>+[14]AlbertaIndex!$B60/1</f>
        <v>0</v>
      </c>
      <c r="F40" s="334"/>
      <c r="G40" s="48">
        <f>(+E40+C40)</f>
        <v>5307552</v>
      </c>
      <c r="H40" s="50"/>
      <c r="I40" s="52">
        <f>+[14]PriceBC!$B60/1</f>
        <v>0</v>
      </c>
      <c r="J40" s="334"/>
      <c r="K40" s="52">
        <f>+[14]BCIndex!$B60/1</f>
        <v>0</v>
      </c>
      <c r="L40" s="334"/>
      <c r="M40" s="48">
        <f>(+K40+I40)</f>
        <v>0</v>
      </c>
      <c r="N40" s="51"/>
      <c r="O40" s="48">
        <f>+[14]PipeBook!$B60/1</f>
        <v>0</v>
      </c>
      <c r="P40" s="51"/>
      <c r="Q40" s="48">
        <f>+[14]PipeBookIndex!$B60/1</f>
        <v>0</v>
      </c>
      <c r="R40" s="51"/>
      <c r="S40" s="48">
        <f>(+Q40+O40)</f>
        <v>0</v>
      </c>
      <c r="T40" s="51"/>
      <c r="U40" s="48">
        <f>+[14]Options!$B60/1+[14]OptionsProp!$B60/1</f>
        <v>116184</v>
      </c>
      <c r="V40" s="334"/>
      <c r="W40" s="52">
        <f>+[14]OptionsIndex!$B60/1</f>
        <v>0</v>
      </c>
      <c r="X40" s="50"/>
      <c r="Y40" s="49">
        <f>+[14]Straddle!$B60/1</f>
        <v>0</v>
      </c>
      <c r="Z40" s="334"/>
      <c r="AA40" s="49">
        <f>(+U40+W40+Y40)</f>
        <v>116184</v>
      </c>
      <c r="AB40" s="334"/>
      <c r="AC40" s="48">
        <f>M40+G40+AA40+S40</f>
        <v>5423736</v>
      </c>
      <c r="AD40" s="334"/>
      <c r="AE40" s="52">
        <f>+'[14]US $'!$B60/1</f>
        <v>3608718.3776073097</v>
      </c>
      <c r="AF40" s="334"/>
      <c r="AG40" s="51"/>
      <c r="AH40" s="334"/>
      <c r="AI40" s="334"/>
      <c r="AK40" s="334" t="e">
        <f>(AL40-'[14]Orig Sched'!O185)*0</f>
        <v>#REF!</v>
      </c>
      <c r="AL40" s="52" t="e">
        <f>#REF!+E40+AE40+AG40+I40+K40+W40+Y40</f>
        <v>#REF!</v>
      </c>
      <c r="AM40" s="331"/>
      <c r="AO40" s="334" t="s">
        <v>28</v>
      </c>
    </row>
    <row r="41" spans="1:48" x14ac:dyDescent="0.2">
      <c r="A41" s="40" t="s">
        <v>348</v>
      </c>
      <c r="B41" s="329"/>
      <c r="D41" s="329"/>
      <c r="F41" s="329"/>
      <c r="I41" s="54"/>
      <c r="J41" s="329"/>
      <c r="K41" s="54"/>
      <c r="L41" s="329"/>
      <c r="N41" s="51"/>
      <c r="P41" s="51"/>
      <c r="R41" s="51"/>
      <c r="T41" s="51"/>
      <c r="V41" s="329"/>
      <c r="W41" s="54"/>
      <c r="Z41" s="329"/>
      <c r="AA41" s="54"/>
      <c r="AB41" s="329"/>
      <c r="AD41" s="329"/>
      <c r="AE41" s="54"/>
      <c r="AF41" s="329"/>
      <c r="AG41" s="51"/>
      <c r="AH41" s="329"/>
      <c r="AI41" s="329"/>
      <c r="AK41" s="329"/>
      <c r="AL41" s="54"/>
      <c r="AM41" s="331"/>
      <c r="AO41" s="329" t="s">
        <v>29</v>
      </c>
      <c r="AP41" s="56">
        <f>+'[14]Orig Sched'!Q16</f>
        <v>0</v>
      </c>
    </row>
    <row r="42" spans="1:48" s="2" customFormat="1" x14ac:dyDescent="0.2">
      <c r="A42" s="30" t="s">
        <v>30</v>
      </c>
      <c r="B42" s="335"/>
      <c r="C42" s="57">
        <f>[14]PriceAlberta!B53</f>
        <v>1307443</v>
      </c>
      <c r="D42" s="335"/>
      <c r="E42" s="57">
        <f>[14]AlbertaIndex!B53</f>
        <v>2993</v>
      </c>
      <c r="F42" s="335"/>
      <c r="G42" s="57">
        <f>(+E42+C42)</f>
        <v>1310436</v>
      </c>
      <c r="H42" s="57"/>
      <c r="I42" s="57">
        <f>+[14]PriceBC!B53</f>
        <v>3151458</v>
      </c>
      <c r="J42" s="335"/>
      <c r="K42" s="57">
        <f>+[14]BCIndex!B53</f>
        <v>714</v>
      </c>
      <c r="L42" s="335"/>
      <c r="M42" s="57">
        <f>(+K42+I42)</f>
        <v>3152172</v>
      </c>
      <c r="N42" s="58"/>
      <c r="O42" s="57">
        <f>[14]PipeBook!B53</f>
        <v>-14773</v>
      </c>
      <c r="P42" s="58"/>
      <c r="Q42" s="57">
        <f>[14]PipeBookIndex!B53</f>
        <v>0</v>
      </c>
      <c r="R42" s="58"/>
      <c r="S42" s="57">
        <f>(+Q42+O42)</f>
        <v>-14773</v>
      </c>
      <c r="T42" s="58"/>
      <c r="U42" s="57">
        <f>[14]Options!B53+[14]OptionsProp!B53</f>
        <v>628661</v>
      </c>
      <c r="V42" s="335"/>
      <c r="W42" s="57">
        <f>+[14]OptionsIndex!B53</f>
        <v>443729</v>
      </c>
      <c r="X42" s="57"/>
      <c r="Y42" s="57">
        <f>+[14]Straddle!B53</f>
        <v>-398130</v>
      </c>
      <c r="Z42" s="335"/>
      <c r="AA42" s="57">
        <f>(+U42+W42+Y42)</f>
        <v>674260</v>
      </c>
      <c r="AB42" s="335"/>
      <c r="AC42" s="57">
        <f t="shared" ref="AC42:AC51" si="0">M42+G42+AA42+S42</f>
        <v>5122095</v>
      </c>
      <c r="AD42" s="335"/>
      <c r="AE42" s="53">
        <f>'[14]US $'!B53</f>
        <v>3408019.5566949635</v>
      </c>
      <c r="AF42" s="335"/>
      <c r="AG42" s="58"/>
      <c r="AH42" s="335"/>
      <c r="AI42" s="335"/>
      <c r="AK42" s="335"/>
      <c r="AL42" s="53"/>
      <c r="AM42" s="336"/>
      <c r="AO42" s="335"/>
      <c r="AP42" s="59">
        <f>+'[14]Orig Sched'!Q12*1000</f>
        <v>175</v>
      </c>
      <c r="AQ42" s="3"/>
      <c r="AV42" s="337"/>
    </row>
    <row r="43" spans="1:48" x14ac:dyDescent="0.2">
      <c r="A43" s="40" t="s">
        <v>31</v>
      </c>
      <c r="B43" s="329"/>
      <c r="C43" s="57">
        <f>[14]PriceAlberta!$B47</f>
        <v>2532997</v>
      </c>
      <c r="D43" s="329"/>
      <c r="E43" s="50">
        <f>[14]AlbertaIndex!$B47</f>
        <v>0</v>
      </c>
      <c r="F43" s="329"/>
      <c r="G43" s="50">
        <f t="shared" ref="G43:G54" si="1">(+E43+C43)</f>
        <v>2532997</v>
      </c>
      <c r="H43" s="50"/>
      <c r="I43" s="50">
        <f>+[14]PriceBC!B47</f>
        <v>-2705987</v>
      </c>
      <c r="J43" s="329"/>
      <c r="K43" s="50">
        <f>[14]BCIndex!$B47</f>
        <v>0</v>
      </c>
      <c r="L43" s="329"/>
      <c r="M43" s="50">
        <f>(+K43+I43)</f>
        <v>-2705987</v>
      </c>
      <c r="N43" s="51"/>
      <c r="O43" s="57">
        <f>[14]PipeBook!$B47</f>
        <v>5370077</v>
      </c>
      <c r="P43" s="51"/>
      <c r="Q43" s="57">
        <f>[14]PipeBookIndex!$B47</f>
        <v>0</v>
      </c>
      <c r="R43" s="51"/>
      <c r="S43" s="57">
        <f>(+Q43+O43)</f>
        <v>5370077</v>
      </c>
      <c r="T43" s="51"/>
      <c r="U43" s="57">
        <f>[14]Options!$B47+[14]OptionsProp!$B47</f>
        <v>24761209</v>
      </c>
      <c r="V43" s="329"/>
      <c r="W43" s="50">
        <f>[14]OptionsIndex!$B47</f>
        <v>0</v>
      </c>
      <c r="X43" s="50"/>
      <c r="Y43" s="50">
        <f>([14]Straddle!$B47)</f>
        <v>-2832488</v>
      </c>
      <c r="Z43" s="329"/>
      <c r="AA43" s="57">
        <f t="shared" ref="AA43:AA51" si="2">(+U43+W43+Y43)</f>
        <v>21928721</v>
      </c>
      <c r="AB43" s="329"/>
      <c r="AC43" s="50">
        <f t="shared" si="0"/>
        <v>27125808</v>
      </c>
      <c r="AD43" s="329"/>
      <c r="AE43" s="51">
        <f>'[14]US $'!$B47</f>
        <v>18048334.549662333</v>
      </c>
      <c r="AF43" s="329"/>
      <c r="AG43" s="51"/>
      <c r="AH43" s="329"/>
      <c r="AI43" s="329"/>
      <c r="AK43" s="329"/>
      <c r="AL43" s="51" t="e">
        <f>#REF!+E43+AE43+AG43+I43+K43+W43+Y43</f>
        <v>#REF!</v>
      </c>
      <c r="AM43" s="331"/>
      <c r="AO43" s="56"/>
      <c r="AP43" s="56">
        <f>SUM(AP41:AP42)</f>
        <v>175</v>
      </c>
    </row>
    <row r="44" spans="1:48" x14ac:dyDescent="0.2">
      <c r="A44" s="40" t="s">
        <v>32</v>
      </c>
      <c r="B44" s="329"/>
      <c r="C44" s="57">
        <f>[14]PriceAlberta!$B48</f>
        <v>896046</v>
      </c>
      <c r="D44" s="329"/>
      <c r="E44" s="50">
        <f>[14]AlbertaIndex!$B48</f>
        <v>0</v>
      </c>
      <c r="F44" s="329"/>
      <c r="G44" s="50">
        <f>(+E44+C44)</f>
        <v>896046</v>
      </c>
      <c r="H44" s="50"/>
      <c r="I44" s="50">
        <f>+[14]PriceBC!B48</f>
        <v>177539</v>
      </c>
      <c r="J44" s="329"/>
      <c r="K44" s="50">
        <f>([14]BCIndex!$B48)/1</f>
        <v>0</v>
      </c>
      <c r="L44" s="329"/>
      <c r="M44" s="50">
        <f>(+K44+I44)</f>
        <v>177539</v>
      </c>
      <c r="N44" s="51"/>
      <c r="O44" s="57">
        <f>[14]PipeBook!$B48</f>
        <v>653481</v>
      </c>
      <c r="P44" s="51"/>
      <c r="Q44" s="57">
        <f>[14]PipeBookIndex!$B48</f>
        <v>0</v>
      </c>
      <c r="R44" s="51"/>
      <c r="S44" s="57">
        <f>(+Q44+O44)</f>
        <v>653481</v>
      </c>
      <c r="T44" s="51"/>
      <c r="U44" s="57">
        <f>[14]Options!$B48+[14]OptionsProp!$B48</f>
        <v>-24646377</v>
      </c>
      <c r="V44" s="329"/>
      <c r="W44" s="50">
        <f>[14]OptionsIndex!$B48</f>
        <v>0</v>
      </c>
      <c r="X44" s="50"/>
      <c r="Y44" s="50">
        <f>([14]Straddle!$B48)</f>
        <v>4438477</v>
      </c>
      <c r="Z44" s="329"/>
      <c r="AA44" s="57">
        <f t="shared" si="2"/>
        <v>-20207900</v>
      </c>
      <c r="AB44" s="329"/>
      <c r="AC44" s="50">
        <f t="shared" si="0"/>
        <v>-18480834</v>
      </c>
      <c r="AD44" s="329"/>
      <c r="AE44" s="51">
        <f>'[14]US $'!$B48</f>
        <v>-12296344.307560327</v>
      </c>
      <c r="AF44" s="329"/>
      <c r="AG44" s="51"/>
      <c r="AH44" s="329"/>
      <c r="AI44" s="329"/>
      <c r="AK44" s="329"/>
      <c r="AL44" s="51" t="e">
        <f>#REF!+E44+AE44+AG44+I44+K44+W44+Y44</f>
        <v>#REF!</v>
      </c>
      <c r="AM44" s="331"/>
    </row>
    <row r="45" spans="1:48" x14ac:dyDescent="0.2">
      <c r="A45" s="40" t="s">
        <v>33</v>
      </c>
      <c r="B45" s="329"/>
      <c r="C45" s="57">
        <f>[14]PriceAlberta!$B49</f>
        <v>0</v>
      </c>
      <c r="D45" s="329"/>
      <c r="E45" s="50">
        <f>[14]AlbertaIndex!$B49</f>
        <v>-229</v>
      </c>
      <c r="F45" s="329"/>
      <c r="G45" s="50">
        <f t="shared" si="1"/>
        <v>-229</v>
      </c>
      <c r="H45" s="50"/>
      <c r="I45" s="50">
        <f>+[14]PriceBC!B49</f>
        <v>0</v>
      </c>
      <c r="J45" s="329"/>
      <c r="K45" s="50">
        <f>[14]BCIndex!$B49/1</f>
        <v>0</v>
      </c>
      <c r="L45" s="329"/>
      <c r="M45" s="50">
        <f t="shared" ref="M45:M51" si="3">(+K45+I45)</f>
        <v>0</v>
      </c>
      <c r="N45" s="51"/>
      <c r="O45" s="57">
        <f>[14]PipeBook!$B49</f>
        <v>0</v>
      </c>
      <c r="P45" s="51"/>
      <c r="Q45" s="57">
        <f>[14]PipeBookIndex!$B49</f>
        <v>0</v>
      </c>
      <c r="R45" s="51"/>
      <c r="S45" s="57">
        <f t="shared" ref="S45:S51" si="4">(+Q45+O45)</f>
        <v>0</v>
      </c>
      <c r="T45" s="51"/>
      <c r="U45" s="57">
        <f>[14]Options!$B49+[14]OptionsProp!$B49</f>
        <v>0</v>
      </c>
      <c r="V45" s="329"/>
      <c r="W45" s="50">
        <f>[14]OptionsIndex!$B49/1</f>
        <v>0</v>
      </c>
      <c r="X45" s="50"/>
      <c r="Y45" s="50">
        <f>[14]Straddle!$B49/1</f>
        <v>0</v>
      </c>
      <c r="Z45" s="329"/>
      <c r="AA45" s="57">
        <f t="shared" si="2"/>
        <v>0</v>
      </c>
      <c r="AB45" s="329"/>
      <c r="AC45" s="50">
        <f t="shared" si="0"/>
        <v>-229</v>
      </c>
      <c r="AD45" s="329"/>
      <c r="AE45" s="51">
        <f>'[14]US $'!$B49</f>
        <v>-152.36665436372161</v>
      </c>
      <c r="AF45" s="329"/>
      <c r="AG45" s="51"/>
      <c r="AH45" s="329"/>
      <c r="AI45" s="329"/>
      <c r="AK45" s="329"/>
      <c r="AL45" s="51" t="e">
        <f>#REF!+E45+AE45+AG45+I45+K45+W45+Y45</f>
        <v>#REF!</v>
      </c>
      <c r="AM45" s="331"/>
    </row>
    <row r="46" spans="1:48" x14ac:dyDescent="0.2">
      <c r="A46" s="40" t="s">
        <v>34</v>
      </c>
      <c r="B46" s="329"/>
      <c r="C46" s="57">
        <f>[14]PriceAlberta!$B51+[14]PriceAlberta!$B54</f>
        <v>-180124</v>
      </c>
      <c r="D46" s="329"/>
      <c r="E46" s="50">
        <f>[14]AlbertaIndex!$B51+[14]AlbertaIndex!$B54</f>
        <v>221622</v>
      </c>
      <c r="F46" s="329"/>
      <c r="G46" s="50">
        <f t="shared" si="1"/>
        <v>41498</v>
      </c>
      <c r="H46" s="50"/>
      <c r="I46" s="50">
        <f>+[14]PriceBC!B51+[14]PriceBC!B54</f>
        <v>-52281</v>
      </c>
      <c r="J46" s="329"/>
      <c r="K46" s="50">
        <f>[14]BCIndex!$B51+[14]BCIndex!$B54</f>
        <v>-20</v>
      </c>
      <c r="L46" s="329"/>
      <c r="M46" s="50">
        <f t="shared" si="3"/>
        <v>-52301</v>
      </c>
      <c r="N46" s="51"/>
      <c r="O46" s="57">
        <f>[14]PipeBook!$B51+[14]PipeBook!$B54</f>
        <v>-17683</v>
      </c>
      <c r="P46" s="51"/>
      <c r="Q46" s="57">
        <f>[14]PipeBookIndex!$B51+[14]PipeBookIndex!$B54</f>
        <v>8946</v>
      </c>
      <c r="R46" s="51"/>
      <c r="S46" s="57">
        <f t="shared" si="4"/>
        <v>-8737</v>
      </c>
      <c r="T46" s="51"/>
      <c r="U46" s="57">
        <f>[14]Options!$B51+[14]Options!$B54+[14]OptionsProp!$B51+[14]OptionsProp!$B54</f>
        <v>-2030557</v>
      </c>
      <c r="V46" s="329"/>
      <c r="W46" s="50">
        <f>[14]OptionsIndex!$B51+[14]OptionsIndex!$B54</f>
        <v>-1923</v>
      </c>
      <c r="X46" s="50"/>
      <c r="Y46" s="50">
        <f>+[14]Straddle!B51+[14]Straddle!B54</f>
        <v>-57132</v>
      </c>
      <c r="Z46" s="329"/>
      <c r="AA46" s="57">
        <f t="shared" si="2"/>
        <v>-2089612</v>
      </c>
      <c r="AB46" s="329"/>
      <c r="AC46" s="50">
        <f t="shared" si="0"/>
        <v>-2109152</v>
      </c>
      <c r="AD46" s="329"/>
      <c r="AE46" s="51">
        <f>'[14]US $'!$B51+'[14]US $'!$B54</f>
        <v>-1403338.1387971712</v>
      </c>
      <c r="AF46" s="329"/>
      <c r="AG46" s="51"/>
      <c r="AH46" s="329"/>
      <c r="AI46" s="329"/>
      <c r="AK46" s="329"/>
      <c r="AL46" s="51"/>
      <c r="AM46" s="331"/>
    </row>
    <row r="47" spans="1:48" x14ac:dyDescent="0.2">
      <c r="A47" s="40" t="s">
        <v>35</v>
      </c>
      <c r="B47" s="329"/>
      <c r="C47" s="57">
        <f>+[14]PriceAlberta!$B55/1</f>
        <v>13578</v>
      </c>
      <c r="D47" s="329"/>
      <c r="E47" s="50">
        <f>+[14]AlbertaIndex!$B55/1</f>
        <v>0</v>
      </c>
      <c r="F47" s="329"/>
      <c r="G47" s="50">
        <f t="shared" si="1"/>
        <v>13578</v>
      </c>
      <c r="H47" s="50"/>
      <c r="I47" s="50">
        <f>+[14]PriceBC!$B55/1</f>
        <v>0</v>
      </c>
      <c r="J47" s="329"/>
      <c r="K47" s="50">
        <f>+[14]BCIndex!$B55/1</f>
        <v>0</v>
      </c>
      <c r="L47" s="329"/>
      <c r="M47" s="50">
        <f t="shared" si="3"/>
        <v>0</v>
      </c>
      <c r="N47" s="51"/>
      <c r="O47" s="57">
        <f>+[14]PipeBook!$B55/1</f>
        <v>0</v>
      </c>
      <c r="P47" s="51"/>
      <c r="Q47" s="57">
        <f>+[14]PipeBookIndex!$B55/1</f>
        <v>0</v>
      </c>
      <c r="R47" s="51"/>
      <c r="S47" s="57">
        <f t="shared" si="4"/>
        <v>0</v>
      </c>
      <c r="T47" s="51"/>
      <c r="U47" s="57">
        <f>+[14]Options!$B55/1+[14]OptionsProp!$B55/1</f>
        <v>-1560946</v>
      </c>
      <c r="V47" s="329"/>
      <c r="W47" s="50">
        <f>+[14]OptionsIndex!$B55/1</f>
        <v>0</v>
      </c>
      <c r="X47" s="50"/>
      <c r="Y47" s="50">
        <f>+[14]Straddle!$B55/1</f>
        <v>1160467</v>
      </c>
      <c r="Z47" s="329"/>
      <c r="AA47" s="57">
        <f t="shared" si="2"/>
        <v>-400479</v>
      </c>
      <c r="AB47" s="329"/>
      <c r="AC47" s="50">
        <f t="shared" si="0"/>
        <v>-386901</v>
      </c>
      <c r="AD47" s="329"/>
      <c r="AE47" s="51">
        <f>+'[14]US $'!$B55/1</f>
        <v>-257427.12200863866</v>
      </c>
      <c r="AF47" s="329"/>
      <c r="AG47" s="51"/>
      <c r="AH47" s="329"/>
      <c r="AI47" s="329"/>
      <c r="AK47" s="329"/>
      <c r="AL47" s="51" t="e">
        <f>#REF!+E47+AE47+AG47+I47+K47+W47+Y47</f>
        <v>#REF!</v>
      </c>
      <c r="AM47" s="331"/>
    </row>
    <row r="48" spans="1:48" x14ac:dyDescent="0.2">
      <c r="A48" s="40" t="s">
        <v>36</v>
      </c>
      <c r="B48" s="329"/>
      <c r="C48" s="57">
        <f>+[14]PriceAlberta!$B56/1</f>
        <v>5871</v>
      </c>
      <c r="D48" s="329"/>
      <c r="E48" s="50">
        <f>+[14]AlbertaIndex!$B56/1</f>
        <v>0</v>
      </c>
      <c r="F48" s="329"/>
      <c r="G48" s="50">
        <f t="shared" si="1"/>
        <v>5871</v>
      </c>
      <c r="H48" s="50"/>
      <c r="I48" s="50">
        <f>+[14]PriceBC!$B56/1</f>
        <v>0</v>
      </c>
      <c r="J48" s="329"/>
      <c r="K48" s="50">
        <f>+[14]BCIndex!$B56/1</f>
        <v>0</v>
      </c>
      <c r="L48" s="329"/>
      <c r="M48" s="50">
        <f t="shared" si="3"/>
        <v>0</v>
      </c>
      <c r="N48" s="51"/>
      <c r="O48" s="57">
        <f>+[14]PipeBook!$B56/1</f>
        <v>0</v>
      </c>
      <c r="P48" s="51"/>
      <c r="Q48" s="57">
        <f>+[14]PipeBookIndex!$B56/1</f>
        <v>0</v>
      </c>
      <c r="R48" s="51"/>
      <c r="S48" s="57">
        <f t="shared" si="4"/>
        <v>0</v>
      </c>
      <c r="T48" s="51"/>
      <c r="U48" s="57">
        <f>+[14]Options!$B56/1+[14]OptionsProp!$B56/1</f>
        <v>-611469</v>
      </c>
      <c r="V48" s="329"/>
      <c r="W48" s="50">
        <f>+[14]OptionsIndex!$B56/1</f>
        <v>0</v>
      </c>
      <c r="X48" s="50"/>
      <c r="Y48" s="50">
        <f>+[14]Straddle!$B56/1</f>
        <v>-608959</v>
      </c>
      <c r="Z48" s="329"/>
      <c r="AA48" s="57">
        <f t="shared" si="2"/>
        <v>-1220428</v>
      </c>
      <c r="AB48" s="329"/>
      <c r="AC48" s="50">
        <f t="shared" si="0"/>
        <v>-1214557</v>
      </c>
      <c r="AD48" s="329"/>
      <c r="AE48" s="51">
        <f>+'[14]US $'!$B56/1</f>
        <v>-808113.47870759224</v>
      </c>
      <c r="AF48" s="329"/>
      <c r="AG48" s="51"/>
      <c r="AH48" s="329"/>
      <c r="AI48" s="329"/>
      <c r="AK48" s="329"/>
      <c r="AL48" s="51" t="e">
        <f>#REF!+E48+AE48+AG48+I48+K48+W48+Y48</f>
        <v>#REF!</v>
      </c>
      <c r="AM48" s="331"/>
    </row>
    <row r="49" spans="1:42" x14ac:dyDescent="0.2">
      <c r="A49" s="40" t="s">
        <v>37</v>
      </c>
      <c r="B49" s="329"/>
      <c r="C49" s="57">
        <f>+[14]PriceAlberta!$B57/1</f>
        <v>-5798</v>
      </c>
      <c r="D49" s="329"/>
      <c r="E49" s="50">
        <f>+[14]AlbertaIndex!$B57/1</f>
        <v>0</v>
      </c>
      <c r="F49" s="329"/>
      <c r="G49" s="50">
        <f t="shared" si="1"/>
        <v>-5798</v>
      </c>
      <c r="H49" s="50"/>
      <c r="I49" s="50">
        <f>+[14]PriceBC!$B57/1</f>
        <v>0</v>
      </c>
      <c r="J49" s="329"/>
      <c r="K49" s="50">
        <f>+[14]BCIndex!$B57/1</f>
        <v>0</v>
      </c>
      <c r="L49" s="329"/>
      <c r="M49" s="50">
        <f t="shared" si="3"/>
        <v>0</v>
      </c>
      <c r="N49" s="51"/>
      <c r="O49" s="57">
        <f>+[14]PipeBook!$B57/1</f>
        <v>0</v>
      </c>
      <c r="P49" s="51"/>
      <c r="Q49" s="57">
        <f>+[14]PipeBookIndex!$B57/1</f>
        <v>0</v>
      </c>
      <c r="R49" s="51"/>
      <c r="S49" s="57">
        <f t="shared" si="4"/>
        <v>0</v>
      </c>
      <c r="T49" s="51"/>
      <c r="U49" s="57">
        <f>+[14]Options!$B57/1+[14]OptionsProp!$B57/1</f>
        <v>53947</v>
      </c>
      <c r="V49" s="329"/>
      <c r="W49" s="50">
        <f>+[14]OptionsIndex!$B57/1</f>
        <v>0</v>
      </c>
      <c r="X49" s="50"/>
      <c r="Y49" s="50">
        <f>+[14]Straddle!$B57/1</f>
        <v>-975895</v>
      </c>
      <c r="Z49" s="329"/>
      <c r="AA49" s="57">
        <f t="shared" si="2"/>
        <v>-921948</v>
      </c>
      <c r="AB49" s="329"/>
      <c r="AC49" s="50">
        <f t="shared" si="0"/>
        <v>-927746</v>
      </c>
      <c r="AD49" s="329"/>
      <c r="AE49" s="51">
        <f>+'[14]US $'!$B57/1</f>
        <v>-617281.89571757754</v>
      </c>
      <c r="AF49" s="329"/>
      <c r="AG49" s="51"/>
      <c r="AH49" s="329"/>
      <c r="AI49" s="329"/>
      <c r="AK49" s="329"/>
      <c r="AL49" s="51" t="e">
        <f>#REF!+E49+AE49+AG49+I49+K49+W49+Y49</f>
        <v>#REF!</v>
      </c>
      <c r="AM49" s="331"/>
    </row>
    <row r="50" spans="1:42" x14ac:dyDescent="0.2">
      <c r="A50" s="40" t="s">
        <v>38</v>
      </c>
      <c r="B50" s="329"/>
      <c r="C50" s="57">
        <v>0</v>
      </c>
      <c r="D50" s="329"/>
      <c r="E50" s="50">
        <v>0</v>
      </c>
      <c r="F50" s="329"/>
      <c r="G50" s="50">
        <f t="shared" si="1"/>
        <v>0</v>
      </c>
      <c r="H50" s="50"/>
      <c r="I50" s="50">
        <v>0</v>
      </c>
      <c r="J50" s="329"/>
      <c r="K50" s="50">
        <v>0</v>
      </c>
      <c r="L50" s="329"/>
      <c r="M50" s="50">
        <f t="shared" si="3"/>
        <v>0</v>
      </c>
      <c r="N50" s="51"/>
      <c r="O50" s="57">
        <v>0</v>
      </c>
      <c r="P50" s="51"/>
      <c r="Q50" s="57">
        <v>0</v>
      </c>
      <c r="R50" s="51"/>
      <c r="S50" s="57">
        <f t="shared" si="4"/>
        <v>0</v>
      </c>
      <c r="T50" s="51"/>
      <c r="U50" s="57">
        <v>0</v>
      </c>
      <c r="V50" s="329"/>
      <c r="W50" s="50">
        <v>0</v>
      </c>
      <c r="X50" s="50"/>
      <c r="Y50" s="50">
        <v>0</v>
      </c>
      <c r="Z50" s="329"/>
      <c r="AA50" s="57">
        <f t="shared" si="2"/>
        <v>0</v>
      </c>
      <c r="AB50" s="329"/>
      <c r="AC50" s="50">
        <f t="shared" si="0"/>
        <v>0</v>
      </c>
      <c r="AD50" s="329"/>
      <c r="AE50" s="51">
        <v>0</v>
      </c>
      <c r="AF50" s="329"/>
      <c r="AG50" s="51"/>
      <c r="AH50" s="329"/>
      <c r="AI50" s="329"/>
      <c r="AK50" s="329"/>
      <c r="AL50" s="51" t="e">
        <f>#REF!+E50+AE50+AG50+I50+K50+W50+Y50</f>
        <v>#REF!</v>
      </c>
      <c r="AM50" s="331"/>
    </row>
    <row r="51" spans="1:42" x14ac:dyDescent="0.2">
      <c r="A51" s="40" t="s">
        <v>39</v>
      </c>
      <c r="B51" s="338"/>
      <c r="C51" s="57">
        <f>[14]PriceAlberta!$B67/1</f>
        <v>-70000</v>
      </c>
      <c r="D51" s="338"/>
      <c r="E51" s="50">
        <f>[14]AlbertaIndex!$B67/1</f>
        <v>0</v>
      </c>
      <c r="F51" s="329"/>
      <c r="G51" s="50">
        <f t="shared" si="1"/>
        <v>-70000</v>
      </c>
      <c r="H51" s="50"/>
      <c r="I51" s="50">
        <f>[14]PriceBC!$B67/1</f>
        <v>0</v>
      </c>
      <c r="J51" s="329"/>
      <c r="K51" s="50">
        <f>[14]BCIndex!$B67/1</f>
        <v>0</v>
      </c>
      <c r="L51" s="329"/>
      <c r="M51" s="50">
        <f t="shared" si="3"/>
        <v>0</v>
      </c>
      <c r="N51" s="51"/>
      <c r="O51" s="57">
        <f>[14]PipeBook!$B67/1</f>
        <v>0</v>
      </c>
      <c r="P51" s="51"/>
      <c r="Q51" s="57">
        <f>[14]PipeBookIndex!$B67/1</f>
        <v>0</v>
      </c>
      <c r="R51" s="51"/>
      <c r="S51" s="57">
        <f t="shared" si="4"/>
        <v>0</v>
      </c>
      <c r="T51" s="51"/>
      <c r="U51" s="57">
        <f>[14]Options!$B67/1+[14]OptionsProp!$B67/1</f>
        <v>0</v>
      </c>
      <c r="V51" s="329"/>
      <c r="W51" s="50">
        <f>[14]OptionsIndex!$B67/1</f>
        <v>0</v>
      </c>
      <c r="X51" s="50"/>
      <c r="Y51" s="50">
        <f>[14]Straddle!$B67/1</f>
        <v>0</v>
      </c>
      <c r="Z51" s="329"/>
      <c r="AA51" s="57">
        <f t="shared" si="2"/>
        <v>0</v>
      </c>
      <c r="AB51" s="329"/>
      <c r="AC51" s="50">
        <f t="shared" si="0"/>
        <v>-70000</v>
      </c>
      <c r="AD51" s="329"/>
      <c r="AE51" s="51">
        <f>'[14]US $'!$B67/1</f>
        <v>-46574.959849172541</v>
      </c>
      <c r="AF51" s="329"/>
      <c r="AG51" s="51"/>
      <c r="AH51" s="329"/>
      <c r="AI51" s="329"/>
      <c r="AK51" s="329"/>
      <c r="AL51" s="51" t="e">
        <f>#REF!+E51+AE51+AG51+I51+K51+W51+Y51</f>
        <v>#REF!</v>
      </c>
      <c r="AM51" s="331"/>
    </row>
    <row r="52" spans="1:42" x14ac:dyDescent="0.2">
      <c r="A52" s="60" t="s">
        <v>40</v>
      </c>
      <c r="B52" s="339"/>
      <c r="C52" s="48">
        <f>SUM(C42:C51)</f>
        <v>4500013</v>
      </c>
      <c r="D52" s="339"/>
      <c r="E52" s="49">
        <f>SUM(E42:E51)</f>
        <v>224386</v>
      </c>
      <c r="F52" s="339"/>
      <c r="G52" s="49">
        <f>SUM(G42:G51)</f>
        <v>4724399</v>
      </c>
      <c r="H52" s="50"/>
      <c r="I52" s="49">
        <f>SUM(I42:I51)</f>
        <v>570729</v>
      </c>
      <c r="J52" s="339"/>
      <c r="K52" s="49">
        <f>SUM(K42:K51)</f>
        <v>694</v>
      </c>
      <c r="L52" s="339"/>
      <c r="M52" s="49">
        <f>SUM(M42:M51)</f>
        <v>571423</v>
      </c>
      <c r="N52" s="61"/>
      <c r="O52" s="48">
        <f>SUM(O42:O51)</f>
        <v>5991102</v>
      </c>
      <c r="P52" s="61"/>
      <c r="Q52" s="48">
        <f>SUM(Q42:Q51)</f>
        <v>8946</v>
      </c>
      <c r="R52" s="61"/>
      <c r="S52" s="48">
        <f>SUM(S42:S51)</f>
        <v>6000048</v>
      </c>
      <c r="T52" s="61"/>
      <c r="U52" s="48">
        <f>SUM(U42:U51)</f>
        <v>-3405532</v>
      </c>
      <c r="V52" s="339"/>
      <c r="W52" s="49">
        <f>SUM(W42:W51)</f>
        <v>441806</v>
      </c>
      <c r="X52" s="50"/>
      <c r="Y52" s="49">
        <f>SUM(Y42:Y51)</f>
        <v>726340</v>
      </c>
      <c r="Z52" s="339"/>
      <c r="AA52" s="49">
        <f>SUM(AA42:AA51)</f>
        <v>-2237386</v>
      </c>
      <c r="AB52" s="339"/>
      <c r="AC52" s="49">
        <f>SUM(AC42:AC51)</f>
        <v>9058484</v>
      </c>
      <c r="AD52" s="339"/>
      <c r="AE52" s="62">
        <f>SUM(AE42:AE51)</f>
        <v>6027121.8370624529</v>
      </c>
      <c r="AF52" s="339"/>
      <c r="AG52" s="61"/>
      <c r="AH52" s="339"/>
      <c r="AI52" s="339"/>
      <c r="AK52" s="339"/>
      <c r="AL52" s="63" t="e">
        <f>SUM(AL43:AL51)</f>
        <v>#REF!</v>
      </c>
      <c r="AM52" s="331"/>
    </row>
    <row r="53" spans="1:42" x14ac:dyDescent="0.2">
      <c r="A53" s="40" t="s">
        <v>41</v>
      </c>
      <c r="B53" s="329"/>
      <c r="C53" s="48">
        <f>+[14]PriceAlberta!$B63/1</f>
        <v>0</v>
      </c>
      <c r="D53" s="329"/>
      <c r="E53" s="49">
        <f>+[14]AlbertaIndex!$B63/1</f>
        <v>0</v>
      </c>
      <c r="F53" s="329"/>
      <c r="G53" s="49">
        <f t="shared" si="1"/>
        <v>0</v>
      </c>
      <c r="H53" s="50"/>
      <c r="I53" s="49">
        <f>+[14]PriceBC!$B63/1</f>
        <v>0</v>
      </c>
      <c r="J53" s="329"/>
      <c r="K53" s="49">
        <f>+[14]BCIndex!$B63/1</f>
        <v>0</v>
      </c>
      <c r="L53" s="329"/>
      <c r="M53" s="49">
        <f>(+K53+I53)</f>
        <v>0</v>
      </c>
      <c r="N53" s="51"/>
      <c r="O53" s="48">
        <f>+[14]PipeBook!$B63/1</f>
        <v>0</v>
      </c>
      <c r="P53" s="51"/>
      <c r="Q53" s="48">
        <f>+[14]PipeBookIndex!$B63/1</f>
        <v>0</v>
      </c>
      <c r="R53" s="51"/>
      <c r="S53" s="48">
        <f>(+Q53+O53)</f>
        <v>0</v>
      </c>
      <c r="T53" s="51"/>
      <c r="U53" s="48">
        <f>+[14]Options!$B63/1+[14]OptionsProp!$B63/1</f>
        <v>0</v>
      </c>
      <c r="V53" s="329"/>
      <c r="W53" s="49">
        <f>+[14]OptionsIndex!$B63/1</f>
        <v>0</v>
      </c>
      <c r="X53" s="50"/>
      <c r="Y53" s="49">
        <f>+[14]Straddle!$B63/1</f>
        <v>0</v>
      </c>
      <c r="Z53" s="329"/>
      <c r="AA53" s="49">
        <f>(+U53+W53+Y53)</f>
        <v>0</v>
      </c>
      <c r="AB53" s="329"/>
      <c r="AC53" s="49">
        <f>M53+G53+AA53+S53</f>
        <v>0</v>
      </c>
      <c r="AD53" s="329"/>
      <c r="AE53" s="52">
        <f>+'[14]US $'!$B63/1</f>
        <v>0</v>
      </c>
      <c r="AF53" s="329"/>
      <c r="AG53" s="51"/>
      <c r="AH53" s="329"/>
      <c r="AI53" s="329"/>
      <c r="AK53" s="329"/>
      <c r="AL53" s="52" t="e">
        <f>#REF!+E53+AE53+AG53+I53+K53+W53+Y53</f>
        <v>#REF!</v>
      </c>
      <c r="AM53" s="331"/>
      <c r="AO53" s="64" t="e">
        <f>+AC53/AE53</f>
        <v>#DIV/0!</v>
      </c>
    </row>
    <row r="54" spans="1:42" x14ac:dyDescent="0.2">
      <c r="A54" s="40" t="s">
        <v>42</v>
      </c>
      <c r="B54" s="329"/>
      <c r="C54" s="48">
        <f>(+[14]PriceAlberta!$B62+[14]PriceAlberta!$B70+[14]PriceAlberta!$B66)/1</f>
        <v>-3217361</v>
      </c>
      <c r="D54" s="329"/>
      <c r="E54" s="49">
        <f>(+[14]AlbertaIndex!$B62+[14]AlbertaIndex!$B70+[14]AlbertaIndex!$B66)/1</f>
        <v>453590</v>
      </c>
      <c r="F54" s="329"/>
      <c r="G54" s="49">
        <f t="shared" si="1"/>
        <v>-2763771</v>
      </c>
      <c r="H54" s="50"/>
      <c r="I54" s="49">
        <f>(+[14]PriceBC!$B62+[14]PriceBC!$B70+[14]PriceBC!$B66)/1</f>
        <v>3068268</v>
      </c>
      <c r="J54" s="329"/>
      <c r="K54" s="49">
        <f>(+[14]BCIndex!$B62+[14]BCIndex!$B70+[14]BCIndex!$B66)/1</f>
        <v>-7</v>
      </c>
      <c r="L54" s="329"/>
      <c r="M54" s="49">
        <f>(+K54+I54)</f>
        <v>3068261</v>
      </c>
      <c r="N54" s="51"/>
      <c r="O54" s="48">
        <f>[14]PipeBook!$B62+[14]PipeBook!$B70+[14]PipeBook!$B66/1</f>
        <v>26606</v>
      </c>
      <c r="P54" s="51"/>
      <c r="Q54" s="48">
        <f>[14]PipeBookIndex!$B62+[14]PipeBookIndex!$B70+[14]PipeBookIndex!$B66/1</f>
        <v>-10</v>
      </c>
      <c r="R54" s="51"/>
      <c r="S54" s="48">
        <f>(+Q54+O54)</f>
        <v>26596</v>
      </c>
      <c r="T54" s="51"/>
      <c r="U54" s="48">
        <f>(+[14]Options!$B62+[14]Options!$B70+[14]Options!$B66)/1+(+[14]OptionsProp!$B62+[14]OptionsProp!$B70+[14]OptionsProp!$B66)/1</f>
        <v>723512</v>
      </c>
      <c r="V54" s="329"/>
      <c r="W54" s="49">
        <f>(+[14]OptionsIndex!$B62+[14]OptionsIndex!$B70+[14]OptionsIndex!$B66)/1</f>
        <v>14</v>
      </c>
      <c r="X54" s="50"/>
      <c r="Y54" s="49">
        <f>(+[14]Straddle!$B62+[14]Straddle!$B70+[14]Straddle!$B66)/1</f>
        <v>-4512</v>
      </c>
      <c r="Z54" s="329"/>
      <c r="AA54" s="49">
        <f>(+U54+W54+Y54)</f>
        <v>719014</v>
      </c>
      <c r="AB54" s="329"/>
      <c r="AC54" s="49">
        <f>M54+G54+AA54+S54</f>
        <v>1050100</v>
      </c>
      <c r="AD54" s="329"/>
      <c r="AE54" s="52">
        <f>(+'[14]US $'!$B62+'[14]US $'!$B70+'[14]US $'!$B66)/1</f>
        <v>698690.93339451554</v>
      </c>
      <c r="AF54" s="329"/>
      <c r="AG54" s="51"/>
      <c r="AH54" s="329"/>
      <c r="AI54" s="329"/>
      <c r="AK54" s="329"/>
      <c r="AL54" s="52" t="e">
        <f>#REF!+E54+AE54+AG54+I54+K54+W54+Y54</f>
        <v>#REF!</v>
      </c>
      <c r="AM54" s="331"/>
    </row>
    <row r="55" spans="1:42" x14ac:dyDescent="0.2">
      <c r="A55" s="60" t="s">
        <v>43</v>
      </c>
      <c r="B55" s="339"/>
      <c r="C55" s="48">
        <f>C40+C52+C53+C54</f>
        <v>6590204</v>
      </c>
      <c r="D55" s="339"/>
      <c r="E55" s="49">
        <f>E40+E52+E53+E54</f>
        <v>677976</v>
      </c>
      <c r="F55" s="339"/>
      <c r="G55" s="49">
        <f>G40+G52+G53+G54</f>
        <v>7268180</v>
      </c>
      <c r="H55" s="50"/>
      <c r="I55" s="49">
        <f>I40+I52+I53+I54</f>
        <v>3638997</v>
      </c>
      <c r="J55" s="339"/>
      <c r="K55" s="49">
        <f>K40+K52+K53+K54</f>
        <v>687</v>
      </c>
      <c r="L55" s="339"/>
      <c r="M55" s="49">
        <f>M40+M52+M53+M54</f>
        <v>3639684</v>
      </c>
      <c r="N55" s="61"/>
      <c r="O55" s="48">
        <f>O40+O52+O53+O54</f>
        <v>6017708</v>
      </c>
      <c r="P55" s="61"/>
      <c r="Q55" s="48">
        <f>Q40+Q52+Q53+Q54</f>
        <v>8936</v>
      </c>
      <c r="R55" s="61"/>
      <c r="S55" s="48">
        <f>S40+S52+S53+S54</f>
        <v>6026644</v>
      </c>
      <c r="T55" s="61"/>
      <c r="U55" s="48">
        <f>U40+U52+U53+U54</f>
        <v>-2565836</v>
      </c>
      <c r="V55" s="339"/>
      <c r="W55" s="49">
        <f>W40+W52+W53+W54</f>
        <v>441820</v>
      </c>
      <c r="X55" s="50"/>
      <c r="Y55" s="49">
        <f>Y40+Y52+Y53+Y54</f>
        <v>721828</v>
      </c>
      <c r="Z55" s="339"/>
      <c r="AA55" s="49">
        <f>AA40+AA52+AA53+AA54</f>
        <v>-1402188</v>
      </c>
      <c r="AB55" s="339"/>
      <c r="AC55" s="49">
        <f>M55+G55+AA55+S55</f>
        <v>15532320</v>
      </c>
      <c r="AD55" s="339"/>
      <c r="AE55" s="62">
        <f>AE40+AE52+AE53+AE54</f>
        <v>10334531.148064278</v>
      </c>
      <c r="AF55" s="340"/>
      <c r="AG55" s="61"/>
      <c r="AH55" s="339"/>
      <c r="AI55" s="339"/>
      <c r="AK55" s="339"/>
      <c r="AL55" s="63" t="e">
        <f>AL40+AL52+AL53+AL54</f>
        <v>#REF!</v>
      </c>
      <c r="AM55" s="331"/>
    </row>
    <row r="56" spans="1:42" x14ac:dyDescent="0.2">
      <c r="A56" s="60" t="s">
        <v>384</v>
      </c>
      <c r="B56" s="339"/>
      <c r="C56" s="58"/>
      <c r="D56" s="339"/>
      <c r="E56" s="51"/>
      <c r="F56" s="341"/>
      <c r="G56" s="65">
        <f>+G55-G40</f>
        <v>1960628</v>
      </c>
      <c r="H56" s="51"/>
      <c r="I56" s="61"/>
      <c r="J56" s="339"/>
      <c r="K56" s="61"/>
      <c r="L56" s="341"/>
      <c r="M56" s="65">
        <f>+M55-M40</f>
        <v>3639684</v>
      </c>
      <c r="N56" s="61"/>
      <c r="O56" s="58"/>
      <c r="P56" s="61"/>
      <c r="Q56" s="58"/>
      <c r="R56" s="61"/>
      <c r="S56" s="58">
        <f>+S55-S40</f>
        <v>6026644</v>
      </c>
      <c r="T56" s="61"/>
      <c r="U56" s="58"/>
      <c r="V56" s="339"/>
      <c r="W56" s="61"/>
      <c r="X56"/>
      <c r="Y56" s="65">
        <f>+Y55-Y40</f>
        <v>721828</v>
      </c>
      <c r="Z56" s="341"/>
      <c r="AA56" s="65">
        <f>+AA55-AA40</f>
        <v>-1518372</v>
      </c>
      <c r="AB56" s="339"/>
      <c r="AC56" s="65">
        <f>AC55-AC40</f>
        <v>10108584</v>
      </c>
      <c r="AD56" s="339"/>
      <c r="AE56" s="66">
        <f>+AE55-AE40</f>
        <v>6725812.7704569679</v>
      </c>
      <c r="AF56" s="339"/>
      <c r="AG56" s="61"/>
      <c r="AH56" s="339"/>
      <c r="AI56" s="339"/>
      <c r="AK56" s="339"/>
      <c r="AL56" s="67"/>
      <c r="AM56" s="331"/>
    </row>
    <row r="57" spans="1:42" x14ac:dyDescent="0.2">
      <c r="A57" s="60" t="s">
        <v>44</v>
      </c>
      <c r="B57" s="339"/>
      <c r="C57" s="58"/>
      <c r="D57" s="339"/>
      <c r="E57" s="51"/>
      <c r="F57" s="341"/>
      <c r="G57"/>
      <c r="H57" s="51"/>
      <c r="I57" s="61"/>
      <c r="J57" s="339"/>
      <c r="K57" s="61"/>
      <c r="L57" s="341"/>
      <c r="M57"/>
      <c r="N57" s="61"/>
      <c r="O57" s="58"/>
      <c r="P57" s="61"/>
      <c r="Q57" s="58"/>
      <c r="R57" s="61"/>
      <c r="S57" s="58"/>
      <c r="T57" s="61"/>
      <c r="U57" s="58"/>
      <c r="V57" s="339"/>
      <c r="W57" s="61"/>
      <c r="X57"/>
      <c r="Y57"/>
      <c r="Z57" s="341"/>
      <c r="AA57" s="61"/>
      <c r="AB57" s="339"/>
      <c r="AC57"/>
      <c r="AD57" s="339"/>
      <c r="AE57" s="68">
        <f>([14]PipeBook!M30/[14]SpotRates!D36)-([14]PipeBook!M30/[14]SpotRates!J2)+([14]PipeBookIndex!M30/[14]SpotRates!D36)-([14]PipeBookIndex!M30/[14]SpotRates!J2)+([14]PriceAlberta!M30/[14]SpotRates!D36)-([14]PriceAlberta!M30/[14]SpotRates!J2)+([14]AlbertaIndex!M30/[14]SpotRates!D36-[14]AlbertaIndex!M30/[14]SpotRates!J2)+([14]PriceBC!M30/[14]SpotRates!D36)-([14]PriceBC!M30/[14]SpotRates!J2)+([14]Options!M30/[14]SpotRates!D36)-([14]Options!M30/[14]SpotRates!J2)+([14]BCIndex!M30/[14]SpotRates!D36)-([14]BCIndex!M30/[14]SpotRates!J2)+([14]OptionsIndex!M30/[14]SpotRates!D36)-([14]OptionsIndex!M30/[14]SpotRates!J2)+(AC55/[14]SpotRates!D36-DPR!AC55/[14]SpotRates!F36)-1752087+904550+193368+249329-368553+3744+142167+842254-24732-1013391+590229+881518-2176+568557+5+45241-19228-1274147+755265</f>
        <v>2287776.6059305356</v>
      </c>
      <c r="AF57" s="339"/>
      <c r="AG57" s="61"/>
      <c r="AH57" s="339"/>
      <c r="AI57" s="339"/>
      <c r="AK57" s="339"/>
      <c r="AL57" s="67"/>
      <c r="AM57" s="331"/>
    </row>
    <row r="58" spans="1:42" x14ac:dyDescent="0.2">
      <c r="A58" s="60" t="s">
        <v>45</v>
      </c>
      <c r="B58" s="339"/>
      <c r="C58" s="58"/>
      <c r="D58" s="339"/>
      <c r="E58" s="51"/>
      <c r="F58" s="341"/>
      <c r="G58"/>
      <c r="H58" s="51"/>
      <c r="I58" s="61"/>
      <c r="J58" s="339"/>
      <c r="K58" s="61"/>
      <c r="L58" s="341"/>
      <c r="M58"/>
      <c r="N58" s="61"/>
      <c r="O58" s="58"/>
      <c r="P58" s="61"/>
      <c r="Q58" s="58"/>
      <c r="R58" s="61"/>
      <c r="S58" s="58"/>
      <c r="T58" s="61"/>
      <c r="U58" s="58"/>
      <c r="V58" s="339"/>
      <c r="W58" s="61"/>
      <c r="X58"/>
      <c r="Y58"/>
      <c r="Z58" s="341"/>
      <c r="AA58" s="61"/>
      <c r="AB58" s="339"/>
      <c r="AC58"/>
      <c r="AD58" s="339"/>
      <c r="AE58" s="62">
        <f>AE55+AE57</f>
        <v>12622307.753994813</v>
      </c>
      <c r="AF58" s="339"/>
      <c r="AG58" s="61"/>
      <c r="AH58" s="339"/>
      <c r="AI58" s="339"/>
      <c r="AK58" s="339"/>
      <c r="AL58" s="67"/>
      <c r="AM58" s="331"/>
    </row>
    <row r="59" spans="1:42" ht="9" customHeight="1" x14ac:dyDescent="0.2">
      <c r="B59" s="329"/>
      <c r="C59" s="69"/>
      <c r="D59" s="329"/>
      <c r="E59" s="70"/>
      <c r="F59" s="329"/>
      <c r="G59"/>
      <c r="H59" s="70"/>
      <c r="I59" s="54"/>
      <c r="J59" s="329"/>
      <c r="K59" s="54"/>
      <c r="L59" s="329"/>
      <c r="M59"/>
      <c r="N59" s="51"/>
      <c r="O59" s="69"/>
      <c r="P59" s="51"/>
      <c r="Q59" s="69"/>
      <c r="R59" s="51"/>
      <c r="S59" s="69"/>
      <c r="T59" s="51"/>
      <c r="U59" s="69"/>
      <c r="V59" s="329"/>
      <c r="W59" s="54"/>
      <c r="X59"/>
      <c r="Y59"/>
      <c r="Z59" s="329"/>
      <c r="AA59" s="54"/>
      <c r="AB59" s="329"/>
      <c r="AC59"/>
      <c r="AD59" s="329"/>
      <c r="AE59" s="54"/>
      <c r="AF59" s="329"/>
      <c r="AG59" s="51"/>
      <c r="AH59" s="329"/>
      <c r="AI59" s="329"/>
      <c r="AK59" s="329"/>
      <c r="AL59" s="54"/>
      <c r="AM59" s="331"/>
      <c r="AN59"/>
      <c r="AP59" s="4"/>
    </row>
    <row r="60" spans="1:42" ht="13.5" x14ac:dyDescent="0.25">
      <c r="A60" s="71">
        <f>A4</f>
        <v>36914</v>
      </c>
      <c r="C60" s="69"/>
      <c r="E60" s="70"/>
      <c r="G60" s="70"/>
      <c r="H60" s="70"/>
      <c r="M60" s="70"/>
      <c r="O60" s="69"/>
      <c r="Q60" s="69"/>
      <c r="S60" s="69"/>
      <c r="U60" s="69"/>
      <c r="X60" s="70"/>
      <c r="Y60" s="70"/>
      <c r="AC60" s="70"/>
      <c r="AM60" s="331"/>
    </row>
    <row r="61" spans="1:42" x14ac:dyDescent="0.2">
      <c r="A61" s="40" t="s">
        <v>46</v>
      </c>
      <c r="B61" s="329"/>
      <c r="C61" s="48">
        <f>+([14]PriceAlberta!$E19/1)</f>
        <v>154453970.40599999</v>
      </c>
      <c r="D61" s="329"/>
      <c r="E61" s="49">
        <f>+([14]AlbertaIndex!$E19/1)</f>
        <v>22950800</v>
      </c>
      <c r="F61" s="329"/>
      <c r="G61" s="49">
        <f>(+E61+C61)</f>
        <v>177404770.40599999</v>
      </c>
      <c r="H61" s="50"/>
      <c r="I61" s="49">
        <f>+([14]PriceBC!$E19/1)</f>
        <v>1065885</v>
      </c>
      <c r="J61" s="329"/>
      <c r="K61" s="49">
        <f>+([14]BCIndex!$E19/1)</f>
        <v>854708</v>
      </c>
      <c r="L61" s="329"/>
      <c r="M61" s="49">
        <f>(+K61+I61)</f>
        <v>1920593</v>
      </c>
      <c r="N61" s="51"/>
      <c r="O61" s="48">
        <f>+[14]PipeBook!$E19/1</f>
        <v>-905145</v>
      </c>
      <c r="P61" s="51"/>
      <c r="Q61" s="48">
        <f>+[14]PipeBookIndex!$E19/1</f>
        <v>1320055</v>
      </c>
      <c r="R61" s="51"/>
      <c r="S61" s="48">
        <f>(+Q61+O61)</f>
        <v>414910</v>
      </c>
      <c r="T61" s="51"/>
      <c r="U61" s="48">
        <f>+([14]Options!$E19/1)+([14]OptionsProp!$E19/1)</f>
        <v>92333770</v>
      </c>
      <c r="V61" s="329"/>
      <c r="W61" s="49">
        <f>+([14]OptionsIndex!$E19/1)</f>
        <v>-1370421</v>
      </c>
      <c r="X61" s="50"/>
      <c r="Y61" s="49">
        <f>+([14]Straddle!$E19/1)</f>
        <v>-6983903</v>
      </c>
      <c r="Z61" s="329"/>
      <c r="AA61" s="49">
        <f>(+U61+W61+Y61)</f>
        <v>83979446</v>
      </c>
      <c r="AB61" s="329"/>
      <c r="AC61" s="49">
        <f>M61+G61+AA61+S61</f>
        <v>263719719.40599999</v>
      </c>
      <c r="AD61" s="329"/>
      <c r="AE61" s="72">
        <f>+('[14]US $'!$E19/1)</f>
        <v>175467647.75384998</v>
      </c>
      <c r="AF61" s="329"/>
      <c r="AG61" s="51"/>
      <c r="AH61" s="329"/>
      <c r="AI61" s="329"/>
      <c r="AK61" s="329"/>
      <c r="AL61" s="52" t="e">
        <f>#REF!+E61+AE61+AG61+I61+K61+W61+Y61</f>
        <v>#REF!</v>
      </c>
      <c r="AM61" s="331"/>
    </row>
    <row r="62" spans="1:42" x14ac:dyDescent="0.2">
      <c r="A62" s="40" t="s">
        <v>47</v>
      </c>
      <c r="B62" s="329"/>
      <c r="C62" s="48">
        <f>([14]PriceAlberta!$B58+[14]PriceAlberta!$B64)/1</f>
        <v>-192043</v>
      </c>
      <c r="D62" s="329"/>
      <c r="E62" s="49">
        <f>([14]AlbertaIndex!$B58+[14]AlbertaIndex!$B64)/1</f>
        <v>83449</v>
      </c>
      <c r="F62" s="329"/>
      <c r="G62" s="49">
        <f>(+E62+C62)</f>
        <v>-108594</v>
      </c>
      <c r="H62" s="50"/>
      <c r="I62" s="49">
        <f>([14]PriceBC!$B58+[14]PriceBC!B64)/1</f>
        <v>-1233</v>
      </c>
      <c r="J62" s="329"/>
      <c r="K62" s="49">
        <f>([14]BCIndex!$B58)/1+[14]BCIndex!B64</f>
        <v>190</v>
      </c>
      <c r="L62" s="329"/>
      <c r="M62" s="49">
        <f>(+K62+I62)</f>
        <v>-1043</v>
      </c>
      <c r="N62" s="51"/>
      <c r="O62" s="48">
        <f>([14]PipeBook!$B58+[14]PipeBook!$B64)/1</f>
        <v>-2380</v>
      </c>
      <c r="P62" s="51"/>
      <c r="Q62" s="48">
        <f>[14]PipeBookIndex!$B58+[14]PipeBookIndex!$B64/1</f>
        <v>204</v>
      </c>
      <c r="R62" s="51"/>
      <c r="S62" s="48">
        <f>(+Q62+O62)</f>
        <v>-2176</v>
      </c>
      <c r="T62" s="51"/>
      <c r="U62" s="48">
        <f>([14]Options!$B58+[14]Options!$B64)/1+([14]OptionsProp!$B58+[14]OptionsProp!$B64)/1</f>
        <v>77749</v>
      </c>
      <c r="V62" s="329"/>
      <c r="W62" s="49">
        <f>([14]OptionsIndex!$B58)/1+[14]OptionsIndex!B64</f>
        <v>-441</v>
      </c>
      <c r="X62" s="50"/>
      <c r="Y62" s="49">
        <f>([14]Straddle!$B58)/1+[14]Straddle!B64</f>
        <v>-19309</v>
      </c>
      <c r="Z62" s="329"/>
      <c r="AA62" s="49">
        <f>(+U62+W62+Y62)</f>
        <v>57999</v>
      </c>
      <c r="AB62" s="329"/>
      <c r="AC62" s="49">
        <f>M62+G62+AA62+S62</f>
        <v>-53814</v>
      </c>
      <c r="AD62" s="329"/>
      <c r="AE62" s="72">
        <f>('[14]US $'!$B58+'[14]US $'!$B64)/1</f>
        <v>-35805.498418905292</v>
      </c>
      <c r="AF62" s="329"/>
      <c r="AG62" s="51"/>
      <c r="AH62" s="329"/>
      <c r="AI62" s="329"/>
      <c r="AK62" s="329"/>
      <c r="AL62" s="52" t="e">
        <f>#REF!+E62+AE62+AG62+I62+K62+W62+Y62</f>
        <v>#REF!</v>
      </c>
      <c r="AM62" s="331"/>
    </row>
    <row r="63" spans="1:42" x14ac:dyDescent="0.2">
      <c r="A63" s="40" t="s">
        <v>48</v>
      </c>
      <c r="B63" s="329"/>
      <c r="C63" s="48">
        <f>([14]PriceAlberta!$B59+[14]PriceAlberta!$B65)/1</f>
        <v>848474</v>
      </c>
      <c r="D63" s="329"/>
      <c r="E63" s="49">
        <f>([14]AlbertaIndex!$B59+[14]AlbertaIndex!$B65)/1</f>
        <v>101857</v>
      </c>
      <c r="F63" s="329"/>
      <c r="G63" s="49">
        <f>(+E63+C63)</f>
        <v>950331</v>
      </c>
      <c r="H63" s="50"/>
      <c r="I63" s="49">
        <f>([14]PriceBC!$B59+[14]PriceBC!B65)/1</f>
        <v>-26659</v>
      </c>
      <c r="J63" s="329"/>
      <c r="K63" s="49">
        <f>([14]BCIndex!$B59)/1+[14]BCIndex!B65</f>
        <v>2644</v>
      </c>
      <c r="L63" s="329"/>
      <c r="M63" s="49">
        <f>(+K63+I63)</f>
        <v>-24015</v>
      </c>
      <c r="N63" s="51"/>
      <c r="O63" s="48">
        <f>[14]PipeBook!$B59+[14]PipeBook!$B65/1</f>
        <v>-35239</v>
      </c>
      <c r="P63" s="51"/>
      <c r="Q63" s="48">
        <f>[14]PipeBookIndex!$B59+[14]PipeBookIndex!$B65/1</f>
        <v>3554</v>
      </c>
      <c r="R63" s="51"/>
      <c r="S63" s="48">
        <f>(+Q63+O63)</f>
        <v>-31685</v>
      </c>
      <c r="T63" s="51"/>
      <c r="U63" s="48">
        <f>([14]Options!$B59+[14]Options!$B65)/1+([14]OptionsProp!$B59+[14]OptionsProp!$B65)/1</f>
        <v>292096</v>
      </c>
      <c r="V63" s="329"/>
      <c r="W63" s="49">
        <f>([14]OptionsIndex!$B59)/1+[14]OptionsIndex!B65</f>
        <v>-4067</v>
      </c>
      <c r="X63" s="50"/>
      <c r="Y63" s="49">
        <f>([14]Straddle!$B59)/1+[14]Straddle!B65</f>
        <v>-14693</v>
      </c>
      <c r="Z63" s="329"/>
      <c r="AA63" s="49">
        <f>(+U63+W63+Y63)</f>
        <v>273336</v>
      </c>
      <c r="AB63" s="329"/>
      <c r="AC63" s="49">
        <f>M63+G63+AA63+S63</f>
        <v>1167967</v>
      </c>
      <c r="AD63" s="329"/>
      <c r="AE63" s="72">
        <f>('[14]US $'!$B59+'[14]US $'!$B65)/1</f>
        <v>777114.51614512154</v>
      </c>
      <c r="AF63" s="329"/>
      <c r="AG63" s="51"/>
      <c r="AH63" s="329"/>
      <c r="AI63" s="329"/>
      <c r="AK63" s="329"/>
      <c r="AL63" s="52" t="e">
        <f>#REF!+E63+AE63+AG63+I63+K63+W63+Y63</f>
        <v>#REF!</v>
      </c>
      <c r="AM63" s="331"/>
    </row>
    <row r="64" spans="1:42" ht="9.75" customHeight="1" x14ac:dyDescent="0.2">
      <c r="A64" s="40"/>
      <c r="B64" s="329"/>
      <c r="C64" s="69"/>
      <c r="D64" s="329"/>
      <c r="E64" s="70"/>
      <c r="F64" s="329"/>
      <c r="G64" s="70"/>
      <c r="H64" s="70"/>
      <c r="I64" s="70"/>
      <c r="J64" s="329"/>
      <c r="K64" s="70"/>
      <c r="L64" s="329"/>
      <c r="M64" s="70"/>
      <c r="N64" s="51"/>
      <c r="O64" s="69"/>
      <c r="P64" s="51"/>
      <c r="Q64" s="69"/>
      <c r="R64" s="51"/>
      <c r="S64" s="69"/>
      <c r="T64" s="51"/>
      <c r="U64" s="69"/>
      <c r="V64" s="329"/>
      <c r="W64" s="70"/>
      <c r="X64" s="70"/>
      <c r="Y64" s="70"/>
      <c r="Z64" s="329"/>
      <c r="AA64" s="70"/>
      <c r="AB64" s="329"/>
      <c r="AC64" s="70"/>
      <c r="AD64" s="329"/>
      <c r="AE64" s="58"/>
      <c r="AF64" s="329"/>
      <c r="AG64" s="51"/>
      <c r="AH64" s="329"/>
      <c r="AI64" s="329"/>
      <c r="AK64" s="329"/>
      <c r="AL64" s="51"/>
      <c r="AM64" s="331"/>
    </row>
    <row r="65" spans="1:51" x14ac:dyDescent="0.2">
      <c r="A65" s="40" t="s">
        <v>49</v>
      </c>
      <c r="B65" s="329"/>
      <c r="C65" s="48">
        <f>C61-SUM(C62:C63)</f>
        <v>153797539.40599999</v>
      </c>
      <c r="D65" s="329"/>
      <c r="E65" s="49">
        <f>E61-SUM(E62:E63)</f>
        <v>22765494</v>
      </c>
      <c r="F65" s="329"/>
      <c r="G65" s="49">
        <f>(+E65+C65)</f>
        <v>176563033.40599999</v>
      </c>
      <c r="H65" s="50"/>
      <c r="I65" s="49">
        <f>I61-SUM(I62:I63)</f>
        <v>1093777</v>
      </c>
      <c r="J65" s="329"/>
      <c r="K65" s="49">
        <f>K61-SUM(K62:K63)</f>
        <v>851874</v>
      </c>
      <c r="L65" s="329"/>
      <c r="M65" s="49">
        <f>(+K65+I65)</f>
        <v>1945651</v>
      </c>
      <c r="N65" s="51"/>
      <c r="O65" s="48">
        <f>O61-SUM(O62:O63)</f>
        <v>-867526</v>
      </c>
      <c r="P65" s="51"/>
      <c r="Q65" s="48">
        <f>Q61-SUM(Q62:Q63)</f>
        <v>1316297</v>
      </c>
      <c r="R65" s="51"/>
      <c r="S65" s="48">
        <f>(+Q65+O65)</f>
        <v>448771</v>
      </c>
      <c r="T65" s="51"/>
      <c r="U65" s="48">
        <f>U61-SUM(U62:U63)</f>
        <v>91963925</v>
      </c>
      <c r="V65" s="329"/>
      <c r="W65" s="49">
        <f>W61-SUM(W62:W63)</f>
        <v>-1365913</v>
      </c>
      <c r="X65" s="50"/>
      <c r="Y65" s="49">
        <f>Y61-SUM(Y62:Y63)</f>
        <v>-6949901</v>
      </c>
      <c r="Z65" s="329"/>
      <c r="AA65" s="49">
        <f>(+U65+W65+Y65)</f>
        <v>83648111</v>
      </c>
      <c r="AB65" s="329"/>
      <c r="AC65" s="49">
        <f>M65+G65+AA65+S65</f>
        <v>262605566.40599999</v>
      </c>
      <c r="AD65" s="329"/>
      <c r="AE65" s="72">
        <f>AE61-SUM(AE62:AE63)</f>
        <v>174726338.73612377</v>
      </c>
      <c r="AF65" s="329"/>
      <c r="AG65" s="51"/>
      <c r="AH65" s="329"/>
      <c r="AI65" s="329"/>
      <c r="AK65" s="329"/>
      <c r="AL65" s="52" t="e">
        <f>#REF!+E65+AE65+AG65+I65+K65+W65+Y65</f>
        <v>#REF!</v>
      </c>
      <c r="AM65" s="331"/>
    </row>
    <row r="66" spans="1:51" x14ac:dyDescent="0.2">
      <c r="A66" s="40" t="s">
        <v>50</v>
      </c>
      <c r="B66" s="338">
        <f>C35+C53-C66</f>
        <v>0</v>
      </c>
      <c r="C66" s="48">
        <f>+[14]PriceAlberta!$E26/1</f>
        <v>0.67391316778957844</v>
      </c>
      <c r="D66" s="338"/>
      <c r="E66" s="49">
        <f>+[14]AlbertaIndex!$E26/1</f>
        <v>0</v>
      </c>
      <c r="F66" s="338">
        <f>G35+G53-G66</f>
        <v>0</v>
      </c>
      <c r="G66" s="49">
        <f>(+E66+C66)</f>
        <v>0.67391316778957844</v>
      </c>
      <c r="H66" s="338">
        <f>I35+I53-I66</f>
        <v>0</v>
      </c>
      <c r="I66" s="49">
        <f>+[14]PriceBC!$E26/1</f>
        <v>0</v>
      </c>
      <c r="J66" s="338">
        <f>K35+K53-K66</f>
        <v>0</v>
      </c>
      <c r="K66" s="49">
        <f>+[14]BCIndex!$E26/1</f>
        <v>0</v>
      </c>
      <c r="L66" s="338">
        <f>M35+M53-M66</f>
        <v>0</v>
      </c>
      <c r="M66" s="49">
        <f>(+K66+I66)</f>
        <v>0</v>
      </c>
      <c r="N66" s="329">
        <f>O35+O53-O66</f>
        <v>0</v>
      </c>
      <c r="O66" s="48">
        <f>+[15]PriceBC!$E26/1</f>
        <v>0</v>
      </c>
      <c r="P66" s="329"/>
      <c r="Q66" s="48">
        <f>+[14]PipeBookIndex!$E26/1</f>
        <v>0</v>
      </c>
      <c r="R66" s="338">
        <f>S35+S53-S66</f>
        <v>0</v>
      </c>
      <c r="S66" s="48">
        <f>(+Q66+O66)</f>
        <v>0</v>
      </c>
      <c r="T66" s="338">
        <f>U35+U53-U66</f>
        <v>0</v>
      </c>
      <c r="U66" s="48">
        <f>+[14]Options!$E26/1+[14]OptionsProp!$E26/1</f>
        <v>0</v>
      </c>
      <c r="V66" s="338">
        <f>W35+W53-W66</f>
        <v>0</v>
      </c>
      <c r="W66" s="49">
        <f>+[14]OptionsIndex!$E26/1</f>
        <v>0</v>
      </c>
      <c r="X66" s="338">
        <f>Y35+Y53-Y66</f>
        <v>0</v>
      </c>
      <c r="Y66" s="49">
        <f>+[14]Straddle!$E26/1</f>
        <v>0</v>
      </c>
      <c r="Z66" s="338">
        <f>AA35+AA53-AA66</f>
        <v>0</v>
      </c>
      <c r="AA66" s="49">
        <f>(+U66+W66+Y66)</f>
        <v>0</v>
      </c>
      <c r="AB66" s="329">
        <f>AA35+AA53-AA66</f>
        <v>0</v>
      </c>
      <c r="AC66" s="49">
        <f>M66+G66+AA66+S66</f>
        <v>0.67391316778957844</v>
      </c>
      <c r="AD66" s="329">
        <f>AE35+AE53-AE66</f>
        <v>0</v>
      </c>
      <c r="AE66" s="72">
        <f>+'[14]US $'!$E26/1</f>
        <v>-593557.86586225871</v>
      </c>
      <c r="AF66" s="329">
        <f>AG35+AG53-AG66</f>
        <v>0</v>
      </c>
      <c r="AG66" s="51"/>
      <c r="AH66" s="329"/>
      <c r="AI66" s="329">
        <f>Y35+Y53-Y66</f>
        <v>0</v>
      </c>
      <c r="AK66" s="329" t="e">
        <f>AL35+AL53-AL66</f>
        <v>#REF!</v>
      </c>
      <c r="AL66" s="52" t="e">
        <f>#REF!+E66+AE66+AG66+I66+K66+W66+Y66</f>
        <v>#REF!</v>
      </c>
      <c r="AM66" s="331"/>
      <c r="AO66" s="342">
        <f>+AC66/AE66</f>
        <v>-1.1353790532462879E-6</v>
      </c>
    </row>
    <row r="67" spans="1:51" x14ac:dyDescent="0.2">
      <c r="A67" s="40" t="s">
        <v>51</v>
      </c>
      <c r="B67" s="329"/>
      <c r="C67" s="48">
        <f>+[14]PriceAlberta!$E36/1</f>
        <v>97479340.395000011</v>
      </c>
      <c r="D67" s="329"/>
      <c r="E67" s="49">
        <f>+[14]AlbertaIndex!$E36/1</f>
        <v>12997965</v>
      </c>
      <c r="F67" s="329"/>
      <c r="G67" s="49">
        <f>(+E67+C67)</f>
        <v>110477305.39500001</v>
      </c>
      <c r="H67" s="329"/>
      <c r="I67" s="49">
        <f>+[14]PriceBC!$E36/1</f>
        <v>4990682</v>
      </c>
      <c r="J67" s="329"/>
      <c r="K67" s="49">
        <f>+[14]BCIndex!$E36/1</f>
        <v>1023630</v>
      </c>
      <c r="L67" s="329"/>
      <c r="M67" s="49">
        <f>(+K67+I67)</f>
        <v>6014312</v>
      </c>
      <c r="N67" s="329"/>
      <c r="O67" s="48">
        <f>+[14]PipeBook!$E36/1</f>
        <v>-10929152</v>
      </c>
      <c r="P67" s="329"/>
      <c r="Q67" s="48">
        <f>+[14]PipeBookIndex!$E36/1</f>
        <v>962630</v>
      </c>
      <c r="R67" s="329"/>
      <c r="S67" s="48">
        <f>(+Q67+O67)</f>
        <v>-9966522</v>
      </c>
      <c r="T67" s="329"/>
      <c r="U67" s="48">
        <f>+[14]Options!$E36/1+[14]OptionsProp!$E36/1</f>
        <v>-97989880.539999992</v>
      </c>
      <c r="V67" s="329"/>
      <c r="W67" s="49">
        <f>+[14]OptionsIndex!$E36/1</f>
        <v>-468705</v>
      </c>
      <c r="X67" s="329"/>
      <c r="Y67" s="49">
        <f>+[14]Straddle!$E36/1</f>
        <v>4809345</v>
      </c>
      <c r="Z67" s="329"/>
      <c r="AA67" s="48">
        <f>(+U67+W67+Y67)</f>
        <v>-93649240.539999992</v>
      </c>
      <c r="AB67" s="335"/>
      <c r="AC67" s="48">
        <f>M67+G67+AA67+S67</f>
        <v>12875854.855000019</v>
      </c>
      <c r="AD67" s="329"/>
      <c r="AE67" s="72">
        <f>+'[14]US $'!$E36/1</f>
        <v>7264241.2743805842</v>
      </c>
      <c r="AF67" s="329"/>
      <c r="AG67" s="51"/>
      <c r="AH67" s="329"/>
      <c r="AI67" s="329"/>
      <c r="AK67" s="329"/>
      <c r="AL67" s="52" t="e">
        <f>#REF!+E67+AE67+AG67+I67+K67+W67+Y67</f>
        <v>#REF!</v>
      </c>
      <c r="AM67" s="331"/>
      <c r="AT67" s="3">
        <f>60000-41867.65</f>
        <v>18132.349999999999</v>
      </c>
    </row>
    <row r="68" spans="1:51" x14ac:dyDescent="0.2">
      <c r="A68" s="1" t="s">
        <v>27</v>
      </c>
      <c r="B68" s="329">
        <f>C68-SUM(C65:C67)+([14]PriceAlberta!B67/1)*0</f>
        <v>0</v>
      </c>
      <c r="C68" s="48">
        <f>C37+C55</f>
        <v>251276880.47491318</v>
      </c>
      <c r="D68" s="329">
        <f>E68-SUM(E65:E67)+([14]AlbertaIndex!B67/1)*0</f>
        <v>0</v>
      </c>
      <c r="E68" s="49">
        <f>E37+E55</f>
        <v>35763459</v>
      </c>
      <c r="F68"/>
      <c r="G68" s="49">
        <f>(+E68+C68)</f>
        <v>287040339.47491318</v>
      </c>
      <c r="H68" s="329">
        <f>I68-SUM(I65:I67)+([14]PriceAlberta!H67/1)*0</f>
        <v>0</v>
      </c>
      <c r="I68" s="49">
        <f>I37+I55</f>
        <v>6084459</v>
      </c>
      <c r="J68" s="329">
        <f>K68-SUM(K65:K67)+([14]PriceAlberta!L67/1000)*0</f>
        <v>0</v>
      </c>
      <c r="K68" s="49">
        <f>K37+K55</f>
        <v>1875504</v>
      </c>
      <c r="L68"/>
      <c r="M68" s="49">
        <f>(+K68+I68)</f>
        <v>7959963</v>
      </c>
      <c r="N68" s="329">
        <f>O68-SUM(O65:O67)+([14]PipeBook!F67/1000)*0</f>
        <v>0</v>
      </c>
      <c r="O68" s="48">
        <f>O37+O55</f>
        <v>-11796678</v>
      </c>
      <c r="P68" s="329">
        <f>Q68-SUM(Q65:Q67)+([14]PipeBookIndex!L67/1000)*0</f>
        <v>0</v>
      </c>
      <c r="Q68" s="48">
        <f>Q37+Q55</f>
        <v>2278927</v>
      </c>
      <c r="R68" s="329">
        <f>U68-SUM(U65:U67)+([15]PriceAlberta!L67/1000)*0</f>
        <v>0</v>
      </c>
      <c r="S68" s="48">
        <f>(+Q68+O68)</f>
        <v>-9517751</v>
      </c>
      <c r="T68" s="329">
        <f>U68-SUM(U65:U67)+([14]PriceAlberta!L67/1000)*0</f>
        <v>0</v>
      </c>
      <c r="U68" s="48">
        <f>U37+U55</f>
        <v>-6025955.5399999917</v>
      </c>
      <c r="V68" s="329">
        <f>W68-SUM(W65:W67)+([14]PriceAlberta!N67/1000)*0</f>
        <v>0</v>
      </c>
      <c r="W68" s="49">
        <f>W37+W55</f>
        <v>-1834618</v>
      </c>
      <c r="X68" s="329">
        <f>Y68-SUM(Y65:Y67)+([14]PriceAlberta!T67/1)*0</f>
        <v>0</v>
      </c>
      <c r="Y68" s="49">
        <f>Y37+Y55</f>
        <v>-2140556</v>
      </c>
      <c r="Z68"/>
      <c r="AA68" s="49">
        <f>(+U68+W68+Y68)</f>
        <v>-10001129.539999992</v>
      </c>
      <c r="AB68" s="329">
        <f>AC68-SUM(AC65:AC67)+([14]PriceAlberta!D67/1000)*0</f>
        <v>0</v>
      </c>
      <c r="AC68" s="49">
        <f>M68+G68+AA68+S68</f>
        <v>275481421.93491316</v>
      </c>
      <c r="AD68" s="329">
        <f>AE68-SUM(AE65:AE67)+([14]PriceAlberta!B67/1000)*0</f>
        <v>-0.29333251714706421</v>
      </c>
      <c r="AE68" s="72">
        <f>AE37+AE55+AE57</f>
        <v>181397021.8513096</v>
      </c>
      <c r="AF68" s="329">
        <f>AG68-SUM(AG65:AG67)+([14]PriceAlberta!H67/1)*0</f>
        <v>0</v>
      </c>
      <c r="AG68" s="51"/>
      <c r="AH68" s="329"/>
      <c r="AI68" s="329">
        <f>Y68-SUM(Y65:Y67)+([14]PriceAlberta!P67/1000)*0</f>
        <v>0</v>
      </c>
      <c r="AK68" s="329" t="e">
        <f>AL68-SUM(AL65:AL67)+([14]PriceAlberta!R67/1000)*0</f>
        <v>#REF!</v>
      </c>
      <c r="AL68" s="52" t="e">
        <f>#REF!+E68+AE68+AG68+I68+K68+W68+Y68</f>
        <v>#REF!</v>
      </c>
      <c r="AM68" s="331"/>
    </row>
    <row r="69" spans="1:51" ht="9" customHeight="1" x14ac:dyDescent="0.2">
      <c r="B69" s="329"/>
      <c r="C69" s="69"/>
      <c r="D69" s="329"/>
      <c r="E69" s="70"/>
      <c r="F69" s="329"/>
      <c r="G69" s="70"/>
      <c r="H69" s="329"/>
      <c r="I69" s="70"/>
      <c r="J69" s="329"/>
      <c r="K69" s="70"/>
      <c r="L69" s="329"/>
      <c r="M69" s="70"/>
      <c r="N69" s="329"/>
      <c r="O69" s="69"/>
      <c r="P69" s="329"/>
      <c r="Q69" s="69"/>
      <c r="R69" s="329"/>
      <c r="S69" s="69"/>
      <c r="T69" s="329"/>
      <c r="U69" s="69"/>
      <c r="V69" s="329"/>
      <c r="W69" s="70"/>
      <c r="X69" s="329"/>
      <c r="Y69" s="70"/>
      <c r="Z69" s="329"/>
      <c r="AA69" s="70"/>
      <c r="AB69" s="329"/>
      <c r="AC69" s="70"/>
      <c r="AD69" s="329"/>
      <c r="AE69" s="2"/>
      <c r="AF69" s="329"/>
      <c r="AH69" s="329"/>
      <c r="AI69" s="329"/>
      <c r="AK69" s="329"/>
      <c r="AM69" s="331"/>
    </row>
    <row r="70" spans="1:51" ht="14.25" thickBot="1" x14ac:dyDescent="0.3">
      <c r="A70" s="73" t="s">
        <v>52</v>
      </c>
      <c r="C70" s="69"/>
      <c r="E70" s="70"/>
      <c r="G70" s="70"/>
      <c r="H70" s="321"/>
      <c r="I70" s="70"/>
      <c r="K70" s="70"/>
      <c r="M70" s="70"/>
      <c r="N70" s="321"/>
      <c r="O70" s="69"/>
      <c r="P70" s="321"/>
      <c r="Q70" s="69"/>
      <c r="R70" s="321"/>
      <c r="S70" s="69"/>
      <c r="T70" s="321"/>
      <c r="U70" s="69"/>
      <c r="W70" s="70"/>
      <c r="X70" s="321"/>
      <c r="Y70" s="70"/>
      <c r="AA70" s="70"/>
      <c r="AC70" s="70"/>
      <c r="AE70" s="2"/>
      <c r="AM70" s="331"/>
      <c r="AR70" s="74"/>
    </row>
    <row r="71" spans="1:51" x14ac:dyDescent="0.2">
      <c r="A71" s="1" t="s">
        <v>27</v>
      </c>
      <c r="B71" s="329"/>
      <c r="C71" s="48">
        <f>168514520+8661616+43676513+1288188-314638+22860477</f>
        <v>244686676</v>
      </c>
      <c r="D71" s="329"/>
      <c r="E71" s="49">
        <f>41118431+73148-6106096</f>
        <v>35085483</v>
      </c>
      <c r="F71" s="329"/>
      <c r="G71" s="49">
        <f>(+E71+C71)</f>
        <v>279772159</v>
      </c>
      <c r="H71" s="329"/>
      <c r="I71" s="49">
        <f>2445462</f>
        <v>2445462</v>
      </c>
      <c r="J71" s="329"/>
      <c r="K71" s="49">
        <f>1874817</f>
        <v>1874817</v>
      </c>
      <c r="L71" s="329"/>
      <c r="M71" s="49">
        <f>(+K71+I71)</f>
        <v>4320279</v>
      </c>
      <c r="N71" s="329"/>
      <c r="O71" s="48">
        <f>-17814386</f>
        <v>-17814386</v>
      </c>
      <c r="P71" s="329"/>
      <c r="Q71" s="48">
        <f>2269991</f>
        <v>2269991</v>
      </c>
      <c r="R71" s="329"/>
      <c r="S71" s="48">
        <f>(+Q71+O71)</f>
        <v>-15544395</v>
      </c>
      <c r="T71" s="329"/>
      <c r="U71" s="48">
        <f>-258361-3201759</f>
        <v>-3460120</v>
      </c>
      <c r="V71" s="329"/>
      <c r="W71" s="49">
        <f>283109-2559547</f>
        <v>-2276438</v>
      </c>
      <c r="X71" s="329"/>
      <c r="Y71" s="49">
        <f>-2862384</f>
        <v>-2862384</v>
      </c>
      <c r="Z71" s="329"/>
      <c r="AA71" s="49">
        <f>(+U71+W71+Y71)</f>
        <v>-8598942</v>
      </c>
      <c r="AB71" s="329"/>
      <c r="AC71" s="49">
        <f>M71+G71+AA71+S71</f>
        <v>259949101</v>
      </c>
      <c r="AD71" s="329"/>
      <c r="AE71" s="52">
        <v>168774714</v>
      </c>
      <c r="AF71" s="329"/>
      <c r="AG71" s="51"/>
      <c r="AH71" s="329"/>
      <c r="AI71" s="329"/>
      <c r="AK71" s="329"/>
      <c r="AL71" s="52" t="e">
        <f>#REF!+E71+AE71+AG71+I71+K71+W71+Y71</f>
        <v>#REF!</v>
      </c>
      <c r="AM71" s="331"/>
      <c r="AS71" s="343" t="s">
        <v>222</v>
      </c>
      <c r="AT71" s="344"/>
      <c r="AU71" s="344"/>
      <c r="AV71" s="345"/>
      <c r="AW71" s="344"/>
      <c r="AX71" s="344"/>
      <c r="AY71" s="346"/>
    </row>
    <row r="72" spans="1:51" ht="12" customHeight="1" x14ac:dyDescent="0.2">
      <c r="B72" s="338">
        <f>SUM(C74:C76)-C68+C71</f>
        <v>0</v>
      </c>
      <c r="C72" s="69"/>
      <c r="D72" s="329">
        <f>SUM(E74:E76)-E68+E71</f>
        <v>0</v>
      </c>
      <c r="E72" s="70"/>
      <c r="F72"/>
      <c r="G72" s="70"/>
      <c r="H72" s="338">
        <f>SUM(I74:I76)-I68+I71</f>
        <v>0</v>
      </c>
      <c r="I72" s="70"/>
      <c r="J72" s="329">
        <f>SUM(K74:K76)-K68+K71</f>
        <v>0</v>
      </c>
      <c r="K72" s="70"/>
      <c r="L72"/>
      <c r="M72" s="70"/>
      <c r="N72" s="329">
        <f>SUM(O74:O76)-O68+O71</f>
        <v>0</v>
      </c>
      <c r="O72" s="69"/>
      <c r="P72" s="329">
        <f>SUM(Q74:Q76)-Q68+Q71</f>
        <v>0</v>
      </c>
      <c r="Q72" s="69"/>
      <c r="R72" s="329">
        <f>SUM(U74:U76)-U68+U71</f>
        <v>0</v>
      </c>
      <c r="S72" s="69"/>
      <c r="T72" s="329">
        <f>SUM(U74:U76)-U68+U71</f>
        <v>0</v>
      </c>
      <c r="U72" s="69"/>
      <c r="V72" s="329">
        <f>SUM(W74:W76)-W68+W71</f>
        <v>0</v>
      </c>
      <c r="W72" s="70"/>
      <c r="X72" s="338">
        <f>SUM(Y74:Y76)-Y68+Y71</f>
        <v>0</v>
      </c>
      <c r="Y72" s="70"/>
      <c r="Z72"/>
      <c r="AA72" s="70"/>
      <c r="AB72" s="329">
        <f>SUM(AC74:AC76)-AC68+AC71</f>
        <v>0</v>
      </c>
      <c r="AC72" s="70"/>
      <c r="AD72" s="329">
        <f>SUM(AE74:AE76)-AE68+AE71</f>
        <v>0.29333248734474182</v>
      </c>
      <c r="AE72" s="75"/>
      <c r="AF72" s="329">
        <f>SUM(AG74:AG76)-AG68+AG71</f>
        <v>0</v>
      </c>
      <c r="AG72" s="76"/>
      <c r="AH72" s="329"/>
      <c r="AI72" s="329">
        <f>SUM(Y74:Y76)-Y68+Y71</f>
        <v>0</v>
      </c>
      <c r="AK72" s="329" t="e">
        <f>SUM(AL74:AL76)-AL68+AL71</f>
        <v>#REF!</v>
      </c>
      <c r="AL72" s="75"/>
      <c r="AM72" s="331"/>
      <c r="AS72" s="347"/>
      <c r="AT72" s="348"/>
      <c r="AU72" s="348"/>
      <c r="AV72" s="349"/>
      <c r="AW72" s="348"/>
      <c r="AX72" s="348"/>
      <c r="AY72" s="350"/>
    </row>
    <row r="73" spans="1:51" ht="15" x14ac:dyDescent="0.35">
      <c r="A73" s="77">
        <f>A4</f>
        <v>36914</v>
      </c>
      <c r="C73" s="69"/>
      <c r="E73" s="70"/>
      <c r="G73" s="70"/>
      <c r="H73" s="70"/>
      <c r="I73" s="70"/>
      <c r="K73" s="70"/>
      <c r="M73" s="70"/>
      <c r="O73" s="69"/>
      <c r="Q73" s="69"/>
      <c r="S73" s="69"/>
      <c r="U73" s="69"/>
      <c r="W73" s="70"/>
      <c r="X73" s="70"/>
      <c r="Y73" s="70"/>
      <c r="AA73" s="70"/>
      <c r="AC73" s="70"/>
      <c r="AM73" s="331"/>
      <c r="AS73" s="347"/>
      <c r="AT73" s="348"/>
      <c r="AU73" s="348"/>
      <c r="AV73" s="351" t="s">
        <v>223</v>
      </c>
      <c r="AW73" s="351" t="s">
        <v>205</v>
      </c>
      <c r="AX73" s="351" t="s">
        <v>224</v>
      </c>
      <c r="AY73" s="350"/>
    </row>
    <row r="74" spans="1:51" x14ac:dyDescent="0.2">
      <c r="A74" s="40" t="s">
        <v>24</v>
      </c>
      <c r="B74" s="329"/>
      <c r="C74" s="48">
        <f>C65-216885420+6242588-8855818+70437996</f>
        <v>4736885.4059999883</v>
      </c>
      <c r="D74" s="329"/>
      <c r="E74" s="49">
        <f>E65-32238676-67774+10218932</f>
        <v>677976</v>
      </c>
      <c r="F74" s="329"/>
      <c r="G74" s="49">
        <f>(+E74+C74)</f>
        <v>5414861.4059999883</v>
      </c>
      <c r="H74" s="50"/>
      <c r="I74" s="49">
        <f>I65-1292610</f>
        <v>-198833</v>
      </c>
      <c r="J74" s="329"/>
      <c r="K74" s="49">
        <f>K65-851187</f>
        <v>687</v>
      </c>
      <c r="L74" s="329"/>
      <c r="M74" s="49">
        <f>(+K74+I74)</f>
        <v>-198146</v>
      </c>
      <c r="N74" s="51"/>
      <c r="O74" s="48">
        <f>O65+6885234</f>
        <v>6017708</v>
      </c>
      <c r="P74" s="51"/>
      <c r="Q74" s="48">
        <f>Q65-1307361</f>
        <v>8936</v>
      </c>
      <c r="R74" s="51"/>
      <c r="S74" s="48">
        <f>(+Q74+O74)</f>
        <v>6026644</v>
      </c>
      <c r="T74" s="51"/>
      <c r="U74" s="48">
        <f>U65-15432666-79266000</f>
        <v>-2734741</v>
      </c>
      <c r="V74" s="329"/>
      <c r="W74" s="49">
        <f>W65-292010+2099743</f>
        <v>441820</v>
      </c>
      <c r="X74" s="50"/>
      <c r="Y74" s="49">
        <f>Y65+7671729</f>
        <v>721828</v>
      </c>
      <c r="Z74" s="329"/>
      <c r="AA74" s="49">
        <f>(+U74+W74+Y74)</f>
        <v>-1571093</v>
      </c>
      <c r="AB74" s="329"/>
      <c r="AC74" s="49">
        <f>M74+G74+AA74+S74</f>
        <v>9672266.4059999883</v>
      </c>
      <c r="AD74" s="329"/>
      <c r="AE74" s="52">
        <f>AE65-165996029</f>
        <v>8730309.7361237705</v>
      </c>
      <c r="AF74" s="329"/>
      <c r="AG74" s="51"/>
      <c r="AH74" s="329"/>
      <c r="AI74" s="329"/>
      <c r="AK74" s="329"/>
      <c r="AL74" s="52" t="e">
        <f>#REF!+E74+AE74+AG74+I74+K74+W74+Y74</f>
        <v>#REF!</v>
      </c>
      <c r="AM74" s="331"/>
      <c r="AS74" s="347" t="s">
        <v>225</v>
      </c>
      <c r="AT74" s="348"/>
      <c r="AU74" s="348"/>
      <c r="AV74" s="349">
        <v>-165996029</v>
      </c>
      <c r="AW74" s="349">
        <v>-252933300</v>
      </c>
      <c r="AX74" s="352">
        <f>+AW74/AV74</f>
        <v>1.5237310285296042</v>
      </c>
      <c r="AY74" s="350"/>
    </row>
    <row r="75" spans="1:51" x14ac:dyDescent="0.2">
      <c r="A75" s="40" t="s">
        <v>53</v>
      </c>
      <c r="B75" s="329"/>
      <c r="C75" s="48">
        <f>+C66--9399999-9400000</f>
        <v>-0.32608683221042156</v>
      </c>
      <c r="D75" s="329"/>
      <c r="E75" s="49">
        <f>+E66</f>
        <v>0</v>
      </c>
      <c r="F75" s="329"/>
      <c r="G75" s="49">
        <f>(+E75+C75)</f>
        <v>-0.32608683221042156</v>
      </c>
      <c r="H75" s="50"/>
      <c r="I75" s="49">
        <f>I66+0</f>
        <v>0</v>
      </c>
      <c r="J75" s="329"/>
      <c r="K75" s="49">
        <f>K66+0</f>
        <v>0</v>
      </c>
      <c r="L75" s="329"/>
      <c r="M75" s="49">
        <f>(+K75+I75)</f>
        <v>0</v>
      </c>
      <c r="N75" s="51"/>
      <c r="O75" s="48">
        <f>+O66</f>
        <v>0</v>
      </c>
      <c r="P75" s="51"/>
      <c r="Q75" s="48">
        <f>+Q66</f>
        <v>0</v>
      </c>
      <c r="R75" s="51"/>
      <c r="S75" s="48">
        <f>(+Q75+O75)</f>
        <v>0</v>
      </c>
      <c r="T75" s="51"/>
      <c r="U75" s="48">
        <f>+U66</f>
        <v>0</v>
      </c>
      <c r="V75" s="329"/>
      <c r="W75" s="49">
        <f>W66+0</f>
        <v>0</v>
      </c>
      <c r="X75" s="50"/>
      <c r="Y75" s="49">
        <f>Y66+0</f>
        <v>0</v>
      </c>
      <c r="Z75" s="329"/>
      <c r="AA75" s="49">
        <f>(+U75+W75+Y75)</f>
        <v>0</v>
      </c>
      <c r="AB75" s="329"/>
      <c r="AC75" s="49">
        <f>M75+G75+AA75+S75</f>
        <v>-0.32608683221042156</v>
      </c>
      <c r="AD75" s="329"/>
      <c r="AE75" s="52">
        <f>AE66--7066522-6472964</f>
        <v>0.13413774129003286</v>
      </c>
      <c r="AF75" s="329"/>
      <c r="AG75" s="51"/>
      <c r="AH75" s="329"/>
      <c r="AI75" s="329"/>
      <c r="AK75" s="329"/>
      <c r="AL75" s="52" t="e">
        <f>#REF!+E75+AE75+AG75+I75+K75+W75+Y75</f>
        <v>#REF!</v>
      </c>
      <c r="AM75" s="331"/>
      <c r="AS75" s="347" t="s">
        <v>226</v>
      </c>
      <c r="AT75" s="348"/>
      <c r="AU75" s="348" t="s">
        <v>227</v>
      </c>
      <c r="AV75" s="349">
        <f>+'[14]US $'!E19</f>
        <v>175467647.75384998</v>
      </c>
      <c r="AW75" s="349">
        <f>+'[14]US $'!I28</f>
        <v>263719719.40600002</v>
      </c>
      <c r="AX75" s="352">
        <f t="shared" ref="AX75:AX82" si="5">+AW75/AV75</f>
        <v>1.5029535232383811</v>
      </c>
      <c r="AY75" s="350"/>
    </row>
    <row r="76" spans="1:51" x14ac:dyDescent="0.2">
      <c r="A76" s="40" t="s">
        <v>51</v>
      </c>
      <c r="B76" s="329"/>
      <c r="C76" s="48">
        <f>C67-13367228-7530776+9170456-83898473</f>
        <v>1853319.3950000107</v>
      </c>
      <c r="D76" s="329"/>
      <c r="E76" s="49">
        <f>E67-8879755-5374-4112836</f>
        <v>0</v>
      </c>
      <c r="F76" s="329"/>
      <c r="G76" s="49">
        <f>(+E76+C76)</f>
        <v>1853319.3950000107</v>
      </c>
      <c r="H76" s="50"/>
      <c r="I76" s="49">
        <f>I67-1152852</f>
        <v>3837830</v>
      </c>
      <c r="J76" s="329"/>
      <c r="K76" s="49">
        <f>K67-1023630</f>
        <v>0</v>
      </c>
      <c r="L76" s="329"/>
      <c r="M76" s="49">
        <f>(+K76+I76)</f>
        <v>3837830</v>
      </c>
      <c r="N76" s="51"/>
      <c r="O76" s="48">
        <f>O67+10929152</f>
        <v>0</v>
      </c>
      <c r="P76" s="51"/>
      <c r="Q76" s="48">
        <f>Q67-962630</f>
        <v>0</v>
      </c>
      <c r="R76" s="51"/>
      <c r="S76" s="48">
        <f>(+Q76+O76)</f>
        <v>0</v>
      </c>
      <c r="T76" s="51"/>
      <c r="U76" s="48">
        <f>U67--15691027+82467759</f>
        <v>168905.46000000834</v>
      </c>
      <c r="V76" s="329"/>
      <c r="W76" s="49">
        <f>W67--8901+459804</f>
        <v>0</v>
      </c>
      <c r="X76" s="50"/>
      <c r="Y76" s="49">
        <f>Y67-4809345</f>
        <v>0</v>
      </c>
      <c r="Z76" s="329"/>
      <c r="AA76" s="49">
        <f>(+U76+W76+Y76)</f>
        <v>168905.46000000834</v>
      </c>
      <c r="AB76" s="329"/>
      <c r="AC76" s="48">
        <f>M76+G76+AA76+S76</f>
        <v>5860054.8550000191</v>
      </c>
      <c r="AD76" s="329"/>
      <c r="AE76" s="52">
        <f>AE67-1216320-2155923</f>
        <v>3891998.2743805842</v>
      </c>
      <c r="AF76" s="329"/>
      <c r="AG76" s="51"/>
      <c r="AH76" s="329"/>
      <c r="AI76" s="329"/>
      <c r="AK76" s="329"/>
      <c r="AL76" s="52" t="e">
        <f>#REF!+E76+AE76+AG76+I76+K76+W76+Y76</f>
        <v>#REF!</v>
      </c>
      <c r="AM76" s="331"/>
      <c r="AS76" s="347" t="s">
        <v>228</v>
      </c>
      <c r="AT76" s="348"/>
      <c r="AU76" s="348" t="s">
        <v>229</v>
      </c>
      <c r="AV76" s="349">
        <f>-'[14]US $'!B58</f>
        <v>111365.38649535646</v>
      </c>
      <c r="AW76" s="349">
        <f>-[14]PriceAlberta!B58-[14]AlbertaIndex!B58-[14]PipeBook!B58-[14]PipeBookIndex!B58-[14]PriceBC!B58-[14]BCIndex!B58-[14]Options!B58-[14]OptionsIndex!B58-[14]Straddle!B58-[14]OptionsProp!B58</f>
        <v>167377</v>
      </c>
      <c r="AX76" s="352">
        <f t="shared" si="5"/>
        <v>1.5029535232383808</v>
      </c>
      <c r="AY76" s="350"/>
    </row>
    <row r="77" spans="1:51" x14ac:dyDescent="0.2">
      <c r="A77" s="60" t="s">
        <v>54</v>
      </c>
      <c r="B77" s="339"/>
      <c r="C77" s="48">
        <f>SUM(C74:C76)</f>
        <v>6590204.4749131668</v>
      </c>
      <c r="D77" s="339"/>
      <c r="E77" s="49">
        <f>SUM(E74:E76)</f>
        <v>677976</v>
      </c>
      <c r="F77" s="339"/>
      <c r="G77" s="49">
        <f>(+E77+C77)</f>
        <v>7268180.4749131668</v>
      </c>
      <c r="H77" s="50"/>
      <c r="I77" s="49">
        <f>SUM(I74:I76)</f>
        <v>3638997</v>
      </c>
      <c r="J77" s="339"/>
      <c r="K77" s="49">
        <f>SUM(K74:K76)</f>
        <v>687</v>
      </c>
      <c r="L77" s="339"/>
      <c r="M77" s="49">
        <f>(+K77+I77)</f>
        <v>3639684</v>
      </c>
      <c r="N77" s="61"/>
      <c r="O77" s="48">
        <f>SUM(O74:O76)</f>
        <v>6017708</v>
      </c>
      <c r="P77" s="61"/>
      <c r="Q77" s="48">
        <f>SUM(Q74:Q76)</f>
        <v>8936</v>
      </c>
      <c r="R77" s="61"/>
      <c r="S77" s="48">
        <f>(+Q77+O77)</f>
        <v>6026644</v>
      </c>
      <c r="T77" s="61"/>
      <c r="U77" s="48">
        <f>SUM(U74:U76)</f>
        <v>-2565835.5399999917</v>
      </c>
      <c r="V77" s="339"/>
      <c r="W77" s="49">
        <f>SUM(W74:W76)</f>
        <v>441820</v>
      </c>
      <c r="X77" s="50"/>
      <c r="Y77" s="49">
        <f>SUM(Y74:Y76)</f>
        <v>721828</v>
      </c>
      <c r="Z77" s="339"/>
      <c r="AA77" s="49">
        <f>(+U77+W77+Y77)</f>
        <v>-1402187.5399999917</v>
      </c>
      <c r="AB77" s="339"/>
      <c r="AC77" s="49">
        <f>M77+G77+AA77+S77</f>
        <v>15532320.934913175</v>
      </c>
      <c r="AD77" s="339"/>
      <c r="AE77" s="52">
        <f>SUM(AE74:AE76)</f>
        <v>12622308.144642096</v>
      </c>
      <c r="AF77" s="339"/>
      <c r="AG77" s="61"/>
      <c r="AH77" s="339"/>
      <c r="AI77" s="339"/>
      <c r="AK77" s="339"/>
      <c r="AL77" s="63" t="e">
        <f>#REF!+E77+AE77+AG77+I77+K77+W77+Y77</f>
        <v>#REF!</v>
      </c>
      <c r="AM77" s="331"/>
      <c r="AN77" s="4"/>
      <c r="AP77" s="4"/>
      <c r="AS77" s="347" t="s">
        <v>230</v>
      </c>
      <c r="AT77" s="348"/>
      <c r="AU77" s="348" t="s">
        <v>229</v>
      </c>
      <c r="AV77" s="349">
        <f>-'[14]US $'!B64</f>
        <v>-75559.88807645117</v>
      </c>
      <c r="AW77" s="349">
        <f>-[14]PriceAlberta!B64-[14]PriceBC!B64-[14]Options!B64</f>
        <v>-113563</v>
      </c>
      <c r="AX77" s="352">
        <f t="shared" si="5"/>
        <v>1.5029535232383806</v>
      </c>
      <c r="AY77" s="350"/>
    </row>
    <row r="78" spans="1:51" hidden="1" x14ac:dyDescent="0.2">
      <c r="A78" s="60" t="s">
        <v>55</v>
      </c>
      <c r="B78" s="339"/>
      <c r="C78" s="58"/>
      <c r="D78" s="339"/>
      <c r="E78" s="51"/>
      <c r="F78" s="341"/>
      <c r="G78" s="52">
        <f>(G77/[14]SpotRates!J1)*0</f>
        <v>0</v>
      </c>
      <c r="H78" s="51"/>
      <c r="I78" s="78"/>
      <c r="J78" s="339"/>
      <c r="K78" s="61"/>
      <c r="L78" s="341"/>
      <c r="M78" s="52">
        <f>(M77/[14]SpotRates!J1)*0</f>
        <v>0</v>
      </c>
      <c r="N78" s="61"/>
      <c r="O78" s="58"/>
      <c r="P78" s="61"/>
      <c r="Q78" s="58"/>
      <c r="R78" s="61"/>
      <c r="S78" s="58" t="e">
        <f>IF(S77=0,0,(S77/[15]SpotRates!P1)*0)</f>
        <v>#DIV/0!</v>
      </c>
      <c r="T78" s="61"/>
      <c r="U78" s="58"/>
      <c r="V78" s="339"/>
      <c r="W78" s="61"/>
      <c r="X78" s="51"/>
      <c r="Y78" s="52"/>
      <c r="Z78" s="341"/>
      <c r="AA78" s="61" t="e">
        <f>(AA77/[14]SpotRates!P1)*0</f>
        <v>#DIV/0!</v>
      </c>
      <c r="AB78" s="339"/>
      <c r="AC78" s="52">
        <f>(AC77/[15]SpotRates!J1)*0</f>
        <v>0</v>
      </c>
      <c r="AD78" s="339"/>
      <c r="AE78" s="61"/>
      <c r="AF78" s="339"/>
      <c r="AG78" s="61"/>
      <c r="AH78" s="339"/>
      <c r="AI78" s="339"/>
      <c r="AK78" s="339"/>
      <c r="AL78" s="67"/>
      <c r="AM78" s="331"/>
      <c r="AN78" s="4"/>
      <c r="AP78" s="4"/>
      <c r="AS78" s="347"/>
      <c r="AT78" s="348"/>
      <c r="AU78" s="348"/>
      <c r="AV78" s="349"/>
      <c r="AW78" s="349"/>
      <c r="AX78" s="352" t="e">
        <f t="shared" si="5"/>
        <v>#DIV/0!</v>
      </c>
      <c r="AY78" s="350"/>
    </row>
    <row r="79" spans="1:51" hidden="1" x14ac:dyDescent="0.2">
      <c r="A79" s="60" t="s">
        <v>44</v>
      </c>
      <c r="B79" s="339"/>
      <c r="C79" s="58"/>
      <c r="D79" s="339"/>
      <c r="E79" s="51"/>
      <c r="F79" s="341"/>
      <c r="G79" s="52">
        <f>(G80-G78)*0</f>
        <v>0</v>
      </c>
      <c r="H79" s="51"/>
      <c r="I79" s="78"/>
      <c r="J79" s="339"/>
      <c r="K79" s="61"/>
      <c r="L79" s="341"/>
      <c r="M79" s="52">
        <f>(M80-M78)*0</f>
        <v>0</v>
      </c>
      <c r="N79" s="61"/>
      <c r="O79" s="58"/>
      <c r="P79" s="61"/>
      <c r="Q79" s="58"/>
      <c r="R79" s="61"/>
      <c r="S79" s="58" t="e">
        <f>(S80-S78)*0</f>
        <v>#DIV/0!</v>
      </c>
      <c r="T79" s="61"/>
      <c r="U79" s="58"/>
      <c r="V79" s="339"/>
      <c r="W79" s="61"/>
      <c r="X79" s="51"/>
      <c r="Y79" s="52"/>
      <c r="Z79" s="341"/>
      <c r="AA79" s="61" t="e">
        <f>(AA80-AA78)*0</f>
        <v>#DIV/0!</v>
      </c>
      <c r="AB79" s="339"/>
      <c r="AC79" s="52">
        <f>(AC80-AC78)*0</f>
        <v>0</v>
      </c>
      <c r="AD79" s="339"/>
      <c r="AE79" s="61"/>
      <c r="AF79" s="339"/>
      <c r="AG79" s="61"/>
      <c r="AH79" s="339"/>
      <c r="AI79" s="339"/>
      <c r="AK79" s="339"/>
      <c r="AL79" s="67"/>
      <c r="AM79" s="331"/>
      <c r="AN79" s="4"/>
      <c r="AP79" s="4"/>
      <c r="AS79" s="347"/>
      <c r="AT79" s="348"/>
      <c r="AU79" s="348"/>
      <c r="AV79" s="349"/>
      <c r="AW79" s="349"/>
      <c r="AX79" s="352" t="e">
        <f t="shared" si="5"/>
        <v>#DIV/0!</v>
      </c>
      <c r="AY79" s="350"/>
    </row>
    <row r="80" spans="1:51" x14ac:dyDescent="0.2">
      <c r="A80" s="60" t="s">
        <v>56</v>
      </c>
      <c r="B80" s="339"/>
      <c r="C80" s="58"/>
      <c r="D80" s="339"/>
      <c r="E80" s="51"/>
      <c r="F80" s="341"/>
      <c r="G80" s="52">
        <f>G77/[14]SpotRates!D36</f>
        <v>4814958.9101776527</v>
      </c>
      <c r="H80" s="51"/>
      <c r="I80" s="78"/>
      <c r="J80" s="339"/>
      <c r="K80" s="61"/>
      <c r="L80" s="341"/>
      <c r="M80" s="52">
        <f>M77/[14]SpotRates!D36</f>
        <v>2411185.1606492214</v>
      </c>
      <c r="N80" s="61"/>
      <c r="O80" s="58"/>
      <c r="P80" s="61"/>
      <c r="Q80" s="58"/>
      <c r="R80" s="61"/>
      <c r="S80" s="649">
        <f>S77/[14]SpotRates!D36</f>
        <v>3992476.9791321629</v>
      </c>
      <c r="T80" s="61"/>
      <c r="U80" s="58"/>
      <c r="V80" s="339"/>
      <c r="W80" s="61"/>
      <c r="X80" s="51"/>
      <c r="Y80" s="52">
        <f>Y77/[14]SpotRates!D36</f>
        <v>478190.12918184826</v>
      </c>
      <c r="Z80" s="341"/>
      <c r="AA80" s="66">
        <f>AA77/[14]SpotRates!D36</f>
        <v>-928908.60549850389</v>
      </c>
      <c r="AB80" s="339"/>
      <c r="AC80" s="52">
        <f>AC77/[14]SpotRates!D36</f>
        <v>10289712.444460534</v>
      </c>
      <c r="AD80" s="339"/>
      <c r="AE80" s="61"/>
      <c r="AF80" s="339"/>
      <c r="AG80" s="61"/>
      <c r="AH80" s="339"/>
      <c r="AI80" s="339"/>
      <c r="AK80" s="339"/>
      <c r="AL80" s="67"/>
      <c r="AM80" s="331"/>
      <c r="AN80" s="4"/>
      <c r="AP80" s="4"/>
      <c r="AS80" s="347" t="s">
        <v>231</v>
      </c>
      <c r="AT80" s="348"/>
      <c r="AU80" s="348" t="s">
        <v>232</v>
      </c>
      <c r="AV80" s="349">
        <f>-'[14]US $'!B59</f>
        <v>-720973.05954292894</v>
      </c>
      <c r="AW80" s="349">
        <f>-[14]PriceAlberta!B59-[14]AlbertaIndex!B59-[14]PipeBook!B59-[14]PipeBookIndex!B59-[14]PriceBC!B59-[14]BCIndex!B59-[14]Options!B59-[14]OptionsIndex!B59-[14]Straddle!B59-[14]OptionsProp!B59</f>
        <v>-1083589</v>
      </c>
      <c r="AX80" s="352">
        <f t="shared" si="5"/>
        <v>1.5029535232383808</v>
      </c>
      <c r="AY80" s="350"/>
    </row>
    <row r="81" spans="1:51" ht="12.75" customHeight="1" x14ac:dyDescent="0.2">
      <c r="A81" s="30"/>
      <c r="B81" s="329"/>
      <c r="C81" s="69"/>
      <c r="D81" s="329"/>
      <c r="E81" s="70"/>
      <c r="F81" s="329"/>
      <c r="G81" s="70"/>
      <c r="H81" s="70"/>
      <c r="J81" s="329"/>
      <c r="L81" s="329"/>
      <c r="M81" s="70"/>
      <c r="O81" s="69"/>
      <c r="Q81" s="69"/>
      <c r="S81" s="69"/>
      <c r="U81" s="69"/>
      <c r="V81" s="329"/>
      <c r="X81" s="70"/>
      <c r="Y81" s="70"/>
      <c r="Z81" s="329"/>
      <c r="AB81" s="329"/>
      <c r="AC81" s="70"/>
      <c r="AD81" s="329"/>
      <c r="AF81" s="329"/>
      <c r="AH81" s="329"/>
      <c r="AI81" s="329"/>
      <c r="AK81" s="329"/>
      <c r="AM81" s="331"/>
      <c r="AN81" s="4"/>
      <c r="AP81" s="4"/>
      <c r="AS81" s="347" t="s">
        <v>233</v>
      </c>
      <c r="AT81" s="348"/>
      <c r="AU81" s="348" t="s">
        <v>232</v>
      </c>
      <c r="AV81" s="349">
        <f>-'[14]US $'!B65</f>
        <v>-56141.456602192586</v>
      </c>
      <c r="AW81" s="349">
        <f>-[14]PriceAlberta!B65-[14]PriceBC!B65-[14]Options!B65</f>
        <v>-84378</v>
      </c>
      <c r="AX81" s="352">
        <f t="shared" si="5"/>
        <v>1.5029535232383808</v>
      </c>
      <c r="AY81" s="350"/>
    </row>
    <row r="82" spans="1:51" ht="13.5" x14ac:dyDescent="0.25">
      <c r="A82" s="79" t="s">
        <v>57</v>
      </c>
      <c r="C82" s="69"/>
      <c r="E82" s="70"/>
      <c r="G82" s="70"/>
      <c r="H82" s="70"/>
      <c r="M82" s="70"/>
      <c r="O82" s="69"/>
      <c r="Q82" s="69"/>
      <c r="S82" s="69"/>
      <c r="U82" s="69"/>
      <c r="X82" s="70"/>
      <c r="Y82" s="70"/>
      <c r="AC82" s="70"/>
      <c r="AM82" s="331"/>
      <c r="AN82" s="4"/>
      <c r="AP82" s="4"/>
      <c r="AQ82" s="4"/>
      <c r="AS82" s="347"/>
      <c r="AT82" s="348"/>
      <c r="AU82" s="348"/>
      <c r="AV82" s="353">
        <f>SUM(AV74:AV81)</f>
        <v>8730309.7361237668</v>
      </c>
      <c r="AW82" s="353">
        <f>SUM(AW74:AW81)</f>
        <v>9672266.4060000181</v>
      </c>
      <c r="AX82" s="354">
        <f t="shared" si="5"/>
        <v>1.1078949886484184</v>
      </c>
      <c r="AY82" s="350"/>
    </row>
    <row r="83" spans="1:51" ht="13.5" thickBot="1" x14ac:dyDescent="0.25">
      <c r="A83" s="40" t="s">
        <v>58</v>
      </c>
      <c r="C83" s="48">
        <f>C40-C105</f>
        <v>2944499</v>
      </c>
      <c r="E83" s="49">
        <f>E40-E105</f>
        <v>0</v>
      </c>
      <c r="G83" s="49">
        <f>(+E83+C83)</f>
        <v>2944499</v>
      </c>
      <c r="H83" s="50"/>
      <c r="I83" s="80">
        <f>I40-I105</f>
        <v>0</v>
      </c>
      <c r="K83" s="80">
        <f>K40-K105</f>
        <v>0</v>
      </c>
      <c r="M83" s="49">
        <f>(+K83+I83)</f>
        <v>0</v>
      </c>
      <c r="N83" s="81"/>
      <c r="O83" s="48">
        <f>O40-O105</f>
        <v>0</v>
      </c>
      <c r="P83" s="81"/>
      <c r="Q83" s="48">
        <f>Q40-Q105</f>
        <v>0</v>
      </c>
      <c r="R83" s="81"/>
      <c r="S83" s="48">
        <f>(+Q83+O83)</f>
        <v>0</v>
      </c>
      <c r="T83" s="81"/>
      <c r="U83" s="48">
        <f>U40-U105</f>
        <v>0</v>
      </c>
      <c r="W83" s="80">
        <f>W40-W105</f>
        <v>0</v>
      </c>
      <c r="X83" s="50"/>
      <c r="Y83" s="49">
        <f>Y40-Y105</f>
        <v>0</v>
      </c>
      <c r="AA83" s="49">
        <f>(+U83+W83+Y83)</f>
        <v>0</v>
      </c>
      <c r="AC83" s="49">
        <f>M83+G83+AA83+S83</f>
        <v>2944499</v>
      </c>
      <c r="AE83" s="52">
        <f>AE40-AE105</f>
        <v>1958815.091419687</v>
      </c>
      <c r="AG83" s="81"/>
      <c r="AL83" s="52" t="e">
        <f>#REF!+E83+AE83+AG83+I83+K83+W83+Y83</f>
        <v>#REF!</v>
      </c>
      <c r="AM83" s="331"/>
      <c r="AN83" s="4"/>
      <c r="AP83" s="4"/>
      <c r="AQ83" s="82"/>
      <c r="AS83" s="355"/>
      <c r="AT83" s="356"/>
      <c r="AU83" s="356"/>
      <c r="AV83" s="357"/>
      <c r="AW83" s="356"/>
      <c r="AX83" s="356"/>
      <c r="AY83" s="358"/>
    </row>
    <row r="84" spans="1:51" x14ac:dyDescent="0.2">
      <c r="A84" s="40" t="s">
        <v>348</v>
      </c>
      <c r="C84" s="69"/>
      <c r="E84" s="70"/>
      <c r="G84" s="70"/>
      <c r="H84" s="70"/>
      <c r="M84" s="70"/>
      <c r="O84" s="69"/>
      <c r="Q84" s="69"/>
      <c r="S84" s="69"/>
      <c r="U84" s="69"/>
      <c r="X84" s="70"/>
      <c r="Y84" s="70"/>
      <c r="AC84" s="70"/>
      <c r="AL84" s="54"/>
      <c r="AM84" s="331"/>
      <c r="AN84" s="4"/>
      <c r="AP84" s="4"/>
      <c r="AQ84" s="359"/>
    </row>
    <row r="85" spans="1:51" s="2" customFormat="1" x14ac:dyDescent="0.2">
      <c r="A85" s="30" t="s">
        <v>30</v>
      </c>
      <c r="B85" s="360"/>
      <c r="C85" s="57">
        <f>C42-C107</f>
        <v>123475</v>
      </c>
      <c r="D85" s="360"/>
      <c r="E85" s="57">
        <f>E42-E107</f>
        <v>1734</v>
      </c>
      <c r="F85" s="360"/>
      <c r="G85" s="57">
        <f>(+E85+C85)</f>
        <v>125209</v>
      </c>
      <c r="H85" s="57"/>
      <c r="I85" s="57">
        <f t="shared" ref="I85:K94" si="6">I42-I107</f>
        <v>192370</v>
      </c>
      <c r="J85" s="360"/>
      <c r="K85" s="57">
        <f t="shared" si="6"/>
        <v>0</v>
      </c>
      <c r="L85" s="360"/>
      <c r="M85" s="57">
        <f>(+K85+I85)</f>
        <v>192370</v>
      </c>
      <c r="N85" s="83"/>
      <c r="O85" s="57">
        <f t="shared" ref="O85:O94" si="7">O42-O107</f>
        <v>4220</v>
      </c>
      <c r="P85" s="83"/>
      <c r="Q85" s="57">
        <f t="shared" ref="Q85:Q94" si="8">Q42-Q107</f>
        <v>0</v>
      </c>
      <c r="R85" s="83"/>
      <c r="S85" s="57">
        <f>(+Q85+O85)</f>
        <v>4220</v>
      </c>
      <c r="T85" s="83"/>
      <c r="U85" s="57">
        <f t="shared" ref="U85:W94" si="9">U42-U107</f>
        <v>86872</v>
      </c>
      <c r="V85" s="360"/>
      <c r="W85" s="57">
        <f t="shared" si="9"/>
        <v>0</v>
      </c>
      <c r="X85" s="57"/>
      <c r="Y85" s="57">
        <f t="shared" ref="Y85:Y94" si="10">Y42-Y107</f>
        <v>0</v>
      </c>
      <c r="Z85" s="360"/>
      <c r="AA85" s="57">
        <f>(+U85+W85+Y85)</f>
        <v>86872</v>
      </c>
      <c r="AB85" s="360"/>
      <c r="AC85" s="57">
        <f t="shared" ref="AC85:AC94" si="11">M85+G85+AA85+S85</f>
        <v>408671</v>
      </c>
      <c r="AD85" s="360"/>
      <c r="AE85" s="84">
        <f t="shared" ref="AE85:AE94" si="12">AE42-AE107</f>
        <v>271290.89912991039</v>
      </c>
      <c r="AF85" s="360"/>
      <c r="AG85" s="83"/>
      <c r="AH85" s="360"/>
      <c r="AI85" s="360"/>
      <c r="AK85" s="360"/>
      <c r="AL85" s="53"/>
      <c r="AM85" s="336"/>
      <c r="AN85" s="83"/>
      <c r="AO85" s="10"/>
      <c r="AP85" s="83"/>
      <c r="AQ85" s="361"/>
      <c r="AV85" s="337"/>
    </row>
    <row r="86" spans="1:51" x14ac:dyDescent="0.2">
      <c r="A86" s="40" t="s">
        <v>31</v>
      </c>
      <c r="C86" s="57">
        <f t="shared" ref="C86:C94" si="13">C43-C108</f>
        <v>-148936</v>
      </c>
      <c r="E86" s="50">
        <f t="shared" ref="E86:E94" si="14">E43-E108</f>
        <v>0</v>
      </c>
      <c r="G86" s="57">
        <f t="shared" ref="G86:G97" si="15">(+E86+C86)</f>
        <v>-148936</v>
      </c>
      <c r="H86" s="50"/>
      <c r="I86" s="50">
        <f t="shared" si="6"/>
        <v>-435212</v>
      </c>
      <c r="K86" s="50">
        <f t="shared" si="6"/>
        <v>0</v>
      </c>
      <c r="M86" s="57">
        <f t="shared" ref="M86:M94" si="16">(+K86+I86)</f>
        <v>-435212</v>
      </c>
      <c r="N86" s="85"/>
      <c r="O86" s="57">
        <f t="shared" si="7"/>
        <v>223338</v>
      </c>
      <c r="P86" s="85"/>
      <c r="Q86" s="57">
        <f t="shared" si="8"/>
        <v>0</v>
      </c>
      <c r="R86" s="85"/>
      <c r="S86" s="57">
        <f t="shared" ref="S86:S94" si="17">(+Q86+O86)</f>
        <v>223338</v>
      </c>
      <c r="T86" s="85"/>
      <c r="U86" s="57">
        <f t="shared" si="9"/>
        <v>6561447</v>
      </c>
      <c r="W86" s="57">
        <f t="shared" si="9"/>
        <v>0</v>
      </c>
      <c r="X86" s="57"/>
      <c r="Y86" s="57">
        <f t="shared" si="10"/>
        <v>-881595</v>
      </c>
      <c r="AA86" s="57">
        <f t="shared" ref="AA86:AA94" si="18">(+U86+W86+Y86)</f>
        <v>5679852</v>
      </c>
      <c r="AC86" s="57">
        <f t="shared" si="11"/>
        <v>5319042</v>
      </c>
      <c r="AE86" s="85">
        <f t="shared" si="12"/>
        <v>3536186.302227933</v>
      </c>
      <c r="AG86" s="85"/>
      <c r="AL86" s="51" t="e">
        <f>#REF!+E86+AE86+AG86+I86+K86+W86+Y86</f>
        <v>#REF!</v>
      </c>
      <c r="AM86" s="331"/>
      <c r="AN86" s="4"/>
      <c r="AP86" s="4"/>
      <c r="AQ86" s="359"/>
    </row>
    <row r="87" spans="1:51" x14ac:dyDescent="0.2">
      <c r="A87" s="40" t="s">
        <v>32</v>
      </c>
      <c r="C87" s="57">
        <f t="shared" si="13"/>
        <v>-670713</v>
      </c>
      <c r="E87" s="50">
        <f t="shared" si="14"/>
        <v>0</v>
      </c>
      <c r="G87" s="57">
        <f t="shared" si="15"/>
        <v>-670713</v>
      </c>
      <c r="H87" s="50"/>
      <c r="I87" s="50">
        <f t="shared" si="6"/>
        <v>877437</v>
      </c>
      <c r="K87" s="50">
        <f t="shared" si="6"/>
        <v>0</v>
      </c>
      <c r="M87" s="57">
        <f t="shared" si="16"/>
        <v>877437</v>
      </c>
      <c r="N87" s="85"/>
      <c r="O87" s="57">
        <f t="shared" si="7"/>
        <v>65992</v>
      </c>
      <c r="P87" s="85"/>
      <c r="Q87" s="57">
        <f t="shared" si="8"/>
        <v>0</v>
      </c>
      <c r="R87" s="85"/>
      <c r="S87" s="57">
        <f t="shared" si="17"/>
        <v>65992</v>
      </c>
      <c r="T87" s="85"/>
      <c r="U87" s="57">
        <f t="shared" si="9"/>
        <v>-6417514</v>
      </c>
      <c r="W87" s="57">
        <f t="shared" si="9"/>
        <v>0</v>
      </c>
      <c r="X87" s="57"/>
      <c r="Y87" s="57">
        <f t="shared" si="10"/>
        <v>1117992</v>
      </c>
      <c r="AA87" s="57">
        <f t="shared" si="18"/>
        <v>-5299522</v>
      </c>
      <c r="AC87" s="57">
        <f t="shared" si="11"/>
        <v>-5026806</v>
      </c>
      <c r="AE87" s="85">
        <f t="shared" si="12"/>
        <v>-3342845.7071198318</v>
      </c>
      <c r="AG87" s="85"/>
      <c r="AL87" s="51" t="e">
        <f>#REF!+E87+AE87+AG87+I87+K87+W87+Y87</f>
        <v>#REF!</v>
      </c>
      <c r="AM87" s="331"/>
      <c r="AN87" s="4"/>
      <c r="AP87" s="4"/>
      <c r="AQ87" s="359"/>
    </row>
    <row r="88" spans="1:51" x14ac:dyDescent="0.2">
      <c r="A88" s="40" t="s">
        <v>33</v>
      </c>
      <c r="C88" s="57">
        <f t="shared" si="13"/>
        <v>0</v>
      </c>
      <c r="E88" s="50">
        <f t="shared" si="14"/>
        <v>0</v>
      </c>
      <c r="G88" s="57">
        <f t="shared" si="15"/>
        <v>0</v>
      </c>
      <c r="H88" s="50"/>
      <c r="I88" s="50">
        <f t="shared" si="6"/>
        <v>0</v>
      </c>
      <c r="K88" s="50">
        <f t="shared" si="6"/>
        <v>0</v>
      </c>
      <c r="M88" s="57">
        <f t="shared" si="16"/>
        <v>0</v>
      </c>
      <c r="N88" s="85"/>
      <c r="O88" s="57">
        <f t="shared" si="7"/>
        <v>0</v>
      </c>
      <c r="P88" s="85"/>
      <c r="Q88" s="57">
        <f t="shared" si="8"/>
        <v>0</v>
      </c>
      <c r="R88" s="85"/>
      <c r="S88" s="57">
        <f t="shared" si="17"/>
        <v>0</v>
      </c>
      <c r="T88" s="85"/>
      <c r="U88" s="57">
        <f t="shared" si="9"/>
        <v>0</v>
      </c>
      <c r="W88" s="57">
        <f t="shared" si="9"/>
        <v>0</v>
      </c>
      <c r="X88" s="57"/>
      <c r="Y88" s="57">
        <f t="shared" si="10"/>
        <v>0</v>
      </c>
      <c r="AA88" s="57">
        <f t="shared" si="18"/>
        <v>0</v>
      </c>
      <c r="AC88" s="57">
        <f t="shared" si="11"/>
        <v>0</v>
      </c>
      <c r="AE88" s="85">
        <f t="shared" si="12"/>
        <v>3.0172779857480236E-2</v>
      </c>
      <c r="AG88" s="85"/>
      <c r="AL88" s="51" t="e">
        <f>#REF!+E88+AE88+AG88+I88+K88+W88+Y88</f>
        <v>#REF!</v>
      </c>
      <c r="AM88" s="331"/>
      <c r="AN88" s="4"/>
      <c r="AP88" s="4"/>
      <c r="AQ88" s="359"/>
    </row>
    <row r="89" spans="1:51" x14ac:dyDescent="0.2">
      <c r="A89" s="40" t="s">
        <v>34</v>
      </c>
      <c r="C89" s="57">
        <f>C46-C111</f>
        <v>158128</v>
      </c>
      <c r="E89" s="50">
        <f t="shared" si="14"/>
        <v>82386</v>
      </c>
      <c r="G89" s="57">
        <f t="shared" si="15"/>
        <v>240514</v>
      </c>
      <c r="H89" s="50"/>
      <c r="I89" s="50">
        <f t="shared" si="6"/>
        <v>17289</v>
      </c>
      <c r="K89" s="50">
        <f t="shared" si="6"/>
        <v>-15</v>
      </c>
      <c r="M89" s="57">
        <f t="shared" si="16"/>
        <v>17274</v>
      </c>
      <c r="N89" s="85"/>
      <c r="O89" s="57">
        <f t="shared" si="7"/>
        <v>-3880</v>
      </c>
      <c r="P89" s="85"/>
      <c r="Q89" s="57">
        <f t="shared" si="8"/>
        <v>6113</v>
      </c>
      <c r="R89" s="85"/>
      <c r="S89" s="57">
        <f t="shared" si="17"/>
        <v>2233</v>
      </c>
      <c r="T89" s="85"/>
      <c r="U89" s="57">
        <f t="shared" si="9"/>
        <v>-1850594</v>
      </c>
      <c r="W89" s="57">
        <f t="shared" si="9"/>
        <v>-1314</v>
      </c>
      <c r="X89" s="57"/>
      <c r="Y89" s="57">
        <f t="shared" si="10"/>
        <v>-1058</v>
      </c>
      <c r="AA89" s="57">
        <f t="shared" si="18"/>
        <v>-1852966</v>
      </c>
      <c r="AC89" s="57">
        <f t="shared" si="11"/>
        <v>-1592945</v>
      </c>
      <c r="AE89" s="84">
        <f t="shared" si="12"/>
        <v>-1059808.4053940903</v>
      </c>
      <c r="AG89" s="85"/>
      <c r="AL89" s="51"/>
      <c r="AM89" s="331"/>
      <c r="AN89" s="4"/>
      <c r="AP89" s="4"/>
      <c r="AQ89" s="359"/>
    </row>
    <row r="90" spans="1:51" x14ac:dyDescent="0.2">
      <c r="A90" s="40" t="s">
        <v>35</v>
      </c>
      <c r="C90" s="57">
        <f t="shared" si="13"/>
        <v>14683</v>
      </c>
      <c r="E90" s="50">
        <f t="shared" si="14"/>
        <v>0</v>
      </c>
      <c r="G90" s="57">
        <f t="shared" si="15"/>
        <v>14683</v>
      </c>
      <c r="H90" s="50"/>
      <c r="I90" s="50">
        <f t="shared" si="6"/>
        <v>0</v>
      </c>
      <c r="K90" s="50">
        <f t="shared" si="6"/>
        <v>0</v>
      </c>
      <c r="M90" s="57">
        <f t="shared" si="16"/>
        <v>0</v>
      </c>
      <c r="N90" s="85"/>
      <c r="O90" s="57">
        <f t="shared" si="7"/>
        <v>0</v>
      </c>
      <c r="P90" s="85"/>
      <c r="Q90" s="57">
        <f t="shared" si="8"/>
        <v>0</v>
      </c>
      <c r="R90" s="85"/>
      <c r="S90" s="57">
        <f t="shared" si="17"/>
        <v>0</v>
      </c>
      <c r="T90" s="85"/>
      <c r="U90" s="57">
        <f t="shared" si="9"/>
        <v>298391</v>
      </c>
      <c r="W90" s="57">
        <f t="shared" si="9"/>
        <v>0</v>
      </c>
      <c r="X90" s="57"/>
      <c r="Y90" s="57">
        <f t="shared" si="10"/>
        <v>99949</v>
      </c>
      <c r="AA90" s="57">
        <f t="shared" si="18"/>
        <v>398340</v>
      </c>
      <c r="AC90" s="57">
        <f t="shared" si="11"/>
        <v>413023</v>
      </c>
      <c r="AE90" s="85">
        <f t="shared" si="12"/>
        <v>274912.96338874288</v>
      </c>
      <c r="AG90" s="85"/>
      <c r="AL90" s="51" t="e">
        <f>#REF!+E90+AE90+AG90+I90+K90+W90+Y90</f>
        <v>#REF!</v>
      </c>
      <c r="AM90" s="331"/>
      <c r="AN90" s="4"/>
      <c r="AP90" s="4"/>
      <c r="AQ90" s="359"/>
    </row>
    <row r="91" spans="1:51" x14ac:dyDescent="0.2">
      <c r="A91" s="40" t="s">
        <v>36</v>
      </c>
      <c r="C91" s="57">
        <f t="shared" si="13"/>
        <v>5175</v>
      </c>
      <c r="E91" s="50">
        <f t="shared" si="14"/>
        <v>0</v>
      </c>
      <c r="G91" s="57">
        <f t="shared" si="15"/>
        <v>5175</v>
      </c>
      <c r="H91" s="50"/>
      <c r="I91" s="50">
        <f t="shared" si="6"/>
        <v>0</v>
      </c>
      <c r="K91" s="50">
        <f t="shared" si="6"/>
        <v>0</v>
      </c>
      <c r="M91" s="57">
        <f t="shared" si="16"/>
        <v>0</v>
      </c>
      <c r="N91" s="85"/>
      <c r="O91" s="57">
        <f t="shared" si="7"/>
        <v>0</v>
      </c>
      <c r="P91" s="85"/>
      <c r="Q91" s="57">
        <f t="shared" si="8"/>
        <v>0</v>
      </c>
      <c r="R91" s="85"/>
      <c r="S91" s="57">
        <f t="shared" si="17"/>
        <v>0</v>
      </c>
      <c r="T91" s="85"/>
      <c r="U91" s="57">
        <f t="shared" si="9"/>
        <v>-634026</v>
      </c>
      <c r="W91" s="57">
        <f t="shared" si="9"/>
        <v>0</v>
      </c>
      <c r="X91" s="57"/>
      <c r="Y91" s="57">
        <f t="shared" si="10"/>
        <v>230984</v>
      </c>
      <c r="AA91" s="57">
        <f t="shared" si="18"/>
        <v>-403042</v>
      </c>
      <c r="AC91" s="57">
        <f t="shared" si="11"/>
        <v>-397867</v>
      </c>
      <c r="AE91" s="85">
        <f t="shared" si="12"/>
        <v>-264615.81600065064</v>
      </c>
      <c r="AG91" s="85"/>
      <c r="AL91" s="51" t="e">
        <f>#REF!+E91+AE91+AG91+I91+K91+W91+Y91</f>
        <v>#REF!</v>
      </c>
      <c r="AM91" s="331"/>
      <c r="AN91" s="4"/>
      <c r="AP91" s="4"/>
      <c r="AQ91" s="359"/>
    </row>
    <row r="92" spans="1:51" x14ac:dyDescent="0.2">
      <c r="A92" s="40" t="s">
        <v>37</v>
      </c>
      <c r="C92" s="57">
        <f t="shared" si="13"/>
        <v>-6589</v>
      </c>
      <c r="E92" s="50">
        <f t="shared" si="14"/>
        <v>0</v>
      </c>
      <c r="G92" s="57">
        <f t="shared" si="15"/>
        <v>-6589</v>
      </c>
      <c r="H92" s="50"/>
      <c r="I92" s="50">
        <f t="shared" si="6"/>
        <v>0</v>
      </c>
      <c r="K92" s="50">
        <f t="shared" si="6"/>
        <v>0</v>
      </c>
      <c r="M92" s="57">
        <f t="shared" si="16"/>
        <v>0</v>
      </c>
      <c r="N92" s="85"/>
      <c r="O92" s="57">
        <f t="shared" si="7"/>
        <v>0</v>
      </c>
      <c r="P92" s="85"/>
      <c r="Q92" s="57">
        <f t="shared" si="8"/>
        <v>0</v>
      </c>
      <c r="R92" s="85"/>
      <c r="S92" s="57">
        <f t="shared" si="17"/>
        <v>0</v>
      </c>
      <c r="T92" s="85"/>
      <c r="U92" s="57">
        <f t="shared" si="9"/>
        <v>-178531</v>
      </c>
      <c r="W92" s="57">
        <f t="shared" si="9"/>
        <v>0</v>
      </c>
      <c r="X92" s="57"/>
      <c r="Y92" s="57">
        <f t="shared" si="10"/>
        <v>-44615</v>
      </c>
      <c r="AA92" s="57">
        <f t="shared" si="18"/>
        <v>-223146</v>
      </c>
      <c r="AC92" s="57">
        <f t="shared" si="11"/>
        <v>-229735</v>
      </c>
      <c r="AE92" s="85">
        <f t="shared" si="12"/>
        <v>-152763.7223057138</v>
      </c>
      <c r="AG92" s="85"/>
      <c r="AL92" s="51" t="e">
        <f>#REF!+E92+AE92+AG92+I92+K92+W92+Y92</f>
        <v>#REF!</v>
      </c>
      <c r="AM92" s="331"/>
      <c r="AN92" s="4"/>
      <c r="AP92" s="4"/>
      <c r="AQ92" s="359"/>
    </row>
    <row r="93" spans="1:51" x14ac:dyDescent="0.2">
      <c r="A93" s="40" t="s">
        <v>38</v>
      </c>
      <c r="C93" s="57">
        <f t="shared" si="13"/>
        <v>0</v>
      </c>
      <c r="E93" s="50">
        <f t="shared" si="14"/>
        <v>0</v>
      </c>
      <c r="G93" s="57">
        <f t="shared" si="15"/>
        <v>0</v>
      </c>
      <c r="H93" s="50"/>
      <c r="I93" s="50">
        <f t="shared" si="6"/>
        <v>0</v>
      </c>
      <c r="K93" s="50">
        <f t="shared" si="6"/>
        <v>0</v>
      </c>
      <c r="M93" s="57">
        <f t="shared" si="16"/>
        <v>0</v>
      </c>
      <c r="N93" s="85"/>
      <c r="O93" s="57">
        <f t="shared" si="7"/>
        <v>0</v>
      </c>
      <c r="P93" s="85"/>
      <c r="Q93" s="57">
        <f t="shared" si="8"/>
        <v>0</v>
      </c>
      <c r="R93" s="85"/>
      <c r="S93" s="57">
        <f t="shared" si="17"/>
        <v>0</v>
      </c>
      <c r="T93" s="85"/>
      <c r="U93" s="57">
        <f t="shared" si="9"/>
        <v>0</v>
      </c>
      <c r="W93" s="57">
        <f t="shared" si="9"/>
        <v>0</v>
      </c>
      <c r="X93" s="57"/>
      <c r="Y93" s="57">
        <f t="shared" si="10"/>
        <v>0</v>
      </c>
      <c r="AA93" s="57">
        <f t="shared" si="18"/>
        <v>0</v>
      </c>
      <c r="AC93" s="57">
        <f t="shared" si="11"/>
        <v>0</v>
      </c>
      <c r="AE93" s="85">
        <f t="shared" si="12"/>
        <v>0</v>
      </c>
      <c r="AG93" s="85"/>
      <c r="AL93" s="51" t="e">
        <f>#REF!+E93+AE93+AG93+I93+K93+W93+Y93</f>
        <v>#REF!</v>
      </c>
      <c r="AM93" s="331"/>
      <c r="AN93" s="4"/>
      <c r="AP93" s="4"/>
      <c r="AQ93" s="359"/>
    </row>
    <row r="94" spans="1:51" x14ac:dyDescent="0.2">
      <c r="A94" s="40" t="s">
        <v>39</v>
      </c>
      <c r="C94" s="57">
        <f t="shared" si="13"/>
        <v>0</v>
      </c>
      <c r="E94" s="50">
        <f t="shared" si="14"/>
        <v>0</v>
      </c>
      <c r="G94" s="57">
        <f t="shared" si="15"/>
        <v>0</v>
      </c>
      <c r="H94" s="50"/>
      <c r="I94" s="50">
        <f t="shared" si="6"/>
        <v>0</v>
      </c>
      <c r="K94" s="50">
        <f t="shared" si="6"/>
        <v>0</v>
      </c>
      <c r="M94" s="57">
        <f t="shared" si="16"/>
        <v>0</v>
      </c>
      <c r="N94" s="85"/>
      <c r="O94" s="57">
        <f t="shared" si="7"/>
        <v>0</v>
      </c>
      <c r="P94" s="85"/>
      <c r="Q94" s="57">
        <f t="shared" si="8"/>
        <v>0</v>
      </c>
      <c r="R94" s="85"/>
      <c r="S94" s="57">
        <f t="shared" si="17"/>
        <v>0</v>
      </c>
      <c r="T94" s="85"/>
      <c r="U94" s="57">
        <f t="shared" si="9"/>
        <v>0</v>
      </c>
      <c r="W94" s="57">
        <f t="shared" si="9"/>
        <v>0</v>
      </c>
      <c r="X94" s="57"/>
      <c r="Y94" s="57">
        <f t="shared" si="10"/>
        <v>0</v>
      </c>
      <c r="AA94" s="57">
        <f t="shared" si="18"/>
        <v>0</v>
      </c>
      <c r="AC94" s="57">
        <f t="shared" si="11"/>
        <v>0</v>
      </c>
      <c r="AE94" s="85">
        <f t="shared" si="12"/>
        <v>9.223120480455691</v>
      </c>
      <c r="AG94" s="85"/>
      <c r="AL94" s="51" t="e">
        <f>#REF!+E94+AE94+AG94+I94+K94+W94+Y94</f>
        <v>#REF!</v>
      </c>
      <c r="AM94" s="331"/>
      <c r="AN94" s="4"/>
      <c r="AP94" s="4"/>
      <c r="AQ94" s="359"/>
    </row>
    <row r="95" spans="1:51" x14ac:dyDescent="0.2">
      <c r="A95" s="60" t="s">
        <v>40</v>
      </c>
      <c r="B95" s="339"/>
      <c r="C95" s="48">
        <f>SUM(C85:C94)</f>
        <v>-524777</v>
      </c>
      <c r="D95" s="339"/>
      <c r="E95" s="49">
        <f>SUM(E85:E94)</f>
        <v>84120</v>
      </c>
      <c r="F95" s="339"/>
      <c r="G95" s="48">
        <f>SUM(G85:G94)</f>
        <v>-440657</v>
      </c>
      <c r="H95" s="50"/>
      <c r="I95" s="86">
        <f>SUM(I85:I94)</f>
        <v>651884</v>
      </c>
      <c r="J95" s="339"/>
      <c r="K95" s="86">
        <f>SUM(K85:K94)</f>
        <v>-15</v>
      </c>
      <c r="L95" s="339"/>
      <c r="M95" s="49">
        <f>SUM(M85:M94)</f>
        <v>651869</v>
      </c>
      <c r="N95" s="61"/>
      <c r="O95" s="48">
        <f>SUM(O85:O94)</f>
        <v>289670</v>
      </c>
      <c r="P95" s="61"/>
      <c r="Q95" s="48">
        <f>SUM(Q85:Q94)</f>
        <v>6113</v>
      </c>
      <c r="R95" s="61"/>
      <c r="S95" s="48">
        <f>SUM(S85:S94)</f>
        <v>295783</v>
      </c>
      <c r="T95" s="61"/>
      <c r="U95" s="48">
        <f>SUM(U85:U94)</f>
        <v>-2133955</v>
      </c>
      <c r="V95" s="339"/>
      <c r="W95" s="48">
        <f>SUM(W85:W94)</f>
        <v>-1314</v>
      </c>
      <c r="X95" s="50"/>
      <c r="Y95" s="49">
        <f>SUM(Y85:Y94)</f>
        <v>521657</v>
      </c>
      <c r="Z95" s="339"/>
      <c r="AA95" s="49">
        <f>SUM(AA85:AA94)</f>
        <v>-1613612</v>
      </c>
      <c r="AB95" s="339"/>
      <c r="AC95" s="49">
        <f>SUM(AC85:AC94)</f>
        <v>-1106617</v>
      </c>
      <c r="AD95" s="339"/>
      <c r="AE95" s="52">
        <f>SUM(AE85:AE94)</f>
        <v>-737634.23278044001</v>
      </c>
      <c r="AF95" s="339"/>
      <c r="AG95" s="61"/>
      <c r="AH95" s="339"/>
      <c r="AI95" s="339"/>
      <c r="AK95" s="339"/>
      <c r="AL95" s="63" t="e">
        <f>SUM(AL86:AL94)</f>
        <v>#REF!</v>
      </c>
      <c r="AM95" s="331"/>
      <c r="AN95" s="4"/>
      <c r="AP95" s="4"/>
      <c r="AQ95" s="359"/>
    </row>
    <row r="96" spans="1:51" x14ac:dyDescent="0.2">
      <c r="A96" s="87" t="s">
        <v>41</v>
      </c>
      <c r="B96" s="362"/>
      <c r="C96" s="48">
        <f>C53-C118</f>
        <v>0</v>
      </c>
      <c r="D96" s="362"/>
      <c r="E96" s="49">
        <f>E53-E118</f>
        <v>0</v>
      </c>
      <c r="F96" s="362"/>
      <c r="G96" s="49">
        <f t="shared" si="15"/>
        <v>0</v>
      </c>
      <c r="H96" s="50"/>
      <c r="I96" s="48">
        <f>I53-I118</f>
        <v>0</v>
      </c>
      <c r="J96" s="362"/>
      <c r="K96" s="48">
        <f>K53-K118</f>
        <v>0</v>
      </c>
      <c r="L96" s="362"/>
      <c r="M96" s="49">
        <f>(+K96+I96)</f>
        <v>0</v>
      </c>
      <c r="N96" s="88"/>
      <c r="O96" s="48">
        <f>O53-O118</f>
        <v>0</v>
      </c>
      <c r="P96" s="88"/>
      <c r="Q96" s="48">
        <f>Q53-Q118</f>
        <v>0</v>
      </c>
      <c r="R96" s="88"/>
      <c r="S96" s="48">
        <f>(+Q96+O96)</f>
        <v>0</v>
      </c>
      <c r="T96" s="88"/>
      <c r="U96" s="48">
        <f>U53-U118</f>
        <v>0</v>
      </c>
      <c r="V96" s="362"/>
      <c r="W96" s="48">
        <f>W53-W118</f>
        <v>0</v>
      </c>
      <c r="X96" s="50"/>
      <c r="Y96" s="49">
        <f>Y53-Y118</f>
        <v>0</v>
      </c>
      <c r="Z96" s="362"/>
      <c r="AA96" s="49">
        <f>(+U96+W96+Y96)</f>
        <v>0</v>
      </c>
      <c r="AB96" s="362"/>
      <c r="AC96" s="49">
        <f>M96+G96+AA96+S96</f>
        <v>0</v>
      </c>
      <c r="AD96" s="362"/>
      <c r="AE96" s="52">
        <f>AE53-AE118</f>
        <v>0</v>
      </c>
      <c r="AF96" s="362"/>
      <c r="AG96" s="88"/>
      <c r="AH96" s="362"/>
      <c r="AI96" s="362"/>
      <c r="AK96" s="362"/>
      <c r="AL96" s="52" t="e">
        <f>#REF!+E96+AE96+AG96+I96+K96+W96+Y96</f>
        <v>#REF!</v>
      </c>
      <c r="AM96" s="331"/>
    </row>
    <row r="97" spans="1:48" x14ac:dyDescent="0.2">
      <c r="A97" s="87" t="s">
        <v>42</v>
      </c>
      <c r="B97" s="362"/>
      <c r="C97" s="48">
        <f>C54-C119</f>
        <v>15041</v>
      </c>
      <c r="D97" s="362"/>
      <c r="E97" s="49">
        <f>E54-E119</f>
        <v>-12</v>
      </c>
      <c r="F97" s="362"/>
      <c r="G97" s="49">
        <f t="shared" si="15"/>
        <v>15029</v>
      </c>
      <c r="H97" s="50"/>
      <c r="I97" s="48">
        <f>I54-I119</f>
        <v>-238</v>
      </c>
      <c r="J97" s="362"/>
      <c r="K97" s="48">
        <f>K54-K119</f>
        <v>-1</v>
      </c>
      <c r="L97" s="362"/>
      <c r="M97" s="49">
        <f>(+K97+I97)</f>
        <v>-239</v>
      </c>
      <c r="N97" s="88"/>
      <c r="O97" s="48">
        <f>O54-O119</f>
        <v>1546</v>
      </c>
      <c r="P97" s="88"/>
      <c r="Q97" s="48">
        <f>Q54-Q119</f>
        <v>0</v>
      </c>
      <c r="R97" s="88"/>
      <c r="S97" s="48">
        <f>(+Q97+O97)</f>
        <v>1546</v>
      </c>
      <c r="T97" s="88"/>
      <c r="U97" s="48">
        <f>U54-U119</f>
        <v>197407</v>
      </c>
      <c r="V97" s="362"/>
      <c r="W97" s="48">
        <f>W54-W119</f>
        <v>0</v>
      </c>
      <c r="X97" s="50"/>
      <c r="Y97" s="49">
        <f>Y54-Y119</f>
        <v>5653</v>
      </c>
      <c r="Z97" s="362"/>
      <c r="AA97" s="49">
        <f>(+U97+W97+Y97)</f>
        <v>203060</v>
      </c>
      <c r="AB97" s="362"/>
      <c r="AC97" s="49">
        <f>M97+G97+AA97+S97</f>
        <v>219396</v>
      </c>
      <c r="AD97" s="362"/>
      <c r="AE97" s="52">
        <f>AE54-AE119</f>
        <v>145867.11725704942</v>
      </c>
      <c r="AF97" s="362"/>
      <c r="AG97" s="88"/>
      <c r="AH97" s="362"/>
      <c r="AI97" s="362"/>
      <c r="AK97" s="362"/>
      <c r="AL97" s="52" t="e">
        <f>#REF!+E97+AE97+AG97+I97+K97+W97+Y97</f>
        <v>#REF!</v>
      </c>
      <c r="AM97" s="331"/>
    </row>
    <row r="98" spans="1:48" x14ac:dyDescent="0.2">
      <c r="A98" s="60" t="s">
        <v>59</v>
      </c>
      <c r="B98" s="363">
        <f>SUM(C95:C97)+C83-C98</f>
        <v>0</v>
      </c>
      <c r="C98" s="48">
        <f>C68-C103</f>
        <v>2434763</v>
      </c>
      <c r="D98" s="363"/>
      <c r="E98" s="49">
        <f>E68-E103</f>
        <v>84108</v>
      </c>
      <c r="F98" s="339"/>
      <c r="G98" s="49">
        <f>G83+G95+G96+G97</f>
        <v>2518871</v>
      </c>
      <c r="H98" s="50"/>
      <c r="I98" s="48">
        <f>I68-I103</f>
        <v>651646</v>
      </c>
      <c r="J98" s="339">
        <f>SUM(K95:K97)+K83-K98</f>
        <v>0</v>
      </c>
      <c r="K98" s="48">
        <f>K68-K103</f>
        <v>-16</v>
      </c>
      <c r="L98" s="339"/>
      <c r="M98" s="49">
        <f>M83+M95+M96+M97</f>
        <v>651630</v>
      </c>
      <c r="N98" s="61"/>
      <c r="O98" s="48">
        <f>O68-O103</f>
        <v>291216</v>
      </c>
      <c r="P98" s="61">
        <f>SUM(U95:U97)+U83-U98</f>
        <v>0</v>
      </c>
      <c r="Q98" s="48">
        <f>Q68-Q103</f>
        <v>6113</v>
      </c>
      <c r="R98" s="61">
        <f>SUM(U95:U97)+U83-U98</f>
        <v>0</v>
      </c>
      <c r="S98" s="48">
        <f>S83+S95+S96+S97</f>
        <v>297329</v>
      </c>
      <c r="T98" s="61"/>
      <c r="U98" s="48">
        <f>U68-U103</f>
        <v>-1936548</v>
      </c>
      <c r="V98" s="339">
        <f>SUM(W95:W97)+W83-W98</f>
        <v>0</v>
      </c>
      <c r="W98" s="48">
        <f>W68-W103</f>
        <v>-1314</v>
      </c>
      <c r="X98" s="363">
        <f>SUM(Y95:Y97)+Y83-Y98</f>
        <v>0</v>
      </c>
      <c r="Y98" s="49">
        <f>Y68-Y103</f>
        <v>527310</v>
      </c>
      <c r="Z98" s="339"/>
      <c r="AA98" s="49">
        <f>AA83+AA95+AA96+AA97</f>
        <v>-1410552</v>
      </c>
      <c r="AB98" s="339">
        <f>SUM(AC95:AC97)+AC83-AC98</f>
        <v>0</v>
      </c>
      <c r="AC98" s="49">
        <f>M98+G98+AA98+S98</f>
        <v>2057278</v>
      </c>
      <c r="AD98" s="364">
        <f>(SUM(AE95:AE97)+AE83-AE98)</f>
        <v>-3.6135315895080566E-7</v>
      </c>
      <c r="AE98" s="52">
        <f>AE68-AE103-AE57</f>
        <v>1367047.9758966579</v>
      </c>
      <c r="AF98" s="339">
        <f>SUM(AG95:AG97)+AG83-AG98</f>
        <v>0</v>
      </c>
      <c r="AG98" s="61"/>
      <c r="AH98" s="339">
        <f>SUM(I95:I97)+I83-I98</f>
        <v>0</v>
      </c>
      <c r="AI98" s="339">
        <f>SUM(Y95:Y97)+Y83-Y98</f>
        <v>0</v>
      </c>
      <c r="AK98" s="339" t="e">
        <f>SUM(AL95:AL97)+AL83-AL98</f>
        <v>#REF!</v>
      </c>
      <c r="AL98" s="63" t="e">
        <f>AL83+AL95+AL96+AL97</f>
        <v>#REF!</v>
      </c>
      <c r="AM98" s="331"/>
      <c r="AN98" s="74"/>
      <c r="AO98" s="339"/>
    </row>
    <row r="99" spans="1:48" hidden="1" x14ac:dyDescent="0.2">
      <c r="A99" s="60" t="s">
        <v>60</v>
      </c>
      <c r="B99" s="339"/>
      <c r="C99" s="58"/>
      <c r="D99" s="339"/>
      <c r="E99" s="51"/>
      <c r="F99" s="341"/>
      <c r="G99" s="52" t="e">
        <f>G98/[14]SpotRates!B36</f>
        <v>#DIV/0!</v>
      </c>
      <c r="H99" s="51"/>
      <c r="I99" s="78"/>
      <c r="J99" s="339"/>
      <c r="K99" s="61"/>
      <c r="L99" s="341"/>
      <c r="M99" s="52" t="e">
        <f>M98/[14]SpotRates!H36</f>
        <v>#DIV/0!</v>
      </c>
      <c r="N99" s="61"/>
      <c r="O99" s="58"/>
      <c r="P99" s="61"/>
      <c r="Q99" s="58"/>
      <c r="R99" s="61"/>
      <c r="S99" s="58" t="e">
        <f>S98/[15]SpotRates!N36</f>
        <v>#DIV/0!</v>
      </c>
      <c r="T99" s="61"/>
      <c r="U99" s="58"/>
      <c r="V99" s="339"/>
      <c r="W99" s="61"/>
      <c r="X99" s="51"/>
      <c r="Y99" s="52"/>
      <c r="Z99" s="341"/>
      <c r="AA99" s="61" t="e">
        <f>AA98/[14]SpotRates!T36</f>
        <v>#DIV/0!</v>
      </c>
      <c r="AB99" s="339"/>
      <c r="AC99" s="52">
        <f>AC98/[15]SpotRates!F36</f>
        <v>1370988.3935696133</v>
      </c>
      <c r="AD99" s="339"/>
      <c r="AE99" s="61"/>
      <c r="AF99" s="339"/>
      <c r="AG99" s="61"/>
      <c r="AH99" s="339"/>
      <c r="AI99" s="339"/>
      <c r="AK99" s="339"/>
      <c r="AL99" s="67"/>
      <c r="AM99" s="331"/>
      <c r="AN99" s="74"/>
    </row>
    <row r="100" spans="1:48" hidden="1" x14ac:dyDescent="0.2">
      <c r="A100" s="60" t="s">
        <v>44</v>
      </c>
      <c r="B100" s="339"/>
      <c r="C100" s="58"/>
      <c r="D100" s="339"/>
      <c r="E100" s="51"/>
      <c r="F100" s="341"/>
      <c r="G100" s="52" t="e">
        <f>G101-G99</f>
        <v>#REF!</v>
      </c>
      <c r="H100" s="51"/>
      <c r="I100" s="61"/>
      <c r="J100" s="339"/>
      <c r="K100" s="61"/>
      <c r="L100" s="341"/>
      <c r="M100" s="52" t="e">
        <f>M101-M99</f>
        <v>#REF!</v>
      </c>
      <c r="N100" s="61"/>
      <c r="O100" s="58"/>
      <c r="P100" s="61"/>
      <c r="Q100" s="58"/>
      <c r="R100" s="61"/>
      <c r="S100" s="58" t="e">
        <f>S101-S99</f>
        <v>#REF!</v>
      </c>
      <c r="T100" s="61"/>
      <c r="U100" s="58"/>
      <c r="V100" s="339"/>
      <c r="W100" s="61"/>
      <c r="X100" s="51"/>
      <c r="Y100" s="52"/>
      <c r="Z100" s="341"/>
      <c r="AA100" s="61" t="e">
        <f>AA101-AA99</f>
        <v>#REF!</v>
      </c>
      <c r="AB100" s="339"/>
      <c r="AC100" s="52">
        <f>AC101-AC99</f>
        <v>-3940.417672955431</v>
      </c>
      <c r="AD100" s="339"/>
      <c r="AE100" s="61"/>
      <c r="AF100" s="339"/>
      <c r="AG100" s="61"/>
      <c r="AH100" s="339"/>
      <c r="AI100" s="339"/>
      <c r="AK100" s="339"/>
      <c r="AL100" s="67"/>
      <c r="AM100" s="331"/>
      <c r="AN100" s="74"/>
    </row>
    <row r="101" spans="1:48" hidden="1" x14ac:dyDescent="0.2">
      <c r="A101" s="60" t="s">
        <v>61</v>
      </c>
      <c r="B101" s="339"/>
      <c r="C101" s="58"/>
      <c r="D101" s="339"/>
      <c r="E101" s="51"/>
      <c r="F101" s="341"/>
      <c r="G101" s="52" t="e">
        <f>#REF!</f>
        <v>#REF!</v>
      </c>
      <c r="H101" s="51"/>
      <c r="I101" s="61"/>
      <c r="J101" s="339"/>
      <c r="K101" s="61"/>
      <c r="L101" s="341"/>
      <c r="M101" s="52" t="e">
        <f>#REF!</f>
        <v>#REF!</v>
      </c>
      <c r="N101" s="61"/>
      <c r="O101" s="58"/>
      <c r="P101" s="61"/>
      <c r="Q101" s="58"/>
      <c r="R101" s="61"/>
      <c r="S101" s="58" t="e">
        <f>#REF!</f>
        <v>#REF!</v>
      </c>
      <c r="T101" s="61"/>
      <c r="U101" s="58"/>
      <c r="V101" s="339"/>
      <c r="W101" s="61"/>
      <c r="X101" s="51"/>
      <c r="Y101" s="52"/>
      <c r="Z101" s="341"/>
      <c r="AA101" s="61" t="e">
        <f>#REF!</f>
        <v>#REF!</v>
      </c>
      <c r="AB101" s="339"/>
      <c r="AC101" s="52">
        <f>AE98</f>
        <v>1367047.9758966579</v>
      </c>
      <c r="AD101" s="339"/>
      <c r="AE101" s="61"/>
      <c r="AF101" s="339"/>
      <c r="AG101" s="61"/>
      <c r="AH101" s="339"/>
      <c r="AI101" s="339"/>
      <c r="AK101" s="339"/>
      <c r="AL101" s="67"/>
      <c r="AM101" s="331"/>
      <c r="AN101" s="74"/>
    </row>
    <row r="102" spans="1:48" x14ac:dyDescent="0.2">
      <c r="A102" s="60" t="s">
        <v>62</v>
      </c>
      <c r="C102" s="69"/>
      <c r="E102" s="70"/>
      <c r="G102" s="70"/>
      <c r="H102" s="70"/>
      <c r="M102" s="65">
        <f>+M98+G98</f>
        <v>3170501</v>
      </c>
      <c r="O102" s="69"/>
      <c r="Q102" s="69"/>
      <c r="S102" s="65">
        <f>+S98+M98+G98</f>
        <v>3467830</v>
      </c>
      <c r="U102" s="69"/>
      <c r="X102" s="70"/>
      <c r="Y102" s="70"/>
      <c r="AB102" s="321" t="s">
        <v>63</v>
      </c>
      <c r="AC102" s="70"/>
    </row>
    <row r="103" spans="1:48" x14ac:dyDescent="0.2">
      <c r="A103" s="40" t="s">
        <v>64</v>
      </c>
      <c r="B103" s="329"/>
      <c r="C103" s="89">
        <v>248842117.47491318</v>
      </c>
      <c r="D103" s="329">
        <v>0</v>
      </c>
      <c r="E103" s="89">
        <v>35679351</v>
      </c>
      <c r="F103" s="329"/>
      <c r="G103" s="89">
        <v>284521468.47491318</v>
      </c>
      <c r="H103" s="90">
        <v>0</v>
      </c>
      <c r="I103" s="89">
        <v>5432813</v>
      </c>
      <c r="J103" s="329">
        <v>0</v>
      </c>
      <c r="K103" s="91">
        <v>1875520</v>
      </c>
      <c r="L103" s="329"/>
      <c r="M103" s="89">
        <v>7308333</v>
      </c>
      <c r="N103" s="92">
        <v>0</v>
      </c>
      <c r="O103" s="89">
        <v>-12087894</v>
      </c>
      <c r="P103" s="92">
        <v>0</v>
      </c>
      <c r="Q103" s="89">
        <v>2272814</v>
      </c>
      <c r="R103" s="92">
        <v>0</v>
      </c>
      <c r="S103" s="89">
        <v>-9815080</v>
      </c>
      <c r="T103" s="92">
        <v>0</v>
      </c>
      <c r="U103" s="89">
        <v>-4089407.5399999917</v>
      </c>
      <c r="V103" s="329">
        <v>0</v>
      </c>
      <c r="W103" s="91">
        <v>-1833304</v>
      </c>
      <c r="X103" s="89">
        <v>0</v>
      </c>
      <c r="Y103" s="89">
        <v>-2667866</v>
      </c>
      <c r="Z103" s="329"/>
      <c r="AA103" s="91">
        <v>-8590577.5399999917</v>
      </c>
      <c r="AB103" s="329">
        <v>0</v>
      </c>
      <c r="AC103" s="89">
        <v>273424143.93491316</v>
      </c>
      <c r="AD103" s="365">
        <v>0.37881872057914734</v>
      </c>
      <c r="AE103" s="93">
        <f>180063299.360258-AE122</f>
        <v>177742197.2694824</v>
      </c>
      <c r="AF103" s="329">
        <v>0</v>
      </c>
      <c r="AG103" s="92"/>
      <c r="AH103" s="329"/>
      <c r="AI103" s="329">
        <v>0</v>
      </c>
      <c r="AK103" s="329">
        <v>3.2578736543655396E-2</v>
      </c>
      <c r="AL103" s="91">
        <v>158315437.80704847</v>
      </c>
      <c r="AM103" s="74"/>
      <c r="AP103" s="3" t="s">
        <v>65</v>
      </c>
    </row>
    <row r="104" spans="1:48" x14ac:dyDescent="0.2">
      <c r="A104" s="40"/>
      <c r="C104" s="94"/>
      <c r="E104" s="95"/>
      <c r="G104" s="95"/>
      <c r="H104" s="94"/>
      <c r="I104" s="95"/>
      <c r="K104" s="96"/>
      <c r="M104" s="95"/>
      <c r="N104" s="97"/>
      <c r="O104" s="95"/>
      <c r="P104" s="97"/>
      <c r="Q104" s="95"/>
      <c r="R104" s="97"/>
      <c r="S104" s="95"/>
      <c r="T104" s="97"/>
      <c r="U104" s="95"/>
      <c r="W104" s="96"/>
      <c r="X104" s="95"/>
      <c r="Y104" s="95"/>
      <c r="AA104" s="96"/>
      <c r="AC104" s="95"/>
      <c r="AD104" s="366"/>
      <c r="AE104" s="98"/>
      <c r="AG104" s="97"/>
      <c r="AL104" s="96"/>
    </row>
    <row r="105" spans="1:48" x14ac:dyDescent="0.2">
      <c r="A105" s="40" t="s">
        <v>66</v>
      </c>
      <c r="C105" s="99">
        <v>2363053</v>
      </c>
      <c r="E105" s="100">
        <v>0</v>
      </c>
      <c r="G105" s="100">
        <v>2363053</v>
      </c>
      <c r="H105" s="69"/>
      <c r="I105" s="100">
        <v>0</v>
      </c>
      <c r="K105" s="101">
        <v>0</v>
      </c>
      <c r="M105" s="100">
        <v>0</v>
      </c>
      <c r="N105" s="92"/>
      <c r="O105" s="100">
        <v>0</v>
      </c>
      <c r="P105" s="92"/>
      <c r="Q105" s="100">
        <v>0</v>
      </c>
      <c r="R105" s="92"/>
      <c r="S105" s="100">
        <v>0</v>
      </c>
      <c r="T105" s="92"/>
      <c r="U105" s="100">
        <v>116184</v>
      </c>
      <c r="W105" s="101">
        <v>0</v>
      </c>
      <c r="X105" s="102"/>
      <c r="Y105" s="100">
        <v>0</v>
      </c>
      <c r="AA105" s="101">
        <v>116184</v>
      </c>
      <c r="AC105" s="100">
        <v>2479237</v>
      </c>
      <c r="AD105" s="366"/>
      <c r="AE105" s="93">
        <v>1649903.2861876227</v>
      </c>
      <c r="AG105" s="92"/>
      <c r="AK105" s="321">
        <v>0</v>
      </c>
      <c r="AL105" s="101">
        <v>7940848.8479111232</v>
      </c>
    </row>
    <row r="106" spans="1:48" x14ac:dyDescent="0.2">
      <c r="A106" s="40" t="s">
        <v>67</v>
      </c>
      <c r="C106" s="90"/>
      <c r="E106" s="89"/>
      <c r="G106" s="89"/>
      <c r="H106" s="90"/>
      <c r="I106" s="89"/>
      <c r="K106" s="91"/>
      <c r="M106" s="89"/>
      <c r="N106" s="92"/>
      <c r="O106" s="89"/>
      <c r="P106" s="92"/>
      <c r="Q106" s="89"/>
      <c r="R106" s="92"/>
      <c r="S106" s="89"/>
      <c r="T106" s="92"/>
      <c r="U106" s="89"/>
      <c r="W106" s="91"/>
      <c r="X106" s="89"/>
      <c r="Y106" s="89"/>
      <c r="AA106" s="91"/>
      <c r="AC106" s="89"/>
      <c r="AD106" s="366"/>
      <c r="AE106" s="103"/>
      <c r="AG106" s="92"/>
      <c r="AL106" s="91"/>
    </row>
    <row r="107" spans="1:48" s="105" customFormat="1" x14ac:dyDescent="0.2">
      <c r="A107" s="40" t="s">
        <v>68</v>
      </c>
      <c r="B107" s="321"/>
      <c r="C107" s="69">
        <v>1183968</v>
      </c>
      <c r="D107" s="321"/>
      <c r="E107" s="102">
        <v>1259</v>
      </c>
      <c r="F107" s="321"/>
      <c r="G107" s="102">
        <v>1185227</v>
      </c>
      <c r="H107" s="69"/>
      <c r="I107" s="102">
        <v>2959088</v>
      </c>
      <c r="J107" s="360"/>
      <c r="K107" s="91">
        <v>714</v>
      </c>
      <c r="L107" s="321"/>
      <c r="M107" s="102">
        <v>2959802</v>
      </c>
      <c r="N107" s="92"/>
      <c r="O107" s="102">
        <v>-18993</v>
      </c>
      <c r="P107" s="92"/>
      <c r="Q107" s="102">
        <v>0</v>
      </c>
      <c r="R107" s="92"/>
      <c r="S107" s="102">
        <v>-18993</v>
      </c>
      <c r="T107" s="92"/>
      <c r="U107" s="102">
        <v>541789</v>
      </c>
      <c r="V107" s="367"/>
      <c r="W107" s="91">
        <v>443729</v>
      </c>
      <c r="X107" s="102"/>
      <c r="Y107" s="91">
        <v>-398130</v>
      </c>
      <c r="Z107" s="321"/>
      <c r="AA107" s="91">
        <v>587388</v>
      </c>
      <c r="AB107" s="321"/>
      <c r="AC107" s="91">
        <v>4713424</v>
      </c>
      <c r="AD107" s="366"/>
      <c r="AE107" s="104">
        <v>3136728.6575650531</v>
      </c>
      <c r="AF107" s="321"/>
      <c r="AG107" s="92"/>
      <c r="AH107" s="321"/>
      <c r="AI107" s="367"/>
      <c r="AK107" s="367"/>
      <c r="AL107" s="106"/>
      <c r="AO107" s="107"/>
      <c r="AV107" s="368"/>
    </row>
    <row r="108" spans="1:48" x14ac:dyDescent="0.2">
      <c r="A108" s="40" t="s">
        <v>69</v>
      </c>
      <c r="C108" s="69">
        <v>2681933</v>
      </c>
      <c r="E108" s="102">
        <v>0</v>
      </c>
      <c r="G108" s="102">
        <v>2681933</v>
      </c>
      <c r="H108" s="69"/>
      <c r="I108" s="102">
        <v>-2270775</v>
      </c>
      <c r="K108" s="92">
        <v>0</v>
      </c>
      <c r="M108" s="102">
        <v>-2270775</v>
      </c>
      <c r="N108" s="92"/>
      <c r="O108" s="102">
        <v>5146739</v>
      </c>
      <c r="P108" s="92"/>
      <c r="Q108" s="102">
        <v>0</v>
      </c>
      <c r="R108" s="92"/>
      <c r="S108" s="102">
        <v>5146739</v>
      </c>
      <c r="T108" s="92"/>
      <c r="U108" s="102">
        <v>18199762</v>
      </c>
      <c r="W108" s="92">
        <v>0</v>
      </c>
      <c r="X108" s="102"/>
      <c r="Y108" s="91">
        <v>-1950893</v>
      </c>
      <c r="AA108" s="92">
        <v>16248869</v>
      </c>
      <c r="AC108" s="91">
        <v>21806766</v>
      </c>
      <c r="AD108" s="366"/>
      <c r="AE108" s="104">
        <v>14512148.2474344</v>
      </c>
      <c r="AG108" s="92"/>
      <c r="AL108" s="92">
        <v>2052745.8673320087</v>
      </c>
    </row>
    <row r="109" spans="1:48" x14ac:dyDescent="0.2">
      <c r="A109" s="40" t="s">
        <v>70</v>
      </c>
      <c r="C109" s="69">
        <v>1566759</v>
      </c>
      <c r="E109" s="102">
        <v>0</v>
      </c>
      <c r="G109" s="102">
        <v>1566759</v>
      </c>
      <c r="H109" s="69"/>
      <c r="I109" s="102">
        <v>-699898</v>
      </c>
      <c r="K109" s="92">
        <v>0</v>
      </c>
      <c r="M109" s="102">
        <v>-699898</v>
      </c>
      <c r="N109" s="92"/>
      <c r="O109" s="102">
        <v>587489</v>
      </c>
      <c r="P109" s="92"/>
      <c r="Q109" s="102">
        <v>0</v>
      </c>
      <c r="R109" s="92"/>
      <c r="S109" s="102">
        <v>587489</v>
      </c>
      <c r="T109" s="92"/>
      <c r="U109" s="102">
        <v>-18228863</v>
      </c>
      <c r="W109" s="92">
        <v>0</v>
      </c>
      <c r="X109" s="102"/>
      <c r="Y109" s="91">
        <v>3320485</v>
      </c>
      <c r="AA109" s="92">
        <v>-14908378</v>
      </c>
      <c r="AC109" s="91">
        <v>-13454028</v>
      </c>
      <c r="AD109" s="366"/>
      <c r="AE109" s="104">
        <v>-8953498.6004404947</v>
      </c>
      <c r="AG109" s="92"/>
      <c r="AL109" s="92">
        <v>-540658.4336950084</v>
      </c>
    </row>
    <row r="110" spans="1:48" x14ac:dyDescent="0.2">
      <c r="A110" s="40" t="s">
        <v>71</v>
      </c>
      <c r="C110" s="69">
        <v>0</v>
      </c>
      <c r="E110" s="102">
        <v>-229</v>
      </c>
      <c r="G110" s="102">
        <v>-229</v>
      </c>
      <c r="H110" s="69"/>
      <c r="I110" s="102">
        <v>0</v>
      </c>
      <c r="K110" s="92">
        <v>0</v>
      </c>
      <c r="M110" s="102">
        <v>0</v>
      </c>
      <c r="N110" s="92"/>
      <c r="O110" s="102">
        <v>0</v>
      </c>
      <c r="P110" s="92"/>
      <c r="Q110" s="102">
        <v>0</v>
      </c>
      <c r="R110" s="92"/>
      <c r="S110" s="102">
        <v>0</v>
      </c>
      <c r="T110" s="92"/>
      <c r="U110" s="102">
        <v>0</v>
      </c>
      <c r="W110" s="92">
        <v>0</v>
      </c>
      <c r="X110" s="102"/>
      <c r="Y110" s="91">
        <v>0</v>
      </c>
      <c r="AA110" s="92">
        <v>0</v>
      </c>
      <c r="AC110" s="91">
        <v>-229</v>
      </c>
      <c r="AD110" s="366"/>
      <c r="AE110" s="104">
        <v>-152.39682714357909</v>
      </c>
      <c r="AG110" s="92"/>
      <c r="AL110" s="92">
        <v>0</v>
      </c>
    </row>
    <row r="111" spans="1:48" x14ac:dyDescent="0.2">
      <c r="A111" s="40" t="s">
        <v>72</v>
      </c>
      <c r="C111" s="69">
        <v>-338252</v>
      </c>
      <c r="E111" s="102">
        <v>139236</v>
      </c>
      <c r="G111" s="102">
        <v>-199016</v>
      </c>
      <c r="H111" s="69"/>
      <c r="I111" s="102">
        <v>-69570</v>
      </c>
      <c r="K111" s="92">
        <v>-5</v>
      </c>
      <c r="M111" s="102">
        <v>-69575</v>
      </c>
      <c r="N111" s="92"/>
      <c r="O111" s="102">
        <v>-13803</v>
      </c>
      <c r="P111" s="92"/>
      <c r="Q111" s="102">
        <v>2833</v>
      </c>
      <c r="R111" s="92"/>
      <c r="S111" s="102">
        <v>-10970</v>
      </c>
      <c r="T111" s="92"/>
      <c r="U111" s="102">
        <v>-179963</v>
      </c>
      <c r="W111" s="92">
        <v>-609</v>
      </c>
      <c r="X111" s="102"/>
      <c r="Y111" s="91">
        <v>-56074</v>
      </c>
      <c r="AA111" s="92">
        <v>-236646</v>
      </c>
      <c r="AC111" s="91">
        <v>-516207</v>
      </c>
      <c r="AD111" s="366"/>
      <c r="AE111" s="104">
        <v>-343529.73340308084</v>
      </c>
      <c r="AG111" s="92"/>
      <c r="AL111" s="92"/>
    </row>
    <row r="112" spans="1:48" x14ac:dyDescent="0.2">
      <c r="A112" s="40" t="s">
        <v>73</v>
      </c>
      <c r="C112" s="69">
        <v>-1105</v>
      </c>
      <c r="E112" s="102">
        <v>0</v>
      </c>
      <c r="G112" s="102">
        <v>-1105</v>
      </c>
      <c r="H112" s="69"/>
      <c r="I112" s="102">
        <v>0</v>
      </c>
      <c r="K112" s="92">
        <v>0</v>
      </c>
      <c r="M112" s="102">
        <v>0</v>
      </c>
      <c r="N112" s="92"/>
      <c r="O112" s="102">
        <v>0</v>
      </c>
      <c r="P112" s="92"/>
      <c r="Q112" s="102">
        <v>0</v>
      </c>
      <c r="R112" s="92"/>
      <c r="S112" s="102">
        <v>0</v>
      </c>
      <c r="T112" s="92"/>
      <c r="U112" s="102">
        <v>-1859337</v>
      </c>
      <c r="W112" s="92">
        <v>0</v>
      </c>
      <c r="X112" s="102"/>
      <c r="Y112" s="91">
        <v>1060518</v>
      </c>
      <c r="AA112" s="92">
        <v>-798819</v>
      </c>
      <c r="AC112" s="91">
        <v>-799924</v>
      </c>
      <c r="AD112" s="366"/>
      <c r="AE112" s="104">
        <v>-532340.08539738157</v>
      </c>
      <c r="AG112" s="92"/>
      <c r="AL112" s="92">
        <v>53363.922152597559</v>
      </c>
    </row>
    <row r="113" spans="1:38" x14ac:dyDescent="0.2">
      <c r="A113" s="40" t="s">
        <v>74</v>
      </c>
      <c r="C113" s="69">
        <v>696</v>
      </c>
      <c r="E113" s="102">
        <v>0</v>
      </c>
      <c r="G113" s="102">
        <v>696</v>
      </c>
      <c r="H113" s="69"/>
      <c r="I113" s="102">
        <v>0</v>
      </c>
      <c r="K113" s="92">
        <v>0</v>
      </c>
      <c r="M113" s="102">
        <v>0</v>
      </c>
      <c r="N113" s="92"/>
      <c r="O113" s="102">
        <v>0</v>
      </c>
      <c r="P113" s="92"/>
      <c r="Q113" s="102">
        <v>0</v>
      </c>
      <c r="R113" s="92"/>
      <c r="S113" s="102">
        <v>0</v>
      </c>
      <c r="T113" s="92"/>
      <c r="U113" s="102">
        <v>22557</v>
      </c>
      <c r="W113" s="92">
        <v>0</v>
      </c>
      <c r="X113" s="102"/>
      <c r="Y113" s="91">
        <v>-839943</v>
      </c>
      <c r="AA113" s="92">
        <v>-817386</v>
      </c>
      <c r="AC113" s="91">
        <v>-816690</v>
      </c>
      <c r="AD113" s="366"/>
      <c r="AE113" s="104">
        <v>-543497.6627069416</v>
      </c>
      <c r="AG113" s="92"/>
      <c r="AL113" s="92">
        <v>-10470.267416025337</v>
      </c>
    </row>
    <row r="114" spans="1:38" x14ac:dyDescent="0.2">
      <c r="A114" s="40" t="s">
        <v>75</v>
      </c>
      <c r="C114" s="69">
        <v>791</v>
      </c>
      <c r="E114" s="102">
        <v>0</v>
      </c>
      <c r="G114" s="102">
        <v>791</v>
      </c>
      <c r="H114" s="69"/>
      <c r="I114" s="102">
        <v>0</v>
      </c>
      <c r="K114" s="92">
        <v>0</v>
      </c>
      <c r="M114" s="102">
        <v>0</v>
      </c>
      <c r="N114" s="92"/>
      <c r="O114" s="102">
        <v>0</v>
      </c>
      <c r="P114" s="92"/>
      <c r="Q114" s="102">
        <v>0</v>
      </c>
      <c r="R114" s="92"/>
      <c r="S114" s="102">
        <v>0</v>
      </c>
      <c r="T114" s="92"/>
      <c r="U114" s="102">
        <v>232478</v>
      </c>
      <c r="W114" s="92">
        <v>0</v>
      </c>
      <c r="X114" s="102"/>
      <c r="Y114" s="91">
        <v>-931280</v>
      </c>
      <c r="AA114" s="92">
        <v>-698802</v>
      </c>
      <c r="AC114" s="91">
        <v>-698011</v>
      </c>
      <c r="AD114" s="366"/>
      <c r="AE114" s="104">
        <v>-464518.17341186374</v>
      </c>
      <c r="AG114" s="92"/>
      <c r="AL114" s="92">
        <v>-43546.32436661722</v>
      </c>
    </row>
    <row r="115" spans="1:38" x14ac:dyDescent="0.2">
      <c r="A115" s="40" t="s">
        <v>76</v>
      </c>
      <c r="C115" s="69">
        <v>0</v>
      </c>
      <c r="E115" s="102">
        <v>0</v>
      </c>
      <c r="G115" s="102">
        <v>0</v>
      </c>
      <c r="H115" s="69"/>
      <c r="I115" s="102">
        <v>0</v>
      </c>
      <c r="K115" s="92">
        <v>0</v>
      </c>
      <c r="M115" s="102">
        <v>0</v>
      </c>
      <c r="N115" s="92"/>
      <c r="O115" s="102">
        <v>0</v>
      </c>
      <c r="P115" s="92"/>
      <c r="Q115" s="102">
        <v>0</v>
      </c>
      <c r="R115" s="92"/>
      <c r="S115" s="102">
        <v>0</v>
      </c>
      <c r="T115" s="92"/>
      <c r="U115" s="102">
        <v>0</v>
      </c>
      <c r="W115" s="92">
        <v>0</v>
      </c>
      <c r="X115" s="102"/>
      <c r="Y115" s="102">
        <v>0</v>
      </c>
      <c r="AA115" s="92">
        <v>0</v>
      </c>
      <c r="AC115" s="92">
        <v>0</v>
      </c>
      <c r="AD115" s="366"/>
      <c r="AE115" s="104">
        <v>0</v>
      </c>
      <c r="AG115" s="92"/>
      <c r="AL115" s="92">
        <v>0</v>
      </c>
    </row>
    <row r="116" spans="1:38" x14ac:dyDescent="0.2">
      <c r="A116" s="40" t="s">
        <v>77</v>
      </c>
      <c r="C116" s="69">
        <v>-70000</v>
      </c>
      <c r="E116" s="102">
        <v>0</v>
      </c>
      <c r="G116" s="102">
        <v>-70000</v>
      </c>
      <c r="H116" s="69"/>
      <c r="I116" s="102">
        <v>0</v>
      </c>
      <c r="K116" s="108">
        <v>0</v>
      </c>
      <c r="M116" s="102">
        <v>0</v>
      </c>
      <c r="N116" s="109"/>
      <c r="O116" s="102">
        <v>0</v>
      </c>
      <c r="P116" s="109"/>
      <c r="Q116" s="102">
        <v>0</v>
      </c>
      <c r="R116" s="109"/>
      <c r="S116" s="102">
        <v>0</v>
      </c>
      <c r="T116" s="109"/>
      <c r="U116" s="102">
        <v>0</v>
      </c>
      <c r="W116" s="108">
        <v>0</v>
      </c>
      <c r="X116" s="102"/>
      <c r="Y116" s="102">
        <v>0</v>
      </c>
      <c r="AA116" s="108">
        <v>0</v>
      </c>
      <c r="AC116" s="102">
        <v>-70000</v>
      </c>
      <c r="AD116" s="366"/>
      <c r="AE116" s="104">
        <v>-46584.182969652997</v>
      </c>
      <c r="AG116" s="109"/>
      <c r="AL116" s="108">
        <v>0</v>
      </c>
    </row>
    <row r="117" spans="1:38" x14ac:dyDescent="0.2">
      <c r="A117" s="40" t="s">
        <v>78</v>
      </c>
      <c r="C117" s="99">
        <v>5024790</v>
      </c>
      <c r="E117" s="100">
        <v>140266</v>
      </c>
      <c r="G117" s="100">
        <v>5165056</v>
      </c>
      <c r="H117" s="69"/>
      <c r="I117" s="100">
        <v>-81155</v>
      </c>
      <c r="K117" s="101">
        <v>709</v>
      </c>
      <c r="M117" s="100">
        <v>-80446</v>
      </c>
      <c r="N117" s="92"/>
      <c r="O117" s="100">
        <v>5701432</v>
      </c>
      <c r="P117" s="92"/>
      <c r="Q117" s="100">
        <v>2833</v>
      </c>
      <c r="R117" s="92"/>
      <c r="S117" s="100">
        <v>5704265</v>
      </c>
      <c r="T117" s="92"/>
      <c r="U117" s="100">
        <v>-1271577</v>
      </c>
      <c r="W117" s="101">
        <v>443120</v>
      </c>
      <c r="X117" s="102"/>
      <c r="Y117" s="108">
        <v>204683</v>
      </c>
      <c r="AA117" s="101">
        <v>-623774</v>
      </c>
      <c r="AC117" s="100">
        <v>10165101</v>
      </c>
      <c r="AD117" s="366"/>
      <c r="AE117" s="110">
        <v>6764756.0698428955</v>
      </c>
      <c r="AG117" s="92"/>
      <c r="AL117" s="101">
        <v>1511434.7640069551</v>
      </c>
    </row>
    <row r="118" spans="1:38" x14ac:dyDescent="0.2">
      <c r="A118" s="40" t="s">
        <v>79</v>
      </c>
      <c r="C118" s="99">
        <v>0</v>
      </c>
      <c r="E118" s="100">
        <v>0</v>
      </c>
      <c r="G118" s="100">
        <v>0</v>
      </c>
      <c r="H118" s="69"/>
      <c r="I118" s="100">
        <v>0</v>
      </c>
      <c r="K118" s="101">
        <v>0</v>
      </c>
      <c r="M118" s="100">
        <v>0</v>
      </c>
      <c r="N118" s="92"/>
      <c r="O118" s="100">
        <v>0</v>
      </c>
      <c r="P118" s="92"/>
      <c r="Q118" s="100">
        <v>0</v>
      </c>
      <c r="R118" s="92"/>
      <c r="S118" s="100">
        <v>0</v>
      </c>
      <c r="T118" s="92"/>
      <c r="U118" s="100">
        <v>0</v>
      </c>
      <c r="W118" s="101">
        <v>0</v>
      </c>
      <c r="X118" s="102"/>
      <c r="Y118" s="101">
        <v>0</v>
      </c>
      <c r="AA118" s="101">
        <v>0</v>
      </c>
      <c r="AC118" s="100">
        <v>0</v>
      </c>
      <c r="AD118" s="366"/>
      <c r="AE118" s="93">
        <v>0</v>
      </c>
      <c r="AG118" s="92"/>
      <c r="AL118" s="101">
        <v>-1568824.3302897396</v>
      </c>
    </row>
    <row r="119" spans="1:38" x14ac:dyDescent="0.2">
      <c r="A119" s="40" t="s">
        <v>80</v>
      </c>
      <c r="C119" s="99">
        <v>-3232402</v>
      </c>
      <c r="E119" s="100">
        <v>453602</v>
      </c>
      <c r="G119" s="100">
        <v>-2778800</v>
      </c>
      <c r="H119" s="69"/>
      <c r="I119" s="100">
        <v>3068506</v>
      </c>
      <c r="K119" s="3">
        <v>-6</v>
      </c>
      <c r="M119" s="100">
        <v>3068500</v>
      </c>
      <c r="O119" s="100">
        <v>25060</v>
      </c>
      <c r="Q119" s="100">
        <v>-10</v>
      </c>
      <c r="S119" s="100">
        <v>25050</v>
      </c>
      <c r="U119" s="100">
        <v>526105</v>
      </c>
      <c r="W119" s="3">
        <v>14</v>
      </c>
      <c r="X119" s="102"/>
      <c r="Y119" s="101">
        <v>-10165</v>
      </c>
      <c r="AA119" s="3">
        <v>515954</v>
      </c>
      <c r="AC119" s="100">
        <v>830704</v>
      </c>
      <c r="AD119" s="366"/>
      <c r="AE119" s="93">
        <v>552823.81613746611</v>
      </c>
      <c r="AL119" s="3">
        <v>5362.5678837998203</v>
      </c>
    </row>
    <row r="120" spans="1:38" x14ac:dyDescent="0.2">
      <c r="A120" s="40"/>
      <c r="C120" s="2">
        <v>4155441</v>
      </c>
      <c r="E120" s="3">
        <v>593868</v>
      </c>
      <c r="F120"/>
      <c r="G120" s="3">
        <v>4749309</v>
      </c>
      <c r="H120" s="2"/>
      <c r="I120" s="111">
        <v>2987351</v>
      </c>
      <c r="K120" s="112">
        <v>703</v>
      </c>
      <c r="L120"/>
      <c r="M120" s="3">
        <v>2988054</v>
      </c>
      <c r="N120" s="112"/>
      <c r="O120" s="2">
        <v>5726492</v>
      </c>
      <c r="P120" s="112"/>
      <c r="Q120" s="2">
        <v>2823</v>
      </c>
      <c r="R120" s="112"/>
      <c r="S120" s="2">
        <v>5729315</v>
      </c>
      <c r="T120" s="112"/>
      <c r="U120" s="2">
        <v>-629288</v>
      </c>
      <c r="W120" s="112">
        <v>443134</v>
      </c>
      <c r="Y120" s="3">
        <v>194518</v>
      </c>
      <c r="Z120"/>
      <c r="AA120" s="112">
        <v>8364</v>
      </c>
      <c r="AC120" s="3">
        <v>13475042</v>
      </c>
      <c r="AD120" s="366"/>
      <c r="AE120" s="93">
        <v>8967483.1721679848</v>
      </c>
      <c r="AG120" s="112"/>
      <c r="AL120" s="112">
        <v>7888821.8495121384</v>
      </c>
    </row>
    <row r="121" spans="1:38" x14ac:dyDescent="0.2">
      <c r="A121" s="113"/>
      <c r="G121" s="3">
        <v>2386256</v>
      </c>
      <c r="M121" s="3">
        <v>2988054</v>
      </c>
      <c r="S121" s="2">
        <v>5729315</v>
      </c>
      <c r="Y121" s="3">
        <v>194518</v>
      </c>
      <c r="AA121" s="3">
        <v>-107820</v>
      </c>
      <c r="AC121" s="3">
        <v>10995805</v>
      </c>
      <c r="AD121" s="366"/>
      <c r="AE121" s="114">
        <v>7317579.8859803621</v>
      </c>
    </row>
    <row r="122" spans="1:38" x14ac:dyDescent="0.2">
      <c r="AD122" s="366"/>
      <c r="AE122" s="93">
        <v>2321102.090775602</v>
      </c>
    </row>
    <row r="123" spans="1:38" x14ac:dyDescent="0.2">
      <c r="AD123" s="366"/>
      <c r="AE123" s="93">
        <v>11288585.262943586</v>
      </c>
    </row>
    <row r="124" spans="1:38" x14ac:dyDescent="0.2">
      <c r="AE124" s="321"/>
    </row>
    <row r="135" spans="1:38" x14ac:dyDescent="0.2">
      <c r="A135" s="115" t="s">
        <v>81</v>
      </c>
      <c r="B135" s="369" t="s">
        <v>82</v>
      </c>
      <c r="C135" s="99">
        <v>0</v>
      </c>
      <c r="D135" s="369"/>
      <c r="E135" s="100">
        <v>0</v>
      </c>
      <c r="G135" s="100">
        <v>0</v>
      </c>
      <c r="H135" s="69"/>
      <c r="I135" s="116">
        <v>0</v>
      </c>
      <c r="K135" s="101">
        <v>0</v>
      </c>
      <c r="M135" s="100">
        <v>0</v>
      </c>
      <c r="N135" s="92"/>
      <c r="O135" s="117">
        <v>0</v>
      </c>
      <c r="P135" s="92"/>
      <c r="Q135" s="117">
        <v>0</v>
      </c>
      <c r="R135" s="92"/>
      <c r="S135" s="117">
        <v>0</v>
      </c>
      <c r="T135" s="92"/>
      <c r="U135" s="212">
        <v>0</v>
      </c>
      <c r="W135" s="101">
        <v>0</v>
      </c>
      <c r="X135" s="102"/>
      <c r="Y135" s="100">
        <v>0</v>
      </c>
      <c r="AA135" s="101">
        <v>0</v>
      </c>
      <c r="AB135" s="321">
        <v>0</v>
      </c>
      <c r="AC135" s="100">
        <v>0</v>
      </c>
      <c r="AE135" s="101">
        <v>0</v>
      </c>
      <c r="AG135" s="92"/>
      <c r="AK135" s="321">
        <v>0</v>
      </c>
      <c r="AL135" s="101">
        <v>0</v>
      </c>
    </row>
    <row r="136" spans="1:38" x14ac:dyDescent="0.2">
      <c r="C136" s="90"/>
      <c r="E136" s="89"/>
      <c r="G136" s="89"/>
      <c r="H136" s="90"/>
      <c r="I136" s="91"/>
      <c r="K136" s="91"/>
      <c r="M136" s="89"/>
      <c r="N136" s="92"/>
      <c r="O136" s="89"/>
      <c r="P136" s="92"/>
      <c r="Q136" s="89"/>
      <c r="R136" s="92"/>
      <c r="S136" s="89"/>
      <c r="T136" s="92"/>
      <c r="U136" s="90"/>
      <c r="W136" s="91"/>
      <c r="X136" s="89"/>
      <c r="Y136" s="89"/>
      <c r="AA136" s="91"/>
      <c r="AC136" s="89"/>
      <c r="AE136" s="91">
        <v>0</v>
      </c>
      <c r="AG136" s="92"/>
      <c r="AL136" s="91">
        <v>0</v>
      </c>
    </row>
    <row r="137" spans="1:38" x14ac:dyDescent="0.2">
      <c r="C137" s="69">
        <v>0</v>
      </c>
      <c r="E137" s="102">
        <v>0</v>
      </c>
      <c r="G137" s="102">
        <v>0</v>
      </c>
      <c r="H137" s="69"/>
      <c r="I137" s="92">
        <v>0</v>
      </c>
      <c r="K137" s="92">
        <v>0</v>
      </c>
      <c r="M137" s="102">
        <v>0</v>
      </c>
      <c r="N137" s="92"/>
      <c r="O137" s="102">
        <v>0</v>
      </c>
      <c r="P137" s="92"/>
      <c r="Q137" s="102">
        <v>0</v>
      </c>
      <c r="R137" s="92"/>
      <c r="S137" s="102">
        <v>0</v>
      </c>
      <c r="T137" s="92"/>
      <c r="U137" s="69">
        <v>0</v>
      </c>
      <c r="W137" s="92">
        <v>0</v>
      </c>
      <c r="X137" s="102"/>
      <c r="Y137" s="102">
        <v>0</v>
      </c>
      <c r="AA137" s="92">
        <v>0</v>
      </c>
      <c r="AC137" s="102">
        <v>0</v>
      </c>
      <c r="AE137" s="91">
        <v>0</v>
      </c>
      <c r="AG137" s="92"/>
      <c r="AL137" s="92">
        <v>0</v>
      </c>
    </row>
    <row r="138" spans="1:38" x14ac:dyDescent="0.2">
      <c r="C138" s="69">
        <v>0</v>
      </c>
      <c r="E138" s="102">
        <v>0</v>
      </c>
      <c r="G138" s="102">
        <v>0</v>
      </c>
      <c r="H138" s="69"/>
      <c r="I138" s="92">
        <v>0</v>
      </c>
      <c r="K138" s="92">
        <v>0</v>
      </c>
      <c r="M138" s="102">
        <v>0</v>
      </c>
      <c r="N138" s="92"/>
      <c r="O138" s="102">
        <v>0</v>
      </c>
      <c r="P138" s="92"/>
      <c r="Q138" s="102">
        <v>0</v>
      </c>
      <c r="R138" s="92"/>
      <c r="S138" s="102">
        <v>0</v>
      </c>
      <c r="T138" s="92"/>
      <c r="U138" s="69">
        <v>0</v>
      </c>
      <c r="W138" s="92">
        <v>0</v>
      </c>
      <c r="X138" s="102"/>
      <c r="Y138" s="102">
        <v>0</v>
      </c>
      <c r="AA138" s="92">
        <v>0</v>
      </c>
      <c r="AC138" s="102">
        <v>0</v>
      </c>
      <c r="AE138" s="92">
        <v>0</v>
      </c>
      <c r="AG138" s="92"/>
      <c r="AL138" s="92">
        <v>0</v>
      </c>
    </row>
    <row r="139" spans="1:38" x14ac:dyDescent="0.2">
      <c r="C139" s="69">
        <v>0</v>
      </c>
      <c r="E139" s="102">
        <v>0</v>
      </c>
      <c r="G139" s="102">
        <v>0</v>
      </c>
      <c r="H139" s="69"/>
      <c r="I139" s="92">
        <v>0</v>
      </c>
      <c r="K139" s="92">
        <v>0</v>
      </c>
      <c r="M139" s="102">
        <v>0</v>
      </c>
      <c r="N139" s="92"/>
      <c r="O139" s="102">
        <v>0</v>
      </c>
      <c r="P139" s="92"/>
      <c r="Q139" s="102">
        <v>0</v>
      </c>
      <c r="R139" s="92"/>
      <c r="S139" s="102">
        <v>0</v>
      </c>
      <c r="T139" s="92"/>
      <c r="U139" s="69">
        <v>0</v>
      </c>
      <c r="W139" s="92">
        <v>0</v>
      </c>
      <c r="X139" s="102"/>
      <c r="Y139" s="102">
        <v>0</v>
      </c>
      <c r="AA139" s="92">
        <v>0</v>
      </c>
      <c r="AC139" s="102">
        <v>0</v>
      </c>
      <c r="AE139" s="92">
        <v>0</v>
      </c>
      <c r="AG139" s="92"/>
      <c r="AL139" s="92">
        <v>0</v>
      </c>
    </row>
    <row r="140" spans="1:38" x14ac:dyDescent="0.2">
      <c r="C140" s="69">
        <v>0</v>
      </c>
      <c r="E140" s="102">
        <v>0</v>
      </c>
      <c r="G140" s="102">
        <v>0</v>
      </c>
      <c r="H140" s="69"/>
      <c r="I140" s="92">
        <v>0</v>
      </c>
      <c r="K140" s="92">
        <v>0</v>
      </c>
      <c r="M140" s="102">
        <v>0</v>
      </c>
      <c r="N140" s="92"/>
      <c r="O140" s="102">
        <v>0</v>
      </c>
      <c r="P140" s="92"/>
      <c r="Q140" s="102">
        <v>0</v>
      </c>
      <c r="R140" s="92"/>
      <c r="S140" s="102">
        <v>0</v>
      </c>
      <c r="T140" s="92"/>
      <c r="U140" s="69">
        <v>0</v>
      </c>
      <c r="W140" s="92">
        <v>0</v>
      </c>
      <c r="X140" s="102"/>
      <c r="Y140" s="102">
        <v>0</v>
      </c>
      <c r="AA140" s="92">
        <v>0</v>
      </c>
      <c r="AC140" s="102">
        <v>0</v>
      </c>
      <c r="AE140" s="92">
        <v>0</v>
      </c>
      <c r="AG140" s="92"/>
      <c r="AL140" s="92">
        <v>0</v>
      </c>
    </row>
    <row r="141" spans="1:38" x14ac:dyDescent="0.2">
      <c r="C141" s="69">
        <v>0</v>
      </c>
      <c r="E141" s="102">
        <v>0</v>
      </c>
      <c r="G141" s="102">
        <v>0</v>
      </c>
      <c r="H141" s="69"/>
      <c r="I141" s="92">
        <v>0</v>
      </c>
      <c r="K141" s="92">
        <v>0</v>
      </c>
      <c r="M141" s="102">
        <v>0</v>
      </c>
      <c r="N141" s="92"/>
      <c r="O141" s="102">
        <v>0</v>
      </c>
      <c r="P141" s="92"/>
      <c r="Q141" s="102">
        <v>0</v>
      </c>
      <c r="R141" s="92"/>
      <c r="S141" s="102">
        <v>0</v>
      </c>
      <c r="T141" s="92"/>
      <c r="U141" s="69">
        <v>0</v>
      </c>
      <c r="W141" s="92">
        <v>0</v>
      </c>
      <c r="X141" s="102"/>
      <c r="Y141" s="102">
        <v>0</v>
      </c>
      <c r="AA141" s="92">
        <v>0</v>
      </c>
      <c r="AC141" s="102">
        <v>0</v>
      </c>
      <c r="AE141" s="92">
        <v>0</v>
      </c>
      <c r="AG141" s="92"/>
      <c r="AL141" s="92">
        <v>0</v>
      </c>
    </row>
    <row r="142" spans="1:38" x14ac:dyDescent="0.2">
      <c r="C142" s="69">
        <v>0</v>
      </c>
      <c r="E142" s="102">
        <v>0</v>
      </c>
      <c r="G142" s="102">
        <v>0</v>
      </c>
      <c r="H142" s="69"/>
      <c r="I142" s="92">
        <v>0</v>
      </c>
      <c r="K142" s="92">
        <v>0</v>
      </c>
      <c r="M142" s="102">
        <v>0</v>
      </c>
      <c r="N142" s="92"/>
      <c r="O142" s="102">
        <v>0</v>
      </c>
      <c r="P142" s="92"/>
      <c r="Q142" s="102">
        <v>0</v>
      </c>
      <c r="R142" s="92"/>
      <c r="S142" s="102">
        <v>0</v>
      </c>
      <c r="T142" s="92"/>
      <c r="U142" s="69">
        <v>0</v>
      </c>
      <c r="W142" s="92">
        <v>0</v>
      </c>
      <c r="X142" s="102"/>
      <c r="Y142" s="102">
        <v>0</v>
      </c>
      <c r="AA142" s="92">
        <v>0</v>
      </c>
      <c r="AC142" s="102">
        <v>0</v>
      </c>
      <c r="AE142" s="92">
        <v>0</v>
      </c>
      <c r="AG142" s="92"/>
      <c r="AL142" s="92">
        <v>0</v>
      </c>
    </row>
    <row r="143" spans="1:38" x14ac:dyDescent="0.2">
      <c r="C143" s="69"/>
      <c r="E143" s="102">
        <v>0</v>
      </c>
      <c r="G143" s="102">
        <v>0</v>
      </c>
      <c r="H143" s="69"/>
      <c r="I143" s="92">
        <v>0</v>
      </c>
      <c r="K143" s="92">
        <v>0</v>
      </c>
      <c r="M143" s="102">
        <v>0</v>
      </c>
      <c r="N143" s="92"/>
      <c r="O143" s="102">
        <v>0</v>
      </c>
      <c r="P143" s="92"/>
      <c r="Q143" s="102">
        <v>0</v>
      </c>
      <c r="R143" s="92"/>
      <c r="S143" s="102">
        <v>0</v>
      </c>
      <c r="T143" s="92"/>
      <c r="U143" s="69">
        <v>0</v>
      </c>
      <c r="W143" s="92">
        <v>0</v>
      </c>
      <c r="X143" s="102"/>
      <c r="Y143" s="102">
        <v>0</v>
      </c>
      <c r="AA143" s="92">
        <v>0</v>
      </c>
      <c r="AC143" s="102">
        <v>0</v>
      </c>
      <c r="AE143" s="92">
        <v>0</v>
      </c>
      <c r="AG143" s="92"/>
      <c r="AL143" s="92">
        <v>0</v>
      </c>
    </row>
    <row r="144" spans="1:38" x14ac:dyDescent="0.2">
      <c r="C144" s="69">
        <v>0</v>
      </c>
      <c r="E144" s="102">
        <v>0</v>
      </c>
      <c r="G144" s="102">
        <v>0</v>
      </c>
      <c r="H144" s="69"/>
      <c r="I144" s="92">
        <v>0</v>
      </c>
      <c r="K144" s="92">
        <v>0</v>
      </c>
      <c r="M144" s="102">
        <v>0</v>
      </c>
      <c r="N144" s="92"/>
      <c r="O144" s="102">
        <v>0</v>
      </c>
      <c r="P144" s="92"/>
      <c r="Q144" s="102">
        <v>0</v>
      </c>
      <c r="R144" s="92"/>
      <c r="S144" s="102">
        <v>0</v>
      </c>
      <c r="T144" s="92"/>
      <c r="U144" s="69">
        <v>0</v>
      </c>
      <c r="W144" s="92">
        <v>0</v>
      </c>
      <c r="X144" s="102"/>
      <c r="Y144" s="102">
        <v>0</v>
      </c>
      <c r="AA144" s="92">
        <v>0</v>
      </c>
      <c r="AC144" s="102">
        <v>0</v>
      </c>
      <c r="AE144" s="92">
        <v>0</v>
      </c>
      <c r="AG144" s="92"/>
      <c r="AL144" s="92">
        <v>0</v>
      </c>
    </row>
    <row r="145" spans="3:38" x14ac:dyDescent="0.2">
      <c r="C145" s="69">
        <v>0</v>
      </c>
      <c r="E145" s="102">
        <v>0</v>
      </c>
      <c r="G145" s="102">
        <v>0</v>
      </c>
      <c r="H145" s="69"/>
      <c r="I145" s="118">
        <v>0</v>
      </c>
      <c r="K145" s="108">
        <v>0</v>
      </c>
      <c r="M145" s="102">
        <v>0</v>
      </c>
      <c r="N145" s="109"/>
      <c r="O145" s="102">
        <v>0</v>
      </c>
      <c r="P145" s="109"/>
      <c r="Q145" s="102">
        <v>0</v>
      </c>
      <c r="R145" s="109"/>
      <c r="S145" s="102">
        <v>0</v>
      </c>
      <c r="T145" s="109"/>
      <c r="U145" s="69">
        <v>0</v>
      </c>
      <c r="W145" s="108">
        <v>0</v>
      </c>
      <c r="X145" s="102"/>
      <c r="Y145" s="102">
        <v>0</v>
      </c>
      <c r="AA145" s="108">
        <v>0</v>
      </c>
      <c r="AC145" s="102">
        <v>0</v>
      </c>
      <c r="AE145" s="92">
        <v>0</v>
      </c>
      <c r="AG145" s="109"/>
      <c r="AL145" s="108">
        <v>0</v>
      </c>
    </row>
    <row r="146" spans="3:38" x14ac:dyDescent="0.2">
      <c r="C146" s="99">
        <v>0</v>
      </c>
      <c r="E146" s="100">
        <v>0</v>
      </c>
      <c r="G146" s="100">
        <v>0</v>
      </c>
      <c r="H146" s="69"/>
      <c r="I146" s="116">
        <v>0</v>
      </c>
      <c r="K146" s="101">
        <v>0</v>
      </c>
      <c r="M146" s="100">
        <v>0</v>
      </c>
      <c r="N146" s="92"/>
      <c r="O146" s="117">
        <v>0</v>
      </c>
      <c r="P146" s="92"/>
      <c r="Q146" s="117">
        <v>0</v>
      </c>
      <c r="R146" s="92"/>
      <c r="S146" s="117">
        <v>0</v>
      </c>
      <c r="T146" s="92"/>
      <c r="U146" s="212">
        <v>0</v>
      </c>
      <c r="W146" s="101">
        <v>0</v>
      </c>
      <c r="X146" s="102"/>
      <c r="Y146" s="100">
        <v>0</v>
      </c>
      <c r="AA146" s="101">
        <v>0</v>
      </c>
      <c r="AC146" s="100">
        <v>0</v>
      </c>
      <c r="AE146" s="108">
        <v>0</v>
      </c>
      <c r="AG146" s="92"/>
      <c r="AL146" s="101">
        <v>0</v>
      </c>
    </row>
    <row r="147" spans="3:38" x14ac:dyDescent="0.2">
      <c r="C147" s="99">
        <v>0</v>
      </c>
      <c r="E147" s="100">
        <v>0</v>
      </c>
      <c r="G147" s="100">
        <v>0</v>
      </c>
      <c r="H147" s="69"/>
      <c r="I147" s="116">
        <v>0</v>
      </c>
      <c r="K147" s="101">
        <v>0</v>
      </c>
      <c r="M147" s="100">
        <v>0</v>
      </c>
      <c r="N147" s="92"/>
      <c r="O147" s="117">
        <v>0</v>
      </c>
      <c r="P147" s="92"/>
      <c r="Q147" s="117">
        <v>0</v>
      </c>
      <c r="R147" s="92"/>
      <c r="S147" s="117">
        <v>0</v>
      </c>
      <c r="T147" s="92"/>
      <c r="U147" s="212">
        <v>0</v>
      </c>
      <c r="W147" s="101">
        <v>0</v>
      </c>
      <c r="X147" s="102"/>
      <c r="Y147" s="100">
        <v>0</v>
      </c>
      <c r="AA147" s="101">
        <v>0</v>
      </c>
      <c r="AC147" s="100">
        <v>0</v>
      </c>
      <c r="AE147" s="101">
        <v>0</v>
      </c>
      <c r="AG147" s="92"/>
      <c r="AL147" s="101">
        <v>0</v>
      </c>
    </row>
    <row r="148" spans="3:38" x14ac:dyDescent="0.2">
      <c r="C148" s="99">
        <v>0</v>
      </c>
      <c r="E148" s="100">
        <v>0</v>
      </c>
      <c r="G148" s="100"/>
      <c r="H148" s="69"/>
      <c r="M148" s="100"/>
      <c r="O148" s="117">
        <v>0</v>
      </c>
      <c r="Q148" s="117">
        <v>0</v>
      </c>
      <c r="S148" s="117">
        <v>0</v>
      </c>
      <c r="U148" s="212">
        <v>0</v>
      </c>
      <c r="X148" s="102"/>
      <c r="Y148" s="100"/>
      <c r="AC148" s="100"/>
      <c r="AE148" s="101">
        <v>0</v>
      </c>
    </row>
    <row r="149" spans="3:38" x14ac:dyDescent="0.2">
      <c r="H149" s="2"/>
      <c r="AE149" s="108">
        <v>0</v>
      </c>
    </row>
    <row r="150" spans="3:38" x14ac:dyDescent="0.2">
      <c r="AE150"/>
    </row>
    <row r="151" spans="3:38" x14ac:dyDescent="0.2">
      <c r="AE151" s="101">
        <v>0</v>
      </c>
    </row>
    <row r="152" spans="3:38" x14ac:dyDescent="0.2">
      <c r="AE152" s="101">
        <v>0</v>
      </c>
    </row>
  </sheetData>
  <printOptions verticalCentered="1" gridLinesSet="0"/>
  <pageMargins left="0.28000000000000003" right="0.25" top="0.25" bottom="0.4" header="0.23" footer="0.25"/>
  <pageSetup scale="35" orientation="landscape" horizontalDpi="4294967292" verticalDpi="4294967292" r:id="rId1"/>
  <headerFooter alignWithMargins="0">
    <oddFooter>&amp;L&amp;"Times New Roman,Italic"&amp;F/&amp;A Prepared By: R. Watt (403-974-6905)&amp;R&amp;"Times New Roman,Italic"&amp;D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 macro="[0]!Print_Economics">
                <anchor moveWithCells="1" sizeWithCells="1">
                  <from>
                    <xdr:col>118</xdr:col>
                    <xdr:colOff>266700</xdr:colOff>
                    <xdr:row>1</xdr:row>
                    <xdr:rowOff>47625</xdr:rowOff>
                  </from>
                  <to>
                    <xdr:col>119</xdr:col>
                    <xdr:colOff>85725</xdr:colOff>
                    <xdr:row>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5" name="Button 3">
              <controlPr defaultSize="0" print="0" autoFill="0" autoPict="0" macro="[0]!Print_Reports7013">
                <anchor moveWithCells="1" sizeWithCells="1">
                  <from>
                    <xdr:col>8</xdr:col>
                    <xdr:colOff>952500</xdr:colOff>
                    <xdr:row>0</xdr:row>
                    <xdr:rowOff>0</xdr:rowOff>
                  </from>
                  <to>
                    <xdr:col>9</xdr:col>
                    <xdr:colOff>542925</xdr:colOff>
                    <xdr:row>1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6" name="Button 4">
              <controlPr defaultSize="0" print="0" autoFill="0" autoPict="0" macro="[0]!Print_Reports">
                <anchor moveWithCells="1" sizeWithCells="1">
                  <from>
                    <xdr:col>3</xdr:col>
                    <xdr:colOff>152400</xdr:colOff>
                    <xdr:row>0</xdr:row>
                    <xdr:rowOff>76200</xdr:rowOff>
                  </from>
                  <to>
                    <xdr:col>5</xdr:col>
                    <xdr:colOff>28575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7" name="Button 5">
              <controlPr defaultSize="0" print="0" autoFill="0" autoPict="0" macro="[0]!UploadToOptions">
                <anchor moveWithCells="1" sizeWithCells="1">
                  <from>
                    <xdr:col>5</xdr:col>
                    <xdr:colOff>142875</xdr:colOff>
                    <xdr:row>0</xdr:row>
                    <xdr:rowOff>104775</xdr:rowOff>
                  </from>
                  <to>
                    <xdr:col>6</xdr:col>
                    <xdr:colOff>971550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>
    <pageSetUpPr autoPageBreaks="0" fitToPage="1"/>
  </sheetPr>
  <dimension ref="A1:BB117"/>
  <sheetViews>
    <sheetView showGridLines="0" topLeftCell="B1" zoomScale="65" workbookViewId="0">
      <selection activeCell="L39" sqref="L39"/>
    </sheetView>
  </sheetViews>
  <sheetFormatPr defaultColWidth="8" defaultRowHeight="12.75" x14ac:dyDescent="0.2"/>
  <cols>
    <col min="1" max="1" width="13.7109375" style="468" customWidth="1"/>
    <col min="2" max="3" width="11.85546875" style="467" customWidth="1"/>
    <col min="4" max="4" width="6.5703125" style="467" customWidth="1"/>
    <col min="5" max="5" width="9.85546875" style="467" customWidth="1"/>
    <col min="6" max="6" width="0.42578125" style="467" customWidth="1"/>
    <col min="7" max="7" width="41.28515625" style="467" customWidth="1"/>
    <col min="8" max="8" width="21.85546875" style="467" bestFit="1" customWidth="1"/>
    <col min="9" max="9" width="20.5703125" style="467" bestFit="1" customWidth="1"/>
    <col min="10" max="10" width="20.5703125" style="643" bestFit="1" customWidth="1"/>
    <col min="11" max="11" width="10.85546875" style="467" customWidth="1"/>
    <col min="12" max="12" width="11.28515625" style="467" customWidth="1"/>
    <col min="13" max="13" width="9.28515625" style="467" customWidth="1"/>
    <col min="14" max="14" width="5.5703125" style="467" customWidth="1"/>
    <col min="15" max="15" width="15.28515625" style="467" bestFit="1" customWidth="1"/>
    <col min="16" max="16" width="13.5703125" style="467" bestFit="1" customWidth="1"/>
    <col min="17" max="18" width="9.28515625" style="467" customWidth="1"/>
    <col min="19" max="19" width="8" style="467"/>
    <col min="20" max="20" width="43.7109375" style="467" customWidth="1"/>
    <col min="21" max="21" width="14.42578125" style="467" bestFit="1" customWidth="1"/>
    <col min="22" max="22" width="16.140625" style="467" bestFit="1" customWidth="1"/>
    <col min="23" max="23" width="16.5703125" style="467" customWidth="1"/>
    <col min="24" max="24" width="17.85546875" style="467" customWidth="1"/>
    <col min="25" max="25" width="14.42578125" style="467" customWidth="1"/>
    <col min="26" max="26" width="15.7109375" style="467" bestFit="1" customWidth="1"/>
    <col min="27" max="27" width="14.42578125" style="467" customWidth="1"/>
    <col min="28" max="28" width="15.7109375" style="467" bestFit="1" customWidth="1"/>
    <col min="29" max="29" width="14.85546875" style="467" bestFit="1" customWidth="1"/>
    <col min="30" max="30" width="15.7109375" style="467" customWidth="1"/>
    <col min="31" max="32" width="15.28515625" style="467" bestFit="1" customWidth="1"/>
    <col min="33" max="34" width="14.85546875" style="467" bestFit="1" customWidth="1"/>
    <col min="35" max="35" width="15.7109375" style="467" bestFit="1" customWidth="1"/>
    <col min="36" max="39" width="14.85546875" style="467" bestFit="1" customWidth="1"/>
    <col min="40" max="41" width="15.7109375" style="467" bestFit="1" customWidth="1"/>
    <col min="42" max="42" width="14.85546875" style="467" bestFit="1" customWidth="1"/>
    <col min="43" max="43" width="14.42578125" style="467" customWidth="1"/>
    <col min="44" max="44" width="15.7109375" style="467" bestFit="1" customWidth="1"/>
    <col min="45" max="45" width="15.28515625" style="467" bestFit="1" customWidth="1"/>
    <col min="46" max="46" width="15.7109375" style="467" customWidth="1"/>
    <col min="47" max="48" width="15.7109375" style="467" bestFit="1" customWidth="1"/>
    <col min="49" max="49" width="14.85546875" style="467" bestFit="1" customWidth="1"/>
    <col min="50" max="50" width="16.5703125" style="467" bestFit="1" customWidth="1"/>
    <col min="51" max="52" width="14.28515625" style="467" customWidth="1"/>
    <col min="53" max="16384" width="8" style="467"/>
  </cols>
  <sheetData>
    <row r="1" spans="1:54" ht="20.25" x14ac:dyDescent="0.3">
      <c r="A1" s="460" t="s">
        <v>349</v>
      </c>
      <c r="B1" s="461"/>
      <c r="C1" s="461"/>
      <c r="D1" s="461"/>
      <c r="E1" s="461"/>
      <c r="F1" s="461"/>
      <c r="G1" s="462">
        <f>[13]Input!K44</f>
        <v>36913</v>
      </c>
      <c r="H1" s="463"/>
      <c r="I1" s="464" t="s">
        <v>120</v>
      </c>
      <c r="J1" s="465">
        <f>+[13]Input!$K$44</f>
        <v>36913</v>
      </c>
      <c r="K1" s="466"/>
      <c r="S1" s="468"/>
    </row>
    <row r="2" spans="1:54" ht="15" x14ac:dyDescent="0.25">
      <c r="A2" s="466"/>
      <c r="B2" s="466"/>
      <c r="C2" s="466"/>
      <c r="D2" s="466"/>
      <c r="E2" s="466"/>
      <c r="F2" s="466"/>
      <c r="G2" s="466"/>
      <c r="H2" s="466"/>
      <c r="I2" s="469" t="s">
        <v>121</v>
      </c>
      <c r="J2" s="470">
        <f ca="1">NOW()</f>
        <v>41885.931227430556</v>
      </c>
      <c r="K2" s="466"/>
      <c r="L2" s="471"/>
      <c r="M2" s="471"/>
      <c r="N2" s="472"/>
      <c r="S2" s="468"/>
    </row>
    <row r="3" spans="1:54" ht="42" customHeight="1" x14ac:dyDescent="0.3">
      <c r="A3" s="466"/>
      <c r="B3" s="466"/>
      <c r="C3" s="466"/>
      <c r="D3" s="466"/>
      <c r="E3" s="466"/>
      <c r="F3" s="466"/>
      <c r="G3" s="466"/>
      <c r="H3" s="473" t="s">
        <v>122</v>
      </c>
      <c r="I3" s="474" t="s">
        <v>122</v>
      </c>
      <c r="J3" s="473" t="s">
        <v>123</v>
      </c>
      <c r="K3" s="466"/>
      <c r="L3" s="475"/>
      <c r="M3" s="475"/>
      <c r="N3" s="182"/>
      <c r="O3" s="182"/>
      <c r="S3" s="476" t="s">
        <v>124</v>
      </c>
      <c r="T3" s="466"/>
      <c r="U3" s="475"/>
      <c r="V3" s="475"/>
      <c r="W3" s="475"/>
      <c r="X3" s="475"/>
      <c r="Y3" s="475"/>
      <c r="Z3" s="475"/>
      <c r="AA3" s="475"/>
      <c r="AB3" s="475"/>
      <c r="AC3" s="475"/>
      <c r="AD3" s="475"/>
      <c r="AE3" s="475"/>
      <c r="AF3" s="475"/>
      <c r="AG3" s="475"/>
      <c r="AH3" s="475"/>
      <c r="AI3" s="475"/>
      <c r="AJ3" s="475"/>
      <c r="AK3" s="475"/>
      <c r="AL3" s="475"/>
      <c r="AM3" s="477"/>
      <c r="AN3" s="475"/>
      <c r="AO3" s="475"/>
      <c r="AP3" s="475"/>
      <c r="AQ3" s="475"/>
      <c r="AR3" s="475"/>
      <c r="AS3" s="475"/>
      <c r="AT3" s="475"/>
      <c r="AU3" s="475"/>
      <c r="AV3" s="475"/>
      <c r="AW3" s="475"/>
      <c r="AX3" s="475"/>
      <c r="AY3" s="475"/>
      <c r="AZ3" s="475"/>
      <c r="BB3" s="467" t="s">
        <v>125</v>
      </c>
    </row>
    <row r="4" spans="1:54" ht="18.75" x14ac:dyDescent="0.3">
      <c r="A4" s="466"/>
      <c r="B4" s="466"/>
      <c r="C4" s="466"/>
      <c r="D4" s="466"/>
      <c r="E4" s="466"/>
      <c r="F4" s="466"/>
      <c r="G4" s="466"/>
      <c r="H4" s="478">
        <f>+[13]Input!$K$45</f>
        <v>36910</v>
      </c>
      <c r="I4" s="479">
        <f>+[13]Input!$K$44</f>
        <v>36913</v>
      </c>
      <c r="J4" s="466"/>
      <c r="K4" s="466"/>
      <c r="L4" s="183"/>
      <c r="M4" s="183"/>
      <c r="S4" s="468"/>
      <c r="T4" s="466"/>
      <c r="U4" s="184">
        <v>36892</v>
      </c>
      <c r="V4" s="184">
        <v>36893</v>
      </c>
      <c r="W4" s="184">
        <v>36894</v>
      </c>
      <c r="X4" s="184">
        <v>36895</v>
      </c>
      <c r="Y4" s="184">
        <v>36896</v>
      </c>
      <c r="Z4" s="184">
        <v>36897</v>
      </c>
      <c r="AA4" s="184">
        <v>36898</v>
      </c>
      <c r="AB4" s="184">
        <v>36899</v>
      </c>
      <c r="AC4" s="184">
        <v>36900</v>
      </c>
      <c r="AD4" s="184">
        <v>36901</v>
      </c>
      <c r="AE4" s="184">
        <v>36902</v>
      </c>
      <c r="AF4" s="184">
        <v>36903</v>
      </c>
      <c r="AG4" s="184">
        <v>36904</v>
      </c>
      <c r="AH4" s="184">
        <v>36905</v>
      </c>
      <c r="AI4" s="184">
        <v>36906</v>
      </c>
      <c r="AJ4" s="184">
        <v>36907</v>
      </c>
      <c r="AK4" s="184">
        <v>36908</v>
      </c>
      <c r="AL4" s="184">
        <v>36909</v>
      </c>
      <c r="AM4" s="184">
        <v>36910</v>
      </c>
      <c r="AN4" s="184">
        <v>36911</v>
      </c>
      <c r="AO4" s="184">
        <v>36912</v>
      </c>
      <c r="AP4" s="184">
        <v>36913</v>
      </c>
      <c r="AQ4" s="184">
        <v>36914</v>
      </c>
      <c r="AR4" s="184">
        <v>36915</v>
      </c>
      <c r="AS4" s="184">
        <v>36916</v>
      </c>
      <c r="AT4" s="184">
        <v>36917</v>
      </c>
      <c r="AU4" s="184">
        <v>36918</v>
      </c>
      <c r="AV4" s="184">
        <v>36919</v>
      </c>
      <c r="AW4" s="184">
        <v>36920</v>
      </c>
      <c r="AX4" s="184">
        <v>36921</v>
      </c>
      <c r="AY4" s="184">
        <v>36922</v>
      </c>
      <c r="AZ4" s="184"/>
      <c r="BB4" s="467" t="s">
        <v>126</v>
      </c>
    </row>
    <row r="5" spans="1:54" ht="19.5" thickBot="1" x14ac:dyDescent="0.35">
      <c r="A5" s="480" t="s">
        <v>127</v>
      </c>
      <c r="B5" s="466"/>
      <c r="C5" s="466"/>
      <c r="D5" s="466"/>
      <c r="E5" s="466"/>
      <c r="F5" s="466"/>
      <c r="G5" s="466"/>
      <c r="H5" s="481"/>
      <c r="I5" s="482"/>
      <c r="J5" s="481"/>
      <c r="K5" s="483"/>
      <c r="L5" s="475"/>
      <c r="M5" s="484"/>
      <c r="N5" s="182"/>
      <c r="O5" s="182"/>
      <c r="S5" s="468"/>
      <c r="T5" s="466" t="s">
        <v>128</v>
      </c>
      <c r="U5" s="485" t="str">
        <f>IF(U$4=[13]Input!$K$44,[13]West!$L$71-[13]West!$L$59,"")</f>
        <v/>
      </c>
      <c r="V5" s="485">
        <v>0</v>
      </c>
      <c r="W5" s="485">
        <v>125897.26502926904</v>
      </c>
      <c r="X5" s="485">
        <v>-79073.017753684893</v>
      </c>
      <c r="Y5" s="485">
        <v>-35133.557709303917</v>
      </c>
      <c r="Z5" s="485" t="str">
        <f>IF(Z$4=[13]Input!$K$44,[13]West!$L$71-[13]West!$L$59,"")</f>
        <v/>
      </c>
      <c r="AA5" s="485" t="str">
        <f>IF(AA$4=[13]Input!$K$44,[13]West!$L$71-[13]West!$L$59,"")</f>
        <v/>
      </c>
      <c r="AB5" s="485">
        <v>-255646.56242656428</v>
      </c>
      <c r="AC5" s="485">
        <v>-108217.22468242841</v>
      </c>
      <c r="AD5" s="485">
        <v>-21141.005900460295</v>
      </c>
      <c r="AE5" s="485">
        <v>267786.51946571423</v>
      </c>
      <c r="AF5" s="485">
        <v>517470.17975520715</v>
      </c>
      <c r="AG5" s="485" t="str">
        <f>IF(AG$4=[13]Input!$K$44,[13]West!$L$71-[13]West!$L$59,"")</f>
        <v/>
      </c>
      <c r="AH5" s="485" t="str">
        <f>IF(AH$4=[13]Input!$K$44,[13]West!$L$71-[13]West!$L$59,"")</f>
        <v/>
      </c>
      <c r="AI5" s="485" t="str">
        <f>IF(AI$4=[13]Input!$K$44,[13]West!$L$71-[13]West!$L$59,"")</f>
        <v/>
      </c>
      <c r="AJ5" s="485">
        <v>700440.62967265351</v>
      </c>
      <c r="AK5" s="485">
        <v>1264154.9119716426</v>
      </c>
      <c r="AL5" s="485">
        <v>1675628.646071495</v>
      </c>
      <c r="AM5" s="485">
        <v>1933695.7376809539</v>
      </c>
      <c r="AN5" s="485" t="str">
        <f>IF(AN$4=[13]Input!$K$44,[13]West!$L$71-[13]West!$L$59,"")</f>
        <v/>
      </c>
      <c r="AO5" s="485" t="str">
        <f>IF(AO$4=[13]Input!$K$44,[13]West!$L$71-[13]West!$L$59,"")</f>
        <v/>
      </c>
      <c r="AP5" s="485">
        <f>IF(AP$4=[13]Input!$K$44,[13]West!$L$71-[13]West!$L$59,"")</f>
        <v>1741846.9789675069</v>
      </c>
      <c r="AQ5" s="485" t="str">
        <f>IF(AQ$4=[13]Input!$K$44,[13]West!$L$71-[13]West!$L$59,"")</f>
        <v/>
      </c>
      <c r="AR5" s="485" t="str">
        <f>IF(AR$4=[13]Input!$K$44,[13]West!$L$71-[13]West!$L$59,"")</f>
        <v/>
      </c>
      <c r="AS5" s="485" t="str">
        <f>IF(AS$4=[13]Input!$K$44,[13]West!$L$71-[13]West!$L$59,"")</f>
        <v/>
      </c>
      <c r="AT5" s="485" t="str">
        <f>IF(AT$4=[13]Input!$K$44,[13]West!$L$71-[13]West!$L$59,"")</f>
        <v/>
      </c>
      <c r="AU5" s="485" t="str">
        <f>IF(AU$4=[13]Input!$K$44,[13]West!$L$71-[13]West!$L$59,"")</f>
        <v/>
      </c>
      <c r="AV5" s="485" t="str">
        <f>IF(AV$4=[13]Input!$K$44,[13]West!$L$71-[13]West!$L$59,"")</f>
        <v/>
      </c>
      <c r="AW5" s="485" t="str">
        <f>IF(AW$4=[13]Input!$K$44,[13]West!$L$71-[13]West!$L$59,"")</f>
        <v/>
      </c>
      <c r="AX5" s="485" t="str">
        <f>IF(AX$4=[13]Input!$K$44,[13]West!$L$71-[13]West!$L$59,"")</f>
        <v/>
      </c>
      <c r="AY5" s="485" t="str">
        <f>IF(AY$4=[13]Input!$K$44,[13]West!$L$71-[13]West!$L$59,"")</f>
        <v/>
      </c>
      <c r="AZ5" s="485">
        <v>0</v>
      </c>
      <c r="BB5" s="486" t="str">
        <f>IF(BB$4=[13]Input!$K$44,[13]West!$L$71-[13]West!$L$59,"")</f>
        <v/>
      </c>
    </row>
    <row r="6" spans="1:54" ht="17.25" x14ac:dyDescent="0.35">
      <c r="A6" s="466"/>
      <c r="B6" s="487" t="s">
        <v>129</v>
      </c>
      <c r="C6" s="487"/>
      <c r="D6" s="487"/>
      <c r="E6" s="487"/>
      <c r="F6" s="487"/>
      <c r="G6" s="487"/>
      <c r="H6" s="488">
        <f>SUM(U6:AY6)-HLOOKUP([13]Input!$K$44,$U$4:$AY$63,3,FALSE)</f>
        <v>4018455.5584195144</v>
      </c>
      <c r="I6" s="489">
        <f>SUM(U6:AY6)</f>
        <v>4171979.6868873285</v>
      </c>
      <c r="J6" s="490">
        <f>+I6-H6</f>
        <v>153524.12846781407</v>
      </c>
      <c r="K6" s="481"/>
      <c r="L6" s="491" t="s">
        <v>176</v>
      </c>
      <c r="M6" s="492"/>
      <c r="N6" s="492"/>
      <c r="O6" s="493"/>
      <c r="S6" s="468"/>
      <c r="T6" s="466" t="s">
        <v>129</v>
      </c>
      <c r="U6" s="494" t="str">
        <f>IF(U$4=[13]Input!$K$44,[13]Explanation!$G$11+[13]Explanation!$G$19+[13]Explanation!$G$8+[13]Explanation!$G$13,"")</f>
        <v/>
      </c>
      <c r="V6" s="494">
        <v>-1408621.2059017129</v>
      </c>
      <c r="W6" s="494">
        <v>317275.72766503296</v>
      </c>
      <c r="X6" s="494">
        <v>-440956.18519562134</v>
      </c>
      <c r="Y6" s="494">
        <v>-377525.32891726005</v>
      </c>
      <c r="Z6" s="494" t="str">
        <f>IF(Z$4=[13]Input!$K$44,[13]Explanation!$G$11+[13]Explanation!$G$19+[13]Explanation!$G$8+[13]Explanation!$G$13,"")</f>
        <v/>
      </c>
      <c r="AA6" s="494" t="str">
        <f>IF(AA$4=[13]Input!$K$44,[13]Explanation!$G$11+[13]Explanation!$G$19+[13]Explanation!$G$8+[13]Explanation!$G$13,"")</f>
        <v/>
      </c>
      <c r="AB6" s="494">
        <v>-92757.662255864125</v>
      </c>
      <c r="AC6" s="494">
        <v>-527431.78121803189</v>
      </c>
      <c r="AD6" s="494">
        <v>1042116.5253661745</v>
      </c>
      <c r="AE6" s="494">
        <v>1736352.6602894929</v>
      </c>
      <c r="AF6" s="494">
        <v>1049652.9951354268</v>
      </c>
      <c r="AG6" s="494" t="str">
        <f>IF(AG$4=[13]Input!$K$44,[13]Explanation!$G$11+[13]Explanation!$G$19+[13]Explanation!$G$8+[13]Explanation!$G$13,"")</f>
        <v/>
      </c>
      <c r="AH6" s="494" t="str">
        <f>IF(AH$4=[13]Input!$K$44,[13]Explanation!$G$11+[13]Explanation!$G$19+[13]Explanation!$G$8+[13]Explanation!$G$13,"")</f>
        <v/>
      </c>
      <c r="AI6" s="494" t="str">
        <f>IF(AI$4=[13]Input!$K$44,[13]Explanation!$G$11+[13]Explanation!$G$19+[13]Explanation!$G$8+[13]Explanation!$G$13,"")</f>
        <v/>
      </c>
      <c r="AJ6" s="494">
        <v>1238459.6885590083</v>
      </c>
      <c r="AK6" s="494">
        <v>2501278.5845518531</v>
      </c>
      <c r="AL6" s="494">
        <v>-294279.23600053042</v>
      </c>
      <c r="AM6" s="494">
        <v>-725109.22365845367</v>
      </c>
      <c r="AN6" s="494" t="str">
        <f>IF(AN$4=[13]Input!$K$44,[13]Explanation!$G$11+[13]Explanation!$G$19+[13]Explanation!$G$8+[13]Explanation!$G$13,"")</f>
        <v/>
      </c>
      <c r="AO6" s="494" t="str">
        <f>IF(AO$4=[13]Input!$K$44,[13]Explanation!$G$11+[13]Explanation!$G$19+[13]Explanation!$G$8+[13]Explanation!$G$13,"")</f>
        <v/>
      </c>
      <c r="AP6" s="494">
        <f>IF(AP$4=[13]Input!$K$44,[13]Explanation!$G$11+[13]Explanation!$G$19+[13]Explanation!$G$8+[13]Explanation!$G$13,"")</f>
        <v>153524.12846781407</v>
      </c>
      <c r="AQ6" s="494" t="str">
        <f>IF(AQ$4=[13]Input!$K$44,[13]Explanation!$G$11+[13]Explanation!$G$19+[13]Explanation!$G$8+[13]Explanation!$G$13,"")</f>
        <v/>
      </c>
      <c r="AR6" s="494" t="str">
        <f>IF(AR$4=[13]Input!$K$44,[13]Explanation!$G$11+[13]Explanation!$G$19+[13]Explanation!$G$8+[13]Explanation!$G$13,"")</f>
        <v/>
      </c>
      <c r="AS6" s="494" t="str">
        <f>IF(AS$4=[13]Input!$K$44,[13]Explanation!$G$11+[13]Explanation!$G$19+[13]Explanation!$G$8+[13]Explanation!$G$13,"")</f>
        <v/>
      </c>
      <c r="AT6" s="494" t="str">
        <f>IF(AT$4=[13]Input!$K$44,[13]Explanation!$G$11+[13]Explanation!$G$19+[13]Explanation!$G$8+[13]Explanation!$G$13,"")</f>
        <v/>
      </c>
      <c r="AU6" s="494" t="str">
        <f>IF(AU$4=[13]Input!$K$44,[13]Explanation!$G$11+[13]Explanation!$G$19+[13]Explanation!$G$8+[13]Explanation!$G$13,"")</f>
        <v/>
      </c>
      <c r="AV6" s="494" t="str">
        <f>IF(AV$4=[13]Input!$K$44,[13]Explanation!$G$11+[13]Explanation!$G$19+[13]Explanation!$G$8+[13]Explanation!$G$13,"")</f>
        <v/>
      </c>
      <c r="AW6" s="494" t="str">
        <f>IF(AW$4=[13]Input!$K$44,[13]Explanation!$G$11+[13]Explanation!$G$19+[13]Explanation!$G$8+[13]Explanation!$G$13,"")</f>
        <v/>
      </c>
      <c r="AX6" s="494" t="str">
        <f>IF(AX$4=[13]Input!$K$44,[13]Explanation!$G$11+[13]Explanation!$G$19+[13]Explanation!$G$8+[13]Explanation!$G$13,"")</f>
        <v/>
      </c>
      <c r="AY6" s="494" t="str">
        <f>IF(AY$4=[13]Input!$K$44,[13]Explanation!$G$11+[13]Explanation!$G$19+[13]Explanation!$G$8+[13]Explanation!$G$13,"")</f>
        <v/>
      </c>
      <c r="AZ6" s="494">
        <v>0</v>
      </c>
      <c r="BB6" s="495" t="str">
        <f>IF(BB$4=[13]Input!$K$44,[13]Explanation!$G$11+[13]Explanation!$G$19+[13]Explanation!$G$8+[13]Explanation!$G$13,"")</f>
        <v/>
      </c>
    </row>
    <row r="7" spans="1:54" ht="15.75" x14ac:dyDescent="0.25">
      <c r="A7" s="466"/>
      <c r="B7" s="487" t="s">
        <v>130</v>
      </c>
      <c r="C7" s="487"/>
      <c r="D7" s="487"/>
      <c r="E7" s="487"/>
      <c r="F7" s="487"/>
      <c r="G7" s="487"/>
      <c r="H7" s="496">
        <f>SUM(U7:AY7)-HLOOKUP([13]Input!$K$44,$U$4:$AY$63,4,FALSE)-H20</f>
        <v>0</v>
      </c>
      <c r="I7" s="497">
        <f>SUM(U7:AY7)-I20</f>
        <v>0</v>
      </c>
      <c r="J7" s="498">
        <f t="shared" ref="J7:J16" si="0">+I7-H7</f>
        <v>0</v>
      </c>
      <c r="K7" s="481"/>
      <c r="L7" s="499" t="s">
        <v>197</v>
      </c>
      <c r="M7" s="500"/>
      <c r="N7" s="500"/>
      <c r="O7" s="501">
        <f>+'[13]Cand P&amp;L'!I68</f>
        <v>7079427.0650103288</v>
      </c>
      <c r="S7" s="468"/>
      <c r="T7" s="466" t="s">
        <v>130</v>
      </c>
      <c r="U7" s="494" t="str">
        <f>IF(U$4=[13]Input!$K$44,[13]Explanation!$G$7+[13]Explanation!$G$12,"")</f>
        <v/>
      </c>
      <c r="V7" s="494">
        <v>0</v>
      </c>
      <c r="W7" s="494">
        <v>0</v>
      </c>
      <c r="X7" s="494">
        <v>0</v>
      </c>
      <c r="Y7" s="494">
        <v>0</v>
      </c>
      <c r="Z7" s="494" t="str">
        <f>IF(Z$4=[13]Input!$K$44,[13]Explanation!$G$7+[13]Explanation!$G$12,"")</f>
        <v/>
      </c>
      <c r="AA7" s="494" t="str">
        <f>IF(AA$4=[13]Input!$K$44,[13]Explanation!$G$7+[13]Explanation!$G$12,"")</f>
        <v/>
      </c>
      <c r="AB7" s="494">
        <v>0</v>
      </c>
      <c r="AC7" s="494">
        <v>0</v>
      </c>
      <c r="AD7" s="494">
        <v>0</v>
      </c>
      <c r="AE7" s="494">
        <v>0</v>
      </c>
      <c r="AF7" s="494">
        <v>0</v>
      </c>
      <c r="AG7" s="494" t="str">
        <f>IF(AG$4=[13]Input!$K$44,[13]Explanation!$G$7+[13]Explanation!$G$12,"")</f>
        <v/>
      </c>
      <c r="AH7" s="494" t="str">
        <f>IF(AH$4=[13]Input!$K$44,[13]Explanation!$G$7+[13]Explanation!$G$12,"")</f>
        <v/>
      </c>
      <c r="AI7" s="494" t="str">
        <f>IF(AI$4=[13]Input!$K$44,[13]Explanation!$G$7+[13]Explanation!$G$12,"")</f>
        <v/>
      </c>
      <c r="AJ7" s="494">
        <v>0</v>
      </c>
      <c r="AK7" s="494">
        <v>0</v>
      </c>
      <c r="AL7" s="494">
        <v>0</v>
      </c>
      <c r="AM7" s="494">
        <v>0</v>
      </c>
      <c r="AN7" s="494" t="str">
        <f>IF(AN$4=[13]Input!$K$44,[13]Explanation!$G$7+[13]Explanation!$G$12,"")</f>
        <v/>
      </c>
      <c r="AO7" s="494" t="str">
        <f>IF(AO$4=[13]Input!$K$44,[13]Explanation!$G$7+[13]Explanation!$G$12,"")</f>
        <v/>
      </c>
      <c r="AP7" s="494">
        <f>IF(AP$4=[13]Input!$K$44,[13]Explanation!$G$7+[13]Explanation!$G$12,"")</f>
        <v>0</v>
      </c>
      <c r="AQ7" s="494" t="str">
        <f>IF(AQ$4=[13]Input!$K$44,[13]Explanation!$G$7+[13]Explanation!$G$12,"")</f>
        <v/>
      </c>
      <c r="AR7" s="494" t="str">
        <f>IF(AR$4=[13]Input!$K$44,[13]Explanation!$G$7+[13]Explanation!$G$12,"")</f>
        <v/>
      </c>
      <c r="AS7" s="494" t="str">
        <f>IF(AS$4=[13]Input!$K$44,[13]Explanation!$G$7+[13]Explanation!$G$12,"")</f>
        <v/>
      </c>
      <c r="AT7" s="494" t="str">
        <f>IF(AT$4=[13]Input!$K$44,[13]Explanation!$G$7+[13]Explanation!$G$12,"")</f>
        <v/>
      </c>
      <c r="AU7" s="494" t="str">
        <f>IF(AU$4=[13]Input!$K$44,[13]Explanation!$G$7+[13]Explanation!$G$12,"")</f>
        <v/>
      </c>
      <c r="AV7" s="494" t="str">
        <f>IF(AV$4=[13]Input!$K$44,[13]Explanation!$G$7+[13]Explanation!$G$12,"")</f>
        <v/>
      </c>
      <c r="AW7" s="494" t="str">
        <f>IF(AW$4=[13]Input!$K$44,[13]Explanation!$G$7+[13]Explanation!$G$12,"")</f>
        <v/>
      </c>
      <c r="AX7" s="494" t="str">
        <f>IF(AX$4=[13]Input!$K$44,[13]Explanation!$G$7+[13]Explanation!$G$12,"")</f>
        <v/>
      </c>
      <c r="AY7" s="494" t="str">
        <f>IF(AY$4=[13]Input!$K$44,[13]Explanation!$G$7+[13]Explanation!$G$12,"")</f>
        <v/>
      </c>
      <c r="AZ7" s="494">
        <v>0</v>
      </c>
      <c r="BB7" s="495" t="str">
        <f>IF(BB$4=[13]Input!$K$44,[13]Explanation!$G$7+[13]Explanation!$G$12,"")</f>
        <v/>
      </c>
    </row>
    <row r="8" spans="1:54" ht="15.75" x14ac:dyDescent="0.25">
      <c r="A8" s="466"/>
      <c r="B8" s="487" t="s">
        <v>131</v>
      </c>
      <c r="C8" s="487"/>
      <c r="D8" s="487"/>
      <c r="E8" s="487"/>
      <c r="F8" s="487"/>
      <c r="G8" s="487"/>
      <c r="H8" s="496">
        <f>SUM(U8:AY8)-HLOOKUP([13]Input!$K$44,$U$4:$AY$63,5,FALSE)</f>
        <v>0</v>
      </c>
      <c r="I8" s="497">
        <f t="shared" ref="I8:I16" si="1">SUM(U8:AY8)</f>
        <v>0</v>
      </c>
      <c r="J8" s="498">
        <f t="shared" si="0"/>
        <v>0</v>
      </c>
      <c r="K8" s="466"/>
      <c r="L8" s="502" t="s">
        <v>198</v>
      </c>
      <c r="M8" s="500"/>
      <c r="N8" s="500"/>
      <c r="O8" s="503">
        <f>+I63</f>
        <v>7079427.0650103278</v>
      </c>
      <c r="S8" s="468"/>
      <c r="T8" s="466" t="s">
        <v>131</v>
      </c>
      <c r="U8" s="494" t="str">
        <f>IF(U$4=[13]Input!$K$44,[13]Explanation!$G$6+[13]Explanation!$G$15+[13]Explanation!$G$18,"")</f>
        <v/>
      </c>
      <c r="V8" s="494">
        <v>0</v>
      </c>
      <c r="W8" s="494">
        <v>0</v>
      </c>
      <c r="X8" s="494">
        <v>0</v>
      </c>
      <c r="Y8" s="494">
        <v>0</v>
      </c>
      <c r="Z8" s="494" t="str">
        <f>IF(Z$4=[13]Input!$K$44,[13]Explanation!$G$6+[13]Explanation!$G$15+[13]Explanation!$G$18,"")</f>
        <v/>
      </c>
      <c r="AA8" s="494" t="str">
        <f>IF(AA$4=[13]Input!$K$44,[13]Explanation!$G$6+[13]Explanation!$G$15+[13]Explanation!$G$18,"")</f>
        <v/>
      </c>
      <c r="AB8" s="494">
        <v>0</v>
      </c>
      <c r="AC8" s="494">
        <v>0</v>
      </c>
      <c r="AD8" s="494">
        <v>0</v>
      </c>
      <c r="AE8" s="494">
        <v>0</v>
      </c>
      <c r="AF8" s="494">
        <v>0</v>
      </c>
      <c r="AG8" s="494" t="str">
        <f>IF(AG$4=[13]Input!$K$44,[13]Explanation!$G$6+[13]Explanation!$G$15+[13]Explanation!$G$18,"")</f>
        <v/>
      </c>
      <c r="AH8" s="494" t="str">
        <f>IF(AH$4=[13]Input!$K$44,[13]Explanation!$G$6+[13]Explanation!$G$15+[13]Explanation!$G$18,"")</f>
        <v/>
      </c>
      <c r="AI8" s="494" t="str">
        <f>IF(AI$4=[13]Input!$K$44,[13]Explanation!$G$6+[13]Explanation!$G$15+[13]Explanation!$G$18,"")</f>
        <v/>
      </c>
      <c r="AJ8" s="494">
        <v>0</v>
      </c>
      <c r="AK8" s="494">
        <v>0</v>
      </c>
      <c r="AL8" s="494">
        <v>0</v>
      </c>
      <c r="AM8" s="494">
        <v>0</v>
      </c>
      <c r="AN8" s="494" t="str">
        <f>IF(AN$4=[13]Input!$K$44,[13]Explanation!$G$6+[13]Explanation!$G$15+[13]Explanation!$G$18,"")</f>
        <v/>
      </c>
      <c r="AO8" s="494" t="str">
        <f>IF(AO$4=[13]Input!$K$44,[13]Explanation!$G$6+[13]Explanation!$G$15+[13]Explanation!$G$18,"")</f>
        <v/>
      </c>
      <c r="AP8" s="494">
        <f>IF(AP$4=[13]Input!$K$44,[13]Explanation!$G$6+[13]Explanation!$G$15+[13]Explanation!$G$18,"")</f>
        <v>0</v>
      </c>
      <c r="AQ8" s="494" t="str">
        <f>IF(AQ$4=[13]Input!$K$44,[13]Explanation!$G$6+[13]Explanation!$G$15+[13]Explanation!$G$18,"")</f>
        <v/>
      </c>
      <c r="AR8" s="494" t="str">
        <f>IF(AR$4=[13]Input!$K$44,[13]Explanation!$G$6+[13]Explanation!$G$15+[13]Explanation!$G$18,"")</f>
        <v/>
      </c>
      <c r="AS8" s="494" t="str">
        <f>IF(AS$4=[13]Input!$K$44,[13]Explanation!$G$6+[13]Explanation!$G$15+[13]Explanation!$G$18,"")</f>
        <v/>
      </c>
      <c r="AT8" s="494" t="str">
        <f>IF(AT$4=[13]Input!$K$44,[13]Explanation!$G$6+[13]Explanation!$G$15+[13]Explanation!$G$18,"")</f>
        <v/>
      </c>
      <c r="AU8" s="494" t="str">
        <f>IF(AU$4=[13]Input!$K$44,[13]Explanation!$G$6+[13]Explanation!$G$15+[13]Explanation!$G$18,"")</f>
        <v/>
      </c>
      <c r="AV8" s="494" t="str">
        <f>IF(AV$4=[13]Input!$K$44,[13]Explanation!$G$6+[13]Explanation!$G$15+[13]Explanation!$G$18,"")</f>
        <v/>
      </c>
      <c r="AW8" s="494" t="str">
        <f>IF(AW$4=[13]Input!$K$44,[13]Explanation!$G$6+[13]Explanation!$G$15+[13]Explanation!$G$18,"")</f>
        <v/>
      </c>
      <c r="AX8" s="494" t="str">
        <f>IF(AX$4=[13]Input!$K$44,[13]Explanation!$G$6+[13]Explanation!$G$15+[13]Explanation!$G$18,"")</f>
        <v/>
      </c>
      <c r="AY8" s="494" t="str">
        <f>IF(AY$4=[13]Input!$K$44,[13]Explanation!$G$6+[13]Explanation!$G$15+[13]Explanation!$G$18,"")</f>
        <v/>
      </c>
      <c r="AZ8" s="494">
        <v>0</v>
      </c>
      <c r="BB8" s="495" t="str">
        <f>IF(BB$4=[13]Input!$K$44,[13]Explanation!$G$6+[13]Explanation!$G$15+[13]Explanation!$G$18,"")</f>
        <v/>
      </c>
    </row>
    <row r="9" spans="1:54" ht="16.5" thickBot="1" x14ac:dyDescent="0.3">
      <c r="A9" s="466"/>
      <c r="B9" s="487" t="s">
        <v>132</v>
      </c>
      <c r="C9" s="487"/>
      <c r="D9" s="487"/>
      <c r="E9" s="487"/>
      <c r="F9" s="487"/>
      <c r="G9" s="487"/>
      <c r="H9" s="496">
        <f>SUM(U9:AY9)-HLOOKUP([13]Input!$K$44,$U$4:$AY$63,6,FALSE)</f>
        <v>-2817184</v>
      </c>
      <c r="I9" s="497">
        <f>SUM(U9:AY9)</f>
        <v>-2425208</v>
      </c>
      <c r="J9" s="498">
        <f t="shared" si="0"/>
        <v>391976</v>
      </c>
      <c r="K9" s="466"/>
      <c r="L9" s="504" t="s">
        <v>199</v>
      </c>
      <c r="M9" s="505"/>
      <c r="N9" s="505"/>
      <c r="O9" s="506">
        <f>+O7-O8</f>
        <v>0</v>
      </c>
      <c r="S9" s="468"/>
      <c r="T9" s="466" t="s">
        <v>132</v>
      </c>
      <c r="U9" s="494" t="str">
        <f>IF(U$4=[13]Input!$K$44,U18-SUM(U5:U8)-SUM(U10:U17),"")</f>
        <v/>
      </c>
      <c r="V9" s="494">
        <v>1675240.3071999862</v>
      </c>
      <c r="W9" s="494">
        <v>-639272.30719998619</v>
      </c>
      <c r="X9" s="494">
        <v>471886</v>
      </c>
      <c r="Y9" s="494">
        <v>144467</v>
      </c>
      <c r="Z9" s="494" t="str">
        <f>IF(Z$4=[13]Input!$K$44,Z18-SUM(Z5:Z8)-SUM(Z10:Z17),"")</f>
        <v/>
      </c>
      <c r="AA9" s="494" t="str">
        <f>IF(AA$4=[13]Input!$K$44,AA18-SUM(AA5:AA8)-SUM(AA10:AA17),"")</f>
        <v/>
      </c>
      <c r="AB9" s="494">
        <v>396521</v>
      </c>
      <c r="AC9" s="494">
        <v>599802</v>
      </c>
      <c r="AD9" s="494">
        <v>-1045475</v>
      </c>
      <c r="AE9" s="494">
        <v>-1069176</v>
      </c>
      <c r="AF9" s="494">
        <v>-1083028</v>
      </c>
      <c r="AG9" s="494" t="str">
        <f>IF(AG$4=[13]Input!$K$44,AG18-SUM(AG5:AG8)-SUM(AG10:AG17),"")</f>
        <v/>
      </c>
      <c r="AH9" s="494" t="str">
        <f>IF(AH$4=[13]Input!$K$44,AH18-SUM(AH5:AH8)-SUM(AH10:AH17),"")</f>
        <v/>
      </c>
      <c r="AI9" s="494" t="str">
        <f>IF(AI$4=[13]Input!$K$44,AI18-SUM(AI5:AI8)-SUM(AI10:AI17),"")</f>
        <v/>
      </c>
      <c r="AJ9" s="494">
        <v>-981949</v>
      </c>
      <c r="AK9" s="494">
        <v>-2310797</v>
      </c>
      <c r="AL9" s="494">
        <v>507225</v>
      </c>
      <c r="AM9" s="494">
        <v>517372</v>
      </c>
      <c r="AN9" s="494" t="str">
        <f>IF(AN$4=[13]Input!$K$44,AN18-SUM(AN5:AN8)-SUM(AN10:AN17),"")</f>
        <v/>
      </c>
      <c r="AO9" s="494" t="str">
        <f>IF(AO$4=[13]Input!$K$44,AO18-SUM(AO5:AO8)-SUM(AO10:AO17),"")</f>
        <v/>
      </c>
      <c r="AP9" s="494">
        <f>IF(AP$4=[13]Input!$K$44,AP18-SUM(AP5:AP8)-SUM(AP10:AP17),"")</f>
        <v>391976</v>
      </c>
      <c r="AQ9" s="494" t="str">
        <f>IF(AQ$4=[13]Input!$K$44,AQ18-SUM(AQ5:AQ8)-SUM(AQ10:AQ17),"")</f>
        <v/>
      </c>
      <c r="AR9" s="494" t="str">
        <f>IF(AR$4=[13]Input!$K$44,AR18-SUM(AR5:AR8)-SUM(AR10:AR17),"")</f>
        <v/>
      </c>
      <c r="AS9" s="494" t="str">
        <f>IF(AS$4=[13]Input!$K$44,AS18-SUM(AS5:AS8)-SUM(AS10:AS17),"")</f>
        <v/>
      </c>
      <c r="AT9" s="494" t="str">
        <f>IF(AT$4=[13]Input!$K$44,AT18-SUM(AT5:AT8)-SUM(AT10:AT17),"")</f>
        <v/>
      </c>
      <c r="AU9" s="494" t="str">
        <f>IF(AU$4=[13]Input!$K$44,AU18-SUM(AU5:AU8)-SUM(AU10:AU17),"")</f>
        <v/>
      </c>
      <c r="AV9" s="494" t="str">
        <f>IF(AV$4=[13]Input!$K$44,AV18-SUM(AV5:AV8)-SUM(AV10:AV17),"")</f>
        <v/>
      </c>
      <c r="AW9" s="494" t="str">
        <f>IF(AW$4=[13]Input!$K$44,AW18-SUM(AW5:AW8)-SUM(AW10:AW17),"")</f>
        <v/>
      </c>
      <c r="AX9" s="494" t="str">
        <f>IF(AX$4=[13]Input!$K$44,AX18-SUM(AX5:AX8)-SUM(AX10:AX17),"")</f>
        <v/>
      </c>
      <c r="AY9" s="494" t="str">
        <f>IF(AY$4=[13]Input!$K$44,AY18-SUM(AY5:AY8)-SUM(AY10:AY17),"")</f>
        <v/>
      </c>
      <c r="AZ9" s="494">
        <v>0</v>
      </c>
      <c r="BB9" s="495" t="str">
        <f>IF(BB$4=[13]Input!$K$44,BB18-SUM(BB5:BB8)-SUM(BB10:BB17),"")</f>
        <v/>
      </c>
    </row>
    <row r="10" spans="1:54" ht="16.5" thickBot="1" x14ac:dyDescent="0.3">
      <c r="A10" s="466"/>
      <c r="B10" s="487" t="s">
        <v>133</v>
      </c>
      <c r="C10" s="487"/>
      <c r="D10" s="487"/>
      <c r="E10" s="487"/>
      <c r="F10" s="487"/>
      <c r="G10" s="487"/>
      <c r="H10" s="496">
        <f>SUM(U10:AY10)-HLOOKUP([13]Input!$K$44,$U$4:$AY$63,7,FALSE)</f>
        <v>0</v>
      </c>
      <c r="I10" s="497">
        <f>[13]West!$E$50</f>
        <v>0</v>
      </c>
      <c r="J10" s="498">
        <f t="shared" si="0"/>
        <v>0</v>
      </c>
      <c r="K10" s="507"/>
      <c r="L10" s="508"/>
      <c r="M10" s="484"/>
      <c r="N10" s="484"/>
      <c r="S10" s="468"/>
      <c r="T10" s="466" t="s">
        <v>134</v>
      </c>
      <c r="U10" s="494" t="str">
        <f>IF(U$4=[13]Input!$K$44,[13]West!$C$50,"")</f>
        <v/>
      </c>
      <c r="V10" s="494">
        <v>0</v>
      </c>
      <c r="W10" s="494">
        <v>0</v>
      </c>
      <c r="X10" s="494">
        <v>0</v>
      </c>
      <c r="Y10" s="494">
        <v>0</v>
      </c>
      <c r="Z10" s="494" t="str">
        <f>IF(Z$4=[13]Input!$K$44,[13]West!$C$50,"")</f>
        <v/>
      </c>
      <c r="AA10" s="494" t="str">
        <f>IF(AA$4=[13]Input!$K$44,[13]West!$C$50,"")</f>
        <v/>
      </c>
      <c r="AB10" s="494">
        <v>0</v>
      </c>
      <c r="AC10" s="494">
        <v>0</v>
      </c>
      <c r="AD10" s="494">
        <v>0</v>
      </c>
      <c r="AE10" s="494">
        <v>0</v>
      </c>
      <c r="AF10" s="494">
        <v>0</v>
      </c>
      <c r="AG10" s="494" t="str">
        <f>IF(AG$4=[13]Input!$K$44,[13]West!$C$50,"")</f>
        <v/>
      </c>
      <c r="AH10" s="494" t="str">
        <f>IF(AH$4=[13]Input!$K$44,[13]West!$C$50,"")</f>
        <v/>
      </c>
      <c r="AI10" s="494" t="str">
        <f>IF(AI$4=[13]Input!$K$44,[13]West!$C$50,"")</f>
        <v/>
      </c>
      <c r="AJ10" s="494">
        <v>0</v>
      </c>
      <c r="AK10" s="494">
        <v>0</v>
      </c>
      <c r="AL10" s="494">
        <v>0</v>
      </c>
      <c r="AM10" s="494">
        <v>0</v>
      </c>
      <c r="AN10" s="494" t="str">
        <f>IF(AN$4=[13]Input!$K$44,[13]West!$C$50,"")</f>
        <v/>
      </c>
      <c r="AO10" s="494" t="str">
        <f>IF(AO$4=[13]Input!$K$44,[13]West!$C$50,"")</f>
        <v/>
      </c>
      <c r="AP10" s="494">
        <f>IF(AP$4=[13]Input!$K$44,[13]West!$C$50,"")</f>
        <v>0</v>
      </c>
      <c r="AQ10" s="494" t="str">
        <f>IF(AQ$4=[13]Input!$K$44,[13]West!$C$50,"")</f>
        <v/>
      </c>
      <c r="AR10" s="494" t="str">
        <f>IF(AR$4=[13]Input!$K$44,[13]West!$C$50,"")</f>
        <v/>
      </c>
      <c r="AS10" s="494" t="str">
        <f>IF(AS$4=[13]Input!$K$44,[13]West!$C$50,"")</f>
        <v/>
      </c>
      <c r="AT10" s="494" t="str">
        <f>IF(AT$4=[13]Input!$K$44,[13]West!$C$50,"")</f>
        <v/>
      </c>
      <c r="AU10" s="494" t="str">
        <f>IF(AU$4=[13]Input!$K$44,[13]West!$C$50,"")</f>
        <v/>
      </c>
      <c r="AV10" s="494" t="str">
        <f>IF(AV$4=[13]Input!$K$44,[13]West!$C$50,"")</f>
        <v/>
      </c>
      <c r="AW10" s="494" t="str">
        <f>IF(AW$4=[13]Input!$K$44,[13]West!$C$50,"")</f>
        <v/>
      </c>
      <c r="AX10" s="494" t="str">
        <f>IF(AX$4=[13]Input!$K$44,[13]West!$C$50,"")</f>
        <v/>
      </c>
      <c r="AY10" s="494" t="str">
        <f>IF(AY$4=[13]Input!$K$44,[13]West!$C$50,"")</f>
        <v/>
      </c>
      <c r="AZ10" s="494">
        <v>0</v>
      </c>
      <c r="BB10" s="495" t="str">
        <f>IF(BB$4=[13]Input!$K$44,[13]West!$C$50,"")</f>
        <v/>
      </c>
    </row>
    <row r="11" spans="1:54" ht="17.25" x14ac:dyDescent="0.35">
      <c r="A11" s="466"/>
      <c r="B11" s="487" t="s">
        <v>135</v>
      </c>
      <c r="C11" s="487"/>
      <c r="D11" s="487"/>
      <c r="E11" s="487"/>
      <c r="F11" s="487"/>
      <c r="G11" s="487"/>
      <c r="H11" s="496">
        <f>SUM(U11:AY11)-HLOOKUP([13]Input!$K$44,$U$4:$AY$63,8,FALSE)</f>
        <v>0</v>
      </c>
      <c r="I11" s="497">
        <f t="shared" si="1"/>
        <v>0</v>
      </c>
      <c r="J11" s="498">
        <f t="shared" si="0"/>
        <v>0</v>
      </c>
      <c r="L11" s="509" t="s">
        <v>176</v>
      </c>
      <c r="M11" s="510"/>
      <c r="N11" s="510"/>
      <c r="O11" s="510"/>
      <c r="P11" s="510"/>
      <c r="Q11" s="511" t="s">
        <v>204</v>
      </c>
      <c r="S11" s="468"/>
      <c r="T11" s="512" t="s">
        <v>136</v>
      </c>
      <c r="U11" s="494" t="str">
        <f>IF(U$4=[13]Input!$K$44,[13]West!$E$64-[13]West!$L$64,"")</f>
        <v/>
      </c>
      <c r="V11" s="494">
        <v>0</v>
      </c>
      <c r="W11" s="494">
        <v>0</v>
      </c>
      <c r="X11" s="494">
        <v>0</v>
      </c>
      <c r="Y11" s="494">
        <v>0</v>
      </c>
      <c r="Z11" s="494" t="str">
        <f>IF(Z$4=[13]Input!$K$44,[13]West!$E$64-[13]West!$L$64,"")</f>
        <v/>
      </c>
      <c r="AA11" s="494" t="str">
        <f>IF(AA$4=[13]Input!$K$44,[13]West!$E$64-[13]West!$L$64,"")</f>
        <v/>
      </c>
      <c r="AB11" s="494">
        <v>0</v>
      </c>
      <c r="AC11" s="494">
        <v>0</v>
      </c>
      <c r="AD11" s="494">
        <v>0</v>
      </c>
      <c r="AE11" s="494">
        <v>0</v>
      </c>
      <c r="AF11" s="494">
        <v>0</v>
      </c>
      <c r="AG11" s="494" t="str">
        <f>IF(AG$4=[13]Input!$K$44,[13]West!$E$64-[13]West!$L$64,"")</f>
        <v/>
      </c>
      <c r="AH11" s="494" t="str">
        <f>IF(AH$4=[13]Input!$K$44,[13]West!$E$64-[13]West!$L$64,"")</f>
        <v/>
      </c>
      <c r="AI11" s="494" t="str">
        <f>IF(AI$4=[13]Input!$K$44,[13]West!$E$64-[13]West!$L$64,"")</f>
        <v/>
      </c>
      <c r="AJ11" s="494">
        <v>0</v>
      </c>
      <c r="AK11" s="494">
        <v>0</v>
      </c>
      <c r="AL11" s="494">
        <v>0</v>
      </c>
      <c r="AM11" s="494">
        <v>0</v>
      </c>
      <c r="AN11" s="494" t="str">
        <f>IF(AN$4=[13]Input!$K$44,[13]West!$E$64-[13]West!$L$64,"")</f>
        <v/>
      </c>
      <c r="AO11" s="494" t="str">
        <f>IF(AO$4=[13]Input!$K$44,[13]West!$E$64-[13]West!$L$64,"")</f>
        <v/>
      </c>
      <c r="AP11" s="494">
        <f>IF(AP$4=[13]Input!$K$44,[13]West!$E$64-[13]West!$L$64,"")</f>
        <v>0</v>
      </c>
      <c r="AQ11" s="494" t="str">
        <f>IF(AQ$4=[13]Input!$K$44,[13]West!$E$64-[13]West!$L$64,"")</f>
        <v/>
      </c>
      <c r="AR11" s="494" t="str">
        <f>IF(AR$4=[13]Input!$K$44,[13]West!$E$64-[13]West!$L$64,"")</f>
        <v/>
      </c>
      <c r="AS11" s="494" t="str">
        <f>IF(AS$4=[13]Input!$K$44,[13]West!$E$64-[13]West!$L$64,"")</f>
        <v/>
      </c>
      <c r="AT11" s="494" t="str">
        <f>IF(AT$4=[13]Input!$K$44,[13]West!$E$64-[13]West!$L$64,"")</f>
        <v/>
      </c>
      <c r="AU11" s="494" t="str">
        <f>IF(AU$4=[13]Input!$K$44,[13]West!$E$64-[13]West!$L$64,"")</f>
        <v/>
      </c>
      <c r="AV11" s="494" t="str">
        <f>IF(AV$4=[13]Input!$K$44,[13]West!$E$64-[13]West!$L$64,"")</f>
        <v/>
      </c>
      <c r="AW11" s="494" t="str">
        <f>IF(AW$4=[13]Input!$K$44,[13]West!$E$64-[13]West!$L$64,"")</f>
        <v/>
      </c>
      <c r="AX11" s="494" t="str">
        <f>IF(AX$4=[13]Input!$K$44,[13]West!$E$64-[13]West!$L$64,"")</f>
        <v/>
      </c>
      <c r="AY11" s="494" t="str">
        <f>IF(AY$4=[13]Input!$K$44,[13]West!$E$64-[13]West!$L$64,"")</f>
        <v/>
      </c>
      <c r="AZ11" s="494">
        <v>0</v>
      </c>
      <c r="BB11" s="495" t="str">
        <f>IF(BB$4=[13]Input!$K$44,[13]West!$E$64-[13]West!$L$64,"")</f>
        <v/>
      </c>
    </row>
    <row r="12" spans="1:54" ht="15" customHeight="1" x14ac:dyDescent="0.25">
      <c r="A12" s="466"/>
      <c r="B12" s="487" t="s">
        <v>137</v>
      </c>
      <c r="C12" s="487"/>
      <c r="D12" s="487"/>
      <c r="E12" s="487"/>
      <c r="F12" s="487"/>
      <c r="G12" s="487"/>
      <c r="H12" s="496">
        <f>SUM(U12:AY12)-HLOOKUP([13]Input!$K$44,$U$4:$AY$63,9,FALSE)</f>
        <v>0</v>
      </c>
      <c r="I12" s="497">
        <f t="shared" si="1"/>
        <v>0</v>
      </c>
      <c r="J12" s="498">
        <f t="shared" si="0"/>
        <v>0</v>
      </c>
      <c r="L12" s="513" t="s">
        <v>197</v>
      </c>
      <c r="M12" s="514"/>
      <c r="N12" s="514"/>
      <c r="O12" s="515" t="s">
        <v>205</v>
      </c>
      <c r="P12" s="515" t="s">
        <v>206</v>
      </c>
      <c r="Q12" s="516" t="s">
        <v>190</v>
      </c>
      <c r="S12" s="468"/>
      <c r="T12" s="487" t="s">
        <v>137</v>
      </c>
      <c r="U12" s="494" t="str">
        <f>IF(U$4=[13]Input!$K$44,[13]West!$E$65-[13]West!$L$65,"")</f>
        <v/>
      </c>
      <c r="V12" s="494">
        <v>0</v>
      </c>
      <c r="W12" s="494">
        <v>0</v>
      </c>
      <c r="X12" s="494">
        <v>0</v>
      </c>
      <c r="Y12" s="494">
        <v>0</v>
      </c>
      <c r="Z12" s="494" t="str">
        <f>IF(Z$4=[13]Input!$K$44,[13]West!$E$65-[13]West!$L$65,"")</f>
        <v/>
      </c>
      <c r="AA12" s="494" t="str">
        <f>IF(AA$4=[13]Input!$K$44,[13]West!$E$65-[13]West!$L$65,"")</f>
        <v/>
      </c>
      <c r="AB12" s="494">
        <v>0</v>
      </c>
      <c r="AC12" s="494">
        <v>0</v>
      </c>
      <c r="AD12" s="494">
        <v>0</v>
      </c>
      <c r="AE12" s="494">
        <v>0</v>
      </c>
      <c r="AF12" s="494">
        <v>0</v>
      </c>
      <c r="AG12" s="494" t="str">
        <f>IF(AG$4=[13]Input!$K$44,[13]West!$E$65-[13]West!$L$65,"")</f>
        <v/>
      </c>
      <c r="AH12" s="494" t="str">
        <f>IF(AH$4=[13]Input!$K$44,[13]West!$E$65-[13]West!$L$65,"")</f>
        <v/>
      </c>
      <c r="AI12" s="494" t="str">
        <f>IF(AI$4=[13]Input!$K$44,[13]West!$E$65-[13]West!$L$65,"")</f>
        <v/>
      </c>
      <c r="AJ12" s="494">
        <v>0</v>
      </c>
      <c r="AK12" s="494">
        <v>0</v>
      </c>
      <c r="AL12" s="494">
        <v>0</v>
      </c>
      <c r="AM12" s="494">
        <v>0</v>
      </c>
      <c r="AN12" s="494" t="str">
        <f>IF(AN$4=[13]Input!$K$44,[13]West!$E$65-[13]West!$L$65,"")</f>
        <v/>
      </c>
      <c r="AO12" s="494" t="str">
        <f>IF(AO$4=[13]Input!$K$44,[13]West!$E$65-[13]West!$L$65,"")</f>
        <v/>
      </c>
      <c r="AP12" s="494">
        <f>IF(AP$4=[13]Input!$K$44,[13]West!$E$65-[13]West!$L$65,"")</f>
        <v>0</v>
      </c>
      <c r="AQ12" s="494" t="str">
        <f>IF(AQ$4=[13]Input!$K$44,[13]West!$E$65-[13]West!$L$65,"")</f>
        <v/>
      </c>
      <c r="AR12" s="494" t="str">
        <f>IF(AR$4=[13]Input!$K$44,[13]West!$E$65-[13]West!$L$65,"")</f>
        <v/>
      </c>
      <c r="AS12" s="494" t="str">
        <f>IF(AS$4=[13]Input!$K$44,[13]West!$E$65-[13]West!$L$65,"")</f>
        <v/>
      </c>
      <c r="AT12" s="494" t="str">
        <f>IF(AT$4=[13]Input!$K$44,[13]West!$E$65-[13]West!$L$65,"")</f>
        <v/>
      </c>
      <c r="AU12" s="494" t="str">
        <f>IF(AU$4=[13]Input!$K$44,[13]West!$E$65-[13]West!$L$65,"")</f>
        <v/>
      </c>
      <c r="AV12" s="494" t="str">
        <f>IF(AV$4=[13]Input!$K$44,[13]West!$E$65-[13]West!$L$65,"")</f>
        <v/>
      </c>
      <c r="AW12" s="494" t="str">
        <f>IF(AW$4=[13]Input!$K$44,[13]West!$E$65-[13]West!$L$65,"")</f>
        <v/>
      </c>
      <c r="AX12" s="494" t="str">
        <f>IF(AX$4=[13]Input!$K$44,[13]West!$E$65-[13]West!$L$65,"")</f>
        <v/>
      </c>
      <c r="AY12" s="494" t="str">
        <f>IF(AY$4=[13]Input!$K$44,[13]West!$E$65-[13]West!$L$65,"")</f>
        <v/>
      </c>
      <c r="AZ12" s="494">
        <v>0</v>
      </c>
      <c r="BB12" s="495" t="str">
        <f>IF(BB$4=[13]Input!$K$44,[13]West!$E$65-[13]West!$L$65,"")</f>
        <v/>
      </c>
    </row>
    <row r="13" spans="1:54" hidden="1" x14ac:dyDescent="0.2">
      <c r="A13" s="466"/>
      <c r="B13" s="517" t="s">
        <v>138</v>
      </c>
      <c r="C13" s="466"/>
      <c r="D13" s="466"/>
      <c r="E13" s="466"/>
      <c r="F13" s="466"/>
      <c r="G13" s="466"/>
      <c r="H13" s="518">
        <f>SUM(U13:AY13)-HLOOKUP([13]Input!$K$44,$U$4:$AY$63,8,FALSE)</f>
        <v>0</v>
      </c>
      <c r="I13" s="482">
        <f t="shared" si="1"/>
        <v>0</v>
      </c>
      <c r="J13" s="507">
        <f t="shared" si="0"/>
        <v>0</v>
      </c>
      <c r="L13" s="519"/>
      <c r="M13" s="514"/>
      <c r="N13" s="514"/>
      <c r="O13" s="514"/>
      <c r="P13" s="514"/>
      <c r="Q13" s="520"/>
      <c r="S13" s="468"/>
      <c r="T13" s="512" t="s">
        <v>139</v>
      </c>
      <c r="U13" s="494" t="str">
        <f>IF(U$4=[13]Input!$K$44,[13]West!$E$66-[13]West!$L$66,"")</f>
        <v/>
      </c>
      <c r="V13" s="494">
        <v>0</v>
      </c>
      <c r="W13" s="494">
        <v>0</v>
      </c>
      <c r="X13" s="494">
        <v>0</v>
      </c>
      <c r="Y13" s="494">
        <v>0</v>
      </c>
      <c r="Z13" s="494" t="str">
        <f>IF(Z$4=[13]Input!$K$44,[13]West!$E$66-[13]West!$L$66,"")</f>
        <v/>
      </c>
      <c r="AA13" s="494" t="str">
        <f>IF(AA$4=[13]Input!$K$44,[13]West!$E$66-[13]West!$L$66,"")</f>
        <v/>
      </c>
      <c r="AB13" s="494">
        <v>0</v>
      </c>
      <c r="AC13" s="494">
        <v>0</v>
      </c>
      <c r="AD13" s="494">
        <v>0</v>
      </c>
      <c r="AE13" s="494">
        <v>0</v>
      </c>
      <c r="AF13" s="494">
        <v>0</v>
      </c>
      <c r="AG13" s="494" t="str">
        <f>IF(AG$4=[13]Input!$K$44,[13]West!$E$66-[13]West!$L$66,"")</f>
        <v/>
      </c>
      <c r="AH13" s="494" t="str">
        <f>IF(AH$4=[13]Input!$K$44,[13]West!$E$66-[13]West!$L$66,"")</f>
        <v/>
      </c>
      <c r="AI13" s="494" t="str">
        <f>IF(AI$4=[13]Input!$K$44,[13]West!$E$66-[13]West!$L$66,"")</f>
        <v/>
      </c>
      <c r="AJ13" s="494">
        <v>0</v>
      </c>
      <c r="AK13" s="494">
        <v>0</v>
      </c>
      <c r="AL13" s="494">
        <v>0</v>
      </c>
      <c r="AM13" s="494">
        <v>0</v>
      </c>
      <c r="AN13" s="494" t="str">
        <f>IF(AN$4=[13]Input!$K$44,[13]West!$E$66-[13]West!$L$66,"")</f>
        <v/>
      </c>
      <c r="AO13" s="494" t="str">
        <f>IF(AO$4=[13]Input!$K$44,[13]West!$E$66-[13]West!$L$66,"")</f>
        <v/>
      </c>
      <c r="AP13" s="494">
        <f>IF(AP$4=[13]Input!$K$44,[13]West!$E$66-[13]West!$L$66,"")</f>
        <v>0</v>
      </c>
      <c r="AQ13" s="494" t="str">
        <f>IF(AQ$4=[13]Input!$K$44,[13]West!$E$66-[13]West!$L$66,"")</f>
        <v/>
      </c>
      <c r="AR13" s="494" t="str">
        <f>IF(AR$4=[13]Input!$K$44,[13]West!$E$66-[13]West!$L$66,"")</f>
        <v/>
      </c>
      <c r="AS13" s="494" t="str">
        <f>IF(AS$4=[13]Input!$K$44,[13]West!$E$66-[13]West!$L$66,"")</f>
        <v/>
      </c>
      <c r="AT13" s="494" t="str">
        <f>IF(AT$4=[13]Input!$K$44,[13]West!$E$66-[13]West!$L$66,"")</f>
        <v/>
      </c>
      <c r="AU13" s="494" t="str">
        <f>IF(AU$4=[13]Input!$K$44,[13]West!$E$66-[13]West!$L$66,"")</f>
        <v/>
      </c>
      <c r="AV13" s="494" t="str">
        <f>IF(AV$4=[13]Input!$K$44,[13]West!$E$66-[13]West!$L$66,"")</f>
        <v/>
      </c>
      <c r="AW13" s="494" t="str">
        <f>IF(AW$4=[13]Input!$K$44,[13]West!$E$66-[13]West!$L$66,"")</f>
        <v/>
      </c>
      <c r="AX13" s="494" t="str">
        <f>IF(AX$4=[13]Input!$K$44,[13]West!$E$66-[13]West!$L$66,"")</f>
        <v/>
      </c>
      <c r="AY13" s="494" t="str">
        <f>IF(AY$4=[13]Input!$K$44,[13]West!$E$66-[13]West!$L$66,"")</f>
        <v/>
      </c>
      <c r="AZ13" s="494">
        <v>0</v>
      </c>
      <c r="BB13" s="495" t="str">
        <f>IF(BB$4=[13]Input!$K$44,[13]West!$E$66-[13]West!$L$66,"")</f>
        <v/>
      </c>
    </row>
    <row r="14" spans="1:54" x14ac:dyDescent="0.2">
      <c r="A14" s="466"/>
      <c r="B14" s="517"/>
      <c r="C14" s="466"/>
      <c r="D14" s="466"/>
      <c r="E14" s="466"/>
      <c r="F14" s="466"/>
      <c r="G14" s="466"/>
      <c r="H14" s="518"/>
      <c r="I14" s="482"/>
      <c r="J14" s="507"/>
      <c r="L14" s="519" t="s">
        <v>189</v>
      </c>
      <c r="M14" s="514"/>
      <c r="N14" s="514"/>
      <c r="O14" s="521">
        <f>+[13]West!$E$71</f>
        <v>2041826.1168103255</v>
      </c>
      <c r="P14" s="521">
        <f>+[13]West!E73</f>
        <v>1358421.079413316</v>
      </c>
      <c r="Q14" s="522">
        <f>+O14/P14</f>
        <v>1.5030877742946709</v>
      </c>
      <c r="S14" s="468"/>
      <c r="T14" s="512"/>
      <c r="U14" s="494"/>
      <c r="V14" s="494"/>
      <c r="W14" s="494"/>
      <c r="X14" s="494"/>
      <c r="Y14" s="494"/>
      <c r="Z14" s="494"/>
      <c r="AA14" s="494"/>
      <c r="AB14" s="494"/>
      <c r="AC14" s="494"/>
      <c r="AD14" s="494"/>
      <c r="AE14" s="494"/>
      <c r="AF14" s="494"/>
      <c r="AG14" s="494"/>
      <c r="AH14" s="494"/>
      <c r="AI14" s="494"/>
      <c r="AJ14" s="494"/>
      <c r="AK14" s="494"/>
      <c r="AL14" s="494"/>
      <c r="AM14" s="494"/>
      <c r="AN14" s="494"/>
      <c r="AO14" s="494"/>
      <c r="AP14" s="494"/>
      <c r="AQ14" s="494"/>
      <c r="AR14" s="494"/>
      <c r="AS14" s="494"/>
      <c r="AT14" s="494"/>
      <c r="AU14" s="494"/>
      <c r="AV14" s="494"/>
      <c r="AW14" s="494"/>
      <c r="AX14" s="494"/>
      <c r="AY14" s="494"/>
      <c r="AZ14" s="494">
        <v>0</v>
      </c>
      <c r="BB14" s="495"/>
    </row>
    <row r="15" spans="1:54" ht="16.5" customHeight="1" x14ac:dyDescent="0.2">
      <c r="A15" s="466"/>
      <c r="B15" s="523" t="s">
        <v>140</v>
      </c>
      <c r="C15" s="524"/>
      <c r="D15" s="524"/>
      <c r="E15" s="524"/>
      <c r="F15" s="524"/>
      <c r="G15" s="524"/>
      <c r="H15" s="525">
        <f>SUM(U15:AY15)-HLOOKUP([13]Input!$K$44,$U$4:$AY$63,12,FALSE)</f>
        <v>540575.42054799246</v>
      </c>
      <c r="I15" s="526">
        <f t="shared" si="1"/>
        <v>295054.42992299702</v>
      </c>
      <c r="J15" s="527">
        <f t="shared" si="0"/>
        <v>-245520.99062499544</v>
      </c>
      <c r="L15" s="519" t="s">
        <v>207</v>
      </c>
      <c r="M15" s="514"/>
      <c r="N15" s="514"/>
      <c r="O15" s="521">
        <f>+[13]BC!$E$32</f>
        <v>4955989.9482000023</v>
      </c>
      <c r="P15" s="521">
        <f>+[13]BC!E34</f>
        <v>3297205.9469551719</v>
      </c>
      <c r="Q15" s="522">
        <f t="shared" ref="Q15:Q30" si="2">+O15/P15</f>
        <v>1.5030877742946709</v>
      </c>
      <c r="S15" s="468"/>
      <c r="T15" s="512" t="s">
        <v>141</v>
      </c>
      <c r="U15" s="494" t="str">
        <f>IF(U$4=[13]Input!$K$44,[13]West!$E$67-[13]West!$L$67,"")</f>
        <v/>
      </c>
      <c r="V15" s="494">
        <v>-140721.8362690043</v>
      </c>
      <c r="W15" s="494">
        <v>117026.2967519993</v>
      </c>
      <c r="X15" s="494">
        <v>13009.645240002312</v>
      </c>
      <c r="Y15" s="494">
        <v>12545.324199999683</v>
      </c>
      <c r="Z15" s="494" t="str">
        <f>IF(Z$4=[13]Input!$K$44,[13]West!$E$67-[13]West!$L$67,"")</f>
        <v/>
      </c>
      <c r="AA15" s="494" t="str">
        <f>IF(AA$4=[13]Input!$K$44,[13]West!$E$67-[13]West!$L$67,"")</f>
        <v/>
      </c>
      <c r="AB15" s="494">
        <v>-156334</v>
      </c>
      <c r="AC15" s="494">
        <v>14706</v>
      </c>
      <c r="AD15" s="494">
        <v>292286</v>
      </c>
      <c r="AE15" s="494">
        <v>-417493</v>
      </c>
      <c r="AF15" s="494">
        <v>216345.45478201934</v>
      </c>
      <c r="AG15" s="494" t="str">
        <f>IF(AG$4=[13]Input!$K$44,[13]West!$E$67-[13]West!$L$67,"")</f>
        <v/>
      </c>
      <c r="AH15" s="494" t="str">
        <f>IF(AH$4=[13]Input!$K$44,[13]West!$E$67-[13]West!$L$67,"")</f>
        <v/>
      </c>
      <c r="AI15" s="494" t="str">
        <f>IF(AI$4=[13]Input!$K$44,[13]West!$E$67-[13]West!$L$67,"")</f>
        <v/>
      </c>
      <c r="AJ15" s="494">
        <v>307203.59373998083</v>
      </c>
      <c r="AK15" s="494">
        <v>220992.14954799929</v>
      </c>
      <c r="AL15" s="494">
        <v>45121.327609989326</v>
      </c>
      <c r="AM15" s="494">
        <v>15888.46494500665</v>
      </c>
      <c r="AN15" s="494" t="str">
        <f>IF(AN$4=[13]Input!$K$44,[13]West!$E$67-[13]West!$L$67,"")</f>
        <v/>
      </c>
      <c r="AO15" s="494" t="str">
        <f>IF(AO$4=[13]Input!$K$44,[13]West!$E$67-[13]West!$L$67,"")</f>
        <v/>
      </c>
      <c r="AP15" s="494">
        <f>IF(AP$4=[13]Input!$K$44,[13]West!$E$67-[13]West!$L$67,"")</f>
        <v>-245520.99062499544</v>
      </c>
      <c r="AQ15" s="494" t="str">
        <f>IF(AQ$4=[13]Input!$K$44,[13]West!$E$67-[13]West!$L$67,"")</f>
        <v/>
      </c>
      <c r="AR15" s="494" t="str">
        <f>IF(AR$4=[13]Input!$K$44,[13]West!$E$67-[13]West!$L$67,"")</f>
        <v/>
      </c>
      <c r="AS15" s="494" t="str">
        <f>IF(AS$4=[13]Input!$K$44,[13]West!$E$67-[13]West!$L$67,"")</f>
        <v/>
      </c>
      <c r="AT15" s="494" t="str">
        <f>IF(AT$4=[13]Input!$K$44,[13]West!$E$67-[13]West!$L$67,"")</f>
        <v/>
      </c>
      <c r="AU15" s="494" t="str">
        <f>IF(AU$4=[13]Input!$K$44,[13]West!$E$67-[13]West!$L$67,"")</f>
        <v/>
      </c>
      <c r="AV15" s="494" t="str">
        <f>IF(AV$4=[13]Input!$K$44,[13]West!$E$67-[13]West!$L$67,"")</f>
        <v/>
      </c>
      <c r="AW15" s="494" t="str">
        <f>IF(AW$4=[13]Input!$K$44,[13]West!$E$67-[13]West!$L$67,"")</f>
        <v/>
      </c>
      <c r="AX15" s="494" t="str">
        <f>IF(AX$4=[13]Input!$K$44,[13]West!$E$67-[13]West!$L$67,"")</f>
        <v/>
      </c>
      <c r="AY15" s="494" t="str">
        <f>IF(AY$4=[13]Input!$K$44,[13]West!$E$67-[13]West!$L$67,"")</f>
        <v/>
      </c>
      <c r="AZ15" s="494">
        <v>0</v>
      </c>
      <c r="BB15" s="495" t="str">
        <f>IF(BB$4=[13]Input!$K$44,[13]West!$E$67-[13]West!$L$67,"")</f>
        <v/>
      </c>
    </row>
    <row r="16" spans="1:54" s="532" customFormat="1" ht="15.75" hidden="1" x14ac:dyDescent="0.25">
      <c r="A16" s="517"/>
      <c r="B16" s="517" t="s">
        <v>137</v>
      </c>
      <c r="C16" s="517"/>
      <c r="D16" s="517"/>
      <c r="E16" s="517"/>
      <c r="F16" s="517"/>
      <c r="G16" s="517"/>
      <c r="H16" s="518">
        <v>0</v>
      </c>
      <c r="I16" s="482">
        <f t="shared" si="1"/>
        <v>0</v>
      </c>
      <c r="J16" s="507">
        <f t="shared" si="0"/>
        <v>0</v>
      </c>
      <c r="K16" s="528"/>
      <c r="L16" s="529"/>
      <c r="M16" s="530"/>
      <c r="N16" s="530"/>
      <c r="O16" s="531"/>
      <c r="P16" s="531"/>
      <c r="Q16" s="522" t="e">
        <f t="shared" si="2"/>
        <v>#DIV/0!</v>
      </c>
      <c r="S16" s="533"/>
      <c r="T16" s="487"/>
      <c r="U16" s="494"/>
      <c r="V16" s="494"/>
      <c r="W16" s="494"/>
      <c r="X16" s="494"/>
      <c r="Y16" s="494"/>
      <c r="Z16" s="494"/>
      <c r="AA16" s="494"/>
      <c r="AB16" s="494"/>
      <c r="AC16" s="494"/>
      <c r="AD16" s="494"/>
      <c r="AE16" s="494"/>
      <c r="AF16" s="494"/>
      <c r="AG16" s="494"/>
      <c r="AH16" s="494"/>
      <c r="AI16" s="494"/>
      <c r="AJ16" s="494"/>
      <c r="AK16" s="494"/>
      <c r="AL16" s="494"/>
      <c r="AM16" s="494"/>
      <c r="AN16" s="494"/>
      <c r="AO16" s="494"/>
      <c r="AP16" s="494"/>
      <c r="AQ16" s="494"/>
      <c r="AR16" s="494"/>
      <c r="AS16" s="494"/>
      <c r="AT16" s="494"/>
      <c r="AU16" s="494"/>
      <c r="AV16" s="494"/>
      <c r="AW16" s="494"/>
      <c r="AX16" s="494"/>
      <c r="AY16" s="494"/>
      <c r="AZ16" s="494">
        <v>0</v>
      </c>
      <c r="BB16" s="534"/>
    </row>
    <row r="17" spans="1:54" ht="17.25" customHeight="1" x14ac:dyDescent="0.2">
      <c r="A17" s="466"/>
      <c r="B17" s="466"/>
      <c r="C17" s="535"/>
      <c r="D17" s="536"/>
      <c r="E17" s="466"/>
      <c r="F17" s="466"/>
      <c r="G17" s="466"/>
      <c r="H17" s="537"/>
      <c r="I17" s="538"/>
      <c r="J17" s="481"/>
      <c r="K17" s="539"/>
      <c r="L17" s="540" t="s">
        <v>208</v>
      </c>
      <c r="M17" s="541"/>
      <c r="N17" s="541"/>
      <c r="O17" s="521">
        <f>+'[13]BC-TRANS'!$E$32</f>
        <v>-1027483</v>
      </c>
      <c r="P17" s="521">
        <f>+'[13]BC-TRANS'!E34</f>
        <v>-683581.50307100324</v>
      </c>
      <c r="Q17" s="522">
        <f t="shared" si="2"/>
        <v>1.5030877742946709</v>
      </c>
      <c r="S17" s="468"/>
      <c r="T17" s="466" t="s">
        <v>142</v>
      </c>
      <c r="U17" s="494">
        <f>$I$17</f>
        <v>0</v>
      </c>
      <c r="V17" s="494">
        <v>0</v>
      </c>
      <c r="W17" s="494">
        <v>0</v>
      </c>
      <c r="X17" s="494">
        <v>0</v>
      </c>
      <c r="Y17" s="494">
        <v>0</v>
      </c>
      <c r="Z17" s="494">
        <f t="shared" ref="Z17:AY17" si="3">$I$17</f>
        <v>0</v>
      </c>
      <c r="AA17" s="494">
        <f t="shared" si="3"/>
        <v>0</v>
      </c>
      <c r="AB17" s="494">
        <v>0</v>
      </c>
      <c r="AC17" s="494">
        <v>0</v>
      </c>
      <c r="AD17" s="494">
        <v>0</v>
      </c>
      <c r="AE17" s="494">
        <v>0</v>
      </c>
      <c r="AF17" s="494">
        <v>0</v>
      </c>
      <c r="AG17" s="494">
        <f t="shared" si="3"/>
        <v>0</v>
      </c>
      <c r="AH17" s="494">
        <f t="shared" si="3"/>
        <v>0</v>
      </c>
      <c r="AI17" s="494">
        <f t="shared" si="3"/>
        <v>0</v>
      </c>
      <c r="AJ17" s="494">
        <v>0</v>
      </c>
      <c r="AK17" s="494">
        <v>0</v>
      </c>
      <c r="AL17" s="494">
        <v>0</v>
      </c>
      <c r="AM17" s="494">
        <v>0</v>
      </c>
      <c r="AN17" s="494">
        <f t="shared" si="3"/>
        <v>0</v>
      </c>
      <c r="AO17" s="494">
        <f t="shared" si="3"/>
        <v>0</v>
      </c>
      <c r="AP17" s="494">
        <f t="shared" si="3"/>
        <v>0</v>
      </c>
      <c r="AQ17" s="494">
        <f t="shared" si="3"/>
        <v>0</v>
      </c>
      <c r="AR17" s="494">
        <f t="shared" si="3"/>
        <v>0</v>
      </c>
      <c r="AS17" s="494">
        <f t="shared" si="3"/>
        <v>0</v>
      </c>
      <c r="AT17" s="494">
        <f t="shared" si="3"/>
        <v>0</v>
      </c>
      <c r="AU17" s="494">
        <f t="shared" si="3"/>
        <v>0</v>
      </c>
      <c r="AV17" s="494">
        <f t="shared" si="3"/>
        <v>0</v>
      </c>
      <c r="AW17" s="494">
        <f t="shared" si="3"/>
        <v>0</v>
      </c>
      <c r="AX17" s="494">
        <f t="shared" si="3"/>
        <v>0</v>
      </c>
      <c r="AY17" s="494">
        <f t="shared" si="3"/>
        <v>0</v>
      </c>
      <c r="AZ17" s="494">
        <v>0</v>
      </c>
      <c r="BB17" s="495">
        <f>$I$17</f>
        <v>0</v>
      </c>
    </row>
    <row r="18" spans="1:54" ht="19.5" thickBot="1" x14ac:dyDescent="0.35">
      <c r="A18" s="466"/>
      <c r="B18" s="466"/>
      <c r="C18" s="466"/>
      <c r="D18" s="466"/>
      <c r="E18" s="466"/>
      <c r="F18" s="466"/>
      <c r="G18" s="542" t="s">
        <v>193</v>
      </c>
      <c r="H18" s="543">
        <f>+[13]West!$L$71-[13]West!L59-H20</f>
        <v>1741846.9789675069</v>
      </c>
      <c r="I18" s="544">
        <f>+[13]West!$E$71-[13]West!E59-I20</f>
        <v>2041826.1168103255</v>
      </c>
      <c r="J18" s="545">
        <f>+I18-H18</f>
        <v>299979.13784281863</v>
      </c>
      <c r="K18" s="481"/>
      <c r="L18" s="540" t="s">
        <v>209</v>
      </c>
      <c r="M18" s="541"/>
      <c r="N18" s="541"/>
      <c r="O18" s="521">
        <f>+[13]Term_GD!$E$32</f>
        <v>-1303</v>
      </c>
      <c r="P18" s="521">
        <f>+[13]Term_GD!E34</f>
        <v>-866.88217566764342</v>
      </c>
      <c r="Q18" s="522">
        <f t="shared" si="2"/>
        <v>1.5030877742946709</v>
      </c>
      <c r="S18" s="468"/>
      <c r="T18" s="546" t="s">
        <v>143</v>
      </c>
      <c r="U18" s="547" t="str">
        <f>IF(U4=[13]Input!$K$44,[13]West!$E$71-[13]West!$E$59+$I$17,"")</f>
        <v/>
      </c>
      <c r="V18" s="547">
        <v>125897.26502926904</v>
      </c>
      <c r="W18" s="547">
        <v>-79073.017753684893</v>
      </c>
      <c r="X18" s="547">
        <v>-35133.557709303917</v>
      </c>
      <c r="Y18" s="547">
        <v>-255646.56242656428</v>
      </c>
      <c r="Z18" s="547" t="str">
        <f>IF(Z4=[13]Input!$K$44,[13]West!$E$71-[13]West!$E$59+$I$17,"")</f>
        <v/>
      </c>
      <c r="AA18" s="547" t="str">
        <f>IF(AA4=[13]Input!$K$44,[13]West!$E$71-[13]West!$E$59+$I$17,"")</f>
        <v/>
      </c>
      <c r="AB18" s="547">
        <v>-108217.22468242841</v>
      </c>
      <c r="AC18" s="547">
        <v>-21141.005900460295</v>
      </c>
      <c r="AD18" s="547">
        <v>267786.51946571423</v>
      </c>
      <c r="AE18" s="547">
        <v>517470.17975520715</v>
      </c>
      <c r="AF18" s="547">
        <v>700440.62967265351</v>
      </c>
      <c r="AG18" s="547" t="str">
        <f>IF(AG4=[13]Input!$K$44,[13]West!$E$71-[13]West!$E$59+$I$17,"")</f>
        <v/>
      </c>
      <c r="AH18" s="547" t="str">
        <f>IF(AH4=[13]Input!$K$44,[13]West!$E$71-[13]West!$E$59+$I$17,"")</f>
        <v/>
      </c>
      <c r="AI18" s="547" t="str">
        <f>IF(AI4=[13]Input!$K$44,[13]West!$E$71-[13]West!$E$59+$I$17,"")</f>
        <v/>
      </c>
      <c r="AJ18" s="547">
        <v>1264154.9119716426</v>
      </c>
      <c r="AK18" s="547">
        <v>1675628.646071495</v>
      </c>
      <c r="AL18" s="547">
        <v>1933695.7376809539</v>
      </c>
      <c r="AM18" s="547">
        <v>1741846.9789675069</v>
      </c>
      <c r="AN18" s="547" t="str">
        <f>IF(AN4=[13]Input!$K$44,[13]West!$E$71-[13]West!$E$59+$I$17,"")</f>
        <v/>
      </c>
      <c r="AO18" s="547" t="str">
        <f>IF(AO4=[13]Input!$K$44,[13]West!$E$71-[13]West!$E$59+$I$17,"")</f>
        <v/>
      </c>
      <c r="AP18" s="547">
        <f>IF(AP4=[13]Input!$K$44,[13]West!$E$71-[13]West!$E$59+$I$17,"")</f>
        <v>2041826.1168103255</v>
      </c>
      <c r="AQ18" s="547" t="str">
        <f>IF(AQ4=[13]Input!$K$44,[13]West!$E$71-[13]West!$E$59+$I$17,"")</f>
        <v/>
      </c>
      <c r="AR18" s="547" t="str">
        <f>IF(AR4=[13]Input!$K$44,[13]West!$E$71-[13]West!$E$59+$I$17,"")</f>
        <v/>
      </c>
      <c r="AS18" s="547" t="str">
        <f>IF(AS4=[13]Input!$K$44,[13]West!$E$71-[13]West!$E$59+$I$17,"")</f>
        <v/>
      </c>
      <c r="AT18" s="547" t="str">
        <f>IF(AT4=[13]Input!$K$44,[13]West!$E$71-[13]West!$E$59+$I$17,"")</f>
        <v/>
      </c>
      <c r="AU18" s="547" t="str">
        <f>IF(AU4=[13]Input!$K$44,[13]West!$E$71-[13]West!$E$59+$I$17,"")</f>
        <v/>
      </c>
      <c r="AV18" s="547" t="str">
        <f>IF(AV4=[13]Input!$K$44,[13]West!$E$71-[13]West!$E$59+$I$17,"")</f>
        <v/>
      </c>
      <c r="AW18" s="547" t="str">
        <f>IF(AW4=[13]Input!$K$44,[13]West!$E$71-[13]West!$E$59+$I$17,"")</f>
        <v/>
      </c>
      <c r="AX18" s="547" t="str">
        <f>IF(AX4=[13]Input!$K$44,[13]West!$E$71-[13]West!$E$59+$I$17,"")</f>
        <v/>
      </c>
      <c r="AY18" s="547" t="str">
        <f>IF(AY4=[13]Input!$K$44,[13]West!$E$71-[13]West!$E$59+$I$17,"")</f>
        <v/>
      </c>
      <c r="AZ18" s="494">
        <v>0</v>
      </c>
      <c r="BB18" s="548" t="str">
        <f>IF(BB4=[13]Input!$K$44,[13]West!$E$71-[13]West!$E$59+$I$17,"")</f>
        <v/>
      </c>
    </row>
    <row r="19" spans="1:54" ht="16.5" thickTop="1" x14ac:dyDescent="0.25">
      <c r="A19" s="466"/>
      <c r="B19" s="546"/>
      <c r="C19" s="466"/>
      <c r="D19" s="466"/>
      <c r="E19" s="466"/>
      <c r="F19" s="466"/>
      <c r="G19" s="466"/>
      <c r="H19" s="518"/>
      <c r="I19" s="482"/>
      <c r="J19" s="481"/>
      <c r="K19" s="481"/>
      <c r="L19" s="540" t="s">
        <v>210</v>
      </c>
      <c r="M19" s="541"/>
      <c r="N19" s="541"/>
      <c r="O19" s="521">
        <f>+[13]Options_GD!$E$32</f>
        <v>1110397</v>
      </c>
      <c r="P19" s="521">
        <f>+[13]Options_GD!E34</f>
        <v>738743.95027998788</v>
      </c>
      <c r="Q19" s="522">
        <f t="shared" si="2"/>
        <v>1.5030877742946709</v>
      </c>
      <c r="S19" s="468"/>
      <c r="T19" s="546"/>
      <c r="U19" s="547"/>
      <c r="V19" s="547"/>
      <c r="W19" s="547"/>
      <c r="X19" s="547"/>
      <c r="Y19" s="547"/>
      <c r="Z19" s="547"/>
      <c r="AA19" s="547"/>
      <c r="AB19" s="547"/>
      <c r="AC19" s="547"/>
      <c r="AD19" s="547"/>
      <c r="AE19" s="547"/>
      <c r="AF19" s="547"/>
      <c r="AG19" s="547"/>
      <c r="AH19" s="547"/>
      <c r="AI19" s="547"/>
      <c r="AJ19" s="547"/>
      <c r="AK19" s="547"/>
      <c r="AL19" s="547"/>
      <c r="AM19" s="547"/>
      <c r="AN19" s="547"/>
      <c r="AO19" s="547"/>
      <c r="AP19" s="547"/>
      <c r="AQ19" s="547"/>
      <c r="AR19" s="547"/>
      <c r="AS19" s="547"/>
      <c r="AT19" s="547"/>
      <c r="AU19" s="547"/>
      <c r="AV19" s="547"/>
      <c r="AW19" s="547"/>
      <c r="AX19" s="547"/>
      <c r="AY19" s="547"/>
      <c r="AZ19" s="494">
        <v>0</v>
      </c>
      <c r="BB19" s="548"/>
    </row>
    <row r="20" spans="1:54" ht="15.75" hidden="1" x14ac:dyDescent="0.25">
      <c r="A20" s="466"/>
      <c r="B20" s="546" t="s">
        <v>144</v>
      </c>
      <c r="C20" s="466"/>
      <c r="D20" s="466"/>
      <c r="E20" s="466"/>
      <c r="F20" s="466"/>
      <c r="G20" s="466"/>
      <c r="H20" s="549">
        <v>0</v>
      </c>
      <c r="I20" s="538">
        <v>0</v>
      </c>
      <c r="J20" s="481">
        <f>I20-H20</f>
        <v>0</v>
      </c>
      <c r="K20" s="466"/>
      <c r="L20" s="550"/>
      <c r="M20" s="541"/>
      <c r="N20" s="541"/>
      <c r="O20" s="551"/>
      <c r="P20" s="551"/>
      <c r="Q20" s="522" t="e">
        <f t="shared" si="2"/>
        <v>#DIV/0!</v>
      </c>
      <c r="S20" s="468"/>
      <c r="T20" s="546" t="s">
        <v>145</v>
      </c>
      <c r="U20" s="494" t="str">
        <f>IF(U$4=[13]Input!$K$44,[13]Input!$K$23+[13]Input!$K$24-U17,"")</f>
        <v/>
      </c>
      <c r="V20" s="494">
        <v>0</v>
      </c>
      <c r="W20" s="494">
        <v>0</v>
      </c>
      <c r="X20" s="494">
        <v>0</v>
      </c>
      <c r="Y20" s="494">
        <v>0</v>
      </c>
      <c r="Z20" s="494" t="str">
        <f>IF(Z$4=[13]Input!$K$44,[13]Input!$K$23+[13]Input!$K$24-Z17,"")</f>
        <v/>
      </c>
      <c r="AA20" s="494" t="str">
        <f>IF(AA$4=[13]Input!$K$44,[13]Input!$K$23+[13]Input!$K$24-AA17,"")</f>
        <v/>
      </c>
      <c r="AB20" s="494">
        <v>0</v>
      </c>
      <c r="AC20" s="494">
        <v>0</v>
      </c>
      <c r="AD20" s="494">
        <v>0</v>
      </c>
      <c r="AE20" s="494">
        <v>0</v>
      </c>
      <c r="AF20" s="494">
        <v>0</v>
      </c>
      <c r="AG20" s="494" t="str">
        <f>IF(AG$4=[13]Input!$K$44,[13]Input!$K$23+[13]Input!$K$24-AG17,"")</f>
        <v/>
      </c>
      <c r="AH20" s="494" t="str">
        <f>IF(AH$4=[13]Input!$K$44,[13]Input!$K$23+[13]Input!$K$24-AH17,"")</f>
        <v/>
      </c>
      <c r="AI20" s="494" t="str">
        <f>IF(AI$4=[13]Input!$K$44,[13]Input!$K$23+[13]Input!$K$24-AI17,"")</f>
        <v/>
      </c>
      <c r="AJ20" s="494">
        <v>0</v>
      </c>
      <c r="AK20" s="494">
        <v>0</v>
      </c>
      <c r="AL20" s="494">
        <v>0</v>
      </c>
      <c r="AM20" s="494">
        <v>0</v>
      </c>
      <c r="AN20" s="494" t="str">
        <f>IF(AN$4=[13]Input!$K$44,[13]Input!$K$23+[13]Input!$K$24-AN17,"")</f>
        <v/>
      </c>
      <c r="AO20" s="494" t="str">
        <f>IF(AO$4=[13]Input!$K$44,[13]Input!$K$23+[13]Input!$K$24-AO17,"")</f>
        <v/>
      </c>
      <c r="AP20" s="494">
        <f>IF(AP$4=[13]Input!$K$44,[13]Input!$K$23+[13]Input!$K$24-AP17,"")</f>
        <v>0</v>
      </c>
      <c r="AQ20" s="494" t="str">
        <f>IF(AQ$4=[13]Input!$K$44,[13]Input!$K$23+[13]Input!$K$24-AQ17,"")</f>
        <v/>
      </c>
      <c r="AR20" s="494" t="str">
        <f>IF(AR$4=[13]Input!$K$44,[13]Input!$K$23+[13]Input!$K$24-AR17,"")</f>
        <v/>
      </c>
      <c r="AS20" s="494" t="str">
        <f>IF(AS$4=[13]Input!$K$44,[13]Input!$K$23+[13]Input!$K$24-AS17,"")</f>
        <v/>
      </c>
      <c r="AT20" s="494" t="str">
        <f>IF(AT$4=[13]Input!$K$44,[13]Input!$K$23+[13]Input!$K$24-AT17,"")</f>
        <v/>
      </c>
      <c r="AU20" s="494" t="str">
        <f>IF(AU$4=[13]Input!$K$44,[13]Input!$K$23+[13]Input!$K$24-AU17,"")</f>
        <v/>
      </c>
      <c r="AV20" s="494" t="str">
        <f>IF(AV$4=[13]Input!$K$44,[13]Input!$K$23+[13]Input!$K$24-AV17,"")</f>
        <v/>
      </c>
      <c r="AW20" s="494" t="str">
        <f>IF(AW$4=[13]Input!$K$44,[13]Input!$K$23+[13]Input!$K$24-AW17,"")</f>
        <v/>
      </c>
      <c r="AX20" s="494" t="str">
        <f>IF(AX$4=[13]Input!$K$44,[13]Input!$K$23+[13]Input!$K$24-AX17,"")</f>
        <v/>
      </c>
      <c r="AY20" s="494" t="str">
        <f>IF(AY$4=[13]Input!$K$44,[13]Input!$K$23+[13]Input!$K$24-AY17,"")</f>
        <v/>
      </c>
      <c r="AZ20" s="494">
        <v>0</v>
      </c>
      <c r="BB20" s="495" t="str">
        <f>IF(BB$4=[13]Input!$K$44,[13]Input!$K$23+[13]Input!$K$24-BB17,"")</f>
        <v/>
      </c>
    </row>
    <row r="21" spans="1:54" ht="8.25" customHeight="1" x14ac:dyDescent="0.25">
      <c r="A21" s="552"/>
      <c r="B21" s="524"/>
      <c r="C21" s="524"/>
      <c r="D21" s="524"/>
      <c r="E21" s="524"/>
      <c r="F21" s="524"/>
      <c r="G21" s="524"/>
      <c r="H21" s="525"/>
      <c r="I21" s="553"/>
      <c r="J21" s="554"/>
      <c r="L21" s="519"/>
      <c r="M21" s="514"/>
      <c r="N21" s="514"/>
      <c r="O21" s="514"/>
      <c r="P21" s="514"/>
      <c r="Q21" s="522"/>
      <c r="S21" s="476"/>
      <c r="T21" s="466"/>
      <c r="U21" s="547"/>
      <c r="V21" s="547"/>
      <c r="W21" s="547"/>
      <c r="X21" s="547"/>
      <c r="Y21" s="547"/>
      <c r="Z21" s="547"/>
      <c r="AA21" s="547"/>
      <c r="AB21" s="547"/>
      <c r="AC21" s="547"/>
      <c r="AD21" s="547"/>
      <c r="AE21" s="547"/>
      <c r="AF21" s="547"/>
      <c r="AG21" s="547"/>
      <c r="AH21" s="547"/>
      <c r="AI21" s="547"/>
      <c r="AJ21" s="547"/>
      <c r="AK21" s="547"/>
      <c r="AL21" s="547"/>
      <c r="AM21" s="547"/>
      <c r="AN21" s="547"/>
      <c r="AO21" s="547"/>
      <c r="AP21" s="547"/>
      <c r="AQ21" s="547"/>
      <c r="AR21" s="547"/>
      <c r="AS21" s="547"/>
      <c r="AT21" s="547"/>
      <c r="AU21" s="547"/>
      <c r="AV21" s="547"/>
      <c r="AW21" s="547"/>
      <c r="AX21" s="547"/>
      <c r="AY21" s="547"/>
      <c r="AZ21" s="494">
        <v>0</v>
      </c>
      <c r="BB21" s="548"/>
    </row>
    <row r="22" spans="1:54" ht="15.75" hidden="1" x14ac:dyDescent="0.25">
      <c r="A22" s="546" t="s">
        <v>146</v>
      </c>
      <c r="B22" s="466"/>
      <c r="C22" s="466"/>
      <c r="D22" s="466"/>
      <c r="E22" s="466"/>
      <c r="F22" s="466"/>
      <c r="G22" s="466"/>
      <c r="H22" s="518"/>
      <c r="I22" s="482"/>
      <c r="J22" s="481"/>
      <c r="K22" s="466"/>
      <c r="L22" s="540"/>
      <c r="M22" s="541"/>
      <c r="N22" s="541"/>
      <c r="O22" s="555"/>
      <c r="P22" s="555"/>
      <c r="Q22" s="522" t="e">
        <f t="shared" si="2"/>
        <v>#DIV/0!</v>
      </c>
      <c r="R22" s="556"/>
      <c r="S22" s="476" t="s">
        <v>146</v>
      </c>
      <c r="T22" s="466"/>
      <c r="U22" s="494"/>
      <c r="V22" s="494"/>
      <c r="W22" s="494"/>
      <c r="X22" s="494"/>
      <c r="Y22" s="494"/>
      <c r="Z22" s="494"/>
      <c r="AA22" s="494"/>
      <c r="AB22" s="494"/>
      <c r="AC22" s="494"/>
      <c r="AD22" s="494"/>
      <c r="AE22" s="494"/>
      <c r="AF22" s="494"/>
      <c r="AG22" s="494"/>
      <c r="AH22" s="494"/>
      <c r="AI22" s="494"/>
      <c r="AJ22" s="494"/>
      <c r="AK22" s="494"/>
      <c r="AL22" s="494"/>
      <c r="AM22" s="494"/>
      <c r="AN22" s="494"/>
      <c r="AO22" s="494"/>
      <c r="AP22" s="494"/>
      <c r="AQ22" s="494"/>
      <c r="AR22" s="494"/>
      <c r="AS22" s="494"/>
      <c r="AT22" s="494"/>
      <c r="AU22" s="494"/>
      <c r="AV22" s="494"/>
      <c r="AW22" s="494"/>
      <c r="AX22" s="494"/>
      <c r="AY22" s="494"/>
      <c r="AZ22" s="494">
        <v>0</v>
      </c>
      <c r="BB22" s="495"/>
    </row>
    <row r="23" spans="1:54" hidden="1" x14ac:dyDescent="0.2">
      <c r="A23" s="466"/>
      <c r="B23" s="466"/>
      <c r="C23" s="466"/>
      <c r="D23" s="466"/>
      <c r="E23" s="466"/>
      <c r="F23" s="466"/>
      <c r="G23" s="466" t="s">
        <v>147</v>
      </c>
      <c r="H23" s="518"/>
      <c r="I23" s="482"/>
      <c r="J23" s="481"/>
      <c r="K23" s="466"/>
      <c r="L23" s="540"/>
      <c r="M23" s="514"/>
      <c r="N23" s="541"/>
      <c r="O23" s="557"/>
      <c r="P23" s="557"/>
      <c r="Q23" s="522" t="e">
        <f t="shared" si="2"/>
        <v>#DIV/0!</v>
      </c>
      <c r="R23" s="556"/>
      <c r="S23" s="468"/>
      <c r="T23" s="466" t="s">
        <v>128</v>
      </c>
      <c r="U23" s="494" t="str">
        <f>IF(U$4=[13]Input!$K$44,[13]East!$S$72,"")</f>
        <v/>
      </c>
      <c r="V23" s="494">
        <v>0</v>
      </c>
      <c r="W23" s="494">
        <v>0</v>
      </c>
      <c r="X23" s="494">
        <v>0</v>
      </c>
      <c r="Y23" s="494">
        <v>0</v>
      </c>
      <c r="Z23" s="494" t="str">
        <f>IF(Z$4=[13]Input!$K$44,[13]East!$S$72,"")</f>
        <v/>
      </c>
      <c r="AA23" s="494" t="str">
        <f>IF(AA$4=[13]Input!$K$44,[13]East!$S$72,"")</f>
        <v/>
      </c>
      <c r="AB23" s="494">
        <v>0</v>
      </c>
      <c r="AC23" s="494">
        <v>0</v>
      </c>
      <c r="AD23" s="494">
        <v>0</v>
      </c>
      <c r="AE23" s="494">
        <v>0</v>
      </c>
      <c r="AF23" s="494">
        <v>0</v>
      </c>
      <c r="AG23" s="494" t="str">
        <f>IF(AG$4=[13]Input!$K$44,[13]East!$S$72,"")</f>
        <v/>
      </c>
      <c r="AH23" s="494" t="str">
        <f>IF(AH$4=[13]Input!$K$44,[13]East!$S$72,"")</f>
        <v/>
      </c>
      <c r="AI23" s="494" t="str">
        <f>IF(AI$4=[13]Input!$K$44,[13]East!$S$72,"")</f>
        <v/>
      </c>
      <c r="AJ23" s="494">
        <v>0</v>
      </c>
      <c r="AK23" s="494">
        <v>0</v>
      </c>
      <c r="AL23" s="494">
        <v>0</v>
      </c>
      <c r="AM23" s="494">
        <v>0</v>
      </c>
      <c r="AN23" s="494" t="str">
        <f>IF(AN$4=[13]Input!$K$44,[13]East!$S$72,"")</f>
        <v/>
      </c>
      <c r="AO23" s="494" t="str">
        <f>IF(AO$4=[13]Input!$K$44,[13]East!$S$72,"")</f>
        <v/>
      </c>
      <c r="AP23" s="494">
        <f>IF(AP$4=[13]Input!$K$44,[13]East!$S$72,"")</f>
        <v>0</v>
      </c>
      <c r="AQ23" s="494" t="str">
        <f>IF(AQ$4=[13]Input!$K$44,[13]East!$S$72,"")</f>
        <v/>
      </c>
      <c r="AR23" s="494" t="str">
        <f>IF(AR$4=[13]Input!$K$44,[13]East!$S$72,"")</f>
        <v/>
      </c>
      <c r="AS23" s="494" t="str">
        <f>IF(AS$4=[13]Input!$K$44,[13]East!$S$72,"")</f>
        <v/>
      </c>
      <c r="AT23" s="494" t="str">
        <f>IF(AT$4=[13]Input!$K$44,[13]East!$S$72,"")</f>
        <v/>
      </c>
      <c r="AU23" s="494" t="str">
        <f>IF(AU$4=[13]Input!$K$44,[13]East!$S$72,"")</f>
        <v/>
      </c>
      <c r="AV23" s="494" t="str">
        <f>IF(AV$4=[13]Input!$K$44,[13]East!$S$72,"")</f>
        <v/>
      </c>
      <c r="AW23" s="494" t="str">
        <f>IF(AW$4=[13]Input!$K$44,[13]East!$S$72,"")</f>
        <v/>
      </c>
      <c r="AX23" s="494" t="str">
        <f>IF(AX$4=[13]Input!$K$44,[13]East!$S$72,"")</f>
        <v/>
      </c>
      <c r="AY23" s="494" t="str">
        <f>IF(AY$4=[13]Input!$K$44,[13]East!$S$72,"")</f>
        <v/>
      </c>
      <c r="AZ23" s="494">
        <v>0</v>
      </c>
      <c r="BB23" s="495" t="str">
        <f>IF(BB$4=[13]Input!$K$44,[13]East!$S$72,"")</f>
        <v/>
      </c>
    </row>
    <row r="24" spans="1:54" hidden="1" x14ac:dyDescent="0.2">
      <c r="A24" s="466"/>
      <c r="B24" s="466" t="s">
        <v>148</v>
      </c>
      <c r="C24" s="466"/>
      <c r="D24" s="466"/>
      <c r="E24" s="466"/>
      <c r="F24" s="466"/>
      <c r="G24" s="466"/>
      <c r="H24" s="518">
        <f>SUM(U24:AY24)-HLOOKUP([13]Input!$K$44,$U$4:$AY$63,21,FALSE)</f>
        <v>0</v>
      </c>
      <c r="I24" s="482">
        <f>SUM(U24:AY24)</f>
        <v>0</v>
      </c>
      <c r="J24" s="481">
        <f>+I24-H24</f>
        <v>0</v>
      </c>
      <c r="K24" s="466"/>
      <c r="L24" s="540"/>
      <c r="M24" s="541"/>
      <c r="N24" s="541"/>
      <c r="O24" s="557"/>
      <c r="P24" s="557"/>
      <c r="Q24" s="522" t="e">
        <f t="shared" si="2"/>
        <v>#DIV/0!</v>
      </c>
      <c r="R24" s="556"/>
      <c r="S24" s="468"/>
      <c r="T24" s="466" t="s">
        <v>148</v>
      </c>
      <c r="U24" s="494" t="str">
        <f>IF(U$4=[13]Input!$K$44,U29-U23-U25-U27,"")</f>
        <v/>
      </c>
      <c r="V24" s="494">
        <v>0</v>
      </c>
      <c r="W24" s="494">
        <v>0</v>
      </c>
      <c r="X24" s="494">
        <v>0</v>
      </c>
      <c r="Y24" s="494">
        <v>0</v>
      </c>
      <c r="Z24" s="494" t="str">
        <f>IF(Z$4=[13]Input!$K$44,Z29-Z23-Z25-Z27,"")</f>
        <v/>
      </c>
      <c r="AA24" s="494" t="str">
        <f>IF(AA$4=[13]Input!$K$44,AA29-AA23-AA25-AA27,"")</f>
        <v/>
      </c>
      <c r="AB24" s="494">
        <v>0</v>
      </c>
      <c r="AC24" s="494">
        <v>0</v>
      </c>
      <c r="AD24" s="494">
        <v>0</v>
      </c>
      <c r="AE24" s="494">
        <v>0</v>
      </c>
      <c r="AF24" s="494">
        <v>0</v>
      </c>
      <c r="AG24" s="494" t="str">
        <f>IF(AG$4=[13]Input!$K$44,AG29-AG23-AG25-AG27,"")</f>
        <v/>
      </c>
      <c r="AH24" s="494" t="str">
        <f>IF(AH$4=[13]Input!$K$44,AH29-AH23-AH25-AH27,"")</f>
        <v/>
      </c>
      <c r="AI24" s="494" t="str">
        <f>IF(AI$4=[13]Input!$K$44,AI29-AI23-AI25-AI27,"")</f>
        <v/>
      </c>
      <c r="AJ24" s="494">
        <v>0</v>
      </c>
      <c r="AK24" s="494">
        <v>0</v>
      </c>
      <c r="AL24" s="494">
        <v>0</v>
      </c>
      <c r="AM24" s="494">
        <v>0</v>
      </c>
      <c r="AN24" s="494" t="str">
        <f>IF(AN$4=[13]Input!$K$44,AN29-AN23-AN25-AN27,"")</f>
        <v/>
      </c>
      <c r="AO24" s="494" t="str">
        <f>IF(AO$4=[13]Input!$K$44,AO29-AO23-AO25-AO27,"")</f>
        <v/>
      </c>
      <c r="AP24" s="494">
        <f>IF(AP$4=[13]Input!$K$44,AP29-AP23-AP25-AP27,"")</f>
        <v>0</v>
      </c>
      <c r="AQ24" s="494" t="str">
        <f>IF(AQ$4=[13]Input!$K$44,AQ29-AQ23-AQ25-AQ27,"")</f>
        <v/>
      </c>
      <c r="AR24" s="494" t="str">
        <f>IF(AR$4=[13]Input!$K$44,AR29-AR23-AR25-AR27,"")</f>
        <v/>
      </c>
      <c r="AS24" s="494" t="str">
        <f>IF(AS$4=[13]Input!$K$44,AS29-AS23-AS25-AS27,"")</f>
        <v/>
      </c>
      <c r="AT24" s="494" t="str">
        <f>IF(AT$4=[13]Input!$K$44,AT29-AT23-AT25-AT27,"")</f>
        <v/>
      </c>
      <c r="AU24" s="494" t="str">
        <f>IF(AU$4=[13]Input!$K$44,AU29-AU23-AU25-AU27,"")</f>
        <v/>
      </c>
      <c r="AV24" s="494" t="str">
        <f>IF(AV$4=[13]Input!$K$44,AV29-AV23-AV25-AV27,"")</f>
        <v/>
      </c>
      <c r="AW24" s="494" t="str">
        <f>IF(AW$4=[13]Input!$K$44,AW29-AW23-AW25-AW27,"")</f>
        <v/>
      </c>
      <c r="AX24" s="494" t="str">
        <f>IF(AX$4=[13]Input!$K$44,AX29-AX23-AX25-AX27,"")</f>
        <v/>
      </c>
      <c r="AY24" s="494" t="str">
        <f>IF(AY$4=[13]Input!$K$44,AY29-AY23-AY25-AY27,"")</f>
        <v/>
      </c>
      <c r="AZ24" s="494">
        <v>0</v>
      </c>
      <c r="BB24" s="495" t="str">
        <f>IF(BB$4=[13]Input!$K$44,BB29-BB23-BB25-BB27,"")</f>
        <v/>
      </c>
    </row>
    <row r="25" spans="1:54" hidden="1" x14ac:dyDescent="0.2">
      <c r="A25" s="466"/>
      <c r="B25" s="466" t="s">
        <v>131</v>
      </c>
      <c r="C25" s="466"/>
      <c r="D25" s="466"/>
      <c r="E25" s="466"/>
      <c r="F25" s="466"/>
      <c r="G25" s="466"/>
      <c r="H25" s="518">
        <f>SUM(U25:AY25)-HLOOKUP([13]Input!$K$44,$U$4:$AY$63,22,FALSE)</f>
        <v>0</v>
      </c>
      <c r="I25" s="482">
        <f>SUM(U25:AY25)</f>
        <v>0</v>
      </c>
      <c r="J25" s="481">
        <f>+I25-H25</f>
        <v>0</v>
      </c>
      <c r="K25" s="466"/>
      <c r="L25" s="540"/>
      <c r="M25" s="514"/>
      <c r="N25" s="514"/>
      <c r="O25" s="557"/>
      <c r="P25" s="557"/>
      <c r="Q25" s="522" t="e">
        <f t="shared" si="2"/>
        <v>#DIV/0!</v>
      </c>
      <c r="R25" s="556"/>
      <c r="S25" s="468"/>
      <c r="T25" s="466" t="s">
        <v>131</v>
      </c>
      <c r="U25" s="494" t="str">
        <f>IF(U$4=[13]Input!$K$44,[13]Explanation!$A$6+[13]Explanation!$A$13+[13]Explanation!$A$16,"")</f>
        <v/>
      </c>
      <c r="V25" s="494">
        <v>0</v>
      </c>
      <c r="W25" s="494">
        <v>0</v>
      </c>
      <c r="X25" s="494">
        <v>0</v>
      </c>
      <c r="Y25" s="494">
        <v>0</v>
      </c>
      <c r="Z25" s="494" t="str">
        <f>IF(Z$4=[13]Input!$K$44,[13]Explanation!$A$6+[13]Explanation!$A$13+[13]Explanation!$A$16,"")</f>
        <v/>
      </c>
      <c r="AA25" s="494" t="str">
        <f>IF(AA$4=[13]Input!$K$44,[13]Explanation!$A$6+[13]Explanation!$A$13+[13]Explanation!$A$16,"")</f>
        <v/>
      </c>
      <c r="AB25" s="494">
        <v>0</v>
      </c>
      <c r="AC25" s="494">
        <v>0</v>
      </c>
      <c r="AD25" s="494">
        <v>0</v>
      </c>
      <c r="AE25" s="494">
        <v>0</v>
      </c>
      <c r="AF25" s="494">
        <v>0</v>
      </c>
      <c r="AG25" s="494" t="str">
        <f>IF(AG$4=[13]Input!$K$44,[13]Explanation!$A$6+[13]Explanation!$A$13+[13]Explanation!$A$16,"")</f>
        <v/>
      </c>
      <c r="AH25" s="494" t="str">
        <f>IF(AH$4=[13]Input!$K$44,[13]Explanation!$A$6+[13]Explanation!$A$13+[13]Explanation!$A$16,"")</f>
        <v/>
      </c>
      <c r="AI25" s="494" t="str">
        <f>IF(AI$4=[13]Input!$K$44,[13]Explanation!$A$6+[13]Explanation!$A$13+[13]Explanation!$A$16,"")</f>
        <v/>
      </c>
      <c r="AJ25" s="494">
        <v>0</v>
      </c>
      <c r="AK25" s="494">
        <v>0</v>
      </c>
      <c r="AL25" s="494">
        <v>0</v>
      </c>
      <c r="AM25" s="494">
        <v>0</v>
      </c>
      <c r="AN25" s="494" t="str">
        <f>IF(AN$4=[13]Input!$K$44,[13]Explanation!$A$6+[13]Explanation!$A$13+[13]Explanation!$A$16,"")</f>
        <v/>
      </c>
      <c r="AO25" s="494" t="str">
        <f>IF(AO$4=[13]Input!$K$44,[13]Explanation!$A$6+[13]Explanation!$A$13+[13]Explanation!$A$16,"")</f>
        <v/>
      </c>
      <c r="AP25" s="494">
        <f>IF(AP$4=[13]Input!$K$44,[13]Explanation!$A$6+[13]Explanation!$A$13+[13]Explanation!$A$16,"")</f>
        <v>0</v>
      </c>
      <c r="AQ25" s="494" t="str">
        <f>IF(AQ$4=[13]Input!$K$44,[13]Explanation!$A$6+[13]Explanation!$A$13+[13]Explanation!$A$16,"")</f>
        <v/>
      </c>
      <c r="AR25" s="494" t="str">
        <f>IF(AR$4=[13]Input!$K$44,[13]Explanation!$A$6+[13]Explanation!$A$13+[13]Explanation!$A$16,"")</f>
        <v/>
      </c>
      <c r="AS25" s="494" t="str">
        <f>IF(AS$4=[13]Input!$K$44,[13]Explanation!$A$6+[13]Explanation!$A$13+[13]Explanation!$A$16,"")</f>
        <v/>
      </c>
      <c r="AT25" s="494" t="str">
        <f>IF(AT$4=[13]Input!$K$44,[13]Explanation!$A$6+[13]Explanation!$A$13+[13]Explanation!$A$16,"")</f>
        <v/>
      </c>
      <c r="AU25" s="494" t="str">
        <f>IF(AU$4=[13]Input!$K$44,[13]Explanation!$A$6+[13]Explanation!$A$13+[13]Explanation!$A$16,"")</f>
        <v/>
      </c>
      <c r="AV25" s="494" t="str">
        <f>IF(AV$4=[13]Input!$K$44,[13]Explanation!$A$6+[13]Explanation!$A$13+[13]Explanation!$A$16,"")</f>
        <v/>
      </c>
      <c r="AW25" s="494" t="str">
        <f>IF(AW$4=[13]Input!$K$44,[13]Explanation!$A$6+[13]Explanation!$A$13+[13]Explanation!$A$16,"")</f>
        <v/>
      </c>
      <c r="AX25" s="494" t="str">
        <f>IF(AX$4=[13]Input!$K$44,[13]Explanation!$A$6+[13]Explanation!$A$13+[13]Explanation!$A$16,"")</f>
        <v/>
      </c>
      <c r="AY25" s="494" t="str">
        <f>IF(AY$4=[13]Input!$K$44,[13]Explanation!$A$6+[13]Explanation!$A$13+[13]Explanation!$A$16,"")</f>
        <v/>
      </c>
      <c r="AZ25" s="494">
        <v>0</v>
      </c>
      <c r="BB25" s="495" t="str">
        <f>IF(BB$4=[13]Input!$K$44,[13]Explanation!$A$6+[13]Explanation!$A$13+[13]Explanation!$A$16,"")</f>
        <v/>
      </c>
    </row>
    <row r="26" spans="1:54" hidden="1" x14ac:dyDescent="0.2">
      <c r="A26" s="466"/>
      <c r="B26" s="466" t="s">
        <v>149</v>
      </c>
      <c r="C26" s="466"/>
      <c r="D26" s="466"/>
      <c r="E26" s="466"/>
      <c r="F26" s="466"/>
      <c r="G26" s="466"/>
      <c r="H26" s="518">
        <f>SUM(U26:AY26)-HLOOKUP([13]Input!$K$44,$U$4:$AY$63,23,FALSE)</f>
        <v>264</v>
      </c>
      <c r="I26" s="482">
        <f>SUM(U26:AY26)</f>
        <v>279</v>
      </c>
      <c r="J26" s="481">
        <f>+I26-H26</f>
        <v>15</v>
      </c>
      <c r="K26" s="466"/>
      <c r="L26" s="540"/>
      <c r="M26" s="514"/>
      <c r="N26" s="514"/>
      <c r="O26" s="557"/>
      <c r="P26" s="557"/>
      <c r="Q26" s="522" t="e">
        <f t="shared" si="2"/>
        <v>#DIV/0!</v>
      </c>
      <c r="R26" s="556"/>
      <c r="S26" s="468"/>
      <c r="T26" s="466" t="s">
        <v>150</v>
      </c>
      <c r="U26" s="494">
        <v>-6</v>
      </c>
      <c r="V26" s="494">
        <v>-5</v>
      </c>
      <c r="W26" s="494">
        <v>-4</v>
      </c>
      <c r="X26" s="494">
        <v>-3</v>
      </c>
      <c r="Y26" s="494">
        <v>-2</v>
      </c>
      <c r="Z26" s="494">
        <v>-1</v>
      </c>
      <c r="AA26" s="494">
        <v>0</v>
      </c>
      <c r="AB26" s="494">
        <v>1</v>
      </c>
      <c r="AC26" s="494">
        <v>2</v>
      </c>
      <c r="AD26" s="494">
        <v>3</v>
      </c>
      <c r="AE26" s="494">
        <v>4</v>
      </c>
      <c r="AF26" s="494">
        <v>5</v>
      </c>
      <c r="AG26" s="494">
        <v>6</v>
      </c>
      <c r="AH26" s="494">
        <v>7</v>
      </c>
      <c r="AI26" s="494">
        <v>8</v>
      </c>
      <c r="AJ26" s="494">
        <v>9</v>
      </c>
      <c r="AK26" s="494">
        <v>10</v>
      </c>
      <c r="AL26" s="494">
        <v>11</v>
      </c>
      <c r="AM26" s="494">
        <v>12</v>
      </c>
      <c r="AN26" s="494">
        <v>13</v>
      </c>
      <c r="AO26" s="494">
        <v>14</v>
      </c>
      <c r="AP26" s="494">
        <v>15</v>
      </c>
      <c r="AQ26" s="494">
        <v>16</v>
      </c>
      <c r="AR26" s="494">
        <v>17</v>
      </c>
      <c r="AS26" s="494">
        <v>18</v>
      </c>
      <c r="AT26" s="494">
        <v>19</v>
      </c>
      <c r="AU26" s="494">
        <v>20</v>
      </c>
      <c r="AV26" s="494">
        <v>21</v>
      </c>
      <c r="AW26" s="494">
        <v>22</v>
      </c>
      <c r="AX26" s="494">
        <v>23</v>
      </c>
      <c r="AY26" s="494">
        <v>24</v>
      </c>
      <c r="AZ26" s="494">
        <v>0</v>
      </c>
      <c r="BB26" s="495">
        <v>0</v>
      </c>
    </row>
    <row r="27" spans="1:54" hidden="1" x14ac:dyDescent="0.2">
      <c r="A27" s="466"/>
      <c r="B27" s="466" t="s">
        <v>151</v>
      </c>
      <c r="C27" s="466"/>
      <c r="D27" s="466"/>
      <c r="E27" s="466"/>
      <c r="F27" s="466"/>
      <c r="G27" s="466"/>
      <c r="H27" s="518">
        <f>SUM(U27:AY27)-HLOOKUP([13]Input!$K$44,$U$4:$AY$63,24,FALSE)</f>
        <v>0</v>
      </c>
      <c r="I27" s="482">
        <f>SUM(U27:AY27)</f>
        <v>0</v>
      </c>
      <c r="J27" s="481">
        <f>+I27-H27</f>
        <v>0</v>
      </c>
      <c r="K27" s="466"/>
      <c r="L27" s="540"/>
      <c r="M27" s="558"/>
      <c r="N27" s="541"/>
      <c r="O27" s="557"/>
      <c r="P27" s="557"/>
      <c r="Q27" s="522" t="e">
        <f t="shared" si="2"/>
        <v>#DIV/0!</v>
      </c>
      <c r="R27" s="556"/>
      <c r="S27" s="468"/>
      <c r="T27" s="466" t="s">
        <v>134</v>
      </c>
      <c r="U27" s="494" t="str">
        <f>IF(U$4=[13]Input!$K$44,[13]East!$F$45+[13]East!$F$49,"")</f>
        <v/>
      </c>
      <c r="V27" s="494">
        <v>0</v>
      </c>
      <c r="W27" s="494">
        <v>0</v>
      </c>
      <c r="X27" s="494">
        <v>0</v>
      </c>
      <c r="Y27" s="494">
        <v>0</v>
      </c>
      <c r="Z27" s="494" t="str">
        <f>IF(Z$4=[13]Input!$K$44,[13]East!$F$45+[13]East!$F$49,"")</f>
        <v/>
      </c>
      <c r="AA27" s="494" t="str">
        <f>IF(AA$4=[13]Input!$K$44,[13]East!$F$45+[13]East!$F$49,"")</f>
        <v/>
      </c>
      <c r="AB27" s="494">
        <v>0</v>
      </c>
      <c r="AC27" s="494">
        <v>0</v>
      </c>
      <c r="AD27" s="494">
        <v>0</v>
      </c>
      <c r="AE27" s="494">
        <v>0</v>
      </c>
      <c r="AF27" s="494">
        <v>0</v>
      </c>
      <c r="AG27" s="494" t="str">
        <f>IF(AG$4=[13]Input!$K$44,[13]East!$F$45+[13]East!$F$49,"")</f>
        <v/>
      </c>
      <c r="AH27" s="494" t="str">
        <f>IF(AH$4=[13]Input!$K$44,[13]East!$F$45+[13]East!$F$49,"")</f>
        <v/>
      </c>
      <c r="AI27" s="494" t="str">
        <f>IF(AI$4=[13]Input!$K$44,[13]East!$F$45+[13]East!$F$49,"")</f>
        <v/>
      </c>
      <c r="AJ27" s="494">
        <v>0</v>
      </c>
      <c r="AK27" s="494">
        <v>0</v>
      </c>
      <c r="AL27" s="494">
        <v>0</v>
      </c>
      <c r="AM27" s="494">
        <v>0</v>
      </c>
      <c r="AN27" s="494" t="str">
        <f>IF(AN$4=[13]Input!$K$44,[13]East!$F$45+[13]East!$F$49,"")</f>
        <v/>
      </c>
      <c r="AO27" s="494" t="str">
        <f>IF(AO$4=[13]Input!$K$44,[13]East!$F$45+[13]East!$F$49,"")</f>
        <v/>
      </c>
      <c r="AP27" s="494">
        <f>IF(AP$4=[13]Input!$K$44,[13]East!$F$45+[13]East!$F$49,"")</f>
        <v>0</v>
      </c>
      <c r="AQ27" s="494" t="str">
        <f>IF(AQ$4=[13]Input!$K$44,[13]East!$F$45+[13]East!$F$49,"")</f>
        <v/>
      </c>
      <c r="AR27" s="494" t="str">
        <f>IF(AR$4=[13]Input!$K$44,[13]East!$F$45+[13]East!$F$49,"")</f>
        <v/>
      </c>
      <c r="AS27" s="494" t="str">
        <f>IF(AS$4=[13]Input!$K$44,[13]East!$F$45+[13]East!$F$49,"")</f>
        <v/>
      </c>
      <c r="AT27" s="494" t="str">
        <f>IF(AT$4=[13]Input!$K$44,[13]East!$F$45+[13]East!$F$49,"")</f>
        <v/>
      </c>
      <c r="AU27" s="494" t="str">
        <f>IF(AU$4=[13]Input!$K$44,[13]East!$F$45+[13]East!$F$49,"")</f>
        <v/>
      </c>
      <c r="AV27" s="494" t="str">
        <f>IF(AV$4=[13]Input!$K$44,[13]East!$F$45+[13]East!$F$49,"")</f>
        <v/>
      </c>
      <c r="AW27" s="494" t="str">
        <f>IF(AW$4=[13]Input!$K$44,[13]East!$F$45+[13]East!$F$49,"")</f>
        <v/>
      </c>
      <c r="AX27" s="494" t="str">
        <f>IF(AX$4=[13]Input!$K$44,[13]East!$F$45+[13]East!$F$49,"")</f>
        <v/>
      </c>
      <c r="AY27" s="494" t="str">
        <f>IF(AY$4=[13]Input!$K$44,[13]East!$F$45+[13]East!$F$49,"")</f>
        <v/>
      </c>
      <c r="AZ27" s="494">
        <v>0</v>
      </c>
      <c r="BB27" s="495" t="str">
        <f>IF(BB$4=[13]Input!$K$44,[13]East!$F$45+[13]East!$F$49,"")</f>
        <v/>
      </c>
    </row>
    <row r="28" spans="1:54" hidden="1" x14ac:dyDescent="0.2">
      <c r="A28" s="466"/>
      <c r="B28" s="466"/>
      <c r="C28" s="466"/>
      <c r="D28" s="466"/>
      <c r="E28" s="466"/>
      <c r="F28" s="466"/>
      <c r="G28" s="466"/>
      <c r="H28" s="518"/>
      <c r="I28" s="482"/>
      <c r="J28" s="481"/>
      <c r="K28" s="466"/>
      <c r="L28" s="513"/>
      <c r="M28" s="541"/>
      <c r="N28" s="541"/>
      <c r="O28" s="557"/>
      <c r="P28" s="557"/>
      <c r="Q28" s="522" t="e">
        <f t="shared" si="2"/>
        <v>#DIV/0!</v>
      </c>
      <c r="R28" s="556"/>
      <c r="S28" s="468"/>
      <c r="T28" s="466"/>
      <c r="U28" s="494"/>
      <c r="V28" s="494"/>
      <c r="W28" s="494"/>
      <c r="X28" s="494"/>
      <c r="Y28" s="494"/>
      <c r="Z28" s="494"/>
      <c r="AA28" s="494"/>
      <c r="AB28" s="494"/>
      <c r="AC28" s="494"/>
      <c r="AD28" s="494"/>
      <c r="AE28" s="494"/>
      <c r="AF28" s="494"/>
      <c r="AG28" s="494"/>
      <c r="AH28" s="494"/>
      <c r="AI28" s="494"/>
      <c r="AJ28" s="494"/>
      <c r="AK28" s="494"/>
      <c r="AL28" s="494"/>
      <c r="AM28" s="494"/>
      <c r="AN28" s="494"/>
      <c r="AO28" s="494"/>
      <c r="AP28" s="494"/>
      <c r="AQ28" s="494"/>
      <c r="AR28" s="494"/>
      <c r="AS28" s="494"/>
      <c r="AT28" s="494"/>
      <c r="AU28" s="494"/>
      <c r="AV28" s="494"/>
      <c r="AW28" s="494"/>
      <c r="AX28" s="494"/>
      <c r="AY28" s="494"/>
      <c r="AZ28" s="494">
        <v>0</v>
      </c>
      <c r="BB28" s="495"/>
    </row>
    <row r="29" spans="1:54" ht="15.75" hidden="1" x14ac:dyDescent="0.25">
      <c r="A29" s="466"/>
      <c r="B29" s="546" t="s">
        <v>152</v>
      </c>
      <c r="C29" s="466"/>
      <c r="D29" s="466"/>
      <c r="E29" s="466"/>
      <c r="F29" s="466"/>
      <c r="G29" s="466"/>
      <c r="H29" s="518">
        <f>SUM(H23:H27)</f>
        <v>264</v>
      </c>
      <c r="I29" s="482">
        <f>+[13]East!$J$72</f>
        <v>0</v>
      </c>
      <c r="J29" s="481">
        <f>+I29-H29</f>
        <v>-264</v>
      </c>
      <c r="K29" s="466"/>
      <c r="L29" s="559"/>
      <c r="M29" s="560"/>
      <c r="N29" s="560"/>
      <c r="O29" s="557"/>
      <c r="P29" s="557"/>
      <c r="Q29" s="522" t="e">
        <f t="shared" si="2"/>
        <v>#DIV/0!</v>
      </c>
      <c r="R29" s="556"/>
      <c r="S29" s="468"/>
      <c r="T29" s="546" t="s">
        <v>152</v>
      </c>
      <c r="U29" s="547" t="str">
        <f>IF(U4=[13]Input!$K$44,[13]East!$J$72,"")</f>
        <v/>
      </c>
      <c r="V29" s="547">
        <v>0</v>
      </c>
      <c r="W29" s="547">
        <v>0</v>
      </c>
      <c r="X29" s="547">
        <v>0</v>
      </c>
      <c r="Y29" s="547">
        <v>0</v>
      </c>
      <c r="Z29" s="547" t="str">
        <f>IF(Z4=[13]Input!$K$44,[13]East!$J$72,"")</f>
        <v/>
      </c>
      <c r="AA29" s="547" t="str">
        <f>IF(AA4=[13]Input!$K$44,[13]East!$J$72,"")</f>
        <v/>
      </c>
      <c r="AB29" s="547">
        <v>0</v>
      </c>
      <c r="AC29" s="547">
        <v>0</v>
      </c>
      <c r="AD29" s="547">
        <v>0</v>
      </c>
      <c r="AE29" s="547">
        <v>0</v>
      </c>
      <c r="AF29" s="547">
        <v>0</v>
      </c>
      <c r="AG29" s="547" t="str">
        <f>IF(AG4=[13]Input!$K$44,[13]East!$J$72,"")</f>
        <v/>
      </c>
      <c r="AH29" s="547" t="str">
        <f>IF(AH4=[13]Input!$K$44,[13]East!$J$72,"")</f>
        <v/>
      </c>
      <c r="AI29" s="547" t="str">
        <f>IF(AI4=[13]Input!$K$44,[13]East!$J$72,"")</f>
        <v/>
      </c>
      <c r="AJ29" s="547">
        <v>0</v>
      </c>
      <c r="AK29" s="547">
        <v>0</v>
      </c>
      <c r="AL29" s="547">
        <v>0</v>
      </c>
      <c r="AM29" s="547">
        <v>0</v>
      </c>
      <c r="AN29" s="547" t="str">
        <f>IF(AN4=[13]Input!$K$44,[13]East!$J$72,"")</f>
        <v/>
      </c>
      <c r="AO29" s="547" t="str">
        <f>IF(AO4=[13]Input!$K$44,[13]East!$J$72,"")</f>
        <v/>
      </c>
      <c r="AP29" s="547">
        <f>IF(AP4=[13]Input!$K$44,[13]East!$J$72,"")</f>
        <v>0</v>
      </c>
      <c r="AQ29" s="547" t="str">
        <f>IF(AQ4=[13]Input!$K$44,[13]East!$J$72,"")</f>
        <v/>
      </c>
      <c r="AR29" s="547" t="str">
        <f>IF(AR4=[13]Input!$K$44,[13]East!$J$72,"")</f>
        <v/>
      </c>
      <c r="AS29" s="547" t="str">
        <f>IF(AS4=[13]Input!$K$44,[13]East!$J$72,"")</f>
        <v/>
      </c>
      <c r="AT29" s="547" t="str">
        <f>IF(AT4=[13]Input!$K$44,[13]East!$J$72,"")</f>
        <v/>
      </c>
      <c r="AU29" s="547" t="str">
        <f>IF(AU4=[13]Input!$K$44,[13]East!$J$72,"")</f>
        <v/>
      </c>
      <c r="AV29" s="547" t="str">
        <f>IF(AV4=[13]Input!$K$44,[13]East!$J$72,"")</f>
        <v/>
      </c>
      <c r="AW29" s="547" t="str">
        <f>IF(AW4=[13]Input!$K$44,[13]East!$J$72,"")</f>
        <v/>
      </c>
      <c r="AX29" s="547" t="str">
        <f>IF(AX4=[13]Input!$K$44,[13]East!$J$72,"")</f>
        <v/>
      </c>
      <c r="AY29" s="547" t="str">
        <f>IF(AY4=[13]Input!$K$44,[13]East!$J$72,"")</f>
        <v/>
      </c>
      <c r="AZ29" s="494">
        <v>0</v>
      </c>
      <c r="BB29" s="548" t="str">
        <f>IF(BB4=[13]Input!$K$44,[13]East!$J$72,"")</f>
        <v/>
      </c>
    </row>
    <row r="30" spans="1:54" x14ac:dyDescent="0.2">
      <c r="A30" s="466"/>
      <c r="B30" s="466"/>
      <c r="C30" s="466"/>
      <c r="D30" s="466"/>
      <c r="E30" s="466"/>
      <c r="F30" s="466"/>
      <c r="G30" s="466"/>
      <c r="H30" s="518"/>
      <c r="I30" s="482"/>
      <c r="J30" s="481"/>
      <c r="K30" s="466"/>
      <c r="L30" s="561" t="s">
        <v>211</v>
      </c>
      <c r="M30" s="541"/>
      <c r="N30" s="562"/>
      <c r="O30" s="563">
        <f>+[13]Power!$E$32</f>
        <v>0</v>
      </c>
      <c r="P30" s="563">
        <f>+[13]Power!E34</f>
        <v>0</v>
      </c>
      <c r="Q30" s="522" t="e">
        <f t="shared" si="2"/>
        <v>#DIV/0!</v>
      </c>
      <c r="R30" s="556"/>
      <c r="S30" s="468"/>
      <c r="T30" s="466"/>
      <c r="U30" s="494"/>
      <c r="V30" s="494"/>
      <c r="W30" s="494"/>
      <c r="X30" s="494"/>
      <c r="Y30" s="494"/>
      <c r="Z30" s="494"/>
      <c r="AA30" s="494"/>
      <c r="AB30" s="494"/>
      <c r="AC30" s="494"/>
      <c r="AD30" s="494"/>
      <c r="AE30" s="494"/>
      <c r="AF30" s="494"/>
      <c r="AG30" s="494"/>
      <c r="AH30" s="494"/>
      <c r="AI30" s="494"/>
      <c r="AJ30" s="494"/>
      <c r="AK30" s="494"/>
      <c r="AL30" s="494"/>
      <c r="AM30" s="494"/>
      <c r="AN30" s="494"/>
      <c r="AO30" s="494"/>
      <c r="AP30" s="494"/>
      <c r="AQ30" s="494"/>
      <c r="AR30" s="494"/>
      <c r="AS30" s="494"/>
      <c r="AT30" s="494"/>
      <c r="AU30" s="494"/>
      <c r="AV30" s="494"/>
      <c r="AW30" s="494"/>
      <c r="AX30" s="494"/>
      <c r="AY30" s="494"/>
      <c r="AZ30" s="494">
        <v>0</v>
      </c>
      <c r="BB30" s="495"/>
    </row>
    <row r="31" spans="1:54" ht="13.5" customHeight="1" x14ac:dyDescent="0.25">
      <c r="A31" s="466"/>
      <c r="B31" s="466"/>
      <c r="C31" s="466"/>
      <c r="D31" s="466"/>
      <c r="E31" s="466"/>
      <c r="F31" s="466"/>
      <c r="G31" s="466"/>
      <c r="H31" s="564"/>
      <c r="I31" s="482"/>
      <c r="J31" s="481"/>
      <c r="K31" s="466"/>
      <c r="L31" s="561" t="s">
        <v>212</v>
      </c>
      <c r="M31" s="541"/>
      <c r="N31" s="514"/>
      <c r="O31" s="565">
        <f>SUM(O14:O30)</f>
        <v>7079427.0650103278</v>
      </c>
      <c r="P31" s="565">
        <f>SUM(P14:P30)</f>
        <v>4709922.5914018042</v>
      </c>
      <c r="Q31" s="566"/>
      <c r="R31" s="567"/>
      <c r="S31" s="476" t="s">
        <v>153</v>
      </c>
      <c r="T31" s="466"/>
      <c r="U31" s="494"/>
      <c r="V31" s="494"/>
      <c r="W31" s="494"/>
      <c r="X31" s="494"/>
      <c r="Y31" s="494"/>
      <c r="Z31" s="494"/>
      <c r="AA31" s="494"/>
      <c r="AB31" s="494"/>
      <c r="AC31" s="494"/>
      <c r="AD31" s="494"/>
      <c r="AE31" s="494"/>
      <c r="AF31" s="494"/>
      <c r="AG31" s="494"/>
      <c r="AH31" s="494"/>
      <c r="AI31" s="494"/>
      <c r="AJ31" s="494"/>
      <c r="AK31" s="494"/>
      <c r="AL31" s="494"/>
      <c r="AM31" s="494"/>
      <c r="AN31" s="494"/>
      <c r="AO31" s="494"/>
      <c r="AP31" s="494"/>
      <c r="AQ31" s="494"/>
      <c r="AR31" s="494"/>
      <c r="AS31" s="494"/>
      <c r="AT31" s="494"/>
      <c r="AU31" s="494"/>
      <c r="AV31" s="494"/>
      <c r="AW31" s="494"/>
      <c r="AX31" s="494"/>
      <c r="AY31" s="494"/>
      <c r="AZ31" s="494">
        <v>0</v>
      </c>
      <c r="BB31" s="495"/>
    </row>
    <row r="32" spans="1:54" ht="18.75" x14ac:dyDescent="0.3">
      <c r="A32" s="480" t="s">
        <v>154</v>
      </c>
      <c r="B32" s="466"/>
      <c r="C32" s="466"/>
      <c r="D32" s="466"/>
      <c r="E32" s="466"/>
      <c r="F32" s="466"/>
      <c r="G32" s="466"/>
      <c r="H32" s="518"/>
      <c r="I32" s="482"/>
      <c r="J32" s="481"/>
      <c r="K32" s="466"/>
      <c r="L32" s="561" t="s">
        <v>198</v>
      </c>
      <c r="M32" s="541"/>
      <c r="N32" s="514"/>
      <c r="O32" s="568">
        <f>+I63</f>
        <v>7079427.0650103278</v>
      </c>
      <c r="P32" s="568"/>
      <c r="Q32" s="520"/>
      <c r="S32" s="476"/>
      <c r="T32" s="466"/>
      <c r="U32" s="494"/>
      <c r="V32" s="494"/>
      <c r="W32" s="494"/>
      <c r="X32" s="494"/>
      <c r="Y32" s="494"/>
      <c r="Z32" s="494"/>
      <c r="AA32" s="494"/>
      <c r="AB32" s="494"/>
      <c r="AC32" s="494"/>
      <c r="AD32" s="494"/>
      <c r="AE32" s="494"/>
      <c r="AF32" s="494"/>
      <c r="AG32" s="494"/>
      <c r="AH32" s="494"/>
      <c r="AI32" s="494"/>
      <c r="AJ32" s="494"/>
      <c r="AK32" s="494"/>
      <c r="AL32" s="494"/>
      <c r="AM32" s="494"/>
      <c r="AN32" s="494"/>
      <c r="AO32" s="494"/>
      <c r="AP32" s="494"/>
      <c r="AQ32" s="494"/>
      <c r="AR32" s="494"/>
      <c r="AS32" s="494"/>
      <c r="AT32" s="494"/>
      <c r="AU32" s="494"/>
      <c r="AV32" s="494"/>
      <c r="AW32" s="494"/>
      <c r="AX32" s="494"/>
      <c r="AY32" s="494"/>
      <c r="AZ32" s="494">
        <v>0</v>
      </c>
      <c r="BB32" s="495"/>
    </row>
    <row r="33" spans="1:54" ht="17.25" hidden="1" customHeight="1" x14ac:dyDescent="0.3">
      <c r="A33" s="480"/>
      <c r="B33" s="466"/>
      <c r="C33" s="466"/>
      <c r="D33" s="466"/>
      <c r="E33" s="466"/>
      <c r="F33" s="466" t="s">
        <v>65</v>
      </c>
      <c r="G33" s="466"/>
      <c r="H33" s="569"/>
      <c r="I33" s="482"/>
      <c r="J33" s="481"/>
      <c r="K33" s="466"/>
      <c r="L33" s="561"/>
      <c r="M33" s="541"/>
      <c r="N33" s="541"/>
      <c r="O33" s="557"/>
      <c r="P33" s="557"/>
      <c r="Q33" s="570"/>
      <c r="R33" s="556"/>
      <c r="S33" s="468"/>
      <c r="T33" s="466" t="s">
        <v>128</v>
      </c>
      <c r="U33" s="494" t="str">
        <f>IF(U$4=[13]Input!$K$44,[13]BC!$L$32-U34,"")</f>
        <v/>
      </c>
      <c r="V33" s="494">
        <v>0</v>
      </c>
      <c r="W33" s="494">
        <v>893333</v>
      </c>
      <c r="X33" s="494">
        <v>1223945</v>
      </c>
      <c r="Y33" s="494">
        <v>1274522.5939500006</v>
      </c>
      <c r="Z33" s="494" t="str">
        <f>IF(Z$4=[13]Input!$K$44,[13]BC!$L$32-Z34,"")</f>
        <v/>
      </c>
      <c r="AA33" s="494" t="str">
        <f>IF(AA$4=[13]Input!$K$44,[13]BC!$L$32-AA34,"")</f>
        <v/>
      </c>
      <c r="AB33" s="494">
        <v>1584637</v>
      </c>
      <c r="AC33" s="494">
        <v>1374207</v>
      </c>
      <c r="AD33" s="494">
        <v>1477858</v>
      </c>
      <c r="AE33" s="494">
        <v>2499080</v>
      </c>
      <c r="AF33" s="494">
        <v>3183860</v>
      </c>
      <c r="AG33" s="494" t="str">
        <f>IF(AG$4=[13]Input!$K$44,[13]BC!$L$32-AG34,"")</f>
        <v/>
      </c>
      <c r="AH33" s="494" t="str">
        <f>IF(AH$4=[13]Input!$K$44,[13]BC!$L$32-AH34,"")</f>
        <v/>
      </c>
      <c r="AI33" s="494" t="str">
        <f>IF(AI$4=[13]Input!$K$44,[13]BC!$L$32-AI34,"")</f>
        <v/>
      </c>
      <c r="AJ33" s="494">
        <v>3315771.7705890015</v>
      </c>
      <c r="AK33" s="494">
        <v>3867834.3522620006</v>
      </c>
      <c r="AL33" s="494">
        <v>4532743.1334600002</v>
      </c>
      <c r="AM33" s="494">
        <v>4782654.8749999981</v>
      </c>
      <c r="AN33" s="494" t="str">
        <f>IF(AN$4=[13]Input!$K$44,[13]BC!$L$32-AN34,"")</f>
        <v/>
      </c>
      <c r="AO33" s="494" t="str">
        <f>IF(AO$4=[13]Input!$K$44,[13]BC!$L$32-AO34,"")</f>
        <v/>
      </c>
      <c r="AP33" s="494">
        <f>IF(AP$4=[13]Input!$K$44,[13]BC!$L$32-AP34,"")</f>
        <v>4838374.4774500011</v>
      </c>
      <c r="AQ33" s="494" t="str">
        <f>IF(AQ$4=[13]Input!$K$44,[13]BC!$L$32-AQ34,"")</f>
        <v/>
      </c>
      <c r="AR33" s="494" t="str">
        <f>IF(AR$4=[13]Input!$K$44,[13]BC!$L$32-AR34,"")</f>
        <v/>
      </c>
      <c r="AS33" s="494" t="str">
        <f>IF(AS$4=[13]Input!$K$44,[13]BC!$L$32-AS34,"")</f>
        <v/>
      </c>
      <c r="AT33" s="494" t="str">
        <f>IF(AT$4=[13]Input!$K$44,[13]BC!$L$32-AT34,"")</f>
        <v/>
      </c>
      <c r="AU33" s="494" t="str">
        <f>IF(AU$4=[13]Input!$K$44,[13]BC!$L$32-AU34,"")</f>
        <v/>
      </c>
      <c r="AV33" s="494" t="str">
        <f>IF(AV$4=[13]Input!$K$44,[13]BC!$L$32-AV34,"")</f>
        <v/>
      </c>
      <c r="AW33" s="494" t="str">
        <f>IF(AW$4=[13]Input!$K$44,[13]BC!$L$32-AW34,"")</f>
        <v/>
      </c>
      <c r="AX33" s="494" t="str">
        <f>IF(AX$4=[13]Input!$K$44,[13]BC!$L$32-AX34,"")</f>
        <v/>
      </c>
      <c r="AY33" s="494" t="str">
        <f>IF(AY$4=[13]Input!$K$44,[13]BC!$L$32-AY34,"")</f>
        <v/>
      </c>
      <c r="AZ33" s="494">
        <v>0</v>
      </c>
      <c r="BB33" s="495" t="str">
        <f>IF(BB$4=[13]Input!$K$44,[13]BC!$L$32-BB34,"")</f>
        <v/>
      </c>
    </row>
    <row r="34" spans="1:54" ht="16.5" thickBot="1" x14ac:dyDescent="0.3">
      <c r="A34" s="466"/>
      <c r="B34" s="487" t="s">
        <v>155</v>
      </c>
      <c r="C34" s="487"/>
      <c r="D34" s="487"/>
      <c r="E34" s="487"/>
      <c r="F34" s="487"/>
      <c r="G34" s="487"/>
      <c r="H34" s="488">
        <f>[13]BC!L29</f>
        <v>0</v>
      </c>
      <c r="I34" s="489">
        <f>[13]BC!E29</f>
        <v>0</v>
      </c>
      <c r="J34" s="490">
        <f>+I34-H34</f>
        <v>0</v>
      </c>
      <c r="K34" s="466"/>
      <c r="L34" s="571" t="s">
        <v>213</v>
      </c>
      <c r="M34" s="572"/>
      <c r="N34" s="572"/>
      <c r="O34" s="573">
        <f>+O31-O32</f>
        <v>0</v>
      </c>
      <c r="P34" s="573"/>
      <c r="Q34" s="574"/>
      <c r="R34" s="556"/>
      <c r="S34" s="468"/>
      <c r="T34" s="466" t="s">
        <v>155</v>
      </c>
      <c r="U34" s="494" t="str">
        <f>IF(U$4=[13]Input!$K$44,[13]BC!$L$29,"")</f>
        <v/>
      </c>
      <c r="V34" s="494">
        <v>0</v>
      </c>
      <c r="W34" s="494">
        <v>0</v>
      </c>
      <c r="X34" s="494">
        <v>0</v>
      </c>
      <c r="Y34" s="494">
        <v>0</v>
      </c>
      <c r="Z34" s="494" t="str">
        <f>IF(Z$4=[13]Input!$K$44,[13]BC!$L$29,"")</f>
        <v/>
      </c>
      <c r="AA34" s="494" t="str">
        <f>IF(AA$4=[13]Input!$K$44,[13]BC!$L$29,"")</f>
        <v/>
      </c>
      <c r="AB34" s="494">
        <v>0</v>
      </c>
      <c r="AC34" s="494">
        <v>0</v>
      </c>
      <c r="AD34" s="494">
        <v>0</v>
      </c>
      <c r="AE34" s="494">
        <v>0</v>
      </c>
      <c r="AF34" s="494">
        <v>0</v>
      </c>
      <c r="AG34" s="494" t="str">
        <f>IF(AG$4=[13]Input!$K$44,[13]BC!$L$29,"")</f>
        <v/>
      </c>
      <c r="AH34" s="494" t="str">
        <f>IF(AH$4=[13]Input!$K$44,[13]BC!$L$29,"")</f>
        <v/>
      </c>
      <c r="AI34" s="494" t="str">
        <f>IF(AI$4=[13]Input!$K$44,[13]BC!$L$29,"")</f>
        <v/>
      </c>
      <c r="AJ34" s="494">
        <v>0</v>
      </c>
      <c r="AK34" s="494">
        <v>0</v>
      </c>
      <c r="AL34" s="494">
        <v>0</v>
      </c>
      <c r="AM34" s="494">
        <v>0</v>
      </c>
      <c r="AN34" s="494" t="str">
        <f>IF(AN$4=[13]Input!$K$44,[13]BC!$L$29,"")</f>
        <v/>
      </c>
      <c r="AO34" s="494" t="str">
        <f>IF(AO$4=[13]Input!$K$44,[13]BC!$L$29,"")</f>
        <v/>
      </c>
      <c r="AP34" s="494">
        <f>IF(AP$4=[13]Input!$K$44,[13]BC!$L$29,"")</f>
        <v>0</v>
      </c>
      <c r="AQ34" s="494" t="str">
        <f>IF(AQ$4=[13]Input!$K$44,[13]BC!$L$29,"")</f>
        <v/>
      </c>
      <c r="AR34" s="494" t="str">
        <f>IF(AR$4=[13]Input!$K$44,[13]BC!$L$29,"")</f>
        <v/>
      </c>
      <c r="AS34" s="494" t="str">
        <f>IF(AS$4=[13]Input!$K$44,[13]BC!$L$29,"")</f>
        <v/>
      </c>
      <c r="AT34" s="494" t="str">
        <f>IF(AT$4=[13]Input!$K$44,[13]BC!$L$29,"")</f>
        <v/>
      </c>
      <c r="AU34" s="494" t="str">
        <f>IF(AU$4=[13]Input!$K$44,[13]BC!$L$29,"")</f>
        <v/>
      </c>
      <c r="AV34" s="494" t="str">
        <f>IF(AV$4=[13]Input!$K$44,[13]BC!$L$29,"")</f>
        <v/>
      </c>
      <c r="AW34" s="494" t="str">
        <f>IF(AW$4=[13]Input!$K$44,[13]BC!$L$29,"")</f>
        <v/>
      </c>
      <c r="AX34" s="494" t="str">
        <f>IF(AX$4=[13]Input!$K$44,[13]BC!$L$29,"")</f>
        <v/>
      </c>
      <c r="AY34" s="494" t="str">
        <f>IF(AY$4=[13]Input!$K$44,[13]BC!$L$29,"")</f>
        <v/>
      </c>
      <c r="AZ34" s="494">
        <v>0</v>
      </c>
      <c r="BB34" s="495" t="str">
        <f>IF(BB$4=[13]Input!$K$44,[13]BC!$L$29,"")</f>
        <v/>
      </c>
    </row>
    <row r="35" spans="1:54" ht="15.75" x14ac:dyDescent="0.25">
      <c r="A35" s="466"/>
      <c r="B35" s="487" t="s">
        <v>156</v>
      </c>
      <c r="C35" s="487"/>
      <c r="D35" s="487"/>
      <c r="E35" s="487"/>
      <c r="F35" s="487"/>
      <c r="G35" s="487"/>
      <c r="H35" s="496">
        <f>SUM(U35:AY35)-HLOOKUP([13]Input!$K$44,$U$4:$AY$63,32,FALSE)-H34</f>
        <v>4838374.4774500011</v>
      </c>
      <c r="I35" s="497">
        <f>SUM(U35:AY35)-I34</f>
        <v>4955989.9482000023</v>
      </c>
      <c r="J35" s="575">
        <f>+I35-H35</f>
        <v>117615.47075000126</v>
      </c>
      <c r="K35" s="466"/>
      <c r="L35" s="484"/>
      <c r="M35" s="484"/>
      <c r="P35" s="556"/>
      <c r="Q35" s="576"/>
      <c r="R35" s="556"/>
      <c r="S35" s="468"/>
      <c r="T35" s="466" t="s">
        <v>157</v>
      </c>
      <c r="U35" s="494" t="str">
        <f>IF(U$4=[13]Input!$K$44,U38-U33-U36-U34,"")</f>
        <v/>
      </c>
      <c r="V35" s="494">
        <v>893333</v>
      </c>
      <c r="W35" s="494">
        <v>330612</v>
      </c>
      <c r="X35" s="494">
        <v>50577.593950000592</v>
      </c>
      <c r="Y35" s="494">
        <v>310114.40604999941</v>
      </c>
      <c r="Z35" s="494" t="str">
        <f>IF(Z$4=[13]Input!$K$44,Z38-Z33-Z36-Z34,"")</f>
        <v/>
      </c>
      <c r="AA35" s="494" t="str">
        <f>IF(AA$4=[13]Input!$K$44,AA38-AA33-AA36-AA34,"")</f>
        <v/>
      </c>
      <c r="AB35" s="494">
        <v>-210430</v>
      </c>
      <c r="AC35" s="494">
        <v>103651</v>
      </c>
      <c r="AD35" s="494">
        <v>1021222</v>
      </c>
      <c r="AE35" s="494">
        <v>684780</v>
      </c>
      <c r="AF35" s="494">
        <v>131911.77058900148</v>
      </c>
      <c r="AG35" s="494" t="str">
        <f>IF(AG$4=[13]Input!$K$44,AG38-AG33-AG36-AG34,"")</f>
        <v/>
      </c>
      <c r="AH35" s="494" t="str">
        <f>IF(AH$4=[13]Input!$K$44,AH38-AH33-AH36-AH34,"")</f>
        <v/>
      </c>
      <c r="AI35" s="494" t="str">
        <f>IF(AI$4=[13]Input!$K$44,AI38-AI33-AI36-AI34,"")</f>
        <v/>
      </c>
      <c r="AJ35" s="494">
        <v>552062.58167299908</v>
      </c>
      <c r="AK35" s="494">
        <v>664908.7811979996</v>
      </c>
      <c r="AL35" s="494">
        <v>249911.74153999798</v>
      </c>
      <c r="AM35" s="494">
        <v>55719.602450002916</v>
      </c>
      <c r="AN35" s="494" t="str">
        <f>IF(AN$4=[13]Input!$K$44,AN38-AN33-AN36-AN34,"")</f>
        <v/>
      </c>
      <c r="AO35" s="494" t="str">
        <f>IF(AO$4=[13]Input!$K$44,AO38-AO33-AO36-AO34,"")</f>
        <v/>
      </c>
      <c r="AP35" s="494">
        <f>IF(AP$4=[13]Input!$K$44,AP38-AP33-AP36-AP34,"")</f>
        <v>117615.47075000126</v>
      </c>
      <c r="AQ35" s="494" t="str">
        <f>IF(AQ$4=[13]Input!$K$44,AQ38-AQ33-AQ36-AQ34,"")</f>
        <v/>
      </c>
      <c r="AR35" s="494" t="str">
        <f>IF(AR$4=[13]Input!$K$44,AR38-AR33-AR36-AR34,"")</f>
        <v/>
      </c>
      <c r="AS35" s="494" t="str">
        <f>IF(AS$4=[13]Input!$K$44,AS38-AS33-AS36-AS34,"")</f>
        <v/>
      </c>
      <c r="AT35" s="494" t="str">
        <f>IF(AT$4=[13]Input!$K$44,AT38-AT33-AT36-AT34,"")</f>
        <v/>
      </c>
      <c r="AU35" s="494" t="str">
        <f>IF(AU$4=[13]Input!$K$44,AU38-AU33-AU36-AU34,"")</f>
        <v/>
      </c>
      <c r="AV35" s="494" t="str">
        <f>IF(AV$4=[13]Input!$K$44,AV38-AV33-AV36-AV34,"")</f>
        <v/>
      </c>
      <c r="AW35" s="494" t="str">
        <f>IF(AW$4=[13]Input!$K$44,AW38-AW33-AW36-AW34,"")</f>
        <v/>
      </c>
      <c r="AX35" s="494" t="str">
        <f>IF(AX$4=[13]Input!$K$44,AX38-AX33-AX36-AX34,"")</f>
        <v/>
      </c>
      <c r="AY35" s="494" t="str">
        <f>IF(AY$4=[13]Input!$K$44,AY38-AY33-AY36-AY34,"")</f>
        <v/>
      </c>
      <c r="AZ35" s="494">
        <v>0</v>
      </c>
      <c r="BB35" s="495" t="str">
        <f>IF(BB$4=[13]Input!$K$44,BB38-BB33-BB36-BB34,"")</f>
        <v/>
      </c>
    </row>
    <row r="36" spans="1:54" ht="15.75" x14ac:dyDescent="0.25">
      <c r="A36" s="466"/>
      <c r="B36" s="487" t="s">
        <v>131</v>
      </c>
      <c r="C36" s="487"/>
      <c r="D36" s="487"/>
      <c r="E36" s="487"/>
      <c r="F36" s="487"/>
      <c r="G36" s="487"/>
      <c r="H36" s="496">
        <f>SUM(U36:AY36)-HLOOKUP([13]Input!$K$44,$U$4:$AY$63,33,FALSE)</f>
        <v>0</v>
      </c>
      <c r="I36" s="497">
        <f>SUM(U36:AY36)</f>
        <v>0</v>
      </c>
      <c r="J36" s="575">
        <f>+I36-H36</f>
        <v>0</v>
      </c>
      <c r="K36" s="466"/>
      <c r="L36" s="484"/>
      <c r="M36" s="484"/>
      <c r="N36" s="484"/>
      <c r="P36" s="556"/>
      <c r="Q36" s="556"/>
      <c r="R36" s="556"/>
      <c r="S36" s="468"/>
      <c r="T36" s="466" t="s">
        <v>131</v>
      </c>
      <c r="U36" s="494"/>
      <c r="V36" s="494"/>
      <c r="W36" s="494"/>
      <c r="X36" s="494"/>
      <c r="Y36" s="494"/>
      <c r="Z36" s="494"/>
      <c r="AA36" s="494"/>
      <c r="AB36" s="494"/>
      <c r="AC36" s="494"/>
      <c r="AD36" s="494"/>
      <c r="AE36" s="494"/>
      <c r="AF36" s="494"/>
      <c r="AG36" s="494"/>
      <c r="AH36" s="494"/>
      <c r="AI36" s="494"/>
      <c r="AJ36" s="494"/>
      <c r="AK36" s="494"/>
      <c r="AL36" s="494"/>
      <c r="AM36" s="494"/>
      <c r="AN36" s="494"/>
      <c r="AO36" s="494"/>
      <c r="AP36" s="494"/>
      <c r="AQ36" s="494"/>
      <c r="AR36" s="494"/>
      <c r="AS36" s="494"/>
      <c r="AT36" s="494"/>
      <c r="AU36" s="494"/>
      <c r="AV36" s="494"/>
      <c r="AW36" s="494"/>
      <c r="AX36" s="494"/>
      <c r="AY36" s="494"/>
      <c r="AZ36" s="494">
        <v>0</v>
      </c>
      <c r="BB36" s="495">
        <v>0</v>
      </c>
    </row>
    <row r="37" spans="1:54" x14ac:dyDescent="0.2">
      <c r="A37" s="466"/>
      <c r="B37" s="466"/>
      <c r="C37" s="466"/>
      <c r="D37" s="466"/>
      <c r="E37" s="466"/>
      <c r="F37" s="466"/>
      <c r="G37" s="466"/>
      <c r="H37" s="518"/>
      <c r="I37" s="482"/>
      <c r="J37" s="481"/>
      <c r="K37" s="466"/>
      <c r="L37" s="484"/>
      <c r="M37" s="484"/>
      <c r="N37" s="484"/>
      <c r="O37" s="567"/>
      <c r="P37" s="556"/>
      <c r="Q37" s="556"/>
      <c r="R37" s="556"/>
      <c r="S37" s="468"/>
      <c r="T37" s="466"/>
      <c r="U37" s="494"/>
      <c r="V37" s="494"/>
      <c r="W37" s="494"/>
      <c r="X37" s="494"/>
      <c r="Y37" s="494"/>
      <c r="Z37" s="494"/>
      <c r="AA37" s="494"/>
      <c r="AB37" s="494"/>
      <c r="AC37" s="494"/>
      <c r="AD37" s="494"/>
      <c r="AE37" s="494"/>
      <c r="AF37" s="494"/>
      <c r="AG37" s="494"/>
      <c r="AH37" s="494"/>
      <c r="AI37" s="494"/>
      <c r="AJ37" s="494"/>
      <c r="AK37" s="494"/>
      <c r="AL37" s="494"/>
      <c r="AM37" s="494"/>
      <c r="AN37" s="494"/>
      <c r="AO37" s="494"/>
      <c r="AP37" s="494"/>
      <c r="AQ37" s="494"/>
      <c r="AR37" s="494"/>
      <c r="AS37" s="494"/>
      <c r="AT37" s="494"/>
      <c r="AU37" s="494"/>
      <c r="AV37" s="494"/>
      <c r="AW37" s="494"/>
      <c r="AX37" s="494"/>
      <c r="AY37" s="494"/>
      <c r="AZ37" s="494">
        <v>0</v>
      </c>
      <c r="BB37" s="495"/>
    </row>
    <row r="38" spans="1:54" ht="19.5" thickBot="1" x14ac:dyDescent="0.35">
      <c r="A38" s="466"/>
      <c r="B38" s="466"/>
      <c r="C38" s="466"/>
      <c r="D38" s="466"/>
      <c r="E38" s="466"/>
      <c r="F38" s="466"/>
      <c r="G38" s="542" t="s">
        <v>158</v>
      </c>
      <c r="H38" s="543">
        <f>SUM(H34:H36)</f>
        <v>4838374.4774500011</v>
      </c>
      <c r="I38" s="544">
        <f>+[13]BC!$E$32</f>
        <v>4955989.9482000023</v>
      </c>
      <c r="J38" s="545">
        <f>+I38-H38</f>
        <v>117615.47075000126</v>
      </c>
      <c r="K38" s="466"/>
      <c r="L38" s="484"/>
      <c r="M38" s="484" t="s">
        <v>21</v>
      </c>
      <c r="N38" s="484"/>
      <c r="O38" s="556"/>
      <c r="P38" s="577"/>
      <c r="Q38" s="556"/>
      <c r="R38" s="577"/>
      <c r="S38" s="468"/>
      <c r="T38" s="546" t="s">
        <v>159</v>
      </c>
      <c r="U38" s="547" t="str">
        <f>IF(U4=[13]Input!$K$44,[13]BC!$E$32,"")</f>
        <v/>
      </c>
      <c r="V38" s="547">
        <v>893333</v>
      </c>
      <c r="W38" s="547">
        <v>1223945</v>
      </c>
      <c r="X38" s="547">
        <v>1274522.5939500006</v>
      </c>
      <c r="Y38" s="547">
        <v>1584637</v>
      </c>
      <c r="Z38" s="547" t="str">
        <f>IF(Z4=[13]Input!$K$44,[13]BC!$E$32,"")</f>
        <v/>
      </c>
      <c r="AA38" s="547" t="str">
        <f>IF(AA4=[13]Input!$K$44,[13]BC!$E$32,"")</f>
        <v/>
      </c>
      <c r="AB38" s="547">
        <v>1374207</v>
      </c>
      <c r="AC38" s="547">
        <v>1477858</v>
      </c>
      <c r="AD38" s="547">
        <v>2499080</v>
      </c>
      <c r="AE38" s="547">
        <v>3183860</v>
      </c>
      <c r="AF38" s="547">
        <v>3315771.7705890015</v>
      </c>
      <c r="AG38" s="547" t="str">
        <f>IF(AG4=[13]Input!$K$44,[13]BC!$E$32,"")</f>
        <v/>
      </c>
      <c r="AH38" s="547" t="str">
        <f>IF(AH4=[13]Input!$K$44,[13]BC!$E$32,"")</f>
        <v/>
      </c>
      <c r="AI38" s="547" t="str">
        <f>IF(AI4=[13]Input!$K$44,[13]BC!$E$32,"")</f>
        <v/>
      </c>
      <c r="AJ38" s="547">
        <v>3867834.3522620006</v>
      </c>
      <c r="AK38" s="547">
        <v>4532743.1334600002</v>
      </c>
      <c r="AL38" s="547">
        <v>4782654.8749999981</v>
      </c>
      <c r="AM38" s="547">
        <v>4838374.4774500011</v>
      </c>
      <c r="AN38" s="547" t="str">
        <f>IF(AN4=[13]Input!$K$44,[13]BC!$E$32,"")</f>
        <v/>
      </c>
      <c r="AO38" s="547" t="str">
        <f>IF(AO4=[13]Input!$K$44,[13]BC!$E$32,"")</f>
        <v/>
      </c>
      <c r="AP38" s="547">
        <f>IF(AP4=[13]Input!$K$44,[13]BC!$E$32,"")</f>
        <v>4955989.9482000023</v>
      </c>
      <c r="AQ38" s="547" t="str">
        <f>IF(AQ4=[13]Input!$K$44,[13]BC!$E$32,"")</f>
        <v/>
      </c>
      <c r="AR38" s="547" t="str">
        <f>IF(AR4=[13]Input!$K$44,[13]BC!$E$32,"")</f>
        <v/>
      </c>
      <c r="AS38" s="547" t="str">
        <f>IF(AS4=[13]Input!$K$44,[13]BC!$E$32,"")</f>
        <v/>
      </c>
      <c r="AT38" s="547" t="str">
        <f>IF(AT4=[13]Input!$K$44,[13]BC!$E$32,"")</f>
        <v/>
      </c>
      <c r="AU38" s="547" t="str">
        <f>IF(AU4=[13]Input!$K$44,[13]BC!$E$32,"")</f>
        <v/>
      </c>
      <c r="AV38" s="547" t="str">
        <f>IF(AV4=[13]Input!$K$44,[13]BC!$E$32,"")</f>
        <v/>
      </c>
      <c r="AW38" s="547" t="str">
        <f>IF(AW4=[13]Input!$K$44,[13]BC!$E$32,"")</f>
        <v/>
      </c>
      <c r="AX38" s="547" t="str">
        <f>IF(AX4=[13]Input!$K$44,[13]BC!$E$32,"")</f>
        <v/>
      </c>
      <c r="AY38" s="547" t="str">
        <f>IF(AY4=[13]Input!$K$44,[13]BC!$E$32,"")</f>
        <v/>
      </c>
      <c r="AZ38" s="494">
        <v>0</v>
      </c>
      <c r="BB38" s="548" t="str">
        <f>IF(BB4=[13]Input!$K$44,[13]BC!$E$32,"")</f>
        <v/>
      </c>
    </row>
    <row r="39" spans="1:54" ht="13.5" thickTop="1" x14ac:dyDescent="0.2">
      <c r="A39" s="466"/>
      <c r="B39" s="466"/>
      <c r="C39" s="466"/>
      <c r="D39" s="466"/>
      <c r="E39" s="466"/>
      <c r="F39" s="466"/>
      <c r="G39" s="466"/>
      <c r="H39" s="518"/>
      <c r="I39" s="482"/>
      <c r="J39" s="481"/>
      <c r="S39" s="468"/>
      <c r="T39" s="466"/>
      <c r="U39" s="547"/>
      <c r="V39" s="547"/>
      <c r="W39" s="547"/>
      <c r="X39" s="547"/>
      <c r="Y39" s="547"/>
      <c r="Z39" s="547"/>
      <c r="AA39" s="547"/>
      <c r="AB39" s="547"/>
      <c r="AC39" s="547"/>
      <c r="AD39" s="547"/>
      <c r="AE39" s="547"/>
      <c r="AF39" s="547"/>
      <c r="AG39" s="547"/>
      <c r="AH39" s="547"/>
      <c r="AI39" s="547"/>
      <c r="AJ39" s="547"/>
      <c r="AK39" s="547"/>
      <c r="AL39" s="547"/>
      <c r="AM39" s="547"/>
      <c r="AN39" s="547"/>
      <c r="AO39" s="547"/>
      <c r="AP39" s="547"/>
      <c r="AQ39" s="547"/>
      <c r="AR39" s="547"/>
      <c r="AS39" s="547"/>
      <c r="AT39" s="547"/>
      <c r="AU39" s="547"/>
      <c r="AV39" s="547"/>
      <c r="AW39" s="547"/>
      <c r="AX39" s="547"/>
      <c r="AY39" s="547"/>
      <c r="AZ39" s="494">
        <v>0</v>
      </c>
      <c r="BB39" s="548"/>
    </row>
    <row r="40" spans="1:54" ht="16.5" customHeight="1" x14ac:dyDescent="0.25">
      <c r="A40" s="552"/>
      <c r="B40" s="524"/>
      <c r="C40" s="524"/>
      <c r="D40" s="524"/>
      <c r="E40" s="524"/>
      <c r="F40" s="524"/>
      <c r="G40" s="524"/>
      <c r="H40" s="525"/>
      <c r="I40" s="553"/>
      <c r="J40" s="554"/>
      <c r="S40" s="476"/>
      <c r="T40" s="466"/>
      <c r="U40" s="547"/>
      <c r="V40" s="547"/>
      <c r="W40" s="547"/>
      <c r="X40" s="547"/>
      <c r="Y40" s="547"/>
      <c r="Z40" s="547"/>
      <c r="AA40" s="547"/>
      <c r="AB40" s="547"/>
      <c r="AC40" s="547"/>
      <c r="AD40" s="547"/>
      <c r="AE40" s="547"/>
      <c r="AF40" s="547"/>
      <c r="AG40" s="547"/>
      <c r="AH40" s="547"/>
      <c r="AI40" s="547"/>
      <c r="AJ40" s="547"/>
      <c r="AK40" s="547"/>
      <c r="AL40" s="547"/>
      <c r="AM40" s="547"/>
      <c r="AN40" s="547"/>
      <c r="AO40" s="547"/>
      <c r="AP40" s="547"/>
      <c r="AQ40" s="547"/>
      <c r="AR40" s="547"/>
      <c r="AS40" s="547"/>
      <c r="AT40" s="547"/>
      <c r="AU40" s="547"/>
      <c r="AV40" s="547"/>
      <c r="AW40" s="547"/>
      <c r="AX40" s="547"/>
      <c r="AY40" s="547"/>
      <c r="AZ40" s="494">
        <v>0</v>
      </c>
      <c r="BB40" s="548"/>
    </row>
    <row r="41" spans="1:54" x14ac:dyDescent="0.2">
      <c r="A41" s="466"/>
      <c r="B41" s="466"/>
      <c r="C41" s="466"/>
      <c r="D41" s="466"/>
      <c r="E41" s="466"/>
      <c r="F41" s="466"/>
      <c r="G41" s="466"/>
      <c r="H41" s="518"/>
      <c r="I41" s="482"/>
      <c r="J41" s="481"/>
      <c r="K41" s="466"/>
      <c r="L41" s="556"/>
      <c r="M41" s="484"/>
      <c r="N41" s="578"/>
      <c r="O41" s="579"/>
      <c r="P41" s="556"/>
      <c r="Q41" s="556"/>
      <c r="R41" s="556"/>
      <c r="S41" s="468"/>
      <c r="T41" s="466"/>
      <c r="U41" s="494"/>
      <c r="V41" s="494"/>
      <c r="W41" s="494"/>
      <c r="X41" s="494"/>
      <c r="Y41" s="494"/>
      <c r="Z41" s="494"/>
      <c r="AA41" s="494"/>
      <c r="AB41" s="494"/>
      <c r="AC41" s="494"/>
      <c r="AD41" s="494"/>
      <c r="AE41" s="494"/>
      <c r="AF41" s="494"/>
      <c r="AG41" s="494"/>
      <c r="AH41" s="494"/>
      <c r="AI41" s="494"/>
      <c r="AJ41" s="494"/>
      <c r="AK41" s="494"/>
      <c r="AL41" s="494"/>
      <c r="AM41" s="494"/>
      <c r="AN41" s="494"/>
      <c r="AO41" s="494"/>
      <c r="AP41" s="494"/>
      <c r="AQ41" s="494"/>
      <c r="AR41" s="494"/>
      <c r="AS41" s="494"/>
      <c r="AT41" s="494"/>
      <c r="AU41" s="494"/>
      <c r="AV41" s="494"/>
      <c r="AW41" s="494"/>
      <c r="AX41" s="494"/>
      <c r="AY41" s="494"/>
      <c r="AZ41" s="494">
        <v>0</v>
      </c>
      <c r="BB41" s="495"/>
    </row>
    <row r="42" spans="1:54" ht="13.5" customHeight="1" x14ac:dyDescent="0.25">
      <c r="A42" s="466"/>
      <c r="B42" s="466"/>
      <c r="C42" s="466"/>
      <c r="D42" s="466"/>
      <c r="E42" s="466"/>
      <c r="F42" s="466"/>
      <c r="G42" s="466"/>
      <c r="H42" s="518"/>
      <c r="I42" s="482"/>
      <c r="J42" s="481"/>
      <c r="K42" s="466"/>
      <c r="L42" s="556"/>
      <c r="M42" s="484"/>
      <c r="N42" s="466"/>
      <c r="O42" s="580"/>
      <c r="P42" s="567"/>
      <c r="Q42" s="567"/>
      <c r="R42" s="567"/>
      <c r="S42" s="476" t="s">
        <v>153</v>
      </c>
      <c r="T42" s="466"/>
      <c r="U42" s="494"/>
      <c r="V42" s="494"/>
      <c r="W42" s="494"/>
      <c r="X42" s="494"/>
      <c r="Y42" s="494"/>
      <c r="Z42" s="494"/>
      <c r="AA42" s="494"/>
      <c r="AB42" s="494"/>
      <c r="AC42" s="494"/>
      <c r="AD42" s="494"/>
      <c r="AE42" s="494"/>
      <c r="AF42" s="494"/>
      <c r="AG42" s="494"/>
      <c r="AH42" s="494"/>
      <c r="AI42" s="494"/>
      <c r="AJ42" s="494"/>
      <c r="AK42" s="494"/>
      <c r="AL42" s="494"/>
      <c r="AM42" s="494"/>
      <c r="AN42" s="494"/>
      <c r="AO42" s="494"/>
      <c r="AP42" s="494"/>
      <c r="AQ42" s="494"/>
      <c r="AR42" s="494"/>
      <c r="AS42" s="494"/>
      <c r="AT42" s="494"/>
      <c r="AU42" s="494"/>
      <c r="AV42" s="494"/>
      <c r="AW42" s="494"/>
      <c r="AX42" s="494"/>
      <c r="AY42" s="494"/>
      <c r="AZ42" s="494">
        <v>0</v>
      </c>
      <c r="BB42" s="495"/>
    </row>
    <row r="43" spans="1:54" ht="18.75" x14ac:dyDescent="0.3">
      <c r="A43" s="480" t="s">
        <v>200</v>
      </c>
      <c r="B43" s="466"/>
      <c r="C43" s="466"/>
      <c r="D43" s="466"/>
      <c r="E43" s="466"/>
      <c r="F43" s="466"/>
      <c r="G43" s="466"/>
      <c r="H43" s="518"/>
      <c r="I43" s="482"/>
      <c r="J43" s="481"/>
      <c r="K43" s="466"/>
      <c r="L43" s="556"/>
      <c r="M43" s="581"/>
      <c r="N43" s="466"/>
      <c r="O43" s="579"/>
      <c r="S43" s="476"/>
      <c r="T43" s="466"/>
      <c r="U43" s="494"/>
      <c r="V43" s="494"/>
      <c r="W43" s="494"/>
      <c r="X43" s="494"/>
      <c r="Y43" s="494"/>
      <c r="Z43" s="494"/>
      <c r="AA43" s="494"/>
      <c r="AB43" s="494"/>
      <c r="AC43" s="494"/>
      <c r="AD43" s="494"/>
      <c r="AE43" s="494"/>
      <c r="AF43" s="494"/>
      <c r="AG43" s="494"/>
      <c r="AH43" s="494"/>
      <c r="AI43" s="494"/>
      <c r="AJ43" s="494"/>
      <c r="AK43" s="494"/>
      <c r="AL43" s="494"/>
      <c r="AM43" s="494"/>
      <c r="AN43" s="494"/>
      <c r="AO43" s="494"/>
      <c r="AP43" s="494"/>
      <c r="AQ43" s="494"/>
      <c r="AR43" s="494"/>
      <c r="AS43" s="494"/>
      <c r="AT43" s="494"/>
      <c r="AU43" s="494"/>
      <c r="AV43" s="494"/>
      <c r="AW43" s="494"/>
      <c r="AX43" s="494"/>
      <c r="AY43" s="494"/>
      <c r="AZ43" s="494">
        <v>0</v>
      </c>
      <c r="BB43" s="495"/>
    </row>
    <row r="44" spans="1:54" ht="16.5" customHeight="1" x14ac:dyDescent="0.3">
      <c r="A44" s="480"/>
      <c r="B44" s="466"/>
      <c r="C44" s="466"/>
      <c r="D44" s="466"/>
      <c r="E44" s="466"/>
      <c r="F44" s="466" t="s">
        <v>65</v>
      </c>
      <c r="G44" s="466"/>
      <c r="H44" s="518"/>
      <c r="I44" s="482"/>
      <c r="J44" s="481"/>
      <c r="K44" s="466"/>
      <c r="L44" s="556"/>
      <c r="M44" s="484"/>
      <c r="N44" s="484"/>
      <c r="O44" s="556"/>
      <c r="P44" s="556"/>
      <c r="Q44" s="556"/>
      <c r="R44" s="556"/>
      <c r="S44" s="468"/>
      <c r="T44" s="466" t="s">
        <v>128</v>
      </c>
      <c r="U44" s="582"/>
      <c r="V44" s="582"/>
      <c r="W44" s="582"/>
      <c r="X44" s="582"/>
      <c r="Y44" s="582"/>
      <c r="Z44" s="582"/>
      <c r="AA44" s="582"/>
      <c r="AB44" s="582"/>
      <c r="AC44" s="582"/>
      <c r="AD44" s="582"/>
      <c r="AE44" s="582"/>
      <c r="AF44" s="582"/>
      <c r="AG44" s="582"/>
      <c r="AH44" s="582"/>
      <c r="AI44" s="582"/>
      <c r="AJ44" s="582"/>
      <c r="AK44" s="582"/>
      <c r="AL44" s="582"/>
      <c r="AM44" s="582"/>
      <c r="AN44" s="582"/>
      <c r="AO44" s="582"/>
      <c r="AP44" s="582"/>
      <c r="AQ44" s="582"/>
      <c r="AR44" s="582"/>
      <c r="AS44" s="582"/>
      <c r="AT44" s="582"/>
      <c r="AU44" s="582"/>
      <c r="AV44" s="582"/>
      <c r="AW44" s="582"/>
      <c r="AX44" s="582"/>
      <c r="AY44" s="582"/>
      <c r="AZ44" s="494">
        <v>0</v>
      </c>
      <c r="BB44" s="495" t="str">
        <f>IF(BB$4=[13]Input!$K$44,[13]BC!$L$32-BB45,"")</f>
        <v/>
      </c>
    </row>
    <row r="45" spans="1:54" ht="15.75" x14ac:dyDescent="0.25">
      <c r="A45" s="466"/>
      <c r="B45" s="487" t="s">
        <v>194</v>
      </c>
      <c r="C45" s="487"/>
      <c r="D45" s="487"/>
      <c r="E45" s="487"/>
      <c r="F45" s="487"/>
      <c r="G45" s="487"/>
      <c r="H45" s="496">
        <f>HLOOKUP([13]Input!$K$45,$U$4:$AY$63,42,FALSE)</f>
        <v>5591430</v>
      </c>
      <c r="I45" s="497">
        <f>HLOOKUP([13]Input!$K$44,$U$4:$AY$63,42,FALSE)</f>
        <v>5719798</v>
      </c>
      <c r="J45" s="575">
        <f>+I45-H45</f>
        <v>128368</v>
      </c>
      <c r="K45" s="466"/>
      <c r="P45" s="556"/>
      <c r="Q45" s="556"/>
      <c r="R45" s="556"/>
      <c r="S45" s="468"/>
      <c r="T45" s="466" t="str">
        <f>+B45</f>
        <v>Physical</v>
      </c>
      <c r="U45" s="582" t="str">
        <f>IF(U$4=[13]Input!$K$44,[13]Input!$C$43+[13]Input!$C$44,"")</f>
        <v/>
      </c>
      <c r="V45" s="582">
        <v>-5837036</v>
      </c>
      <c r="W45" s="582">
        <v>4997755</v>
      </c>
      <c r="X45" s="582">
        <v>2006781</v>
      </c>
      <c r="Y45" s="582">
        <v>2840528</v>
      </c>
      <c r="Z45" s="582" t="str">
        <f>IF(Z$4=[13]Input!$K$44,[13]Input!$C$43+[13]Input!$C$44,"")</f>
        <v/>
      </c>
      <c r="AA45" s="582" t="str">
        <f>IF(AA$4=[13]Input!$K$44,[13]Input!$C$43+[13]Input!$C$44,"")</f>
        <v/>
      </c>
      <c r="AB45" s="582">
        <v>2836024</v>
      </c>
      <c r="AC45" s="582">
        <v>2736731</v>
      </c>
      <c r="AD45" s="582">
        <v>3052065</v>
      </c>
      <c r="AE45" s="582">
        <v>3949308</v>
      </c>
      <c r="AF45" s="582">
        <v>4672419</v>
      </c>
      <c r="AG45" s="582" t="str">
        <f>IF(AG$4=[13]Input!$K$44,[13]Input!$C$43+[13]Input!$C$44,"")</f>
        <v/>
      </c>
      <c r="AH45" s="582" t="str">
        <f>IF(AH$4=[13]Input!$K$44,[13]Input!$C$43+[13]Input!$C$44,"")</f>
        <v/>
      </c>
      <c r="AI45" s="582" t="str">
        <f>IF(AI$4=[13]Input!$K$44,[13]Input!$C$43+[13]Input!$C$44,"")</f>
        <v/>
      </c>
      <c r="AJ45" s="582">
        <v>4642395</v>
      </c>
      <c r="AK45" s="582">
        <v>6198786</v>
      </c>
      <c r="AL45" s="582">
        <v>5961335</v>
      </c>
      <c r="AM45" s="582">
        <v>5591430</v>
      </c>
      <c r="AN45" s="582" t="str">
        <f>IF(AN$4=[13]Input!$K$44,[13]Input!$C$43+[13]Input!$C$44,"")</f>
        <v/>
      </c>
      <c r="AO45" s="582" t="str">
        <f>IF(AO$4=[13]Input!$K$44,[13]Input!$C$43+[13]Input!$C$44,"")</f>
        <v/>
      </c>
      <c r="AP45" s="582">
        <f>IF(AP$4=[13]Input!$K$44,[13]Input!$C$43+[13]Input!$C$44,"")</f>
        <v>5719798</v>
      </c>
      <c r="AQ45" s="582" t="str">
        <f>IF(AQ$4=[13]Input!$K$44,[13]Input!$C$43+[13]Input!$C$44,"")</f>
        <v/>
      </c>
      <c r="AR45" s="582" t="str">
        <f>IF(AR$4=[13]Input!$K$44,[13]Input!$C$43+[13]Input!$C$44,"")</f>
        <v/>
      </c>
      <c r="AS45" s="582" t="str">
        <f>IF(AS$4=[13]Input!$K$44,[13]Input!$C$43+[13]Input!$C$44,"")</f>
        <v/>
      </c>
      <c r="AT45" s="582" t="str">
        <f>IF(AT$4=[13]Input!$K$44,[13]Input!$C$43+[13]Input!$C$44,"")</f>
        <v/>
      </c>
      <c r="AU45" s="582" t="str">
        <f>IF(AU$4=[13]Input!$K$44,[13]Input!$C$43+[13]Input!$C$44,"")</f>
        <v/>
      </c>
      <c r="AV45" s="582" t="str">
        <f>IF(AV$4=[13]Input!$K$44,[13]Input!$C$43+[13]Input!$C$44,"")</f>
        <v/>
      </c>
      <c r="AW45" s="582" t="str">
        <f>IF(AW$4=[13]Input!$K$44,[13]Input!$C$43+[13]Input!$C$44,"")</f>
        <v/>
      </c>
      <c r="AX45" s="582" t="str">
        <f>IF(AX$4=[13]Input!$K$44,[13]Input!$C$43+[13]Input!$C$44,"")</f>
        <v/>
      </c>
      <c r="AY45" s="582" t="str">
        <f>IF(AY$4=[13]Input!$K$44,[13]Input!$C$43+[13]Input!$C$44,"")</f>
        <v/>
      </c>
      <c r="AZ45" s="494">
        <v>0</v>
      </c>
      <c r="BB45" s="495" t="str">
        <f>IF(BB$4=[13]Input!$K$44,[13]BC!$L$29,"")</f>
        <v/>
      </c>
    </row>
    <row r="46" spans="1:54" ht="15.75" x14ac:dyDescent="0.25">
      <c r="A46" s="466"/>
      <c r="B46" s="487" t="s">
        <v>195</v>
      </c>
      <c r="C46" s="487"/>
      <c r="D46" s="487"/>
      <c r="E46" s="487"/>
      <c r="F46" s="487"/>
      <c r="G46" s="487"/>
      <c r="H46" s="496">
        <f>HLOOKUP([13]Input!$K$45,$U$4:$AY$63,43,FALSE)</f>
        <v>-106112</v>
      </c>
      <c r="I46" s="497">
        <f>HLOOKUP([13]Input!$K$44,$U$4:$AY$63,43,FALSE)</f>
        <v>-92792</v>
      </c>
      <c r="J46" s="575">
        <f>+I46-H46</f>
        <v>13320</v>
      </c>
      <c r="K46" s="466"/>
      <c r="L46" s="484"/>
      <c r="M46" s="484"/>
      <c r="P46" s="556"/>
      <c r="Q46" s="576"/>
      <c r="R46" s="556"/>
      <c r="S46" s="468"/>
      <c r="T46" s="466" t="str">
        <f>+B46</f>
        <v>Financial</v>
      </c>
      <c r="U46" s="582" t="str">
        <f>IF(U$4=[13]Input!$K$44,[13]Input!$C$46+[13]Input!$C$47,"")</f>
        <v/>
      </c>
      <c r="V46" s="582">
        <v>-72360</v>
      </c>
      <c r="W46" s="582">
        <v>-79755</v>
      </c>
      <c r="X46" s="582">
        <v>-80906</v>
      </c>
      <c r="Y46" s="582">
        <v>-83621</v>
      </c>
      <c r="Z46" s="582" t="str">
        <f>IF(Z$4=[13]Input!$K$44,[13]Input!$C$46+[13]Input!$C$47,"")</f>
        <v/>
      </c>
      <c r="AA46" s="582" t="str">
        <f>IF(AA$4=[13]Input!$K$44,[13]Input!$C$46+[13]Input!$C$47,"")</f>
        <v/>
      </c>
      <c r="AB46" s="582">
        <v>-76299</v>
      </c>
      <c r="AC46" s="582">
        <v>-77611</v>
      </c>
      <c r="AD46" s="582">
        <v>-89198</v>
      </c>
      <c r="AE46" s="582">
        <v>-75553</v>
      </c>
      <c r="AF46" s="582">
        <v>-82961</v>
      </c>
      <c r="AG46" s="582" t="str">
        <f>IF(AG$4=[13]Input!$K$44,[13]Input!$C$46+[13]Input!$C$47,"")</f>
        <v/>
      </c>
      <c r="AH46" s="582" t="str">
        <f>IF(AH$4=[13]Input!$K$44,[13]Input!$C$46+[13]Input!$C$47,"")</f>
        <v/>
      </c>
      <c r="AI46" s="582" t="str">
        <f>IF(AI$4=[13]Input!$K$44,[13]Input!$C$46+[13]Input!$C$47,"")</f>
        <v/>
      </c>
      <c r="AJ46" s="582">
        <v>-95062</v>
      </c>
      <c r="AK46" s="582">
        <v>-103243</v>
      </c>
      <c r="AL46" s="582">
        <v>-105057</v>
      </c>
      <c r="AM46" s="582">
        <v>-106112</v>
      </c>
      <c r="AN46" s="582" t="str">
        <f>IF(AN$4=[13]Input!$K$44,[13]Input!$C$46+[13]Input!$C$47,"")</f>
        <v/>
      </c>
      <c r="AO46" s="582" t="str">
        <f>IF(AO$4=[13]Input!$K$44,[13]Input!$C$46+[13]Input!$C$47,"")</f>
        <v/>
      </c>
      <c r="AP46" s="582">
        <f>IF(AP$4=[13]Input!$K$44,[13]Input!$C$46+[13]Input!$C$47,"")</f>
        <v>-92792</v>
      </c>
      <c r="AQ46" s="582" t="str">
        <f>IF(AQ$4=[13]Input!$K$44,[13]Input!$C$46+[13]Input!$C$47,"")</f>
        <v/>
      </c>
      <c r="AR46" s="582" t="str">
        <f>IF(AR$4=[13]Input!$K$44,[13]Input!$C$46+[13]Input!$C$47,"")</f>
        <v/>
      </c>
      <c r="AS46" s="582" t="str">
        <f>IF(AS$4=[13]Input!$K$44,[13]Input!$C$46+[13]Input!$C$47,"")</f>
        <v/>
      </c>
      <c r="AT46" s="582" t="str">
        <f>IF(AT$4=[13]Input!$K$44,[13]Input!$C$46+[13]Input!$C$47,"")</f>
        <v/>
      </c>
      <c r="AU46" s="582" t="str">
        <f>IF(AU$4=[13]Input!$K$44,[13]Input!$C$46+[13]Input!$C$47,"")</f>
        <v/>
      </c>
      <c r="AV46" s="582" t="str">
        <f>IF(AV$4=[13]Input!$K$44,[13]Input!$C$46+[13]Input!$C$47,"")</f>
        <v/>
      </c>
      <c r="AW46" s="582" t="str">
        <f>IF(AW$4=[13]Input!$K$44,[13]Input!$C$46+[13]Input!$C$47,"")</f>
        <v/>
      </c>
      <c r="AX46" s="582" t="str">
        <f>IF(AX$4=[13]Input!$K$44,[13]Input!$C$46+[13]Input!$C$47,"")</f>
        <v/>
      </c>
      <c r="AY46" s="582" t="str">
        <f>IF(AY$4=[13]Input!$K$44,[13]Input!$C$46+[13]Input!$C$47,"")</f>
        <v/>
      </c>
      <c r="AZ46" s="494">
        <v>0</v>
      </c>
      <c r="BB46" s="495" t="str">
        <f>IF(BB$4=[13]Input!$K$44,BB50-BB44-BB47-BB45,"")</f>
        <v/>
      </c>
    </row>
    <row r="47" spans="1:54" ht="15.75" x14ac:dyDescent="0.25">
      <c r="A47" s="466"/>
      <c r="B47" s="487" t="s">
        <v>196</v>
      </c>
      <c r="C47" s="487"/>
      <c r="D47" s="487"/>
      <c r="E47" s="487"/>
      <c r="F47" s="487"/>
      <c r="G47" s="487"/>
      <c r="H47" s="496">
        <f>HLOOKUP([13]Input!$K$45,$U$4:$AY$63,44,FALSE)</f>
        <v>-6693091</v>
      </c>
      <c r="I47" s="497">
        <f>HLOOKUP([13]Input!$K$44,$U$4:$AY$63,44,FALSE)</f>
        <v>-6654489</v>
      </c>
      <c r="J47" s="575">
        <f>+I47-H47</f>
        <v>38602</v>
      </c>
      <c r="K47" s="466"/>
      <c r="L47" s="484"/>
      <c r="M47" s="484"/>
      <c r="N47" s="484"/>
      <c r="P47" s="556"/>
      <c r="Q47" s="556"/>
      <c r="R47" s="556"/>
      <c r="S47" s="468"/>
      <c r="T47" s="466" t="str">
        <f>+B47</f>
        <v>Gas Daily</v>
      </c>
      <c r="U47" s="582" t="str">
        <f>IF(U$4=[13]Input!$K$44,[13]Input!$C$49+[13]Input!$C$50,"")</f>
        <v/>
      </c>
      <c r="V47" s="582">
        <v>-3859794</v>
      </c>
      <c r="W47" s="582">
        <v>-5623999</v>
      </c>
      <c r="X47" s="582">
        <v>-3095180</v>
      </c>
      <c r="Y47" s="582">
        <v>-2282457</v>
      </c>
      <c r="Z47" s="582" t="str">
        <f>IF(Z$4=[13]Input!$K$44,[13]Input!$C$49+[13]Input!$C$50,"")</f>
        <v/>
      </c>
      <c r="AA47" s="582" t="str">
        <f>IF(AA$4=[13]Input!$K$44,[13]Input!$C$49+[13]Input!$C$50,"")</f>
        <v/>
      </c>
      <c r="AB47" s="582">
        <v>-1717551</v>
      </c>
      <c r="AC47" s="582">
        <v>-1744261</v>
      </c>
      <c r="AD47" s="582">
        <v>-3199364</v>
      </c>
      <c r="AE47" s="582">
        <v>-4160943</v>
      </c>
      <c r="AF47" s="582">
        <v>-4746875</v>
      </c>
      <c r="AG47" s="582" t="str">
        <f>IF(AG$4=[13]Input!$K$44,[13]Input!$C$49+[13]Input!$C$50,"")</f>
        <v/>
      </c>
      <c r="AH47" s="582" t="str">
        <f>IF(AH$4=[13]Input!$K$44,[13]Input!$C$49+[13]Input!$C$50,"")</f>
        <v/>
      </c>
      <c r="AI47" s="582" t="str">
        <f>IF(AI$4=[13]Input!$K$44,[13]Input!$C$49+[13]Input!$C$50,"")</f>
        <v/>
      </c>
      <c r="AJ47" s="582">
        <v>-5255547</v>
      </c>
      <c r="AK47" s="582">
        <v>-7036077</v>
      </c>
      <c r="AL47" s="582">
        <v>-6802577</v>
      </c>
      <c r="AM47" s="582">
        <v>-6693091</v>
      </c>
      <c r="AN47" s="582" t="str">
        <f>IF(AN$4=[13]Input!$K$44,[13]Input!$C$49+[13]Input!$C$50,"")</f>
        <v/>
      </c>
      <c r="AO47" s="582" t="str">
        <f>IF(AO$4=[13]Input!$K$44,[13]Input!$C$49+[13]Input!$C$50,"")</f>
        <v/>
      </c>
      <c r="AP47" s="582">
        <f>IF(AP$4=[13]Input!$K$44,[13]Input!$C$49+[13]Input!$C$50,"")</f>
        <v>-6654489</v>
      </c>
      <c r="AQ47" s="582" t="str">
        <f>IF(AQ$4=[13]Input!$K$44,[13]Input!$C$49+[13]Input!$C$50,"")</f>
        <v/>
      </c>
      <c r="AR47" s="582" t="str">
        <f>IF(AR$4=[13]Input!$K$44,[13]Input!$C$49+[13]Input!$C$50,"")</f>
        <v/>
      </c>
      <c r="AS47" s="582" t="str">
        <f>IF(AS$4=[13]Input!$K$44,[13]Input!$C$49+[13]Input!$C$50,"")</f>
        <v/>
      </c>
      <c r="AT47" s="582" t="str">
        <f>IF(AT$4=[13]Input!$K$44,[13]Input!$C$49+[13]Input!$C$50,"")</f>
        <v/>
      </c>
      <c r="AU47" s="582" t="str">
        <f>IF(AU$4=[13]Input!$K$44,[13]Input!$C$49+[13]Input!$C$50,"")</f>
        <v/>
      </c>
      <c r="AV47" s="582" t="str">
        <f>IF(AV$4=[13]Input!$K$44,[13]Input!$C$49+[13]Input!$C$50,"")</f>
        <v/>
      </c>
      <c r="AW47" s="582" t="str">
        <f>IF(AW$4=[13]Input!$K$44,[13]Input!$C$49+[13]Input!$C$50,"")</f>
        <v/>
      </c>
      <c r="AX47" s="582" t="str">
        <f>IF(AX$4=[13]Input!$K$44,[13]Input!$C$49+[13]Input!$C$50,"")</f>
        <v/>
      </c>
      <c r="AY47" s="582" t="str">
        <f>IF(AY$4=[13]Input!$K$44,[13]Input!$C$49+[13]Input!$C$50,"")</f>
        <v/>
      </c>
      <c r="AZ47" s="494">
        <v>0</v>
      </c>
      <c r="BB47" s="495">
        <v>0</v>
      </c>
    </row>
    <row r="48" spans="1:54" ht="15.75" x14ac:dyDescent="0.25">
      <c r="A48" s="466"/>
      <c r="B48" s="487" t="s">
        <v>201</v>
      </c>
      <c r="C48" s="487"/>
      <c r="D48" s="487"/>
      <c r="E48" s="487"/>
      <c r="F48" s="487"/>
      <c r="G48" s="487"/>
      <c r="H48" s="496">
        <f>HLOOKUP([13]Input!$K$45,$U$4:$AY$63,45,FALSE)</f>
        <v>0</v>
      </c>
      <c r="I48" s="497">
        <f>HLOOKUP([13]Input!$K$44,$U$4:$AY$63,45,FALSE)</f>
        <v>0</v>
      </c>
      <c r="J48" s="575">
        <f>+I48-H48</f>
        <v>0</v>
      </c>
      <c r="K48" s="466"/>
      <c r="L48" s="484"/>
      <c r="M48" s="484"/>
      <c r="N48" s="484"/>
      <c r="P48" s="556"/>
      <c r="Q48" s="556"/>
      <c r="R48" s="556"/>
      <c r="S48" s="468"/>
      <c r="T48" s="466" t="str">
        <f>+B48</f>
        <v>Currency</v>
      </c>
      <c r="U48" s="582" t="str">
        <f>IF(U$4=[13]Input!$K$44,[13]Input!$C$52+[13]Input!$C$53+[13]Input!$C$54,"")</f>
        <v/>
      </c>
      <c r="V48" s="582">
        <v>0</v>
      </c>
      <c r="W48" s="582">
        <v>0</v>
      </c>
      <c r="X48" s="582">
        <v>0</v>
      </c>
      <c r="Y48" s="582">
        <v>0</v>
      </c>
      <c r="Z48" s="582" t="str">
        <f>IF(Z$4=[13]Input!$K$44,[13]Input!$C$52+[13]Input!$C$53+[13]Input!$C$54,"")</f>
        <v/>
      </c>
      <c r="AA48" s="582" t="str">
        <f>IF(AA$4=[13]Input!$K$44,[13]Input!$C$52+[13]Input!$C$53+[13]Input!$C$54,"")</f>
        <v/>
      </c>
      <c r="AB48" s="582">
        <v>0</v>
      </c>
      <c r="AC48" s="582">
        <v>0</v>
      </c>
      <c r="AD48" s="582">
        <v>0</v>
      </c>
      <c r="AE48" s="582">
        <v>0</v>
      </c>
      <c r="AF48" s="582">
        <v>0</v>
      </c>
      <c r="AG48" s="582" t="str">
        <f>IF(AG$4=[13]Input!$K$44,[13]Input!$C$52+[13]Input!$C$53+[13]Input!$C$54,"")</f>
        <v/>
      </c>
      <c r="AH48" s="582" t="str">
        <f>IF(AH$4=[13]Input!$K$44,[13]Input!$C$52+[13]Input!$C$53+[13]Input!$C$54,"")</f>
        <v/>
      </c>
      <c r="AI48" s="582" t="str">
        <f>IF(AI$4=[13]Input!$K$44,[13]Input!$C$52+[13]Input!$C$53+[13]Input!$C$54,"")</f>
        <v/>
      </c>
      <c r="AJ48" s="582">
        <v>0</v>
      </c>
      <c r="AK48" s="582">
        <v>0</v>
      </c>
      <c r="AL48" s="582">
        <v>0</v>
      </c>
      <c r="AM48" s="582">
        <v>0</v>
      </c>
      <c r="AN48" s="582" t="str">
        <f>IF(AN$4=[13]Input!$K$44,[13]Input!$C$52+[13]Input!$C$53+[13]Input!$C$54,"")</f>
        <v/>
      </c>
      <c r="AO48" s="582" t="str">
        <f>IF(AO$4=[13]Input!$K$44,[13]Input!$C$52+[13]Input!$C$53+[13]Input!$C$54,"")</f>
        <v/>
      </c>
      <c r="AP48" s="582">
        <f>IF(AP$4=[13]Input!$K$44,[13]Input!$C$52+[13]Input!$C$53+[13]Input!$C$54,"")</f>
        <v>0</v>
      </c>
      <c r="AQ48" s="582" t="str">
        <f>IF(AQ$4=[13]Input!$K$44,[13]Input!$C$52+[13]Input!$C$53+[13]Input!$C$54,"")</f>
        <v/>
      </c>
      <c r="AR48" s="582" t="str">
        <f>IF(AR$4=[13]Input!$K$44,[13]Input!$C$52+[13]Input!$C$53+[13]Input!$C$54,"")</f>
        <v/>
      </c>
      <c r="AS48" s="582" t="str">
        <f>IF(AS$4=[13]Input!$K$44,[13]Input!$C$52+[13]Input!$C$53+[13]Input!$C$54,"")</f>
        <v/>
      </c>
      <c r="AT48" s="582" t="str">
        <f>IF(AT$4=[13]Input!$K$44,[13]Input!$C$52+[13]Input!$C$53+[13]Input!$C$54,"")</f>
        <v/>
      </c>
      <c r="AU48" s="582" t="str">
        <f>IF(AU$4=[13]Input!$K$44,[13]Input!$C$52+[13]Input!$C$53+[13]Input!$C$54,"")</f>
        <v/>
      </c>
      <c r="AV48" s="582" t="str">
        <f>IF(AV$4=[13]Input!$K$44,[13]Input!$C$52+[13]Input!$C$53+[13]Input!$C$54,"")</f>
        <v/>
      </c>
      <c r="AW48" s="582" t="str">
        <f>IF(AW$4=[13]Input!$K$44,[13]Input!$C$52+[13]Input!$C$53+[13]Input!$C$54,"")</f>
        <v/>
      </c>
      <c r="AX48" s="582" t="str">
        <f>IF(AX$4=[13]Input!$K$44,[13]Input!$C$52+[13]Input!$C$53+[13]Input!$C$54,"")</f>
        <v/>
      </c>
      <c r="AY48" s="582" t="str">
        <f>IF(AY$4=[13]Input!$K$44,[13]Input!$C$52+[13]Input!$C$53+[13]Input!$C$54,"")</f>
        <v/>
      </c>
      <c r="AZ48" s="494">
        <v>0</v>
      </c>
      <c r="BB48" s="495">
        <v>0</v>
      </c>
    </row>
    <row r="49" spans="1:54" x14ac:dyDescent="0.2">
      <c r="A49" s="466"/>
      <c r="B49" s="466"/>
      <c r="C49" s="466"/>
      <c r="D49" s="466"/>
      <c r="E49" s="466"/>
      <c r="F49" s="466"/>
      <c r="G49" s="466"/>
      <c r="H49" s="518"/>
      <c r="I49" s="482"/>
      <c r="J49" s="481"/>
      <c r="K49" s="466"/>
      <c r="L49" s="484"/>
      <c r="M49" s="484"/>
      <c r="N49" s="484"/>
      <c r="O49" s="567"/>
      <c r="P49" s="556"/>
      <c r="Q49" s="556"/>
      <c r="R49" s="556"/>
      <c r="S49" s="468"/>
      <c r="T49" s="466"/>
      <c r="U49" s="582"/>
      <c r="V49" s="582"/>
      <c r="W49" s="582"/>
      <c r="X49" s="582"/>
      <c r="Y49" s="582"/>
      <c r="Z49" s="582"/>
      <c r="AA49" s="582"/>
      <c r="AB49" s="582"/>
      <c r="AC49" s="582"/>
      <c r="AD49" s="582"/>
      <c r="AE49" s="582"/>
      <c r="AF49" s="582"/>
      <c r="AG49" s="582"/>
      <c r="AH49" s="582"/>
      <c r="AI49" s="582"/>
      <c r="AJ49" s="582"/>
      <c r="AK49" s="582"/>
      <c r="AL49" s="582"/>
      <c r="AM49" s="582"/>
      <c r="AN49" s="582"/>
      <c r="AO49" s="582"/>
      <c r="AP49" s="582"/>
      <c r="AQ49" s="582"/>
      <c r="AR49" s="582"/>
      <c r="AS49" s="582"/>
      <c r="AT49" s="582"/>
      <c r="AU49" s="582"/>
      <c r="AV49" s="582"/>
      <c r="AW49" s="582"/>
      <c r="AX49" s="582"/>
      <c r="AY49" s="582"/>
      <c r="AZ49" s="494">
        <v>0</v>
      </c>
      <c r="BB49" s="495"/>
    </row>
    <row r="50" spans="1:54" ht="19.5" thickBot="1" x14ac:dyDescent="0.35">
      <c r="A50" s="466"/>
      <c r="B50" s="466"/>
      <c r="C50" s="466"/>
      <c r="D50" s="466"/>
      <c r="E50" s="466"/>
      <c r="F50" s="466"/>
      <c r="G50" s="542" t="s">
        <v>202</v>
      </c>
      <c r="H50" s="543">
        <f>SUM(H45:H47)</f>
        <v>-1207773</v>
      </c>
      <c r="I50" s="545">
        <f>SUM(I45:I47)</f>
        <v>-1027483</v>
      </c>
      <c r="J50" s="545">
        <f>+I50-H50</f>
        <v>180290</v>
      </c>
      <c r="K50" s="466"/>
      <c r="L50" s="484"/>
      <c r="M50" s="484"/>
      <c r="N50" s="484"/>
      <c r="O50" s="556"/>
      <c r="P50" s="577"/>
      <c r="Q50" s="556"/>
      <c r="R50" s="577"/>
      <c r="S50" s="468"/>
      <c r="T50" s="546" t="s">
        <v>203</v>
      </c>
      <c r="U50" s="583" t="str">
        <f>IF(U15=[13]Input!$K$44,[13]BC!$E$32,"")</f>
        <v/>
      </c>
      <c r="V50" s="583" t="s">
        <v>174</v>
      </c>
      <c r="W50" s="583" t="s">
        <v>174</v>
      </c>
      <c r="X50" s="583" t="s">
        <v>174</v>
      </c>
      <c r="Y50" s="583" t="s">
        <v>174</v>
      </c>
      <c r="Z50" s="583" t="str">
        <f>IF(Z15=[13]Input!$K$44,[13]BC!$E$32,"")</f>
        <v/>
      </c>
      <c r="AA50" s="583" t="str">
        <f>IF(AA15=[13]Input!$K$44,[13]BC!$E$32,"")</f>
        <v/>
      </c>
      <c r="AB50" s="583" t="s">
        <v>174</v>
      </c>
      <c r="AC50" s="583" t="s">
        <v>174</v>
      </c>
      <c r="AD50" s="583" t="s">
        <v>174</v>
      </c>
      <c r="AE50" s="583" t="s">
        <v>174</v>
      </c>
      <c r="AF50" s="583" t="s">
        <v>174</v>
      </c>
      <c r="AG50" s="583" t="str">
        <f>IF(AG15=[13]Input!$K$44,[13]BC!$E$32,"")</f>
        <v/>
      </c>
      <c r="AH50" s="583" t="str">
        <f>IF(AH15=[13]Input!$K$44,[13]BC!$E$32,"")</f>
        <v/>
      </c>
      <c r="AI50" s="583" t="str">
        <f>IF(AI15=[13]Input!$K$44,[13]BC!$E$32,"")</f>
        <v/>
      </c>
      <c r="AJ50" s="583" t="s">
        <v>174</v>
      </c>
      <c r="AK50" s="583" t="s">
        <v>174</v>
      </c>
      <c r="AL50" s="583" t="s">
        <v>174</v>
      </c>
      <c r="AM50" s="583" t="s">
        <v>174</v>
      </c>
      <c r="AN50" s="583" t="str">
        <f>IF(AN15=[13]Input!$K$44,[13]BC!$E$32,"")</f>
        <v/>
      </c>
      <c r="AO50" s="583" t="str">
        <f>IF(AO15=[13]Input!$K$44,[13]BC!$E$32,"")</f>
        <v/>
      </c>
      <c r="AP50" s="583" t="str">
        <f>IF(AP15=[13]Input!$K$44,[13]BC!$E$32,"")</f>
        <v/>
      </c>
      <c r="AQ50" s="583" t="str">
        <f>IF(AQ15=[13]Input!$K$44,[13]BC!$E$32,"")</f>
        <v/>
      </c>
      <c r="AR50" s="583" t="str">
        <f>IF(AR15=[13]Input!$K$44,[13]BC!$E$32,"")</f>
        <v/>
      </c>
      <c r="AS50" s="583" t="str">
        <f>IF(AS15=[13]Input!$K$44,[13]BC!$E$32,"")</f>
        <v/>
      </c>
      <c r="AT50" s="583" t="str">
        <f>IF(AT15=[13]Input!$K$44,[13]BC!$E$32,"")</f>
        <v/>
      </c>
      <c r="AU50" s="583" t="str">
        <f>IF(AU15=[13]Input!$K$44,[13]BC!$E$32,"")</f>
        <v/>
      </c>
      <c r="AV50" s="583" t="str">
        <f>IF(AV15=[13]Input!$K$44,[13]BC!$E$32,"")</f>
        <v/>
      </c>
      <c r="AW50" s="583" t="str">
        <f>IF(AW15=[13]Input!$K$44,[13]BC!$E$32,"")</f>
        <v/>
      </c>
      <c r="AX50" s="583" t="str">
        <f>IF(AX15=[13]Input!$K$44,[13]BC!$E$32,"")</f>
        <v/>
      </c>
      <c r="AY50" s="583" t="str">
        <f>IF(AY15=[13]Input!$K$44,[13]BC!$E$32,"")</f>
        <v/>
      </c>
      <c r="AZ50" s="494">
        <v>0</v>
      </c>
      <c r="BB50" s="548" t="str">
        <f>IF(BB15=[13]Input!$K$44,[13]BC!$E$32,"")</f>
        <v/>
      </c>
    </row>
    <row r="51" spans="1:54" ht="13.5" thickTop="1" x14ac:dyDescent="0.2">
      <c r="A51" s="466"/>
      <c r="B51" s="466"/>
      <c r="C51" s="466"/>
      <c r="D51" s="466"/>
      <c r="E51" s="466"/>
      <c r="F51" s="466"/>
      <c r="G51" s="466"/>
      <c r="H51" s="518"/>
      <c r="I51" s="482"/>
      <c r="J51" s="481"/>
      <c r="S51" s="468"/>
      <c r="T51" s="466"/>
      <c r="U51" s="547"/>
      <c r="V51" s="547"/>
      <c r="W51" s="547"/>
      <c r="X51" s="547"/>
      <c r="Y51" s="547"/>
      <c r="Z51" s="547"/>
      <c r="AA51" s="547"/>
      <c r="AB51" s="547"/>
      <c r="AC51" s="547"/>
      <c r="AD51" s="547"/>
      <c r="AE51" s="547"/>
      <c r="AF51" s="547"/>
      <c r="AG51" s="547"/>
      <c r="AH51" s="547"/>
      <c r="AI51" s="547"/>
      <c r="AJ51" s="547"/>
      <c r="AK51" s="547"/>
      <c r="AL51" s="547"/>
      <c r="AM51" s="547"/>
      <c r="AN51" s="547"/>
      <c r="AO51" s="547"/>
      <c r="AP51" s="547"/>
      <c r="AQ51" s="547"/>
      <c r="AR51" s="547"/>
      <c r="AS51" s="547"/>
      <c r="AT51" s="547"/>
      <c r="AU51" s="547"/>
      <c r="AV51" s="547"/>
      <c r="AW51" s="547"/>
      <c r="AX51" s="547"/>
      <c r="AY51" s="547"/>
      <c r="AZ51" s="494">
        <v>0</v>
      </c>
      <c r="BB51" s="548"/>
    </row>
    <row r="52" spans="1:54" ht="8.25" customHeight="1" x14ac:dyDescent="0.25">
      <c r="A52" s="552"/>
      <c r="B52" s="524"/>
      <c r="C52" s="524"/>
      <c r="D52" s="524"/>
      <c r="E52" s="524"/>
      <c r="F52" s="524"/>
      <c r="G52" s="524"/>
      <c r="H52" s="525"/>
      <c r="I52" s="553"/>
      <c r="J52" s="554"/>
      <c r="S52" s="476"/>
      <c r="T52" s="466"/>
      <c r="U52" s="547"/>
      <c r="V52" s="547"/>
      <c r="W52" s="547"/>
      <c r="X52" s="547"/>
      <c r="Y52" s="547"/>
      <c r="Z52" s="547"/>
      <c r="AA52" s="547"/>
      <c r="AB52" s="547"/>
      <c r="AC52" s="547"/>
      <c r="AD52" s="547"/>
      <c r="AE52" s="547"/>
      <c r="AF52" s="547"/>
      <c r="AG52" s="547"/>
      <c r="AH52" s="547"/>
      <c r="AI52" s="547"/>
      <c r="AJ52" s="547"/>
      <c r="AK52" s="547"/>
      <c r="AL52" s="547"/>
      <c r="AM52" s="547"/>
      <c r="AN52" s="547"/>
      <c r="AO52" s="547"/>
      <c r="AP52" s="547"/>
      <c r="AQ52" s="547"/>
      <c r="AR52" s="547"/>
      <c r="AS52" s="547"/>
      <c r="AT52" s="547"/>
      <c r="AU52" s="547"/>
      <c r="AV52" s="547"/>
      <c r="AW52" s="547"/>
      <c r="AX52" s="547"/>
      <c r="AY52" s="547"/>
      <c r="AZ52" s="494">
        <v>0</v>
      </c>
      <c r="BB52" s="548"/>
    </row>
    <row r="53" spans="1:54" ht="8.25" customHeight="1" x14ac:dyDescent="0.25">
      <c r="A53" s="584"/>
      <c r="B53" s="585"/>
      <c r="C53" s="585"/>
      <c r="D53" s="585"/>
      <c r="E53" s="585"/>
      <c r="F53" s="585"/>
      <c r="G53" s="585"/>
      <c r="H53" s="549"/>
      <c r="I53" s="538"/>
      <c r="J53" s="507"/>
      <c r="S53" s="476"/>
      <c r="T53" s="466"/>
      <c r="U53" s="494"/>
      <c r="V53" s="494"/>
      <c r="W53" s="494"/>
      <c r="X53" s="494"/>
      <c r="Y53" s="494"/>
      <c r="Z53" s="494"/>
      <c r="AA53" s="494"/>
      <c r="AB53" s="494"/>
      <c r="AC53" s="494"/>
      <c r="AD53" s="494"/>
      <c r="AE53" s="494"/>
      <c r="AF53" s="494"/>
      <c r="AG53" s="494"/>
      <c r="AH53" s="494"/>
      <c r="AI53" s="494"/>
      <c r="AJ53" s="494"/>
      <c r="AK53" s="494"/>
      <c r="AL53" s="494"/>
      <c r="AM53" s="494"/>
      <c r="AN53" s="494"/>
      <c r="AO53" s="494"/>
      <c r="AP53" s="494"/>
      <c r="AQ53" s="494"/>
      <c r="AR53" s="494"/>
      <c r="AS53" s="494"/>
      <c r="AT53" s="494"/>
      <c r="AU53" s="494"/>
      <c r="AV53" s="494"/>
      <c r="AW53" s="494"/>
      <c r="AX53" s="494"/>
      <c r="AY53" s="494"/>
      <c r="AZ53" s="494">
        <v>0</v>
      </c>
      <c r="BB53" s="548"/>
    </row>
    <row r="54" spans="1:54" ht="18.75" x14ac:dyDescent="0.3">
      <c r="A54" s="480" t="s">
        <v>160</v>
      </c>
      <c r="B54" s="586"/>
      <c r="C54" s="466"/>
      <c r="D54" s="466"/>
      <c r="E54" s="466"/>
      <c r="F54" s="466"/>
      <c r="G54" s="466"/>
      <c r="H54" s="587">
        <f>HLOOKUP([13]Input!$K$45,$U$4:$AY$63,51,FALSE)</f>
        <v>-4381</v>
      </c>
      <c r="I54" s="588">
        <f>HLOOKUP([13]Input!$K$44,$U$4:$AY$63,51,FALSE)</f>
        <v>-1303</v>
      </c>
      <c r="J54" s="589">
        <f>+I54-H54</f>
        <v>3078</v>
      </c>
      <c r="S54" s="468"/>
      <c r="T54" s="466" t="str">
        <f>+A54</f>
        <v>GAS DAILY/FINANCIAL</v>
      </c>
      <c r="U54" s="494" t="str">
        <f>IF(U$4=[13]Input!$K$44,[13]Input!$K40,"")</f>
        <v/>
      </c>
      <c r="V54" s="494">
        <v>2089</v>
      </c>
      <c r="W54" s="494">
        <v>524</v>
      </c>
      <c r="X54" s="494">
        <v>455</v>
      </c>
      <c r="Y54" s="494">
        <v>-66</v>
      </c>
      <c r="Z54" s="494" t="str">
        <f>IF(Z$4=[13]Input!$K$44,[13]Input!$K40,"")</f>
        <v/>
      </c>
      <c r="AA54" s="494" t="str">
        <f>IF(AA$4=[13]Input!$K$44,[13]Input!$K40,"")</f>
        <v/>
      </c>
      <c r="AB54" s="494">
        <v>1693</v>
      </c>
      <c r="AC54" s="494">
        <v>1445</v>
      </c>
      <c r="AD54" s="494">
        <v>-1062</v>
      </c>
      <c r="AE54" s="494">
        <v>1981</v>
      </c>
      <c r="AF54" s="494">
        <v>389</v>
      </c>
      <c r="AG54" s="494" t="str">
        <f>IF(AG$4=[13]Input!$K$44,[13]Input!$K40,"")</f>
        <v/>
      </c>
      <c r="AH54" s="494" t="str">
        <f>IF(AH$4=[13]Input!$K$44,[13]Input!$K40,"")</f>
        <v/>
      </c>
      <c r="AI54" s="494" t="str">
        <f>IF(AI$4=[13]Input!$K$44,[13]Input!$K40,"")</f>
        <v/>
      </c>
      <c r="AJ54" s="494">
        <v>-2101</v>
      </c>
      <c r="AK54" s="494">
        <v>-3859</v>
      </c>
      <c r="AL54" s="494">
        <v>-4205</v>
      </c>
      <c r="AM54" s="494">
        <v>-4381</v>
      </c>
      <c r="AN54" s="494" t="str">
        <f>IF(AN$4=[13]Input!$K$44,[13]Input!$K40,"")</f>
        <v/>
      </c>
      <c r="AO54" s="494" t="str">
        <f>IF(AO$4=[13]Input!$K$44,[13]Input!$K40,"")</f>
        <v/>
      </c>
      <c r="AP54" s="494">
        <f>IF(AP$4=[13]Input!$K$44,[13]Input!$K40,"")</f>
        <v>-1303</v>
      </c>
      <c r="AQ54" s="494" t="str">
        <f>IF(AQ$4=[13]Input!$K$44,[13]Input!$K40,"")</f>
        <v/>
      </c>
      <c r="AR54" s="494" t="str">
        <f>IF(AR$4=[13]Input!$K$44,[13]Input!$K40,"")</f>
        <v/>
      </c>
      <c r="AS54" s="494" t="str">
        <f>IF(AS$4=[13]Input!$K$44,[13]Input!$K40,"")</f>
        <v/>
      </c>
      <c r="AT54" s="494" t="str">
        <f>IF(AT$4=[13]Input!$K$44,[13]Input!$K40,"")</f>
        <v/>
      </c>
      <c r="AU54" s="494" t="str">
        <f>IF(AU$4=[13]Input!$K$44,[13]Input!$K40,"")</f>
        <v/>
      </c>
      <c r="AV54" s="494" t="str">
        <f>IF(AV$4=[13]Input!$K$44,[13]Input!$K40,"")</f>
        <v/>
      </c>
      <c r="AW54" s="494" t="str">
        <f>IF(AW$4=[13]Input!$K$44,[13]Input!$K40,"")</f>
        <v/>
      </c>
      <c r="AX54" s="494" t="str">
        <f>IF(AX$4=[13]Input!$K$44,[13]Input!$K40,"")</f>
        <v/>
      </c>
      <c r="AY54" s="494" t="str">
        <f>IF(AY$4=[13]Input!$K$44,[13]Input!$K40,"")</f>
        <v/>
      </c>
      <c r="AZ54" s="494">
        <v>0</v>
      </c>
      <c r="BB54" s="495"/>
    </row>
    <row r="55" spans="1:54" ht="22.5" customHeight="1" x14ac:dyDescent="0.3">
      <c r="A55" s="480" t="s">
        <v>161</v>
      </c>
      <c r="B55" s="586"/>
      <c r="C55" s="466"/>
      <c r="D55" s="466"/>
      <c r="E55" s="466"/>
      <c r="F55" s="466"/>
      <c r="G55" s="466"/>
      <c r="H55" s="590"/>
      <c r="I55" s="591">
        <v>0</v>
      </c>
      <c r="J55" s="592">
        <f>+I55-H55</f>
        <v>0</v>
      </c>
      <c r="S55" s="468"/>
      <c r="T55" s="466" t="str">
        <f>+A55</f>
        <v>PRIOR MONTH ADJUSTMENT</v>
      </c>
      <c r="U55" s="494"/>
      <c r="V55" s="494"/>
      <c r="W55" s="494"/>
      <c r="X55" s="494"/>
      <c r="Y55" s="494"/>
      <c r="Z55" s="494"/>
      <c r="AA55" s="494"/>
      <c r="AB55" s="494"/>
      <c r="AC55" s="494"/>
      <c r="AD55" s="494"/>
      <c r="AE55" s="494"/>
      <c r="AF55" s="494"/>
      <c r="AG55" s="494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4"/>
      <c r="AW55" s="494"/>
      <c r="AX55" s="494"/>
      <c r="AY55" s="494"/>
      <c r="AZ55" s="494">
        <v>0</v>
      </c>
      <c r="BB55" s="495" t="str">
        <f>IF(BB$4=[13]Input!$K$44,[13]Input!$K37,"")</f>
        <v/>
      </c>
    </row>
    <row r="56" spans="1:54" ht="27" customHeight="1" x14ac:dyDescent="0.3">
      <c r="A56" s="480" t="s">
        <v>162</v>
      </c>
      <c r="B56" s="586"/>
      <c r="C56" s="466"/>
      <c r="D56" s="466"/>
      <c r="E56" s="466"/>
      <c r="F56" s="466"/>
      <c r="G56" s="466"/>
      <c r="H56" s="590">
        <f>HLOOKUP([13]Input!$K$45,$U$4:$AY$63,53,FALSE)</f>
        <v>1030308</v>
      </c>
      <c r="I56" s="591">
        <f>HLOOKUP([13]Input!$K$44,$U$4:$AY$63,53,FALSE)</f>
        <v>1110397</v>
      </c>
      <c r="J56" s="592">
        <f>+I56-H56</f>
        <v>80089</v>
      </c>
      <c r="S56" s="468"/>
      <c r="T56" s="466" t="str">
        <f>+A56</f>
        <v>GAS DAILY - OPTIONS</v>
      </c>
      <c r="U56" s="494" t="str">
        <f>IF(U$4=[13]Input!$K$44,[13]Input!$K38,"")</f>
        <v/>
      </c>
      <c r="V56" s="494">
        <v>685612</v>
      </c>
      <c r="W56" s="494">
        <v>706323</v>
      </c>
      <c r="X56" s="494">
        <v>755358</v>
      </c>
      <c r="Y56" s="494">
        <v>756728</v>
      </c>
      <c r="Z56" s="494" t="str">
        <f>IF(Z$4=[13]Input!$K$44,[13]Input!$K38,"")</f>
        <v/>
      </c>
      <c r="AA56" s="494" t="str">
        <f>IF(AA$4=[13]Input!$K$44,[13]Input!$K38,"")</f>
        <v/>
      </c>
      <c r="AB56" s="494">
        <v>909855</v>
      </c>
      <c r="AC56" s="494">
        <v>917541</v>
      </c>
      <c r="AD56" s="494">
        <v>926926</v>
      </c>
      <c r="AE56" s="494">
        <v>993356</v>
      </c>
      <c r="AF56" s="494">
        <v>974882</v>
      </c>
      <c r="AG56" s="494" t="str">
        <f>IF(AG$4=[13]Input!$K$44,[13]Input!$K38,"")</f>
        <v/>
      </c>
      <c r="AH56" s="494" t="str">
        <f>IF(AH$4=[13]Input!$K$44,[13]Input!$K38,"")</f>
        <v/>
      </c>
      <c r="AI56" s="494" t="str">
        <f>IF(AI$4=[13]Input!$K$44,[13]Input!$K38,"")</f>
        <v/>
      </c>
      <c r="AJ56" s="494">
        <v>1062908</v>
      </c>
      <c r="AK56" s="494">
        <v>1005059</v>
      </c>
      <c r="AL56" s="494">
        <v>1011601</v>
      </c>
      <c r="AM56" s="494">
        <v>1030308</v>
      </c>
      <c r="AN56" s="494" t="str">
        <f>IF(AN$4=[13]Input!$K$44,[13]Input!$K38,"")</f>
        <v/>
      </c>
      <c r="AO56" s="494" t="str">
        <f>IF(AO$4=[13]Input!$K$44,[13]Input!$K38,"")</f>
        <v/>
      </c>
      <c r="AP56" s="494">
        <f>IF(AP$4=[13]Input!$K$44,[13]Input!$K38,"")</f>
        <v>1110397</v>
      </c>
      <c r="AQ56" s="494" t="str">
        <f>IF(AQ$4=[13]Input!$K$44,[13]Input!$K38,"")</f>
        <v/>
      </c>
      <c r="AR56" s="494" t="str">
        <f>IF(AR$4=[13]Input!$K$44,[13]Input!$K38,"")</f>
        <v/>
      </c>
      <c r="AS56" s="494" t="str">
        <f>IF(AS$4=[13]Input!$K$44,[13]Input!$K38,"")</f>
        <v/>
      </c>
      <c r="AT56" s="494" t="str">
        <f>IF(AT$4=[13]Input!$K$44,[13]Input!$K38,"")</f>
        <v/>
      </c>
      <c r="AU56" s="494" t="str">
        <f>IF(AU$4=[13]Input!$K$44,[13]Input!$K38,"")</f>
        <v/>
      </c>
      <c r="AV56" s="494" t="str">
        <f>IF(AV$4=[13]Input!$K$44,[13]Input!$K38,"")</f>
        <v/>
      </c>
      <c r="AW56" s="494" t="str">
        <f>IF(AW$4=[13]Input!$K$44,[13]Input!$K38,"")</f>
        <v/>
      </c>
      <c r="AX56" s="494" t="str">
        <f>IF(AX$4=[13]Input!$K$44,[13]Input!$K38,"")</f>
        <v/>
      </c>
      <c r="AY56" s="494" t="str">
        <f>IF(AY$4=[13]Input!$K$44,[13]Input!$K38,"")</f>
        <v/>
      </c>
      <c r="AZ56" s="494">
        <v>0</v>
      </c>
      <c r="BB56" s="495" t="str">
        <f>IF(BB$4=[13]Input!$K$44,[13]Input!$K38,"")</f>
        <v/>
      </c>
    </row>
    <row r="57" spans="1:54" ht="18.75" x14ac:dyDescent="0.3">
      <c r="A57" s="480"/>
      <c r="B57" s="517"/>
      <c r="C57" s="466"/>
      <c r="D57" s="466"/>
      <c r="E57" s="466"/>
      <c r="F57" s="466"/>
      <c r="G57" s="466"/>
      <c r="H57" s="590"/>
      <c r="I57" s="591"/>
      <c r="J57" s="592"/>
      <c r="S57" s="468"/>
      <c r="T57" s="466"/>
      <c r="U57" s="494"/>
      <c r="V57" s="494"/>
      <c r="W57" s="494"/>
      <c r="X57" s="494"/>
      <c r="Y57" s="494"/>
      <c r="Z57" s="494"/>
      <c r="AA57" s="494"/>
      <c r="AB57" s="494"/>
      <c r="AC57" s="494"/>
      <c r="AD57" s="494"/>
      <c r="AE57" s="494"/>
      <c r="AF57" s="494"/>
      <c r="AG57" s="494"/>
      <c r="AH57" s="494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4"/>
      <c r="AX57" s="494"/>
      <c r="AY57" s="494"/>
      <c r="AZ57" s="494">
        <v>0</v>
      </c>
      <c r="BB57" s="495" t="str">
        <f>IF(BB$4=[13]Input!$K$44,[13]Input!$K40,"")</f>
        <v/>
      </c>
    </row>
    <row r="58" spans="1:54" ht="18.75" x14ac:dyDescent="0.3">
      <c r="A58" s="480" t="s">
        <v>163</v>
      </c>
      <c r="B58" s="466"/>
      <c r="C58" s="466"/>
      <c r="D58" s="466"/>
      <c r="E58" s="466"/>
      <c r="F58" s="466"/>
      <c r="G58" s="466"/>
      <c r="H58" s="590">
        <f>HLOOKUP([13]Input!$K$45,$U$4:$AY$63,55,FALSE)</f>
        <v>0</v>
      </c>
      <c r="I58" s="591">
        <f>HLOOKUP([13]Input!$K$44,$U$4:$AY$63,55,FALSE)</f>
        <v>0</v>
      </c>
      <c r="J58" s="592">
        <f>+I58-H58</f>
        <v>0</v>
      </c>
      <c r="S58" s="468"/>
      <c r="T58" s="466" t="s">
        <v>164</v>
      </c>
      <c r="U58" s="494" t="str">
        <f>IF(U$4=[13]Input!$K$44,[13]Input!$K39,"")</f>
        <v/>
      </c>
      <c r="V58" s="494">
        <v>0</v>
      </c>
      <c r="W58" s="494">
        <v>0</v>
      </c>
      <c r="X58" s="494">
        <v>0</v>
      </c>
      <c r="Y58" s="494">
        <v>0</v>
      </c>
      <c r="Z58" s="494" t="str">
        <f>IF(Z$4=[13]Input!$K$44,[13]Input!$K39,"")</f>
        <v/>
      </c>
      <c r="AA58" s="494" t="str">
        <f>IF(AA$4=[13]Input!$K$44,[13]Input!$K39,"")</f>
        <v/>
      </c>
      <c r="AB58" s="494">
        <v>0</v>
      </c>
      <c r="AC58" s="494">
        <v>0</v>
      </c>
      <c r="AD58" s="494">
        <v>0</v>
      </c>
      <c r="AE58" s="494">
        <v>0</v>
      </c>
      <c r="AF58" s="494">
        <v>0</v>
      </c>
      <c r="AG58" s="494" t="str">
        <f>IF(AG$4=[13]Input!$K$44,[13]Input!$K39,"")</f>
        <v/>
      </c>
      <c r="AH58" s="494" t="str">
        <f>IF(AH$4=[13]Input!$K$44,[13]Input!$K39,"")</f>
        <v/>
      </c>
      <c r="AI58" s="494" t="str">
        <f>IF(AI$4=[13]Input!$K$44,[13]Input!$K39,"")</f>
        <v/>
      </c>
      <c r="AJ58" s="494">
        <v>0</v>
      </c>
      <c r="AK58" s="494">
        <v>0</v>
      </c>
      <c r="AL58" s="494">
        <v>0</v>
      </c>
      <c r="AM58" s="494">
        <v>0</v>
      </c>
      <c r="AN58" s="494" t="str">
        <f>IF(AN$4=[13]Input!$K$44,[13]Input!$K39,"")</f>
        <v/>
      </c>
      <c r="AO58" s="494" t="str">
        <f>IF(AO$4=[13]Input!$K$44,[13]Input!$K39,"")</f>
        <v/>
      </c>
      <c r="AP58" s="494">
        <f>IF(AP$4=[13]Input!$K$44,[13]Input!$K39,"")</f>
        <v>0</v>
      </c>
      <c r="AQ58" s="494" t="str">
        <f>IF(AQ$4=[13]Input!$K$44,[13]Input!$K39,"")</f>
        <v/>
      </c>
      <c r="AR58" s="494" t="str">
        <f>IF(AR$4=[13]Input!$K$44,[13]Input!$K39,"")</f>
        <v/>
      </c>
      <c r="AS58" s="494" t="str">
        <f>IF(AS$4=[13]Input!$K$44,[13]Input!$K39,"")</f>
        <v/>
      </c>
      <c r="AT58" s="494" t="str">
        <f>IF(AT$4=[13]Input!$K$44,[13]Input!$K39,"")</f>
        <v/>
      </c>
      <c r="AU58" s="494" t="str">
        <f>IF(AU$4=[13]Input!$K$44,[13]Input!$K39,"")</f>
        <v/>
      </c>
      <c r="AV58" s="494" t="str">
        <f>IF(AV$4=[13]Input!$K$44,[13]Input!$K39,"")</f>
        <v/>
      </c>
      <c r="AW58" s="494" t="str">
        <f>IF(AW$4=[13]Input!$K$44,[13]Input!$K39,"")</f>
        <v/>
      </c>
      <c r="AX58" s="494" t="str">
        <f>IF(AX$4=[13]Input!$K$44,[13]Input!$K39,"")</f>
        <v/>
      </c>
      <c r="AY58" s="494" t="str">
        <f>IF(AY$4=[13]Input!$K$44,[13]Input!$K39,"")</f>
        <v/>
      </c>
      <c r="AZ58" s="494">
        <v>0</v>
      </c>
      <c r="BB58" s="495" t="str">
        <f>IF(BB$4=[13]Input!$K$44,[13]Input!$K39,"")</f>
        <v/>
      </c>
    </row>
    <row r="59" spans="1:54" ht="15" customHeight="1" x14ac:dyDescent="0.2">
      <c r="A59" s="466"/>
      <c r="B59" s="585"/>
      <c r="C59" s="466"/>
      <c r="D59" s="466"/>
      <c r="E59" s="466"/>
      <c r="F59" s="466"/>
      <c r="G59" s="466"/>
      <c r="H59" s="593"/>
      <c r="I59" s="482"/>
      <c r="J59" s="481"/>
      <c r="S59" s="468"/>
      <c r="T59" s="585"/>
      <c r="U59" s="494"/>
      <c r="V59" s="494"/>
      <c r="W59" s="494"/>
      <c r="X59" s="494"/>
      <c r="Y59" s="494"/>
      <c r="Z59" s="494"/>
      <c r="AA59" s="494"/>
      <c r="AB59" s="494"/>
      <c r="AC59" s="494"/>
      <c r="AD59" s="494"/>
      <c r="AE59" s="494"/>
      <c r="AF59" s="494"/>
      <c r="AG59" s="494"/>
      <c r="AH59" s="494"/>
      <c r="AI59" s="494"/>
      <c r="AJ59" s="494"/>
      <c r="AK59" s="494"/>
      <c r="AL59" s="494"/>
      <c r="AM59" s="494"/>
      <c r="AN59" s="494"/>
      <c r="AO59" s="494"/>
      <c r="AP59" s="494"/>
      <c r="AQ59" s="494"/>
      <c r="AR59" s="494"/>
      <c r="AS59" s="494"/>
      <c r="AT59" s="494"/>
      <c r="AU59" s="494"/>
      <c r="AV59" s="494"/>
      <c r="AW59" s="494"/>
      <c r="AX59" s="494"/>
      <c r="AY59" s="494"/>
      <c r="AZ59" s="494">
        <v>0</v>
      </c>
      <c r="BB59" s="495"/>
    </row>
    <row r="60" spans="1:54" ht="12.75" customHeight="1" x14ac:dyDescent="0.25">
      <c r="A60" s="552"/>
      <c r="B60" s="524"/>
      <c r="C60" s="524"/>
      <c r="D60" s="524"/>
      <c r="E60" s="524"/>
      <c r="F60" s="524"/>
      <c r="G60" s="524"/>
      <c r="H60" s="525"/>
      <c r="I60" s="553"/>
      <c r="J60" s="554"/>
      <c r="S60" s="468"/>
      <c r="T60" s="466"/>
      <c r="U60" s="494"/>
      <c r="V60" s="494"/>
      <c r="W60" s="494"/>
      <c r="X60" s="494"/>
      <c r="Y60" s="494"/>
      <c r="Z60" s="494"/>
      <c r="AA60" s="494"/>
      <c r="AB60" s="494"/>
      <c r="AC60" s="494"/>
      <c r="AD60" s="494"/>
      <c r="AE60" s="494"/>
      <c r="AF60" s="494"/>
      <c r="AG60" s="494"/>
      <c r="AH60" s="494"/>
      <c r="AI60" s="494"/>
      <c r="AJ60" s="494"/>
      <c r="AK60" s="494"/>
      <c r="AL60" s="494"/>
      <c r="AM60" s="494"/>
      <c r="AN60" s="494"/>
      <c r="AO60" s="494"/>
      <c r="AP60" s="494"/>
      <c r="AQ60" s="494"/>
      <c r="AR60" s="494"/>
      <c r="AS60" s="494"/>
      <c r="AT60" s="494"/>
      <c r="AU60" s="494"/>
      <c r="AV60" s="494"/>
      <c r="AW60" s="494"/>
      <c r="AX60" s="494"/>
      <c r="AY60" s="494"/>
      <c r="AZ60" s="494">
        <v>0</v>
      </c>
      <c r="BB60" s="495"/>
    </row>
    <row r="61" spans="1:54" ht="0.75" hidden="1" customHeight="1" x14ac:dyDescent="0.25">
      <c r="A61" s="466"/>
      <c r="B61" s="546"/>
      <c r="C61" s="466"/>
      <c r="D61" s="466"/>
      <c r="E61" s="466"/>
      <c r="F61" s="466"/>
      <c r="G61" s="466"/>
      <c r="H61" s="594">
        <f>SUM(,H54,H56,H58)</f>
        <v>1025927</v>
      </c>
      <c r="I61" s="595">
        <f>SUM(I40:I58)</f>
        <v>-945872</v>
      </c>
      <c r="J61" s="596">
        <f>+I61-H61</f>
        <v>-1971799</v>
      </c>
      <c r="S61" s="468"/>
      <c r="T61" s="546" t="s">
        <v>165</v>
      </c>
      <c r="U61" s="597" t="str">
        <f>IF(U$4=[13]Input!$K$44,SUM(U40:U58),"")</f>
        <v/>
      </c>
      <c r="V61" s="597">
        <v>-9081489</v>
      </c>
      <c r="W61" s="597">
        <v>848</v>
      </c>
      <c r="X61" s="597">
        <v>-413492</v>
      </c>
      <c r="Y61" s="597">
        <v>1231112</v>
      </c>
      <c r="Z61" s="597" t="str">
        <f>IF(Z$4=[13]Input!$K$44,SUM(Z40:Z58),"")</f>
        <v/>
      </c>
      <c r="AA61" s="597" t="str">
        <f>IF(AA$4=[13]Input!$K$44,SUM(AA40:AA58),"")</f>
        <v/>
      </c>
      <c r="AB61" s="597">
        <v>1953722</v>
      </c>
      <c r="AC61" s="597">
        <v>1833845</v>
      </c>
      <c r="AD61" s="597">
        <v>689367</v>
      </c>
      <c r="AE61" s="597">
        <v>708149</v>
      </c>
      <c r="AF61" s="597">
        <v>817854</v>
      </c>
      <c r="AG61" s="597" t="str">
        <f>IF(AG$4=[13]Input!$K$44,SUM(AG40:AG58),"")</f>
        <v/>
      </c>
      <c r="AH61" s="597" t="str">
        <f>IF(AH$4=[13]Input!$K$44,SUM(AH40:AH58),"")</f>
        <v/>
      </c>
      <c r="AI61" s="597" t="str">
        <f>IF(AI$4=[13]Input!$K$44,SUM(AI40:AI58),"")</f>
        <v/>
      </c>
      <c r="AJ61" s="597">
        <v>352593</v>
      </c>
      <c r="AK61" s="597">
        <v>60666</v>
      </c>
      <c r="AL61" s="597">
        <v>61097</v>
      </c>
      <c r="AM61" s="597">
        <v>-181846</v>
      </c>
      <c r="AN61" s="597" t="str">
        <f>IF(AN$4=[13]Input!$K$44,SUM(AN40:AN58),"")</f>
        <v/>
      </c>
      <c r="AO61" s="597" t="str">
        <f>IF(AO$4=[13]Input!$K$44,SUM(AO40:AO58),"")</f>
        <v/>
      </c>
      <c r="AP61" s="597">
        <f>IF(AP$4=[13]Input!$K$44,SUM(AP40:AP58),"")</f>
        <v>81611</v>
      </c>
      <c r="AQ61" s="597" t="str">
        <f>IF(AQ$4=[13]Input!$K$44,SUM(AQ40:AQ58),"")</f>
        <v/>
      </c>
      <c r="AR61" s="597" t="str">
        <f>IF(AR$4=[13]Input!$K$44,SUM(AR40:AR58),"")</f>
        <v/>
      </c>
      <c r="AS61" s="597" t="str">
        <f>IF(AS$4=[13]Input!$K$44,SUM(AS40:AS58),"")</f>
        <v/>
      </c>
      <c r="AT61" s="597" t="str">
        <f>IF(AT$4=[13]Input!$K$44,SUM(AT40:AT58),"")</f>
        <v/>
      </c>
      <c r="AU61" s="597" t="str">
        <f>IF(AU$4=[13]Input!$K$44,SUM(AU40:AU58),"")</f>
        <v/>
      </c>
      <c r="AV61" s="597" t="str">
        <f>IF(AV$4=[13]Input!$K$44,SUM(AV40:AV58),"")</f>
        <v/>
      </c>
      <c r="AW61" s="597" t="str">
        <f>IF(AW$4=[13]Input!$K$44,SUM(AW40:AW58),"")</f>
        <v/>
      </c>
      <c r="AX61" s="597" t="str">
        <f>IF(AX$4=[13]Input!$K$44,SUM(AX40:AX58),"")</f>
        <v/>
      </c>
      <c r="AY61" s="597" t="str">
        <f>IF(AY$4=[13]Input!$K$44,SUM(AY40:AY58),"")</f>
        <v/>
      </c>
      <c r="AZ61" s="494">
        <v>0</v>
      </c>
      <c r="BB61" s="598" t="str">
        <f>IF(BB$4=[13]Input!$K$44,SUM(BB40:BB58),"")</f>
        <v/>
      </c>
    </row>
    <row r="62" spans="1:54" x14ac:dyDescent="0.2">
      <c r="A62" s="466"/>
      <c r="B62" s="466"/>
      <c r="C62" s="466"/>
      <c r="D62" s="466"/>
      <c r="E62" s="466"/>
      <c r="F62" s="466"/>
      <c r="G62" s="466"/>
      <c r="H62" s="518"/>
      <c r="I62" s="482"/>
      <c r="J62" s="481"/>
      <c r="S62" s="468"/>
      <c r="U62" s="494"/>
      <c r="V62" s="494"/>
      <c r="W62" s="494"/>
      <c r="X62" s="494"/>
      <c r="Y62" s="494"/>
      <c r="Z62" s="494"/>
      <c r="AA62" s="494"/>
      <c r="AB62" s="494"/>
      <c r="AC62" s="494"/>
      <c r="AD62" s="494"/>
      <c r="AE62" s="494"/>
      <c r="AF62" s="494"/>
      <c r="AG62" s="494"/>
      <c r="AH62" s="494"/>
      <c r="AI62" s="494"/>
      <c r="AJ62" s="494"/>
      <c r="AK62" s="494"/>
      <c r="AL62" s="494"/>
      <c r="AM62" s="494"/>
      <c r="AN62" s="494"/>
      <c r="AO62" s="494"/>
      <c r="AP62" s="494"/>
      <c r="AQ62" s="494"/>
      <c r="AR62" s="494"/>
      <c r="AS62" s="494"/>
      <c r="AT62" s="494"/>
      <c r="AU62" s="494"/>
      <c r="AV62" s="494"/>
      <c r="AW62" s="494"/>
      <c r="AX62" s="494"/>
      <c r="AY62" s="494"/>
      <c r="AZ62" s="494">
        <v>0</v>
      </c>
      <c r="BB62" s="495"/>
    </row>
    <row r="63" spans="1:54" ht="21" thickBot="1" x14ac:dyDescent="0.35">
      <c r="A63" s="466"/>
      <c r="B63" s="599" t="s">
        <v>166</v>
      </c>
      <c r="C63" s="466"/>
      <c r="D63" s="466"/>
      <c r="E63" s="466"/>
      <c r="F63" s="466"/>
      <c r="G63" s="466"/>
      <c r="H63" s="600">
        <f>+H18+H38+H54+H55+H56+H58+H50</f>
        <v>6398375.4564175084</v>
      </c>
      <c r="I63" s="601">
        <f>+I18+I38+I54+I55+I56+I58+I50</f>
        <v>7079427.0650103278</v>
      </c>
      <c r="J63" s="602">
        <f>+I63-H63</f>
        <v>681051.60859281942</v>
      </c>
      <c r="S63" s="468"/>
      <c r="U63" s="603" t="str">
        <f>IF(U4=[13]Input!$K$44,$I$61+$I$38+$I$29+$I$18+$I$16+$I$20,"")</f>
        <v/>
      </c>
      <c r="V63" s="603">
        <v>-17831448.73497073</v>
      </c>
      <c r="W63" s="603">
        <v>439720.98224631511</v>
      </c>
      <c r="X63" s="603">
        <v>-343407.96375930333</v>
      </c>
      <c r="Y63" s="603">
        <v>3034552.4375734357</v>
      </c>
      <c r="Z63" s="603" t="str">
        <f>IF(Z4=[13]Input!$K$44,$I$61+$I$38+$I$29+$I$18+$I$16+$I$20,"")</f>
        <v/>
      </c>
      <c r="AA63" s="603" t="str">
        <f>IF(AA4=[13]Input!$K$44,$I$61+$I$38+$I$29+$I$18+$I$16+$I$20,"")</f>
        <v/>
      </c>
      <c r="AB63" s="603">
        <v>4261885.7753175721</v>
      </c>
      <c r="AC63" s="603">
        <v>4205420.9940995397</v>
      </c>
      <c r="AD63" s="603">
        <v>3219736.5194657142</v>
      </c>
      <c r="AE63" s="603">
        <v>4122291.1797552072</v>
      </c>
      <c r="AF63" s="603">
        <v>4676649.4002616554</v>
      </c>
      <c r="AG63" s="603" t="str">
        <f>IF(AG4=[13]Input!$K$44,$I$61+$I$38+$I$29+$I$18+$I$16+$I$20,"")</f>
        <v/>
      </c>
      <c r="AH63" s="603" t="str">
        <f>IF(AH4=[13]Input!$K$44,$I$61+$I$38+$I$29+$I$18+$I$16+$I$20,"")</f>
        <v/>
      </c>
      <c r="AI63" s="603" t="str">
        <f>IF(AI4=[13]Input!$K$44,$I$61+$I$38+$I$29+$I$18+$I$16+$I$20,"")</f>
        <v/>
      </c>
      <c r="AJ63" s="603">
        <v>4776368.2642336432</v>
      </c>
      <c r="AK63" s="603">
        <v>5328503.7795314956</v>
      </c>
      <c r="AL63" s="603">
        <v>5831148.6126809521</v>
      </c>
      <c r="AM63" s="603">
        <v>5190602.4564175084</v>
      </c>
      <c r="AN63" s="603" t="str">
        <f>IF(AN4=[13]Input!$K$44,$I$61+$I$38+$I$29+$I$18+$I$16+$I$20,"")</f>
        <v/>
      </c>
      <c r="AO63" s="603" t="str">
        <f>IF(AO4=[13]Input!$K$44,$I$61+$I$38+$I$29+$I$18+$I$16+$I$20,"")</f>
        <v/>
      </c>
      <c r="AP63" s="603">
        <f>IF(AP4=[13]Input!$K$44,$I$61+$I$38+$I$29+$I$18+$I$16+$I$20,"")</f>
        <v>6051944.0650103278</v>
      </c>
      <c r="AQ63" s="603" t="str">
        <f>IF(AQ4=[13]Input!$K$44,$I$61+$I$38+$I$29+$I$18+$I$16+$I$20,"")</f>
        <v/>
      </c>
      <c r="AR63" s="603" t="str">
        <f>IF(AR4=[13]Input!$K$44,$I$61+$I$38+$I$29+$I$18+$I$16+$I$20,"")</f>
        <v/>
      </c>
      <c r="AS63" s="603" t="str">
        <f>IF(AS4=[13]Input!$K$44,$I$61+$I$38+$I$29+$I$18+$I$16+$I$20,"")</f>
        <v/>
      </c>
      <c r="AT63" s="603" t="str">
        <f>IF(AT4=[13]Input!$K$44,$I$61+$I$38+$I$29+$I$18+$I$16+$I$20,"")</f>
        <v/>
      </c>
      <c r="AU63" s="603" t="str">
        <f>IF(AU4=[13]Input!$K$44,$I$61+$I$38+$I$29+$I$18+$I$16+$I$20,"")</f>
        <v/>
      </c>
      <c r="AV63" s="603" t="str">
        <f>IF(AV4=[13]Input!$K$44,$I$61+$I$38+$I$29+$I$18+$I$16+$I$20,"")</f>
        <v/>
      </c>
      <c r="AW63" s="603" t="str">
        <f>IF(AW4=[13]Input!$K$44,$I$61+$I$38+$I$29+$I$18+$I$16+$I$20,"")</f>
        <v/>
      </c>
      <c r="AX63" s="603" t="str">
        <f>IF(AX4=[13]Input!$K$44,$I$61+$I$38+$I$29+$I$18+$I$16+$I$20,"")</f>
        <v/>
      </c>
      <c r="AY63" s="603" t="str">
        <f>IF(AY4=[13]Input!$K$44,$I$61+$I$38+$I$29+$I$18+$I$16+$I$20,"")</f>
        <v/>
      </c>
      <c r="AZ63" s="494">
        <v>0</v>
      </c>
      <c r="BB63" s="604" t="str">
        <f>IF(BB4=[13]Input!$K$44,$I$61+$I$38+$I$29+$I$18+$I$16+$I$20,"")</f>
        <v/>
      </c>
    </row>
    <row r="64" spans="1:54" ht="13.5" thickTop="1" x14ac:dyDescent="0.2">
      <c r="A64" s="605"/>
      <c r="B64" s="466"/>
      <c r="C64" s="466"/>
      <c r="D64" s="466"/>
      <c r="E64" s="466"/>
      <c r="F64" s="466"/>
      <c r="G64" s="466"/>
      <c r="H64" s="481"/>
      <c r="I64" s="481"/>
      <c r="J64" s="481"/>
      <c r="S64" s="468"/>
    </row>
    <row r="65" spans="1:19" s="609" customFormat="1" ht="15.75" x14ac:dyDescent="0.25">
      <c r="A65" s="606"/>
      <c r="B65" s="461"/>
      <c r="C65" s="461"/>
      <c r="D65" s="461"/>
      <c r="E65" s="461"/>
      <c r="F65" s="461"/>
      <c r="G65" s="461"/>
      <c r="H65" s="607"/>
      <c r="I65" s="607"/>
      <c r="J65" s="608"/>
      <c r="S65" s="610"/>
    </row>
    <row r="66" spans="1:19" s="466" customFormat="1" ht="15.75" x14ac:dyDescent="0.25">
      <c r="A66" s="606"/>
      <c r="B66" s="461"/>
      <c r="C66" s="461"/>
      <c r="D66" s="461"/>
      <c r="E66" s="461"/>
      <c r="F66" s="461"/>
      <c r="G66" s="461"/>
      <c r="H66" s="607"/>
      <c r="I66" s="607"/>
      <c r="J66" s="608"/>
    </row>
    <row r="67" spans="1:19" s="466" customFormat="1" ht="20.25" x14ac:dyDescent="0.3">
      <c r="A67" s="606"/>
      <c r="B67" s="611" t="s">
        <v>167</v>
      </c>
      <c r="C67" s="612"/>
      <c r="D67" s="612"/>
      <c r="E67" s="612"/>
      <c r="F67" s="612"/>
      <c r="G67" s="612"/>
      <c r="H67" s="613" t="s">
        <v>168</v>
      </c>
      <c r="I67" s="614">
        <f>J1</f>
        <v>36913</v>
      </c>
      <c r="J67" s="608"/>
    </row>
    <row r="68" spans="1:19" s="466" customFormat="1" x14ac:dyDescent="0.2">
      <c r="A68" s="606"/>
      <c r="B68" s="615"/>
      <c r="C68" s="616"/>
      <c r="D68" s="616"/>
      <c r="E68" s="616"/>
      <c r="F68" s="616"/>
      <c r="G68" s="616"/>
      <c r="H68" s="616"/>
      <c r="I68" s="617"/>
      <c r="J68" s="608"/>
    </row>
    <row r="69" spans="1:19" s="466" customFormat="1" ht="18.75" x14ac:dyDescent="0.3">
      <c r="A69" s="606"/>
      <c r="B69" s="618" t="s">
        <v>169</v>
      </c>
      <c r="C69" s="616"/>
      <c r="D69" s="616"/>
      <c r="E69" s="616"/>
      <c r="F69" s="616"/>
      <c r="G69" s="616"/>
      <c r="H69" s="616"/>
      <c r="I69" s="617"/>
      <c r="J69" s="608"/>
    </row>
    <row r="70" spans="1:19" s="466" customFormat="1" x14ac:dyDescent="0.2">
      <c r="A70" s="606"/>
      <c r="B70" s="615"/>
      <c r="C70" s="616"/>
      <c r="D70" s="616"/>
      <c r="E70" s="616"/>
      <c r="F70" s="616"/>
      <c r="G70" s="616"/>
      <c r="H70" s="616"/>
      <c r="I70" s="617"/>
      <c r="J70" s="608"/>
    </row>
    <row r="71" spans="1:19" s="466" customFormat="1" ht="18.75" x14ac:dyDescent="0.3">
      <c r="A71" s="606"/>
      <c r="B71" s="619" t="s">
        <v>170</v>
      </c>
      <c r="C71" s="616"/>
      <c r="D71" s="616"/>
      <c r="E71" s="616"/>
      <c r="F71" s="616"/>
      <c r="G71" s="616"/>
      <c r="H71" s="620" t="s">
        <v>171</v>
      </c>
      <c r="I71" s="621">
        <v>717858</v>
      </c>
    </row>
    <row r="72" spans="1:19" s="466" customFormat="1" ht="18.75" x14ac:dyDescent="0.3">
      <c r="A72" s="606"/>
      <c r="B72" s="615"/>
      <c r="C72" s="616"/>
      <c r="D72" s="616"/>
      <c r="E72" s="616"/>
      <c r="F72" s="616"/>
      <c r="G72" s="616"/>
      <c r="H72" s="620"/>
      <c r="I72" s="622"/>
      <c r="J72" s="532"/>
    </row>
    <row r="73" spans="1:19" s="466" customFormat="1" ht="18.75" x14ac:dyDescent="0.3">
      <c r="A73" s="606"/>
      <c r="B73" s="619" t="s">
        <v>172</v>
      </c>
      <c r="C73" s="616"/>
      <c r="D73" s="616"/>
      <c r="E73" s="616"/>
      <c r="F73" s="616"/>
      <c r="G73" s="616"/>
      <c r="H73" s="620" t="s">
        <v>171</v>
      </c>
      <c r="I73" s="623">
        <v>783143</v>
      </c>
      <c r="J73" s="532"/>
    </row>
    <row r="74" spans="1:19" s="466" customFormat="1" ht="18.75" x14ac:dyDescent="0.3">
      <c r="A74" s="606"/>
      <c r="B74" s="624" t="s">
        <v>173</v>
      </c>
      <c r="C74" s="625"/>
      <c r="D74" s="625"/>
      <c r="E74" s="625"/>
      <c r="F74" s="625"/>
      <c r="G74" s="625"/>
      <c r="H74" s="626" t="s">
        <v>171</v>
      </c>
      <c r="I74" s="627">
        <f>I73</f>
        <v>783143</v>
      </c>
      <c r="J74" s="532"/>
    </row>
    <row r="75" spans="1:19" s="466" customFormat="1" x14ac:dyDescent="0.2">
      <c r="A75" s="606"/>
      <c r="J75" s="532"/>
    </row>
    <row r="76" spans="1:19" s="466" customFormat="1" ht="15" customHeight="1" x14ac:dyDescent="0.2">
      <c r="A76" s="606"/>
      <c r="J76" s="532"/>
    </row>
    <row r="77" spans="1:19" s="466" customFormat="1" x14ac:dyDescent="0.2">
      <c r="A77" s="606"/>
      <c r="J77" s="532"/>
    </row>
    <row r="78" spans="1:19" s="466" customFormat="1" x14ac:dyDescent="0.2">
      <c r="A78" s="606"/>
      <c r="J78" s="532"/>
    </row>
    <row r="79" spans="1:19" s="466" customFormat="1" ht="15.75" x14ac:dyDescent="0.25">
      <c r="A79" s="606"/>
      <c r="B79" s="461"/>
      <c r="C79" s="461"/>
      <c r="D79" s="461"/>
      <c r="E79" s="461"/>
      <c r="F79" s="461"/>
      <c r="G79" s="461"/>
      <c r="H79" s="607"/>
      <c r="I79" s="607"/>
      <c r="J79" s="608"/>
    </row>
    <row r="80" spans="1:19" s="466" customFormat="1" ht="15.75" x14ac:dyDescent="0.25">
      <c r="A80" s="606"/>
      <c r="B80" s="461"/>
      <c r="C80" s="461"/>
      <c r="D80" s="461"/>
      <c r="E80" s="461"/>
      <c r="F80" s="461"/>
      <c r="G80" s="461"/>
      <c r="H80" s="607"/>
      <c r="I80" s="607"/>
      <c r="J80" s="608"/>
    </row>
    <row r="81" spans="1:18" s="466" customFormat="1" ht="15.75" x14ac:dyDescent="0.25">
      <c r="A81" s="606"/>
      <c r="B81" s="461"/>
      <c r="C81" s="461"/>
      <c r="D81" s="461"/>
      <c r="E81" s="461"/>
      <c r="F81" s="461"/>
      <c r="G81" s="461"/>
      <c r="H81" s="607"/>
      <c r="I81" s="607"/>
      <c r="J81" s="608"/>
    </row>
    <row r="82" spans="1:18" s="466" customFormat="1" ht="15.75" x14ac:dyDescent="0.25">
      <c r="A82" s="606"/>
      <c r="B82" s="461"/>
      <c r="C82" s="461"/>
      <c r="D82" s="461"/>
      <c r="E82" s="461"/>
      <c r="F82" s="461"/>
      <c r="G82" s="461"/>
      <c r="H82" s="607"/>
      <c r="I82" s="607"/>
      <c r="J82" s="608"/>
    </row>
    <row r="83" spans="1:18" s="466" customFormat="1" ht="15.75" x14ac:dyDescent="0.25">
      <c r="A83" s="606"/>
      <c r="B83" s="461"/>
      <c r="C83" s="461"/>
      <c r="D83" s="461"/>
      <c r="E83" s="461"/>
      <c r="F83" s="461"/>
      <c r="G83" s="461"/>
      <c r="H83" s="607"/>
      <c r="I83" s="607"/>
      <c r="J83" s="608"/>
    </row>
    <row r="84" spans="1:18" s="466" customFormat="1" ht="18.75" x14ac:dyDescent="0.3">
      <c r="A84" s="628"/>
      <c r="B84" s="461"/>
      <c r="C84" s="461"/>
      <c r="D84" s="461"/>
      <c r="E84" s="461"/>
      <c r="F84" s="461"/>
      <c r="G84" s="461"/>
      <c r="H84" s="461"/>
      <c r="I84" s="461"/>
      <c r="J84" s="629"/>
      <c r="K84" s="630"/>
      <c r="L84" s="185"/>
      <c r="M84" s="186"/>
      <c r="N84" s="631"/>
      <c r="O84" s="632"/>
      <c r="P84" s="632"/>
      <c r="Q84" s="556"/>
      <c r="R84" s="556"/>
    </row>
    <row r="85" spans="1:18" s="466" customFormat="1" x14ac:dyDescent="0.2">
      <c r="A85" s="468"/>
      <c r="B85" s="606"/>
      <c r="C85" s="461"/>
      <c r="D85" s="461"/>
      <c r="E85" s="461"/>
      <c r="G85" s="606"/>
      <c r="H85" s="461"/>
      <c r="I85" s="461"/>
      <c r="J85" s="629"/>
      <c r="K85" s="630"/>
      <c r="L85" s="185"/>
      <c r="M85" s="186"/>
      <c r="N85" s="631"/>
      <c r="O85" s="632"/>
      <c r="P85" s="632"/>
      <c r="Q85" s="556"/>
      <c r="R85" s="556"/>
    </row>
    <row r="86" spans="1:18" s="466" customFormat="1" x14ac:dyDescent="0.2">
      <c r="A86" s="468"/>
      <c r="B86" s="461"/>
      <c r="C86" s="461"/>
      <c r="D86" s="461"/>
      <c r="E86" s="461"/>
      <c r="F86" s="633"/>
      <c r="G86" s="461"/>
      <c r="H86" s="461"/>
      <c r="I86" s="461"/>
      <c r="J86" s="629"/>
      <c r="K86" s="630"/>
      <c r="L86" s="185"/>
      <c r="M86" s="186"/>
      <c r="N86" s="631"/>
      <c r="O86" s="632"/>
      <c r="P86" s="632"/>
      <c r="Q86" s="556"/>
      <c r="R86" s="556"/>
    </row>
    <row r="87" spans="1:18" s="466" customFormat="1" x14ac:dyDescent="0.2">
      <c r="A87" s="468"/>
      <c r="B87" s="634"/>
      <c r="C87" s="634"/>
      <c r="D87" s="634"/>
      <c r="E87" s="634"/>
      <c r="G87" s="634"/>
      <c r="H87" s="634"/>
      <c r="I87" s="634"/>
      <c r="J87" s="635"/>
      <c r="K87" s="630"/>
      <c r="L87" s="185"/>
      <c r="M87" s="186"/>
      <c r="N87" s="631"/>
      <c r="O87" s="632"/>
      <c r="P87" s="632"/>
      <c r="Q87" s="556"/>
      <c r="R87" s="556"/>
    </row>
    <row r="88" spans="1:18" s="466" customFormat="1" x14ac:dyDescent="0.2">
      <c r="A88" s="468"/>
      <c r="B88" s="636"/>
      <c r="C88" s="636"/>
      <c r="D88" s="637"/>
      <c r="E88" s="637"/>
      <c r="G88" s="637"/>
      <c r="H88" s="637"/>
      <c r="I88" s="637"/>
      <c r="J88" s="638"/>
      <c r="K88" s="630"/>
      <c r="L88" s="185"/>
      <c r="M88" s="186"/>
      <c r="N88" s="631"/>
      <c r="O88" s="632"/>
      <c r="P88" s="632"/>
      <c r="Q88" s="556"/>
      <c r="R88" s="556"/>
    </row>
    <row r="89" spans="1:18" s="466" customFormat="1" x14ac:dyDescent="0.2">
      <c r="A89" s="468"/>
      <c r="B89" s="636"/>
      <c r="C89" s="636"/>
      <c r="D89" s="637"/>
      <c r="E89" s="637"/>
      <c r="G89" s="637"/>
      <c r="H89" s="637"/>
      <c r="I89" s="637"/>
      <c r="J89" s="638"/>
      <c r="K89" s="630"/>
      <c r="L89" s="185"/>
      <c r="M89" s="186"/>
      <c r="N89" s="631"/>
      <c r="O89" s="632"/>
      <c r="P89" s="632"/>
      <c r="Q89" s="556"/>
      <c r="R89" s="556"/>
    </row>
    <row r="90" spans="1:18" s="466" customFormat="1" x14ac:dyDescent="0.2">
      <c r="A90" s="468"/>
      <c r="B90" s="636"/>
      <c r="C90" s="636"/>
      <c r="D90" s="639"/>
      <c r="E90" s="639"/>
      <c r="G90" s="637"/>
      <c r="H90" s="637"/>
      <c r="I90" s="637"/>
      <c r="J90" s="638"/>
      <c r="K90" s="630"/>
      <c r="L90" s="185"/>
      <c r="M90" s="186"/>
      <c r="N90" s="631"/>
      <c r="O90" s="632"/>
      <c r="P90" s="632"/>
      <c r="Q90" s="556"/>
      <c r="R90" s="556"/>
    </row>
    <row r="91" spans="1:18" s="466" customFormat="1" x14ac:dyDescent="0.2">
      <c r="A91" s="468"/>
      <c r="B91" s="636"/>
      <c r="C91" s="636"/>
      <c r="D91" s="639"/>
      <c r="E91" s="639"/>
      <c r="G91" s="637"/>
      <c r="H91" s="637"/>
      <c r="I91" s="637"/>
      <c r="J91" s="638"/>
      <c r="K91" s="630"/>
      <c r="L91" s="185"/>
      <c r="M91" s="186"/>
      <c r="N91" s="631"/>
      <c r="O91" s="632"/>
      <c r="P91" s="632"/>
      <c r="Q91" s="556"/>
      <c r="R91" s="556"/>
    </row>
    <row r="92" spans="1:18" s="466" customFormat="1" x14ac:dyDescent="0.2">
      <c r="A92" s="468"/>
      <c r="B92" s="637"/>
      <c r="C92" s="637"/>
      <c r="G92" s="637"/>
      <c r="H92" s="637"/>
      <c r="I92" s="637"/>
      <c r="J92" s="638"/>
      <c r="K92" s="630"/>
      <c r="L92" s="185"/>
      <c r="M92" s="186"/>
      <c r="N92" s="631"/>
      <c r="O92" s="632"/>
      <c r="P92" s="632"/>
      <c r="Q92" s="556"/>
      <c r="R92" s="556"/>
    </row>
    <row r="93" spans="1:18" s="466" customFormat="1" x14ac:dyDescent="0.2">
      <c r="A93" s="468"/>
      <c r="B93" s="637"/>
      <c r="C93" s="637"/>
      <c r="G93" s="637"/>
      <c r="H93" s="637"/>
      <c r="I93" s="637"/>
      <c r="J93" s="638"/>
      <c r="K93" s="630"/>
      <c r="L93" s="185"/>
      <c r="M93" s="186"/>
      <c r="N93" s="631"/>
      <c r="O93" s="632"/>
      <c r="P93" s="632"/>
      <c r="Q93" s="556"/>
      <c r="R93" s="556"/>
    </row>
    <row r="94" spans="1:18" s="466" customFormat="1" x14ac:dyDescent="0.2">
      <c r="A94" s="468"/>
      <c r="B94" s="606"/>
      <c r="C94" s="461"/>
      <c r="D94" s="461"/>
      <c r="E94" s="461"/>
      <c r="G94" s="637"/>
      <c r="H94" s="637"/>
      <c r="I94" s="637"/>
      <c r="J94" s="638"/>
      <c r="K94" s="630"/>
      <c r="L94" s="185"/>
      <c r="M94" s="186"/>
      <c r="N94" s="631"/>
      <c r="O94" s="632"/>
      <c r="P94" s="632"/>
      <c r="Q94" s="556"/>
      <c r="R94" s="556"/>
    </row>
    <row r="95" spans="1:18" s="466" customFormat="1" x14ac:dyDescent="0.2">
      <c r="A95" s="468"/>
      <c r="B95" s="634"/>
      <c r="C95" s="634"/>
      <c r="D95" s="634"/>
      <c r="E95" s="634"/>
      <c r="G95" s="637"/>
      <c r="H95" s="185"/>
      <c r="I95" s="185"/>
      <c r="J95" s="640"/>
      <c r="K95" s="630"/>
      <c r="L95" s="185"/>
      <c r="M95" s="186"/>
      <c r="N95" s="631"/>
      <c r="O95" s="632"/>
      <c r="P95" s="632"/>
      <c r="Q95" s="556"/>
      <c r="R95" s="556"/>
    </row>
    <row r="96" spans="1:18" s="466" customFormat="1" x14ac:dyDescent="0.2">
      <c r="A96" s="468"/>
      <c r="B96" s="634"/>
      <c r="C96" s="634"/>
      <c r="D96" s="634"/>
      <c r="E96" s="634"/>
      <c r="G96" s="637"/>
      <c r="H96" s="185"/>
      <c r="I96" s="185"/>
      <c r="J96" s="640"/>
      <c r="K96" s="630"/>
      <c r="L96" s="185"/>
      <c r="M96" s="186"/>
      <c r="N96" s="631"/>
      <c r="O96" s="632"/>
      <c r="P96" s="632"/>
      <c r="Q96" s="556"/>
      <c r="R96" s="556"/>
    </row>
    <row r="97" spans="1:18" s="466" customFormat="1" x14ac:dyDescent="0.2">
      <c r="A97" s="468"/>
      <c r="B97" s="636"/>
      <c r="C97" s="641"/>
      <c r="D97" s="639"/>
      <c r="E97" s="639"/>
      <c r="G97" s="637"/>
      <c r="H97" s="637"/>
      <c r="I97" s="637"/>
      <c r="J97" s="638"/>
      <c r="K97" s="630"/>
      <c r="L97" s="185"/>
      <c r="M97" s="186"/>
      <c r="N97" s="631"/>
      <c r="O97" s="632"/>
      <c r="P97" s="632"/>
      <c r="Q97" s="556"/>
      <c r="R97" s="556"/>
    </row>
    <row r="98" spans="1:18" s="466" customFormat="1" x14ac:dyDescent="0.2">
      <c r="A98" s="642"/>
      <c r="B98" s="636"/>
      <c r="C98" s="641"/>
      <c r="D98" s="639"/>
      <c r="E98" s="639"/>
      <c r="G98" s="637"/>
      <c r="H98" s="637"/>
      <c r="I98" s="637"/>
      <c r="J98" s="638"/>
      <c r="K98" s="630"/>
      <c r="L98" s="185"/>
      <c r="M98" s="186"/>
      <c r="N98" s="631"/>
      <c r="O98" s="632"/>
      <c r="P98" s="632"/>
      <c r="Q98" s="556"/>
      <c r="R98" s="556"/>
    </row>
    <row r="99" spans="1:18" x14ac:dyDescent="0.2">
      <c r="K99" s="630"/>
      <c r="L99" s="187"/>
      <c r="M99" s="186"/>
      <c r="N99" s="644"/>
      <c r="O99" s="632"/>
      <c r="P99" s="632"/>
      <c r="Q99" s="556"/>
      <c r="R99" s="556"/>
    </row>
    <row r="100" spans="1:18" x14ac:dyDescent="0.2">
      <c r="K100" s="466"/>
      <c r="O100" s="645"/>
      <c r="P100" s="645"/>
      <c r="Q100" s="645"/>
      <c r="R100" s="645"/>
    </row>
    <row r="101" spans="1:18" x14ac:dyDescent="0.2">
      <c r="B101" s="466"/>
      <c r="C101" s="466"/>
      <c r="K101" s="466"/>
      <c r="O101" s="645"/>
      <c r="P101" s="645"/>
      <c r="Q101" s="645"/>
      <c r="R101" s="645"/>
    </row>
    <row r="102" spans="1:18" x14ac:dyDescent="0.2">
      <c r="K102" s="466"/>
      <c r="O102" s="645"/>
      <c r="P102" s="645"/>
      <c r="Q102" s="645"/>
      <c r="R102" s="645"/>
    </row>
    <row r="103" spans="1:18" x14ac:dyDescent="0.2">
      <c r="H103" s="646"/>
      <c r="I103" s="646"/>
      <c r="J103" s="647"/>
      <c r="K103" s="466"/>
      <c r="O103" s="645"/>
    </row>
    <row r="104" spans="1:18" x14ac:dyDescent="0.2">
      <c r="H104" s="646"/>
      <c r="I104" s="646"/>
      <c r="J104" s="647"/>
      <c r="K104" s="466"/>
    </row>
    <row r="105" spans="1:18" x14ac:dyDescent="0.2">
      <c r="F105" s="467" t="s">
        <v>65</v>
      </c>
      <c r="H105" s="646"/>
      <c r="I105" s="646"/>
      <c r="J105" s="647"/>
      <c r="K105" s="466"/>
    </row>
    <row r="106" spans="1:18" x14ac:dyDescent="0.2">
      <c r="H106" s="646"/>
      <c r="I106" s="646"/>
      <c r="J106" s="647"/>
      <c r="K106" s="466"/>
    </row>
    <row r="107" spans="1:18" x14ac:dyDescent="0.2">
      <c r="G107" s="648" t="s">
        <v>174</v>
      </c>
      <c r="H107" s="646"/>
      <c r="I107" s="646"/>
      <c r="J107" s="647"/>
      <c r="K107" s="466"/>
    </row>
    <row r="108" spans="1:18" x14ac:dyDescent="0.2">
      <c r="H108" s="646"/>
      <c r="I108" s="646"/>
      <c r="J108" s="647"/>
    </row>
    <row r="109" spans="1:18" x14ac:dyDescent="0.2">
      <c r="H109" s="646"/>
      <c r="I109" s="646"/>
      <c r="J109" s="647"/>
    </row>
    <row r="110" spans="1:18" x14ac:dyDescent="0.2">
      <c r="H110" s="646"/>
      <c r="I110" s="646"/>
      <c r="J110" s="647"/>
    </row>
    <row r="111" spans="1:18" x14ac:dyDescent="0.2">
      <c r="H111" s="646"/>
      <c r="I111" s="646"/>
      <c r="J111" s="647"/>
    </row>
    <row r="112" spans="1:18" x14ac:dyDescent="0.2">
      <c r="H112" s="646"/>
      <c r="I112" s="646"/>
      <c r="J112" s="647"/>
    </row>
    <row r="113" spans="8:10" x14ac:dyDescent="0.2">
      <c r="H113" s="646"/>
      <c r="I113" s="646"/>
      <c r="J113" s="647"/>
    </row>
    <row r="114" spans="8:10" x14ac:dyDescent="0.2">
      <c r="H114" s="646"/>
      <c r="I114" s="646"/>
      <c r="J114" s="647"/>
    </row>
    <row r="115" spans="8:10" x14ac:dyDescent="0.2">
      <c r="H115" s="646"/>
      <c r="I115" s="646"/>
      <c r="J115" s="647"/>
    </row>
    <row r="116" spans="8:10" x14ac:dyDescent="0.2">
      <c r="H116" s="646"/>
      <c r="I116" s="646"/>
      <c r="J116" s="647"/>
    </row>
    <row r="117" spans="8:10" x14ac:dyDescent="0.2">
      <c r="H117" s="646"/>
      <c r="I117" s="646"/>
      <c r="J117" s="647"/>
    </row>
  </sheetData>
  <printOptions horizontalCentered="1"/>
  <pageMargins left="0.25" right="0" top="0.75" bottom="0.75" header="0.5" footer="0.5"/>
  <pageSetup scale="62" orientation="portrait" horizontalDpi="300" r:id="rId1"/>
  <headerFooter alignWithMargins="0">
    <oddFooter>&amp;L&amp;"Times New Roman,Bold Italic"Prepared by ECC, Risk Management&amp;R&amp;"Times New Roman,Bold Italic"&amp;D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I20"/>
  <sheetViews>
    <sheetView showGridLines="0" workbookViewId="0"/>
  </sheetViews>
  <sheetFormatPr defaultRowHeight="12.75" x14ac:dyDescent="0.2"/>
  <cols>
    <col min="1" max="1" width="19.140625" style="107" bestFit="1" customWidth="1"/>
    <col min="2" max="16384" width="9.140625" style="107"/>
  </cols>
  <sheetData>
    <row r="1" spans="1:9" ht="13.5" thickBot="1" x14ac:dyDescent="0.25">
      <c r="A1" s="228"/>
      <c r="B1" s="229"/>
      <c r="C1" s="229"/>
      <c r="D1" s="229"/>
      <c r="E1" s="229"/>
      <c r="F1" s="229"/>
      <c r="G1" s="229"/>
      <c r="H1" s="229"/>
      <c r="I1" s="230"/>
    </row>
    <row r="2" spans="1:9" x14ac:dyDescent="0.2">
      <c r="A2" s="225" t="s">
        <v>220</v>
      </c>
      <c r="B2" s="218" t="s">
        <v>385</v>
      </c>
      <c r="C2" s="219"/>
      <c r="D2" s="219"/>
      <c r="E2" s="219"/>
      <c r="F2" s="219"/>
      <c r="G2" s="219"/>
      <c r="H2" s="220"/>
      <c r="I2" s="231"/>
    </row>
    <row r="3" spans="1:9" x14ac:dyDescent="0.2">
      <c r="A3" s="226" t="s">
        <v>215</v>
      </c>
      <c r="B3" s="221" t="s">
        <v>219</v>
      </c>
      <c r="C3" s="122"/>
      <c r="D3" s="122"/>
      <c r="E3" s="122"/>
      <c r="F3" s="122"/>
      <c r="G3" s="122"/>
      <c r="H3" s="222"/>
      <c r="I3" s="231"/>
    </row>
    <row r="4" spans="1:9" x14ac:dyDescent="0.2">
      <c r="A4" s="226" t="s">
        <v>216</v>
      </c>
      <c r="B4" s="221" t="s">
        <v>218</v>
      </c>
      <c r="C4" s="122"/>
      <c r="D4" s="122"/>
      <c r="E4" s="122"/>
      <c r="F4" s="122"/>
      <c r="G4" s="122"/>
      <c r="H4" s="222"/>
      <c r="I4" s="231"/>
    </row>
    <row r="5" spans="1:9" ht="13.5" thickBot="1" x14ac:dyDescent="0.25">
      <c r="A5" s="227" t="s">
        <v>217</v>
      </c>
      <c r="B5" s="223" t="s">
        <v>386</v>
      </c>
      <c r="C5" s="8"/>
      <c r="D5" s="8"/>
      <c r="E5" s="8"/>
      <c r="F5" s="8"/>
      <c r="G5" s="8"/>
      <c r="H5" s="224"/>
      <c r="I5" s="231"/>
    </row>
    <row r="6" spans="1:9" x14ac:dyDescent="0.2">
      <c r="A6" s="233"/>
      <c r="B6" s="234"/>
      <c r="C6" s="234"/>
      <c r="D6" s="234"/>
      <c r="E6" s="234"/>
      <c r="F6" s="234"/>
      <c r="G6" s="234"/>
      <c r="H6" s="234"/>
      <c r="I6" s="231"/>
    </row>
    <row r="7" spans="1:9" x14ac:dyDescent="0.2">
      <c r="A7" s="233"/>
      <c r="B7" s="234"/>
      <c r="C7" s="234"/>
      <c r="D7" s="234"/>
      <c r="E7" s="234"/>
      <c r="F7" s="234"/>
      <c r="G7" s="234"/>
      <c r="H7" s="234"/>
      <c r="I7" s="231"/>
    </row>
    <row r="8" spans="1:9" x14ac:dyDescent="0.2">
      <c r="A8" s="233"/>
      <c r="B8" s="234"/>
      <c r="C8" s="234"/>
      <c r="D8" s="234"/>
      <c r="E8" s="234"/>
      <c r="F8" s="234"/>
      <c r="G8" s="234"/>
      <c r="H8" s="234"/>
      <c r="I8" s="231"/>
    </row>
    <row r="9" spans="1:9" x14ac:dyDescent="0.2">
      <c r="A9" s="233"/>
      <c r="B9" s="234"/>
      <c r="C9" s="234"/>
      <c r="D9" s="234"/>
      <c r="E9" s="234"/>
      <c r="F9" s="234"/>
      <c r="G9" s="234"/>
      <c r="H9" s="234"/>
      <c r="I9" s="231"/>
    </row>
    <row r="10" spans="1:9" x14ac:dyDescent="0.2">
      <c r="A10" s="233"/>
      <c r="B10" s="234"/>
      <c r="C10" s="234"/>
      <c r="D10" s="234"/>
      <c r="E10" s="234"/>
      <c r="F10" s="234"/>
      <c r="G10" s="234"/>
      <c r="H10" s="234"/>
      <c r="I10" s="231"/>
    </row>
    <row r="11" spans="1:9" x14ac:dyDescent="0.2">
      <c r="A11" s="233"/>
      <c r="B11" s="234"/>
      <c r="C11" s="234"/>
      <c r="D11" s="234"/>
      <c r="E11" s="234"/>
      <c r="F11" s="234"/>
      <c r="G11" s="234"/>
      <c r="H11" s="234"/>
      <c r="I11" s="231"/>
    </row>
    <row r="12" spans="1:9" x14ac:dyDescent="0.2">
      <c r="A12" s="233"/>
      <c r="B12" s="234"/>
      <c r="C12" s="234"/>
      <c r="D12" s="234"/>
      <c r="E12" s="234"/>
      <c r="F12" s="234"/>
      <c r="G12" s="234"/>
      <c r="H12" s="234"/>
      <c r="I12" s="231"/>
    </row>
    <row r="13" spans="1:9" x14ac:dyDescent="0.2">
      <c r="A13" s="233"/>
      <c r="B13" s="234"/>
      <c r="C13" s="234"/>
      <c r="D13" s="234"/>
      <c r="E13" s="234"/>
      <c r="F13" s="234"/>
      <c r="G13" s="234"/>
      <c r="H13" s="234"/>
      <c r="I13" s="231"/>
    </row>
    <row r="14" spans="1:9" x14ac:dyDescent="0.2">
      <c r="A14" s="233"/>
      <c r="B14" s="234"/>
      <c r="C14" s="234"/>
      <c r="D14" s="234"/>
      <c r="E14" s="234"/>
      <c r="F14" s="234"/>
      <c r="G14" s="234"/>
      <c r="H14" s="234"/>
      <c r="I14" s="231"/>
    </row>
    <row r="15" spans="1:9" x14ac:dyDescent="0.2">
      <c r="A15" s="233"/>
      <c r="B15" s="234"/>
      <c r="C15" s="234"/>
      <c r="D15" s="234"/>
      <c r="E15" s="234"/>
      <c r="F15" s="234"/>
      <c r="G15" s="234"/>
      <c r="H15" s="234"/>
      <c r="I15" s="231"/>
    </row>
    <row r="16" spans="1:9" x14ac:dyDescent="0.2">
      <c r="A16" s="233"/>
      <c r="B16" s="234"/>
      <c r="C16" s="234"/>
      <c r="D16" s="234"/>
      <c r="E16" s="234"/>
      <c r="F16" s="234"/>
      <c r="G16" s="234"/>
      <c r="H16" s="234"/>
      <c r="I16" s="231"/>
    </row>
    <row r="17" spans="1:9" x14ac:dyDescent="0.2">
      <c r="A17" s="233"/>
      <c r="B17" s="234"/>
      <c r="C17" s="234"/>
      <c r="D17" s="234"/>
      <c r="E17" s="234"/>
      <c r="F17" s="234"/>
      <c r="G17" s="234"/>
      <c r="H17" s="234"/>
      <c r="I17" s="231"/>
    </row>
    <row r="18" spans="1:9" x14ac:dyDescent="0.2">
      <c r="A18" s="233"/>
      <c r="B18" s="234"/>
      <c r="C18" s="234"/>
      <c r="D18" s="234"/>
      <c r="E18" s="234"/>
      <c r="F18" s="234"/>
      <c r="G18" s="234"/>
      <c r="H18" s="234"/>
      <c r="I18" s="231"/>
    </row>
    <row r="19" spans="1:9" x14ac:dyDescent="0.2">
      <c r="A19" s="233"/>
      <c r="B19" s="234"/>
      <c r="C19" s="234"/>
      <c r="D19" s="234"/>
      <c r="E19" s="234"/>
      <c r="F19" s="234"/>
      <c r="G19" s="234"/>
      <c r="H19" s="234"/>
      <c r="I19" s="231"/>
    </row>
    <row r="20" spans="1:9" ht="13.5" thickBot="1" x14ac:dyDescent="0.25">
      <c r="A20" s="235"/>
      <c r="B20" s="236"/>
      <c r="C20" s="236"/>
      <c r="D20" s="236"/>
      <c r="E20" s="236"/>
      <c r="F20" s="236"/>
      <c r="G20" s="236"/>
      <c r="H20" s="236"/>
      <c r="I20" s="232"/>
    </row>
  </sheetData>
  <pageMargins left="0.75" right="0.75" top="1" bottom="1" header="0.5" footer="0.5"/>
  <pageSetup orientation="portrait" horizont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4" name="Button 1">
              <controlPr defaultSize="0" print="0" autoFill="0" autoPict="0" macro="[0]!ImportIntra">
                <anchor moveWithCells="1">
                  <from>
                    <xdr:col>2</xdr:col>
                    <xdr:colOff>180975</xdr:colOff>
                    <xdr:row>6</xdr:row>
                    <xdr:rowOff>28575</xdr:rowOff>
                  </from>
                  <to>
                    <xdr:col>4</xdr:col>
                    <xdr:colOff>9525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5" name="Button 2">
              <controlPr defaultSize="0" print="0" autoFill="0" autoPict="0" macro="[0]!ImportDPR">
                <anchor moveWithCells="1">
                  <from>
                    <xdr:col>2</xdr:col>
                    <xdr:colOff>171450</xdr:colOff>
                    <xdr:row>8</xdr:row>
                    <xdr:rowOff>28575</xdr:rowOff>
                  </from>
                  <to>
                    <xdr:col>4</xdr:col>
                    <xdr:colOff>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6" name="Button 3">
              <controlPr defaultSize="0" print="0" autoFill="0" autoPict="0" macro="[0]!ImportFinance">
                <anchor moveWithCells="1">
                  <from>
                    <xdr:col>2</xdr:col>
                    <xdr:colOff>171450</xdr:colOff>
                    <xdr:row>10</xdr:row>
                    <xdr:rowOff>28575</xdr:rowOff>
                  </from>
                  <to>
                    <xdr:col>4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7" name="Button 4">
              <controlPr defaultSize="0" print="0" autoFill="0" autoPict="0" macro="[0]!ImportTerm">
                <anchor moveWithCells="1">
                  <from>
                    <xdr:col>2</xdr:col>
                    <xdr:colOff>161925</xdr:colOff>
                    <xdr:row>12</xdr:row>
                    <xdr:rowOff>57150</xdr:rowOff>
                  </from>
                  <to>
                    <xdr:col>3</xdr:col>
                    <xdr:colOff>600075</xdr:colOff>
                    <xdr:row>13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POS Lambie</vt:lpstr>
      <vt:lpstr>POS McKay</vt:lpstr>
      <vt:lpstr>Finance</vt:lpstr>
      <vt:lpstr>DPR</vt:lpstr>
      <vt:lpstr>Intra</vt:lpstr>
      <vt:lpstr>MacroPage</vt:lpstr>
      <vt:lpstr>DPR!Print_Area</vt:lpstr>
      <vt:lpstr>Finance!Print_Area</vt:lpstr>
      <vt:lpstr>Intra!Print_Area</vt:lpstr>
      <vt:lpstr>'POS Lambie'!Print_Area</vt:lpstr>
      <vt:lpstr>'POS McKay'!Print_Area</vt:lpstr>
      <vt:lpstr>'POS Lambie'!Print_Titles</vt:lpstr>
      <vt:lpstr>'POS McKay'!Print_Titles</vt:lpstr>
    </vt:vector>
  </TitlesOfParts>
  <Company>Andersen Worldwide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bgillis</dc:creator>
  <cp:lastModifiedBy>Felienne</cp:lastModifiedBy>
  <dcterms:created xsi:type="dcterms:W3CDTF">2000-10-07T18:37:54Z</dcterms:created>
  <dcterms:modified xsi:type="dcterms:W3CDTF">2014-09-03T20:20:58Z</dcterms:modified>
</cp:coreProperties>
</file>