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90" windowWidth="15135" windowHeight="82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H12" i="1"/>
  <c r="I12" i="1"/>
  <c r="H13" i="1"/>
  <c r="I13" i="1"/>
  <c r="D14" i="1"/>
  <c r="E14" i="1"/>
  <c r="F14" i="1"/>
  <c r="G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</calcChain>
</file>

<file path=xl/sharedStrings.xml><?xml version="1.0" encoding="utf-8"?>
<sst xmlns="http://schemas.openxmlformats.org/spreadsheetml/2006/main" count="92" uniqueCount="34">
  <si>
    <t>On-Peak</t>
  </si>
  <si>
    <t>Off-Peak</t>
  </si>
  <si>
    <t xml:space="preserve">E R C O T E </t>
  </si>
  <si>
    <t>E R C O T N</t>
  </si>
  <si>
    <t xml:space="preserve">G R D A </t>
  </si>
  <si>
    <t>AECI</t>
  </si>
  <si>
    <t>AMRN</t>
  </si>
  <si>
    <t>CLEC</t>
  </si>
  <si>
    <t>CSWS</t>
  </si>
  <si>
    <t>EDE</t>
  </si>
  <si>
    <t>EES</t>
  </si>
  <si>
    <t>ERCOTE</t>
  </si>
  <si>
    <t>ERCOTN</t>
  </si>
  <si>
    <t>GRDA</t>
  </si>
  <si>
    <t>GRE</t>
  </si>
  <si>
    <t>INDN</t>
  </si>
  <si>
    <t>KCPL</t>
  </si>
  <si>
    <t>LAGN</t>
  </si>
  <si>
    <t>MEC</t>
  </si>
  <si>
    <t>MHEB</t>
  </si>
  <si>
    <t>MMPA</t>
  </si>
  <si>
    <t>MP</t>
  </si>
  <si>
    <t>MPS</t>
  </si>
  <si>
    <t>NPPD</t>
  </si>
  <si>
    <t>NSP</t>
  </si>
  <si>
    <t>OKGE</t>
  </si>
  <si>
    <t>OPPD</t>
  </si>
  <si>
    <t>OTP</t>
  </si>
  <si>
    <t>WAPA</t>
  </si>
  <si>
    <t>WR</t>
  </si>
  <si>
    <t>NA</t>
  </si>
  <si>
    <t>NIP</t>
  </si>
  <si>
    <t>SOURCE</t>
  </si>
  <si>
    <t>SINK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</si>
</sst>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5" xfId="0" applyFont="1" applyBorder="1"/>
    <xf numFmtId="0" fontId="0" fillId="0" borderId="7" xfId="0" applyBorder="1"/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0" fontId="1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30"/>
  <sheetViews>
    <sheetView tabSelected="1" workbookViewId="0"/>
  </sheetViews>
  <sheetFormatPr defaultRowHeight="12.75" x14ac:dyDescent="0.2"/>
  <cols>
    <col min="2" max="2" width="5.140625" customWidth="1"/>
    <col min="3" max="3" width="8.5703125" bestFit="1" customWidth="1"/>
    <col min="12" max="12" width="8.5703125" bestFit="1" customWidth="1"/>
  </cols>
  <sheetData>
    <row r="2" spans="2:18" ht="13.5" thickBot="1" x14ac:dyDescent="0.25"/>
    <row r="3" spans="2:18" ht="21" thickBot="1" x14ac:dyDescent="0.35">
      <c r="B3" s="8"/>
      <c r="C3" s="20" t="s">
        <v>33</v>
      </c>
      <c r="D3" s="20"/>
      <c r="E3" s="20"/>
      <c r="F3" s="20"/>
      <c r="G3" s="20"/>
      <c r="H3" s="20"/>
      <c r="I3" s="21"/>
      <c r="K3" s="8"/>
      <c r="L3" s="20" t="s">
        <v>32</v>
      </c>
      <c r="M3" s="20"/>
      <c r="N3" s="20"/>
      <c r="O3" s="20"/>
      <c r="P3" s="20"/>
      <c r="Q3" s="20"/>
      <c r="R3" s="21"/>
    </row>
    <row r="4" spans="2:18" ht="12.75" customHeight="1" x14ac:dyDescent="0.2">
      <c r="B4" s="22" t="s">
        <v>32</v>
      </c>
      <c r="C4" s="1"/>
      <c r="D4" s="24" t="s">
        <v>2</v>
      </c>
      <c r="E4" s="25"/>
      <c r="F4" s="24" t="s">
        <v>3</v>
      </c>
      <c r="G4" s="25"/>
      <c r="H4" s="24" t="s">
        <v>4</v>
      </c>
      <c r="I4" s="25"/>
      <c r="K4" s="22" t="s">
        <v>33</v>
      </c>
      <c r="L4" s="1"/>
      <c r="M4" s="24" t="s">
        <v>2</v>
      </c>
      <c r="N4" s="25"/>
      <c r="O4" s="24" t="s">
        <v>3</v>
      </c>
      <c r="P4" s="25"/>
      <c r="Q4" s="24" t="s">
        <v>4</v>
      </c>
      <c r="R4" s="25"/>
    </row>
    <row r="5" spans="2:18" ht="13.5" thickBot="1" x14ac:dyDescent="0.25">
      <c r="B5" s="22"/>
      <c r="C5" s="5"/>
      <c r="D5" s="2" t="s">
        <v>0</v>
      </c>
      <c r="E5" s="4" t="s">
        <v>1</v>
      </c>
      <c r="F5" s="2" t="s">
        <v>0</v>
      </c>
      <c r="G5" s="4" t="s">
        <v>1</v>
      </c>
      <c r="H5" s="3" t="s">
        <v>0</v>
      </c>
      <c r="I5" s="4" t="s">
        <v>1</v>
      </c>
      <c r="K5" s="22"/>
      <c r="L5" s="5"/>
      <c r="M5" s="2" t="s">
        <v>0</v>
      </c>
      <c r="N5" s="4" t="s">
        <v>1</v>
      </c>
      <c r="O5" s="2" t="s">
        <v>0</v>
      </c>
      <c r="P5" s="4" t="s">
        <v>1</v>
      </c>
      <c r="Q5" s="3" t="s">
        <v>0</v>
      </c>
      <c r="R5" s="4" t="s">
        <v>1</v>
      </c>
    </row>
    <row r="6" spans="2:18" x14ac:dyDescent="0.2">
      <c r="B6" s="22"/>
      <c r="C6" s="1" t="s">
        <v>5</v>
      </c>
      <c r="D6" s="9">
        <f>3.02+0.04+0.106+0.99+0.2</f>
        <v>4.3559999999999999</v>
      </c>
      <c r="E6" s="10">
        <f>1.44+0.04+0.106+0.99+0.2</f>
        <v>2.7760000000000002</v>
      </c>
      <c r="F6" s="11">
        <f>3.02+0.04+0.11+1+0.2</f>
        <v>4.37</v>
      </c>
      <c r="G6" s="12">
        <f>1.44+0.04+0.11+1+0.2</f>
        <v>2.79</v>
      </c>
      <c r="H6" s="13">
        <f>7.15+0.12+0.079+1.01+0.2</f>
        <v>8.5589999999999993</v>
      </c>
      <c r="I6" s="14">
        <f>7.15+0.12+0.079+1.01+0.2</f>
        <v>8.5589999999999993</v>
      </c>
      <c r="K6" s="22"/>
      <c r="L6" s="1" t="s">
        <v>5</v>
      </c>
      <c r="M6" s="9">
        <v>2.92</v>
      </c>
      <c r="N6" s="10">
        <v>2.92</v>
      </c>
      <c r="O6" s="11">
        <v>2.92</v>
      </c>
      <c r="P6" s="12">
        <v>2.92</v>
      </c>
      <c r="Q6" s="13">
        <v>2.98</v>
      </c>
      <c r="R6" s="14">
        <v>2.98</v>
      </c>
    </row>
    <row r="7" spans="2:18" x14ac:dyDescent="0.2">
      <c r="B7" s="22"/>
      <c r="C7" s="6" t="s">
        <v>6</v>
      </c>
      <c r="D7" s="15">
        <f>3.02+0.04+0.104+0.99+0.2</f>
        <v>4.3540000000000001</v>
      </c>
      <c r="E7" s="9">
        <f>1.44+0.04+0.104+0.99+0.2</f>
        <v>2.774</v>
      </c>
      <c r="F7" s="11">
        <f>3.02+0.04+0.109+1+0.2</f>
        <v>4.3690000000000007</v>
      </c>
      <c r="G7" s="12">
        <f>1.44+0.04+0.109+1+0.2</f>
        <v>2.7890000000000001</v>
      </c>
      <c r="H7" s="11">
        <f>7.15+0.12+0.08+0.99+0.2</f>
        <v>8.5399999999999991</v>
      </c>
      <c r="I7" s="10">
        <f>7.15+0.12+0.08+0.99+0.2</f>
        <v>8.5399999999999991</v>
      </c>
      <c r="K7" s="22"/>
      <c r="L7" s="6" t="s">
        <v>6</v>
      </c>
      <c r="M7" s="15">
        <v>2.9</v>
      </c>
      <c r="N7" s="9">
        <v>2.9</v>
      </c>
      <c r="O7" s="11">
        <v>2.92</v>
      </c>
      <c r="P7" s="12">
        <v>2.92</v>
      </c>
      <c r="Q7" s="11">
        <v>2.98</v>
      </c>
      <c r="R7" s="10">
        <v>2.98</v>
      </c>
    </row>
    <row r="8" spans="2:18" x14ac:dyDescent="0.2">
      <c r="B8" s="22"/>
      <c r="C8" s="6" t="s">
        <v>7</v>
      </c>
      <c r="D8" s="9">
        <f>3.02+0.04+0.118+1+0.2</f>
        <v>4.3780000000000001</v>
      </c>
      <c r="E8" s="10">
        <f>1.44+0.04+0.118+1+0.2</f>
        <v>2.798</v>
      </c>
      <c r="F8" s="11">
        <f>3.02+0.04+0.117+1+0.2</f>
        <v>4.3769999999999998</v>
      </c>
      <c r="G8" s="12">
        <f>1.44+0.04+0.117+1+0.2</f>
        <v>2.7970000000000002</v>
      </c>
      <c r="H8" s="11">
        <f>7.15+0.12+0.096+1.02+0.2</f>
        <v>8.5860000000000003</v>
      </c>
      <c r="I8" s="10">
        <f>7.15+0.12+0.096+1.02+0.2</f>
        <v>8.5860000000000003</v>
      </c>
      <c r="K8" s="22"/>
      <c r="L8" s="6" t="s">
        <v>7</v>
      </c>
      <c r="M8" s="9">
        <v>4.37</v>
      </c>
      <c r="N8" s="10">
        <v>2.79</v>
      </c>
      <c r="O8" s="11">
        <v>4.38</v>
      </c>
      <c r="P8" s="12">
        <v>2.8</v>
      </c>
      <c r="Q8" s="11">
        <v>4.45</v>
      </c>
      <c r="R8" s="10">
        <v>2.87</v>
      </c>
    </row>
    <row r="9" spans="2:18" x14ac:dyDescent="0.2">
      <c r="B9" s="22"/>
      <c r="C9" s="6" t="s">
        <v>8</v>
      </c>
      <c r="D9" s="9">
        <f>3.02+0.08+0.111+1+0.2</f>
        <v>4.4110000000000005</v>
      </c>
      <c r="E9" s="10">
        <f>1.44+0.08+0.111+1+0.2</f>
        <v>2.8310000000000004</v>
      </c>
      <c r="F9" s="11">
        <f>3.02+0.08+0.123+1+0.2</f>
        <v>4.423</v>
      </c>
      <c r="G9" s="12">
        <f>1.44+0.08+0.123+1+0.2</f>
        <v>2.843</v>
      </c>
      <c r="H9" s="11">
        <f>7.15+0.16+0.099+1.03+0.2</f>
        <v>8.6389999999999993</v>
      </c>
      <c r="I9" s="10">
        <f>7.15+0.16+0.099+1.03+0.2</f>
        <v>8.6389999999999993</v>
      </c>
      <c r="K9" s="22"/>
      <c r="L9" s="6" t="s">
        <v>8</v>
      </c>
      <c r="M9" s="9">
        <v>4.38</v>
      </c>
      <c r="N9" s="10">
        <v>2.8</v>
      </c>
      <c r="O9" s="11">
        <v>4.38</v>
      </c>
      <c r="P9" s="12">
        <v>2.8</v>
      </c>
      <c r="Q9" s="11">
        <v>4.47</v>
      </c>
      <c r="R9" s="10">
        <v>2.89</v>
      </c>
    </row>
    <row r="10" spans="2:18" x14ac:dyDescent="0.2">
      <c r="B10" s="22"/>
      <c r="C10" s="6" t="s">
        <v>9</v>
      </c>
      <c r="D10" s="9">
        <f>3.02+0.073+0.103+1.01+0.2</f>
        <v>4.4060000000000006</v>
      </c>
      <c r="E10" s="10">
        <f>1.44+0.073+0.103+1.01+0.2</f>
        <v>2.8260000000000001</v>
      </c>
      <c r="F10" s="11">
        <f>3.02+0.073+0.111+1.01+0.2</f>
        <v>4.4140000000000006</v>
      </c>
      <c r="G10" s="12">
        <f>1.44+0.073+0.111+1.01+0.2</f>
        <v>2.8340000000000001</v>
      </c>
      <c r="H10" s="11">
        <f>7.15+0.153+0.084+1.04+0.2</f>
        <v>8.6269999999999989</v>
      </c>
      <c r="I10" s="10">
        <f>7.15+0.153+0.084+1.04+0.2</f>
        <v>8.6269999999999989</v>
      </c>
      <c r="K10" s="22"/>
      <c r="L10" s="6" t="s">
        <v>9</v>
      </c>
      <c r="M10" s="9">
        <v>5.09</v>
      </c>
      <c r="N10" s="10">
        <v>3.15</v>
      </c>
      <c r="O10" s="11">
        <v>5.09</v>
      </c>
      <c r="P10" s="12">
        <v>3.15</v>
      </c>
      <c r="Q10" s="11">
        <v>5.18</v>
      </c>
      <c r="R10" s="10">
        <v>3.24</v>
      </c>
    </row>
    <row r="11" spans="2:18" x14ac:dyDescent="0.2">
      <c r="B11" s="22"/>
      <c r="C11" s="6" t="s">
        <v>10</v>
      </c>
      <c r="D11" s="9">
        <f>3.02+0.04+0.114+1+0.2</f>
        <v>4.3739999999999997</v>
      </c>
      <c r="E11" s="10">
        <f>1.44+0.04+0.114+1+0.2</f>
        <v>2.7940000000000005</v>
      </c>
      <c r="F11" s="11">
        <f>3.02+0.04+0.115+1+0.2</f>
        <v>4.3750000000000009</v>
      </c>
      <c r="G11" s="12">
        <f>1.44+0.04+0.115+1+0.2</f>
        <v>2.7949999999999999</v>
      </c>
      <c r="H11" s="11">
        <f>7.15+0.12+0.092+1.02+0.2</f>
        <v>8.581999999999999</v>
      </c>
      <c r="I11" s="10">
        <f>7.15+0.12+0.092+1.02+0.2</f>
        <v>8.581999999999999</v>
      </c>
      <c r="K11" s="22"/>
      <c r="L11" s="6" t="s">
        <v>10</v>
      </c>
      <c r="M11" s="9">
        <v>2.92</v>
      </c>
      <c r="N11" s="10">
        <v>2.92</v>
      </c>
      <c r="O11" s="11">
        <v>3</v>
      </c>
      <c r="P11" s="12">
        <v>3</v>
      </c>
      <c r="Q11" s="11">
        <v>3</v>
      </c>
      <c r="R11" s="10">
        <v>3</v>
      </c>
    </row>
    <row r="12" spans="2:18" x14ac:dyDescent="0.2">
      <c r="B12" s="22"/>
      <c r="C12" s="6" t="s">
        <v>11</v>
      </c>
      <c r="D12" s="9" t="s">
        <v>30</v>
      </c>
      <c r="E12" s="10" t="s">
        <v>30</v>
      </c>
      <c r="F12" s="11" t="s">
        <v>31</v>
      </c>
      <c r="G12" s="12" t="s">
        <v>31</v>
      </c>
      <c r="H12" s="11">
        <f>7.15+0.16+0.105+1.02+0.2</f>
        <v>8.6349999999999998</v>
      </c>
      <c r="I12" s="10">
        <f>7.15+0.16+0.105+1.02+0.2</f>
        <v>8.6349999999999998</v>
      </c>
      <c r="K12" s="22"/>
      <c r="L12" s="6" t="s">
        <v>11</v>
      </c>
      <c r="M12" s="9" t="s">
        <v>30</v>
      </c>
      <c r="N12" s="10" t="s">
        <v>30</v>
      </c>
      <c r="O12" s="11" t="s">
        <v>30</v>
      </c>
      <c r="P12" s="12" t="s">
        <v>30</v>
      </c>
      <c r="Q12" s="11">
        <v>4.5</v>
      </c>
      <c r="R12" s="10">
        <v>2.92</v>
      </c>
    </row>
    <row r="13" spans="2:18" x14ac:dyDescent="0.2">
      <c r="B13" s="22"/>
      <c r="C13" s="6" t="s">
        <v>12</v>
      </c>
      <c r="D13" s="9" t="s">
        <v>31</v>
      </c>
      <c r="E13" s="10" t="s">
        <v>31</v>
      </c>
      <c r="F13" s="11" t="s">
        <v>30</v>
      </c>
      <c r="G13" s="12" t="s">
        <v>30</v>
      </c>
      <c r="H13" s="11">
        <f>7.15+0.16+0.115+1.02+0.2</f>
        <v>8.6449999999999996</v>
      </c>
      <c r="I13" s="10">
        <f>7.15+0.16+0.115+1.02+0.2</f>
        <v>8.6449999999999996</v>
      </c>
      <c r="K13" s="22"/>
      <c r="L13" s="6" t="s">
        <v>12</v>
      </c>
      <c r="M13" s="9" t="s">
        <v>30</v>
      </c>
      <c r="N13" s="10" t="s">
        <v>30</v>
      </c>
      <c r="O13" s="11" t="s">
        <v>30</v>
      </c>
      <c r="P13" s="12" t="s">
        <v>30</v>
      </c>
      <c r="Q13" s="11">
        <v>4.51</v>
      </c>
      <c r="R13" s="10">
        <v>2.93</v>
      </c>
    </row>
    <row r="14" spans="2:18" x14ac:dyDescent="0.2">
      <c r="B14" s="22"/>
      <c r="C14" s="6" t="s">
        <v>13</v>
      </c>
      <c r="D14" s="9">
        <f>3.02+0.16+0.105+1.01+0.2</f>
        <v>4.4950000000000001</v>
      </c>
      <c r="E14" s="10">
        <f>1.44+0.16+0.105+1.01+0.2</f>
        <v>2.915</v>
      </c>
      <c r="F14" s="11">
        <f>3.02+0.16+0.114+1.02+0.2</f>
        <v>4.5140000000000002</v>
      </c>
      <c r="G14" s="12">
        <f>1.44+0.16+0.114+1.02+0.2</f>
        <v>2.9340000000000002</v>
      </c>
      <c r="H14" s="11" t="s">
        <v>30</v>
      </c>
      <c r="I14" s="10" t="s">
        <v>30</v>
      </c>
      <c r="K14" s="22"/>
      <c r="L14" s="6" t="s">
        <v>13</v>
      </c>
      <c r="M14" s="9">
        <v>8.64</v>
      </c>
      <c r="N14" s="10">
        <v>8.64</v>
      </c>
      <c r="O14" s="11">
        <v>8.65</v>
      </c>
      <c r="P14" s="12">
        <v>8.65</v>
      </c>
      <c r="Q14" s="11" t="s">
        <v>30</v>
      </c>
      <c r="R14" s="10" t="s">
        <v>30</v>
      </c>
    </row>
    <row r="15" spans="2:18" x14ac:dyDescent="0.2">
      <c r="B15" s="22"/>
      <c r="C15" s="6" t="s">
        <v>14</v>
      </c>
      <c r="D15" s="9">
        <f>3.02+0.99+0.2</f>
        <v>4.21</v>
      </c>
      <c r="E15" s="10">
        <f>1.44+0.99+0.2</f>
        <v>2.63</v>
      </c>
      <c r="F15" s="11">
        <f>3.02+1+0.2</f>
        <v>4.22</v>
      </c>
      <c r="G15" s="12">
        <f>1.44+1+0.2</f>
        <v>2.64</v>
      </c>
      <c r="H15" s="11">
        <f>7.15+1.01+0.2</f>
        <v>8.36</v>
      </c>
      <c r="I15" s="10">
        <f>7.15+1.01+0.2</f>
        <v>8.36</v>
      </c>
      <c r="K15" s="22"/>
      <c r="L15" s="6" t="s">
        <v>14</v>
      </c>
      <c r="M15" s="9">
        <v>3.58</v>
      </c>
      <c r="N15" s="10">
        <v>3.58</v>
      </c>
      <c r="O15" s="11">
        <v>3.59</v>
      </c>
      <c r="P15" s="12">
        <v>3.59</v>
      </c>
      <c r="Q15" s="11">
        <v>3.59</v>
      </c>
      <c r="R15" s="10">
        <v>3.59</v>
      </c>
    </row>
    <row r="16" spans="2:18" x14ac:dyDescent="0.2">
      <c r="B16" s="22"/>
      <c r="C16" s="6" t="s">
        <v>15</v>
      </c>
      <c r="D16" s="9">
        <f>3.02+4+0.09+0.96+0.2</f>
        <v>8.27</v>
      </c>
      <c r="E16" s="10">
        <f>1.44+0.04+0.09+0.96+0.2</f>
        <v>2.7300000000000004</v>
      </c>
      <c r="F16" s="11">
        <f>3.02+0.04+0.101+0.98+0.2</f>
        <v>4.3410000000000002</v>
      </c>
      <c r="G16" s="12">
        <f>1.44+0.04+0.101+0.98+0.2</f>
        <v>2.7610000000000001</v>
      </c>
      <c r="H16" s="11">
        <f>7.15+0.12+0.068+0.96+0.2</f>
        <v>8.4979999999999993</v>
      </c>
      <c r="I16" s="10">
        <f>7.15+0.12+0.068+0.96+0.2</f>
        <v>8.4979999999999993</v>
      </c>
      <c r="K16" s="22"/>
      <c r="L16" s="6" t="s">
        <v>15</v>
      </c>
      <c r="M16" s="9">
        <v>3.65</v>
      </c>
      <c r="N16" s="10">
        <v>3.65</v>
      </c>
      <c r="O16" s="11">
        <v>3.71</v>
      </c>
      <c r="P16" s="12">
        <v>3.71</v>
      </c>
      <c r="Q16" s="11">
        <v>3.74</v>
      </c>
      <c r="R16" s="10">
        <v>3.74</v>
      </c>
    </row>
    <row r="17" spans="2:18" x14ac:dyDescent="0.2">
      <c r="B17" s="22"/>
      <c r="C17" s="6" t="s">
        <v>16</v>
      </c>
      <c r="D17" s="9">
        <f>3.02+0.04+0.096+0.99+0.2</f>
        <v>4.3460000000000001</v>
      </c>
      <c r="E17" s="10">
        <f>1.44+0.04+0.096+0.99+0.2</f>
        <v>2.766</v>
      </c>
      <c r="F17" s="11">
        <f>3.02+0.04+0.107+0.99+0.2</f>
        <v>4.3570000000000002</v>
      </c>
      <c r="G17" s="12">
        <f>1.44+0.04+0.107+0.99+0.2</f>
        <v>2.7770000000000001</v>
      </c>
      <c r="H17" s="11">
        <f>7.15+0.12+0.075+1+0.2</f>
        <v>8.5449999999999999</v>
      </c>
      <c r="I17" s="10">
        <f>7.15+0.12+0.075+1+0.2</f>
        <v>8.5449999999999999</v>
      </c>
      <c r="K17" s="22"/>
      <c r="L17" s="6" t="s">
        <v>16</v>
      </c>
      <c r="M17" s="9">
        <v>3.68</v>
      </c>
      <c r="N17" s="10">
        <v>3.68</v>
      </c>
      <c r="O17" s="11">
        <v>3.71</v>
      </c>
      <c r="P17" s="12">
        <v>3.71</v>
      </c>
      <c r="Q17" s="11">
        <v>3.75</v>
      </c>
      <c r="R17" s="10">
        <v>3.75</v>
      </c>
    </row>
    <row r="18" spans="2:18" x14ac:dyDescent="0.2">
      <c r="B18" s="22"/>
      <c r="C18" s="6" t="s">
        <v>17</v>
      </c>
      <c r="D18" s="9">
        <f>3.02+0.04+0.114+1+0.2</f>
        <v>4.3739999999999997</v>
      </c>
      <c r="E18" s="10">
        <f>1.44+0.04+0.114+1+0.2</f>
        <v>2.7940000000000005</v>
      </c>
      <c r="F18" s="11">
        <f>1.44+0.04+0.115+0.1+0.2</f>
        <v>1.895</v>
      </c>
      <c r="G18" s="12">
        <f>3.02+0.04+0.115+1+0.2</f>
        <v>4.3750000000000009</v>
      </c>
      <c r="H18" s="11">
        <f>7.15+0.12+0.092+1.02+0.2</f>
        <v>8.581999999999999</v>
      </c>
      <c r="I18" s="10">
        <f>7.15+0.12+0.092+1.02+0.2</f>
        <v>8.581999999999999</v>
      </c>
      <c r="K18" s="22"/>
      <c r="L18" s="6" t="s">
        <v>17</v>
      </c>
      <c r="M18" s="9">
        <v>4.38</v>
      </c>
      <c r="N18" s="10">
        <v>2.8</v>
      </c>
      <c r="O18" s="11">
        <v>4.38</v>
      </c>
      <c r="P18" s="12">
        <v>2.8</v>
      </c>
      <c r="Q18" s="11">
        <v>4.4400000000000004</v>
      </c>
      <c r="R18" s="10">
        <v>2.86</v>
      </c>
    </row>
    <row r="19" spans="2:18" x14ac:dyDescent="0.2">
      <c r="B19" s="22"/>
      <c r="C19" s="6" t="s">
        <v>18</v>
      </c>
      <c r="D19" s="9">
        <f>3.02+0.04+0.098+0.98+0.2</f>
        <v>4.3380000000000001</v>
      </c>
      <c r="E19" s="10">
        <f>1.44+0.04+0.098+0.98+0.2</f>
        <v>2.758</v>
      </c>
      <c r="F19" s="11">
        <f>3.02+0.04+0.107+0.99+0.2</f>
        <v>4.3570000000000002</v>
      </c>
      <c r="G19" s="12">
        <f>1.44+0.04+0.107+0.99+0.2</f>
        <v>2.7770000000000001</v>
      </c>
      <c r="H19" s="11">
        <f>7.15+0.12+0.076+1+0.2</f>
        <v>8.5459999999999994</v>
      </c>
      <c r="I19" s="10">
        <f>7.15+0.12+0.076+1+0.2</f>
        <v>8.5459999999999994</v>
      </c>
      <c r="K19" s="22"/>
      <c r="L19" s="6" t="s">
        <v>18</v>
      </c>
      <c r="M19" s="9">
        <v>3.71</v>
      </c>
      <c r="N19" s="10">
        <v>3.71</v>
      </c>
      <c r="O19" s="11">
        <v>3.73</v>
      </c>
      <c r="P19" s="12">
        <v>3.73</v>
      </c>
      <c r="Q19" s="11">
        <v>3.79</v>
      </c>
      <c r="R19" s="10">
        <v>3.79</v>
      </c>
    </row>
    <row r="20" spans="2:18" x14ac:dyDescent="0.2">
      <c r="B20" s="22"/>
      <c r="C20" s="6" t="s">
        <v>19</v>
      </c>
      <c r="D20" s="9">
        <f>3.02+0.04+0.1+0.99+0.2</f>
        <v>4.3500000000000005</v>
      </c>
      <c r="E20" s="10">
        <f>1.44+0.04+0.1+0.99+0.2</f>
        <v>2.7700000000000005</v>
      </c>
      <c r="F20" s="11">
        <f>3.02+0.04+0.108+1+0.2</f>
        <v>4.3680000000000003</v>
      </c>
      <c r="G20" s="12">
        <f>1.44+0.04+0.108+1+0.2</f>
        <v>2.7880000000000003</v>
      </c>
      <c r="H20" s="11">
        <f>7.15+0.12+0.077+1+0.2</f>
        <v>8.5470000000000006</v>
      </c>
      <c r="I20" s="10">
        <f>7.15+0.12+0.077+1+0.2</f>
        <v>8.5470000000000006</v>
      </c>
      <c r="K20" s="22"/>
      <c r="L20" s="6" t="s">
        <v>19</v>
      </c>
      <c r="M20" s="9">
        <v>3.72</v>
      </c>
      <c r="N20" s="10">
        <v>3.72</v>
      </c>
      <c r="O20" s="11">
        <v>3.74</v>
      </c>
      <c r="P20" s="12">
        <v>3.74</v>
      </c>
      <c r="Q20" s="11">
        <v>3.79</v>
      </c>
      <c r="R20" s="10">
        <v>3.79</v>
      </c>
    </row>
    <row r="21" spans="2:18" x14ac:dyDescent="0.2">
      <c r="B21" s="22"/>
      <c r="C21" s="6" t="s">
        <v>20</v>
      </c>
      <c r="D21" s="9">
        <f>3.02+0.04+0.101+0.99+0.2</f>
        <v>4.351</v>
      </c>
      <c r="E21" s="10">
        <f>1.44+0.04+0.101+0.99+0.2</f>
        <v>2.7709999999999999</v>
      </c>
      <c r="F21" s="11">
        <f>3.02+0.04+0.108+0.99+0.2</f>
        <v>4.3580000000000005</v>
      </c>
      <c r="G21" s="12">
        <f>1.44+0.04+0.108+0.99+0.2</f>
        <v>2.7780000000000005</v>
      </c>
      <c r="H21" s="11">
        <f>7.15+0.12+0.077+1+0.2</f>
        <v>8.5470000000000006</v>
      </c>
      <c r="I21" s="10">
        <f>7.15+0.12+0.077+1+0.2</f>
        <v>8.5470000000000006</v>
      </c>
      <c r="K21" s="22"/>
      <c r="L21" s="6" t="s">
        <v>20</v>
      </c>
      <c r="M21" s="9">
        <v>3.72</v>
      </c>
      <c r="N21" s="10">
        <v>3.72</v>
      </c>
      <c r="O21" s="11">
        <v>3.73</v>
      </c>
      <c r="P21" s="12">
        <v>3.73</v>
      </c>
      <c r="Q21" s="11">
        <v>3.79</v>
      </c>
      <c r="R21" s="10">
        <v>3.79</v>
      </c>
    </row>
    <row r="22" spans="2:18" x14ac:dyDescent="0.2">
      <c r="B22" s="22"/>
      <c r="C22" s="6" t="s">
        <v>21</v>
      </c>
      <c r="D22" s="9">
        <f>3.02+0.04+0.1+0.98+0.2</f>
        <v>4.3400000000000007</v>
      </c>
      <c r="E22" s="10">
        <f>1.44+0.04+0.1+0.98+0.2</f>
        <v>2.7600000000000002</v>
      </c>
      <c r="F22" s="11">
        <f>3.02+0.04+0.108+1+0.2</f>
        <v>4.3680000000000003</v>
      </c>
      <c r="G22" s="12">
        <f>1.44+0.04+0.108+1+0.2</f>
        <v>2.7880000000000003</v>
      </c>
      <c r="H22" s="11">
        <f>7.15+0.12+0.077+0.99+0.2</f>
        <v>8.536999999999999</v>
      </c>
      <c r="I22" s="10">
        <f>7.15+0.12+0.077+0.99+0.2</f>
        <v>8.536999999999999</v>
      </c>
      <c r="K22" s="22"/>
      <c r="L22" s="6" t="s">
        <v>21</v>
      </c>
      <c r="M22" s="9">
        <v>3.71</v>
      </c>
      <c r="N22" s="10">
        <v>3.71</v>
      </c>
      <c r="O22" s="11">
        <v>3.74</v>
      </c>
      <c r="P22" s="12">
        <v>3.74</v>
      </c>
      <c r="Q22" s="11">
        <v>3.79</v>
      </c>
      <c r="R22" s="10">
        <v>3.79</v>
      </c>
    </row>
    <row r="23" spans="2:18" x14ac:dyDescent="0.2">
      <c r="B23" s="22"/>
      <c r="C23" s="6" t="s">
        <v>22</v>
      </c>
      <c r="D23" s="9">
        <f>3.02+0.04+0.093+0.97+0.2</f>
        <v>4.3230000000000004</v>
      </c>
      <c r="E23" s="10">
        <f>1.44+0.04+0.093+0.97+0.2</f>
        <v>2.7430000000000003</v>
      </c>
      <c r="F23" s="11">
        <f>3.02+0.04+0.99+0.2</f>
        <v>4.25</v>
      </c>
      <c r="G23" s="12">
        <f>1.44+0.04+0.103+0.99+0.2</f>
        <v>2.7730000000000001</v>
      </c>
      <c r="H23" s="11">
        <f>7.15+0.12+0.071+0.97+0.2</f>
        <v>8.5109999999999992</v>
      </c>
      <c r="I23" s="10">
        <f>7.15+0.12+0.071+0.97+0.2</f>
        <v>8.5109999999999992</v>
      </c>
      <c r="K23" s="22"/>
      <c r="L23" s="6" t="s">
        <v>22</v>
      </c>
      <c r="M23" s="9">
        <v>3.69</v>
      </c>
      <c r="N23" s="10">
        <v>3.69</v>
      </c>
      <c r="O23" s="11">
        <v>3.72</v>
      </c>
      <c r="P23" s="12">
        <v>3.72</v>
      </c>
      <c r="Q23" s="11">
        <v>3.76</v>
      </c>
      <c r="R23" s="10">
        <v>3.76</v>
      </c>
    </row>
    <row r="24" spans="2:18" x14ac:dyDescent="0.2">
      <c r="B24" s="22"/>
      <c r="C24" s="6" t="s">
        <v>23</v>
      </c>
      <c r="D24" s="9">
        <f>3.02+0.04+0.096+1+0.2</f>
        <v>4.3560000000000008</v>
      </c>
      <c r="E24" s="10">
        <f>1.44+0.04+0.106+1+0.2</f>
        <v>2.7860000000000005</v>
      </c>
      <c r="F24" s="11">
        <f>3.02+0.04+0.106+0.1+0.02</f>
        <v>3.286</v>
      </c>
      <c r="G24" s="12">
        <f>1.44+0.04+0.106+1+0.2</f>
        <v>2.7860000000000005</v>
      </c>
      <c r="H24" s="11">
        <f>7.15+0.12+0.075+1.02+0.2</f>
        <v>8.5649999999999995</v>
      </c>
      <c r="I24" s="10">
        <f>7.15+0.12+0.075+1.02+0.2</f>
        <v>8.5649999999999995</v>
      </c>
      <c r="K24" s="22"/>
      <c r="L24" s="6" t="s">
        <v>23</v>
      </c>
      <c r="M24" s="9">
        <v>3.72</v>
      </c>
      <c r="N24" s="10">
        <v>3.72</v>
      </c>
      <c r="O24" s="11">
        <v>3.74</v>
      </c>
      <c r="P24" s="12">
        <v>3.74</v>
      </c>
      <c r="Q24" s="11">
        <v>3.8</v>
      </c>
      <c r="R24" s="10">
        <v>3.8</v>
      </c>
    </row>
    <row r="25" spans="2:18" x14ac:dyDescent="0.2">
      <c r="B25" s="22"/>
      <c r="C25" s="6" t="s">
        <v>24</v>
      </c>
      <c r="D25" s="9">
        <f>3.02+0.04+0.101+0.99+0.2</f>
        <v>4.351</v>
      </c>
      <c r="E25" s="10">
        <f>1.44+0.04+0.101+0.99+0.2</f>
        <v>2.7709999999999999</v>
      </c>
      <c r="F25" s="11">
        <f>3.02+0.04+0.108+0.99+0.2</f>
        <v>4.3580000000000005</v>
      </c>
      <c r="G25" s="12">
        <f>1.44+0.04+0.108+0.99+0.2</f>
        <v>2.7780000000000005</v>
      </c>
      <c r="H25" s="11">
        <f>7.15+0.12+0.077+1+0.2</f>
        <v>8.5470000000000006</v>
      </c>
      <c r="I25" s="10">
        <f>7.15+0.12+0.077+1+0.2</f>
        <v>8.5470000000000006</v>
      </c>
      <c r="K25" s="22"/>
      <c r="L25" s="6" t="s">
        <v>24</v>
      </c>
      <c r="M25" s="9">
        <v>3.72</v>
      </c>
      <c r="N25" s="10">
        <v>3.72</v>
      </c>
      <c r="O25" s="11">
        <v>3.73</v>
      </c>
      <c r="P25" s="12">
        <v>3.73</v>
      </c>
      <c r="Q25" s="11">
        <v>3.79</v>
      </c>
      <c r="R25" s="10">
        <v>3.79</v>
      </c>
    </row>
    <row r="26" spans="2:18" x14ac:dyDescent="0.2">
      <c r="B26" s="22"/>
      <c r="C26" s="6" t="s">
        <v>25</v>
      </c>
      <c r="D26" s="9">
        <f>3.02+0.151+0.106+1+0.2</f>
        <v>4.4769999999999994</v>
      </c>
      <c r="E26" s="10">
        <f>1.44+0.151+0.106+1+0.2</f>
        <v>2.8970000000000002</v>
      </c>
      <c r="F26" s="11">
        <f>3.02+0.151+0.125+1.01+0.2</f>
        <v>4.5060000000000002</v>
      </c>
      <c r="G26" s="12">
        <f>1.44+0.151+0.125+1.01+0.2</f>
        <v>2.9260000000000002</v>
      </c>
      <c r="H26" s="11">
        <f>7.15+0.231+0.09+1.03+0.2</f>
        <v>8.7009999999999987</v>
      </c>
      <c r="I26" s="10">
        <f>7.15+0.231+0.09+1.03+0.2</f>
        <v>8.7009999999999987</v>
      </c>
      <c r="K26" s="22"/>
      <c r="L26" s="6" t="s">
        <v>25</v>
      </c>
      <c r="M26" s="9">
        <v>2.98</v>
      </c>
      <c r="N26" s="10">
        <v>2.98</v>
      </c>
      <c r="O26" s="11">
        <v>3.01</v>
      </c>
      <c r="P26" s="12">
        <v>3.01</v>
      </c>
      <c r="Q26" s="11">
        <v>3.07</v>
      </c>
      <c r="R26" s="10">
        <v>3.07</v>
      </c>
    </row>
    <row r="27" spans="2:18" x14ac:dyDescent="0.2">
      <c r="B27" s="22"/>
      <c r="C27" s="6" t="s">
        <v>26</v>
      </c>
      <c r="D27" s="9">
        <f>3.02+0.04+0.095+0.98+0.2</f>
        <v>4.335</v>
      </c>
      <c r="E27" s="10">
        <f>1.44+0.04+0.095+0.98+0.2</f>
        <v>2.7549999999999999</v>
      </c>
      <c r="F27" s="11">
        <f>3.02+0.04+0.106+0.99+0.2</f>
        <v>4.3559999999999999</v>
      </c>
      <c r="G27" s="12">
        <f>1.44+0.04+0.106+0.99+0.2</f>
        <v>2.7760000000000002</v>
      </c>
      <c r="H27" s="15">
        <f>7.15+0.12+0.073+0.99+0.2</f>
        <v>8.5329999999999995</v>
      </c>
      <c r="I27" s="10">
        <f>7.15+0.12+0.073+0.99+0.2</f>
        <v>8.5329999999999995</v>
      </c>
      <c r="K27" s="22"/>
      <c r="L27" s="6" t="s">
        <v>26</v>
      </c>
      <c r="M27" s="9">
        <v>3.71</v>
      </c>
      <c r="N27" s="10">
        <v>3.71</v>
      </c>
      <c r="O27" s="11">
        <v>3.73</v>
      </c>
      <c r="P27" s="12">
        <v>3.73</v>
      </c>
      <c r="Q27" s="15">
        <v>3.77</v>
      </c>
      <c r="R27" s="10">
        <v>3.77</v>
      </c>
    </row>
    <row r="28" spans="2:18" x14ac:dyDescent="0.2">
      <c r="B28" s="22"/>
      <c r="C28" s="6" t="s">
        <v>27</v>
      </c>
      <c r="D28" s="9">
        <f>3.02+0.04+0.099+0.99+0.2</f>
        <v>4.3490000000000002</v>
      </c>
      <c r="E28" s="10">
        <f>1.44+0.04+0.099+0.99+0.2</f>
        <v>2.7690000000000001</v>
      </c>
      <c r="F28" s="11">
        <f>3.02+0.04+0.108+1+0.2</f>
        <v>4.3680000000000003</v>
      </c>
      <c r="G28" s="12">
        <f>1.44+0.04+0.108+1+0.2</f>
        <v>2.7880000000000003</v>
      </c>
      <c r="H28" s="11">
        <f>7.15+0.12+0.077+1.01+0.2</f>
        <v>8.5570000000000004</v>
      </c>
      <c r="I28" s="10">
        <f>7.15+0.12+0.077+1.01+0.2</f>
        <v>8.5570000000000004</v>
      </c>
      <c r="K28" s="22"/>
      <c r="L28" s="6" t="s">
        <v>27</v>
      </c>
      <c r="M28" s="9">
        <v>3.72</v>
      </c>
      <c r="N28" s="10">
        <v>3.72</v>
      </c>
      <c r="O28" s="11">
        <v>3.74</v>
      </c>
      <c r="P28" s="12">
        <v>3.74</v>
      </c>
      <c r="Q28" s="11">
        <v>3.78</v>
      </c>
      <c r="R28" s="10">
        <v>3.78</v>
      </c>
    </row>
    <row r="29" spans="2:18" x14ac:dyDescent="0.2">
      <c r="B29" s="22"/>
      <c r="C29" s="6" t="s">
        <v>28</v>
      </c>
      <c r="D29" s="9">
        <f>3.02+0.04+0.098+0.99+0.2</f>
        <v>4.3479999999999999</v>
      </c>
      <c r="E29" s="10">
        <f>1.44+0.04+0.098+0.99+0.2</f>
        <v>2.7680000000000002</v>
      </c>
      <c r="F29" s="11">
        <f>3.02+0.04+0.107+1+0.2</f>
        <v>4.367</v>
      </c>
      <c r="G29" s="12">
        <f>1.44+0.04+0.107+1+0.2</f>
        <v>2.7869999999999999</v>
      </c>
      <c r="H29" s="11">
        <f>7.15+0.12+0.076+1.01+0.2</f>
        <v>8.5559999999999992</v>
      </c>
      <c r="I29" s="10">
        <f>7.15+0.12+0.076+1.01+0.2</f>
        <v>8.5559999999999992</v>
      </c>
      <c r="K29" s="22"/>
      <c r="L29" s="6" t="s">
        <v>28</v>
      </c>
      <c r="M29" s="9">
        <v>3.72</v>
      </c>
      <c r="N29" s="10">
        <v>3.72</v>
      </c>
      <c r="O29" s="11">
        <v>3.73</v>
      </c>
      <c r="P29" s="12">
        <v>3.73</v>
      </c>
      <c r="Q29" s="11">
        <v>3.79</v>
      </c>
      <c r="R29" s="10">
        <v>3.79</v>
      </c>
    </row>
    <row r="30" spans="2:18" ht="13.5" thickBot="1" x14ac:dyDescent="0.25">
      <c r="B30" s="23"/>
      <c r="C30" s="7" t="s">
        <v>29</v>
      </c>
      <c r="D30" s="16">
        <f>3.02+0.196+0.093+0.99+0.2</f>
        <v>4.4990000000000006</v>
      </c>
      <c r="E30" s="17">
        <f>1.44+0.196+0.093+0.99+0.2</f>
        <v>2.919</v>
      </c>
      <c r="F30" s="18">
        <f>3.02+0.196+0.106+1+0.2</f>
        <v>4.5220000000000002</v>
      </c>
      <c r="G30" s="19">
        <f>1.44+0.196+0.106+0.1+0.2</f>
        <v>2.0420000000000003</v>
      </c>
      <c r="H30" s="18">
        <f>7.15+0.276+0.073+1.01+0.2</f>
        <v>8.7089999999999996</v>
      </c>
      <c r="I30" s="17">
        <f>7.15+0.276+0.073+1.01+0.2</f>
        <v>8.7089999999999996</v>
      </c>
      <c r="K30" s="23"/>
      <c r="L30" s="7" t="s">
        <v>29</v>
      </c>
      <c r="M30" s="16">
        <v>3.13</v>
      </c>
      <c r="N30" s="17">
        <v>3.13</v>
      </c>
      <c r="O30" s="18">
        <v>3.15</v>
      </c>
      <c r="P30" s="19">
        <v>3.15</v>
      </c>
      <c r="Q30" s="18">
        <v>3.2</v>
      </c>
      <c r="R30" s="17">
        <v>3.2</v>
      </c>
    </row>
  </sheetData>
  <mergeCells count="10">
    <mergeCell ref="C3:I3"/>
    <mergeCell ref="B4:B30"/>
    <mergeCell ref="L3:R3"/>
    <mergeCell ref="K4:K30"/>
    <mergeCell ref="H4:I4"/>
    <mergeCell ref="F4:G4"/>
    <mergeCell ref="D4:E4"/>
    <mergeCell ref="M4:N4"/>
    <mergeCell ref="O4:P4"/>
    <mergeCell ref="Q4:R4"/>
  </mergeCells>
  <phoneticPr fontId="0" type="noConversion"/>
  <pageMargins left="0.75" right="0.75" top="1" bottom="1" header="0.5" footer="0.5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C. Baughman Jr.</dc:creator>
  <cp:lastModifiedBy>Felienne</cp:lastModifiedBy>
  <cp:lastPrinted>2001-09-03T10:36:08Z</cp:lastPrinted>
  <dcterms:created xsi:type="dcterms:W3CDTF">2001-09-03T04:52:31Z</dcterms:created>
  <dcterms:modified xsi:type="dcterms:W3CDTF">2014-09-04T08:08:53Z</dcterms:modified>
</cp:coreProperties>
</file>