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 s="1"/>
  <c r="Q10" i="1"/>
  <c r="S10" i="1"/>
  <c r="AJ10" i="1"/>
  <c r="U10" i="1" s="1"/>
  <c r="AL10" i="1"/>
  <c r="AN10" i="1"/>
  <c r="E11" i="1"/>
  <c r="Q11" i="1" s="1"/>
  <c r="G11" i="1"/>
  <c r="I11" i="1" s="1"/>
  <c r="U11" i="1"/>
  <c r="Y11" i="1"/>
  <c r="AJ11" i="1"/>
  <c r="AL11" i="1"/>
  <c r="AN11" i="1"/>
  <c r="E13" i="1"/>
  <c r="Q13" i="1" s="1"/>
  <c r="Q25" i="1" s="1"/>
  <c r="G13" i="1"/>
  <c r="I13" i="1"/>
  <c r="M13" i="1" s="1"/>
  <c r="K13" i="1"/>
  <c r="O13" i="1"/>
  <c r="S13" i="1"/>
  <c r="AJ13" i="1"/>
  <c r="U13" i="1" s="1"/>
  <c r="AL13" i="1"/>
  <c r="AN13" i="1"/>
  <c r="E14" i="1"/>
  <c r="G14" i="1"/>
  <c r="I14" i="1" s="1"/>
  <c r="Q14" i="1"/>
  <c r="S14" i="1"/>
  <c r="AJ14" i="1"/>
  <c r="U14" i="1" s="1"/>
  <c r="AL14" i="1"/>
  <c r="AN14" i="1"/>
  <c r="AO14" i="1"/>
  <c r="E15" i="1"/>
  <c r="S15" i="1" s="1"/>
  <c r="G15" i="1"/>
  <c r="O15" i="1" s="1"/>
  <c r="I15" i="1"/>
  <c r="K15" i="1" s="1"/>
  <c r="Q15" i="1"/>
  <c r="AJ15" i="1"/>
  <c r="U15" i="1" s="1"/>
  <c r="AL15" i="1"/>
  <c r="AN15" i="1"/>
  <c r="E16" i="1"/>
  <c r="S16" i="1" s="1"/>
  <c r="G16" i="1"/>
  <c r="I16" i="1"/>
  <c r="K16" i="1" s="1"/>
  <c r="O16" i="1"/>
  <c r="Q16" i="1"/>
  <c r="U16" i="1"/>
  <c r="AJ16" i="1"/>
  <c r="AL16" i="1"/>
  <c r="AN16" i="1"/>
  <c r="E17" i="1"/>
  <c r="S17" i="1" s="1"/>
  <c r="G17" i="1"/>
  <c r="O17" i="1" s="1"/>
  <c r="I17" i="1"/>
  <c r="K17" i="1" s="1"/>
  <c r="Q17" i="1"/>
  <c r="AJ17" i="1"/>
  <c r="U17" i="1" s="1"/>
  <c r="AL17" i="1"/>
  <c r="AN17" i="1"/>
  <c r="E18" i="1"/>
  <c r="S18" i="1" s="1"/>
  <c r="G18" i="1"/>
  <c r="I18" i="1"/>
  <c r="K18" i="1" s="1"/>
  <c r="O18" i="1"/>
  <c r="Q18" i="1"/>
  <c r="U18" i="1"/>
  <c r="AJ18" i="1"/>
  <c r="AL18" i="1"/>
  <c r="AN18" i="1"/>
  <c r="E19" i="1"/>
  <c r="S19" i="1" s="1"/>
  <c r="G19" i="1"/>
  <c r="O19" i="1" s="1"/>
  <c r="I19" i="1"/>
  <c r="K19" i="1" s="1"/>
  <c r="Q19" i="1"/>
  <c r="AJ19" i="1"/>
  <c r="U19" i="1" s="1"/>
  <c r="AL19" i="1"/>
  <c r="AN19" i="1"/>
  <c r="E20" i="1"/>
  <c r="S20" i="1" s="1"/>
  <c r="G20" i="1"/>
  <c r="I20" i="1"/>
  <c r="K20" i="1" s="1"/>
  <c r="O20" i="1"/>
  <c r="Q20" i="1"/>
  <c r="U20" i="1"/>
  <c r="AJ20" i="1"/>
  <c r="AL20" i="1"/>
  <c r="AN20" i="1"/>
  <c r="E21" i="1"/>
  <c r="G21" i="1"/>
  <c r="O21" i="1" s="1"/>
  <c r="I21" i="1"/>
  <c r="K21" i="1" s="1"/>
  <c r="Q21" i="1"/>
  <c r="S21" i="1"/>
  <c r="AJ21" i="1"/>
  <c r="U21" i="1" s="1"/>
  <c r="AL21" i="1"/>
  <c r="E22" i="1"/>
  <c r="G22" i="1"/>
  <c r="I22" i="1" s="1"/>
  <c r="Q22" i="1"/>
  <c r="S22" i="1"/>
  <c r="AJ22" i="1"/>
  <c r="U22" i="1" s="1"/>
  <c r="AL22" i="1"/>
  <c r="E23" i="1"/>
  <c r="Q23" i="1" s="1"/>
  <c r="G23" i="1"/>
  <c r="I23" i="1" s="1"/>
  <c r="O23" i="1"/>
  <c r="U23" i="1"/>
  <c r="AJ23" i="1"/>
  <c r="AL23" i="1"/>
  <c r="AN23" i="1"/>
  <c r="AO23" i="1"/>
  <c r="E26" i="1"/>
  <c r="Q27" i="1" s="1"/>
  <c r="AK26" i="1"/>
  <c r="AL26" i="1"/>
  <c r="E27" i="1"/>
  <c r="M27" i="1"/>
  <c r="G52" i="1"/>
  <c r="Y10" i="1" s="1"/>
  <c r="I52" i="1"/>
  <c r="Z10" i="1" s="1"/>
  <c r="K52" i="1"/>
  <c r="S52" i="1"/>
  <c r="U52" i="1"/>
  <c r="Z11" i="1" s="1"/>
  <c r="W52" i="1"/>
  <c r="K11" i="1" l="1"/>
  <c r="M11" i="1"/>
  <c r="K22" i="1"/>
  <c r="M22" i="1"/>
  <c r="M23" i="1"/>
  <c r="K23" i="1"/>
  <c r="U25" i="1"/>
  <c r="K10" i="1"/>
  <c r="M10" i="1"/>
  <c r="K14" i="1"/>
  <c r="M14" i="1"/>
  <c r="U27" i="1"/>
  <c r="S27" i="1"/>
  <c r="O22" i="1"/>
  <c r="M20" i="1"/>
  <c r="M18" i="1"/>
  <c r="M25" i="1" s="1"/>
  <c r="M16" i="1"/>
  <c r="O14" i="1"/>
  <c r="S11" i="1"/>
  <c r="O10" i="1"/>
  <c r="S23" i="1"/>
  <c r="S25" i="1" s="1"/>
  <c r="O11" i="1"/>
  <c r="M21" i="1"/>
  <c r="M19" i="1"/>
  <c r="M17" i="1"/>
  <c r="M15" i="1"/>
  <c r="I25" i="1"/>
  <c r="K25" i="1" s="1"/>
  <c r="O25" i="1" l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<sst xmlns="http://schemas.openxmlformats.org/spreadsheetml/2006/main" count="158" uniqueCount="119">
  <si>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</si>
  <si>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</si>
  <si>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</si>
  <si>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</si>
  <si>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</si>
  <si>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</si>
  <si>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</si>
  <si>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</si>
  <si>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</si>
  <si>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</si>
  <si>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</si>
  <si>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</si>
  <si>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</si>
  <si>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</si>
  <si>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</si>
  <si>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</si>
  <si>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</si>
  <si>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</si>
  <si>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</si>
  <si>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</si>
  <si>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</si>
  <si>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</si>
  <si>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</si>
  <si>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</si>
  <si>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</si>
  <si>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</si>
  <si>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</si>
  <si>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</si>
  <si>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</si>
  <si>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</si>
  <si>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</si>
  <si>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</si>
  <si>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</si>
  <si>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</si>
  <si>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</si>
  <si>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</si>
  <si>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</si>
  <si>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</si>
  <si>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</si>
  <si>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</si>
  <si>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</si>
  <si>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</si>
  <si>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</si>
  <si>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</si>
  <si>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</si>
  <si>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</si>
  <si>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</si>
  <si>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</si>
  <si>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</si>
  <si>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</si>
  <si>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</si>
  <si>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</si>
  <si>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</si>
  <si>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</si>
  <si>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</si>
  <si>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</si>
  <si>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</si>
  <si>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</si>
  <si>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</si>
  <si>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</si>
  <si>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</si>
  <si>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</si>
  <si>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</si>
  <si>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</si>
  <si>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</si>
  <si>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</si>
  <si>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</si>
  <si>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</si>
  <si>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</si>
  <si>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</si>
  <si>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</si>
  <si>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</si>
  <si>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</si>
  <si>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</si>
  <si>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</si>
  <si>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</si>
  <si>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</si>
  <si>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</si>
  <si>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</si>
  <si>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</si>
  <si>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</si>
  <si>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</si>
  <si>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</si>
  <si>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</si>
  <si>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</si>
  <si>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</si>
  <si>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</si>
  <si>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</si>
  <si>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</si>
  <si>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</si>
  <si>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</si>
  <si>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</si>
  <si>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</si>
  <si>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</si>
  <si>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</si>
  <si>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</si>
  <si>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</si>
  <si>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</si>
  <si>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</si>
  <si>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</si>
  <si>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</si>
  <si>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</si>
  <si>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</si>
  <si>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</si>
  <si>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</si>
  <si>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</si>
  <si>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</si>
  <si>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</si>
  <si>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</si>
  <si>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</si>
  <si>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</si>
  <si>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</si>
  <si>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</si>
  <si>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</si>
  <si>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</si>
  <si>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</si>
  <si>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</si>
  <si>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</si>
  <si>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8/25/00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</si>
</sst>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14.875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24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6.6875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42.4375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26.8125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39.75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28.8125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18.75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18.0625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24.0625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5.6634000000000002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D26" sqref="D26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36770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28.8125</v>
      </c>
      <c r="F10" s="209"/>
      <c r="G10" s="208">
        <f>[1]!'NBP,DIVIDEND'</f>
        <v>2.6</v>
      </c>
      <c r="H10" s="210"/>
      <c r="I10" s="211">
        <f>+G10/E10</f>
        <v>9.0238611713665942E-2</v>
      </c>
      <c r="J10" s="211"/>
      <c r="K10" s="212">
        <f>(+I10-E$27)*10000</f>
        <v>336.0461171366594</v>
      </c>
      <c r="L10" s="207"/>
      <c r="M10" s="211">
        <f>(I10*AA10)+((I10*(1-AA10))*(1-0.3))</f>
        <v>8.8885032537960942E-2</v>
      </c>
      <c r="N10" s="207"/>
      <c r="O10" s="213">
        <f>+G10/Z10</f>
        <v>1.0054137664346479</v>
      </c>
      <c r="P10" s="214"/>
      <c r="Q10" s="213">
        <f>(AF10+$E10-AG10)/AG10</f>
        <v>-2.5287550744248943E-2</v>
      </c>
      <c r="R10" s="214"/>
      <c r="S10" s="213">
        <f>(AH10+$E10-AI10)/AI10</f>
        <v>7.8718535469107495E-2</v>
      </c>
      <c r="T10" s="210"/>
      <c r="U10" s="215">
        <f>(AJ10+$E10-AK10)/AK10</f>
        <v>0.33749999999999997</v>
      </c>
      <c r="V10" s="216"/>
      <c r="W10" s="131"/>
      <c r="X10" s="150"/>
      <c r="Y10" s="327">
        <f>ROUND(G52,2)</f>
        <v>2.4900000000000002</v>
      </c>
      <c r="Z10" s="328">
        <f>+I52</f>
        <v>2.5860000000000007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29.56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14.875</v>
      </c>
      <c r="F11" s="230"/>
      <c r="G11" s="229">
        <f>[1]!'EOT,DIVIDEND'</f>
        <v>1.9</v>
      </c>
      <c r="H11" s="231"/>
      <c r="I11" s="232">
        <f>+G11/E11</f>
        <v>0.12773109243697478</v>
      </c>
      <c r="J11" s="232"/>
      <c r="K11" s="233">
        <f>(+I11-E$27)*10000</f>
        <v>710.97092436974776</v>
      </c>
      <c r="L11" s="228"/>
      <c r="M11" s="232">
        <f>(I11*AA11)+((I11*(1-AA11))*(1-0.3))</f>
        <v>0.12581512605042017</v>
      </c>
      <c r="N11" s="228"/>
      <c r="O11" s="234">
        <f>+G11/Z11</f>
        <v>3.0546623794212215</v>
      </c>
      <c r="P11" s="235"/>
      <c r="Q11" s="234">
        <f>(AF11+$E11-AG11)/AG11</f>
        <v>-5.9288537549407112E-2</v>
      </c>
      <c r="R11" s="235"/>
      <c r="S11" s="234">
        <f>(AH11+$E11-AI11)/AI11</f>
        <v>8.1938325991189401E-2</v>
      </c>
      <c r="T11" s="231"/>
      <c r="U11" s="236">
        <f>(AJ11+E11-AK11)/AK11</f>
        <v>0.25384615384615389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15.8125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</v>
      </c>
      <c r="F13" s="238"/>
      <c r="G13" s="237">
        <f>[1]!'APU,DIVIDEND'</f>
        <v>2.2000000000000002</v>
      </c>
      <c r="H13" s="109"/>
      <c r="I13" s="179">
        <f>+G13/E13</f>
        <v>0.12222222222222223</v>
      </c>
      <c r="J13" s="179"/>
      <c r="K13" s="244">
        <f t="shared" ref="K13:K23" si="0">(+I13-E$27)*10000</f>
        <v>655.88222222222225</v>
      </c>
      <c r="L13" s="107"/>
      <c r="M13" s="179">
        <f t="shared" ref="M13:M23" si="1">(I13*AA13)+((I13*(1-AA13))*(1-0.3))</f>
        <v>0.11122222222222222</v>
      </c>
      <c r="N13" s="107"/>
      <c r="O13" s="166">
        <f>+G13/Y13</f>
        <v>4.6808510638297882</v>
      </c>
      <c r="P13" s="240"/>
      <c r="Q13" s="166">
        <f t="shared" ref="Q13:Q23" si="2">(AF13+$E13-AG13)/AG13</f>
        <v>-2.0408163265306121E-2</v>
      </c>
      <c r="R13" s="240"/>
      <c r="S13" s="166">
        <f t="shared" ref="S13:S23" si="3">(AH13+$E13-AI13)/AI13</f>
        <v>9.9259259259259297E-2</v>
      </c>
      <c r="T13" s="109"/>
      <c r="U13" s="245">
        <f t="shared" ref="U13:U23" si="4">(AJ13+E13-AK13)/AK13</f>
        <v>0.32100840336134445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18.375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</v>
      </c>
      <c r="F14" s="238"/>
      <c r="G14" s="237">
        <f>[1]!'BPL,DIVIDEND'</f>
        <v>2.4</v>
      </c>
      <c r="H14" s="109"/>
      <c r="I14" s="179">
        <f t="shared" ref="I14:I20" si="5">+G14/E14</f>
        <v>8.5714285714285715E-2</v>
      </c>
      <c r="J14" s="179"/>
      <c r="K14" s="244">
        <f t="shared" si="0"/>
        <v>290.80285714285714</v>
      </c>
      <c r="L14" s="107"/>
      <c r="M14" s="179">
        <f t="shared" si="1"/>
        <v>7.9285714285714279E-2</v>
      </c>
      <c r="N14" s="107"/>
      <c r="O14" s="166">
        <f t="shared" ref="O14:O23" si="6">+G14/Z14</f>
        <v>0.91603053435114501</v>
      </c>
      <c r="P14" s="240"/>
      <c r="Q14" s="166">
        <f t="shared" si="2"/>
        <v>2.0408163265306076E-2</v>
      </c>
      <c r="R14" s="240"/>
      <c r="S14" s="166">
        <f t="shared" si="3"/>
        <v>6.6666666666666721E-2</v>
      </c>
      <c r="T14" s="109"/>
      <c r="U14" s="245">
        <f t="shared" si="4"/>
        <v>0.14615384615384619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27.44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24</v>
      </c>
      <c r="F15" s="238"/>
      <c r="G15" s="237">
        <f>[1]!'EPN,DIVIDEND'</f>
        <v>2.15</v>
      </c>
      <c r="H15" s="109"/>
      <c r="I15" s="179">
        <f>+G15/E15</f>
        <v>8.9583333333333334E-2</v>
      </c>
      <c r="J15" s="179"/>
      <c r="K15" s="244">
        <f t="shared" si="0"/>
        <v>329.49333333333328</v>
      </c>
      <c r="L15" s="107"/>
      <c r="M15" s="179">
        <f>(I15*AA15)+((I15*(1-AA15))*(1-0.3))</f>
        <v>8.8508333333333328E-2</v>
      </c>
      <c r="N15" s="107"/>
      <c r="O15" s="166">
        <f>+G15/Z15</f>
        <v>12.647058823529409</v>
      </c>
      <c r="P15" s="240"/>
      <c r="Q15" s="166">
        <f>(AF15+$E15-AG15)/AG15</f>
        <v>-2.4937655860348597E-3</v>
      </c>
      <c r="R15" s="240"/>
      <c r="S15" s="166">
        <f>(AH15+$E15-AI15)/AI15</f>
        <v>6.6666666666667252E-3</v>
      </c>
      <c r="T15" s="109"/>
      <c r="U15" s="245">
        <f>(AJ15+E15-AK15)/AK15</f>
        <v>0.34736842105263166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24.06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</v>
      </c>
      <c r="F16" s="238"/>
      <c r="G16" s="237">
        <f>[1]!'FGP,DIVIDEND'</f>
        <v>2</v>
      </c>
      <c r="H16" s="109"/>
      <c r="I16" s="179">
        <f>+G16/E16</f>
        <v>0.13333333333333333</v>
      </c>
      <c r="J16" s="179"/>
      <c r="K16" s="244">
        <f t="shared" si="0"/>
        <v>766.99333333333323</v>
      </c>
      <c r="L16" s="107"/>
      <c r="M16" s="179">
        <f t="shared" si="1"/>
        <v>0.13253333333333331</v>
      </c>
      <c r="N16" s="107"/>
      <c r="O16" s="166">
        <f t="shared" si="6"/>
        <v>4.8780487804878048</v>
      </c>
      <c r="P16" s="249"/>
      <c r="Q16" s="166">
        <f t="shared" si="2"/>
        <v>-8.1481481481481488E-2</v>
      </c>
      <c r="R16" s="249"/>
      <c r="S16" s="166">
        <f t="shared" si="3"/>
        <v>0.13761467889908258</v>
      </c>
      <c r="T16" s="109"/>
      <c r="U16" s="245">
        <f t="shared" si="4"/>
        <v>0.30693069306930693</v>
      </c>
      <c r="V16" s="216"/>
      <c r="W16" s="131"/>
      <c r="X16" s="150"/>
      <c r="Y16" s="327">
        <v>-0.31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>
        <v>0.5</v>
      </c>
      <c r="AG16" s="237">
        <v>16.875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6.6875</v>
      </c>
      <c r="F17" s="238"/>
      <c r="G17" s="237">
        <f>[1]!'GEL,DIVIDEND'</f>
        <v>2</v>
      </c>
      <c r="H17" s="331" t="s">
        <v>116</v>
      </c>
      <c r="I17" s="179">
        <f>+G17/E17</f>
        <v>0.29906542056074764</v>
      </c>
      <c r="J17" s="179"/>
      <c r="K17" s="244">
        <f t="shared" si="0"/>
        <v>2424.3142056074762</v>
      </c>
      <c r="L17" s="107"/>
      <c r="M17" s="179">
        <f t="shared" si="1"/>
        <v>0.29906542056074764</v>
      </c>
      <c r="N17" s="107"/>
      <c r="O17" s="166">
        <f t="shared" si="6"/>
        <v>20</v>
      </c>
      <c r="P17" s="240"/>
      <c r="Q17" s="166">
        <f t="shared" si="2"/>
        <v>7.0000000000000007E-2</v>
      </c>
      <c r="R17" s="240"/>
      <c r="S17" s="166">
        <f t="shared" si="3"/>
        <v>4.5454545454545456E-2</v>
      </c>
      <c r="T17" s="109"/>
      <c r="U17" s="245">
        <f t="shared" si="4"/>
        <v>1.5503875968992248E-2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6.25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26.8125</v>
      </c>
      <c r="F18" s="238"/>
      <c r="G18" s="237">
        <f>[1]!'KPP,DIVIDEND'</f>
        <v>2.8</v>
      </c>
      <c r="H18" s="109"/>
      <c r="I18" s="179">
        <f t="shared" si="5"/>
        <v>0.10442890442890443</v>
      </c>
      <c r="J18" s="179"/>
      <c r="K18" s="244">
        <f t="shared" si="0"/>
        <v>477.94904428904425</v>
      </c>
      <c r="L18" s="107"/>
      <c r="M18" s="179">
        <f t="shared" si="1"/>
        <v>9.8163170163170166E-2</v>
      </c>
      <c r="N18" s="107"/>
      <c r="O18" s="166">
        <f t="shared" si="6"/>
        <v>0.9859154929577465</v>
      </c>
      <c r="P18" s="240"/>
      <c r="Q18" s="166">
        <f t="shared" si="2"/>
        <v>-2.9411764705882353E-2</v>
      </c>
      <c r="R18" s="240"/>
      <c r="S18" s="166">
        <f t="shared" si="3"/>
        <v>0.1287179487179487</v>
      </c>
      <c r="T18" s="109"/>
      <c r="U18" s="245">
        <f t="shared" si="4"/>
        <v>0.17113924050632917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27.625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42.4375</v>
      </c>
      <c r="F19" s="238"/>
      <c r="G19" s="237">
        <f>[1]!'KMP,DIVIDEND'</f>
        <v>3.4</v>
      </c>
      <c r="H19" s="321"/>
      <c r="I19" s="179">
        <f>+G19/E19</f>
        <v>8.0117820324005884E-2</v>
      </c>
      <c r="J19" s="179"/>
      <c r="K19" s="244">
        <f t="shared" si="0"/>
        <v>234.83820324005879</v>
      </c>
      <c r="L19" s="107"/>
      <c r="M19" s="179">
        <f t="shared" si="1"/>
        <v>7.7714285714285708E-2</v>
      </c>
      <c r="N19" s="107"/>
      <c r="O19" s="166">
        <f t="shared" si="6"/>
        <v>1.1525423728813557</v>
      </c>
      <c r="P19" s="240"/>
      <c r="Q19" s="166">
        <f t="shared" si="2"/>
        <v>-1.170237540754536E-2</v>
      </c>
      <c r="R19" s="240"/>
      <c r="S19" s="166">
        <f t="shared" si="3"/>
        <v>8.3881064162754343E-2</v>
      </c>
      <c r="T19" s="109"/>
      <c r="U19" s="245">
        <f t="shared" si="4"/>
        <v>8.0844645550527935E-2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42.94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39.75</v>
      </c>
      <c r="F20" s="238"/>
      <c r="G20" s="237">
        <f>[1]!'LHP,DIVIDEND'</f>
        <v>3.5</v>
      </c>
      <c r="H20" s="109"/>
      <c r="I20" s="179">
        <f t="shared" si="5"/>
        <v>8.8050314465408799E-2</v>
      </c>
      <c r="J20" s="179"/>
      <c r="K20" s="244">
        <f t="shared" si="0"/>
        <v>314.16314465408794</v>
      </c>
      <c r="L20" s="107"/>
      <c r="M20" s="179">
        <f t="shared" si="1"/>
        <v>8.6729559748427665E-2</v>
      </c>
      <c r="N20" s="107"/>
      <c r="O20" s="166">
        <f t="shared" si="6"/>
        <v>1.2915129151291513</v>
      </c>
      <c r="P20" s="240"/>
      <c r="Q20" s="166">
        <f t="shared" si="2"/>
        <v>-2.3101499139837743E-2</v>
      </c>
      <c r="R20" s="240"/>
      <c r="S20" s="166">
        <f t="shared" si="3"/>
        <v>1.4040561622464899E-2</v>
      </c>
      <c r="T20" s="109"/>
      <c r="U20" s="245">
        <f t="shared" si="4"/>
        <v>0.21723518850987433</v>
      </c>
      <c r="V20" s="252"/>
      <c r="W20" s="131"/>
      <c r="X20" s="150"/>
      <c r="Y20" s="329">
        <v>2.23</v>
      </c>
      <c r="Z20" s="330">
        <v>2.71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40.69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18.75</v>
      </c>
      <c r="F21" s="238"/>
      <c r="G21" s="237">
        <f>[1]!'PAA,DIVIDEND'</f>
        <v>1.85</v>
      </c>
      <c r="H21" s="321"/>
      <c r="I21" s="179">
        <f>+G21/E21</f>
        <v>9.8666666666666666E-2</v>
      </c>
      <c r="J21" s="179"/>
      <c r="K21" s="244">
        <f t="shared" si="0"/>
        <v>420.32666666666665</v>
      </c>
      <c r="L21" s="107"/>
      <c r="M21" s="179">
        <f>(I21*AA21)+((I21*(1-AA21))*(1-0.3))</f>
        <v>8.9786666666666667E-2</v>
      </c>
      <c r="N21" s="107"/>
      <c r="O21" s="166">
        <f>+G21/Z21</f>
        <v>1.1144578313253013</v>
      </c>
      <c r="P21" s="240"/>
      <c r="Q21" s="166">
        <f>(AF21+$E21-AG21)/AG21</f>
        <v>-1.3157894736842105E-2</v>
      </c>
      <c r="R21" s="240"/>
      <c r="S21" s="166">
        <f>(AH21+$E21-AI21)/AI21</f>
        <v>3.1570469798657769E-2</v>
      </c>
      <c r="T21" s="109"/>
      <c r="U21" s="245">
        <f>(AJ21+E21-AK21)/AK21</f>
        <v>0.5471538461538461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18.0625</v>
      </c>
      <c r="F22" s="238"/>
      <c r="G22" s="237">
        <f>[1]!'TCLPZ.O,DIVIDEND'</f>
        <v>1.8</v>
      </c>
      <c r="H22" s="109"/>
      <c r="I22" s="179">
        <f>+G22/E22</f>
        <v>9.9653979238754326E-2</v>
      </c>
      <c r="J22" s="179"/>
      <c r="K22" s="244">
        <f t="shared" si="0"/>
        <v>430.1997923875432</v>
      </c>
      <c r="L22" s="107"/>
      <c r="M22" s="179">
        <f>(I22*AA22)+((I22*(1-AA22))*(1-0.3))</f>
        <v>9.8159169550173009E-2</v>
      </c>
      <c r="N22" s="107"/>
      <c r="O22" s="166">
        <f>+G22/Z22</f>
        <v>0.92307692307692313</v>
      </c>
      <c r="P22" s="240"/>
      <c r="Q22" s="166">
        <f>(AF22+$E22-AG22)/AG22</f>
        <v>2.4532047646057913E-2</v>
      </c>
      <c r="R22" s="240"/>
      <c r="S22" s="166">
        <f>(AH22+$E22-AI22)/AI22</f>
        <v>0.12196969696969692</v>
      </c>
      <c r="T22" s="109"/>
      <c r="U22" s="245">
        <f>(AJ22+E22-AK22)/AK22</f>
        <v>0.36228070175438609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17.63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24.0625</v>
      </c>
      <c r="F23" s="238"/>
      <c r="G23" s="237">
        <f>[1]!'TPP,DIVIDEND'</f>
        <v>2</v>
      </c>
      <c r="H23" s="109"/>
      <c r="I23" s="179">
        <f>+G23/E23</f>
        <v>8.3116883116883117E-2</v>
      </c>
      <c r="J23" s="179"/>
      <c r="K23" s="244">
        <f t="shared" si="0"/>
        <v>264.82883116883113</v>
      </c>
      <c r="L23" s="107"/>
      <c r="M23" s="179">
        <f t="shared" si="1"/>
        <v>7.5636363636363627E-2</v>
      </c>
      <c r="N23" s="107"/>
      <c r="O23" s="166">
        <f t="shared" si="6"/>
        <v>0.94786729857819907</v>
      </c>
      <c r="P23" s="240"/>
      <c r="Q23" s="166">
        <f t="shared" si="2"/>
        <v>-3.0128980249899184E-2</v>
      </c>
      <c r="R23" s="240"/>
      <c r="S23" s="166">
        <f t="shared" si="3"/>
        <v>3.4210526315789476E-2</v>
      </c>
      <c r="T23" s="109"/>
      <c r="U23" s="245">
        <f t="shared" si="4"/>
        <v>0.3223300970873787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24.81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0.11672301485495867</v>
      </c>
      <c r="J25" s="272"/>
      <c r="K25" s="273">
        <f>(+I25-E$27)*10000</f>
        <v>600.89014854958668</v>
      </c>
      <c r="L25" s="268"/>
      <c r="M25" s="272">
        <f>AVERAGEA(M13:M23)</f>
        <v>0.11243674901949433</v>
      </c>
      <c r="N25" s="268"/>
      <c r="O25" s="274">
        <f>AVERAGEA(O13:O23)</f>
        <v>4.5033965487406213</v>
      </c>
      <c r="P25" s="275"/>
      <c r="Q25" s="274">
        <f>AVERAGEA(Q13:Q23)</f>
        <v>-8.8132466964968379E-3</v>
      </c>
      <c r="R25" s="275"/>
      <c r="S25" s="274">
        <f>AVERAGEA(S13:S23)</f>
        <v>7.0004734957593906E-2</v>
      </c>
      <c r="T25" s="271"/>
      <c r="U25" s="276">
        <f>AVERAGEA(U13:U23)</f>
        <v>0.25799535992440581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114.44349888887341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114.33059602545038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5.6634000000000004E-2</v>
      </c>
      <c r="F27" s="78"/>
      <c r="G27" s="285"/>
      <c r="H27" s="109"/>
      <c r="J27" s="286"/>
      <c r="K27" s="239"/>
      <c r="L27" s="107"/>
      <c r="M27" s="179">
        <f>(E27*AA27)+((E27*(1-AA27))*(1-0.3))</f>
        <v>3.96438E-2</v>
      </c>
      <c r="N27" s="107"/>
      <c r="O27" s="166"/>
      <c r="P27" s="240"/>
      <c r="Q27" s="166">
        <f>(AF26+$E26-AG26)/AG26</f>
        <v>9.8751224386076281E-4</v>
      </c>
      <c r="R27" s="240"/>
      <c r="S27" s="166">
        <f>(AH26+$E26-AI26)/AI26</f>
        <v>5.9551234803599619E-2</v>
      </c>
      <c r="T27" s="109"/>
      <c r="U27" s="245">
        <f>(AJ26+E26-AK26)/AK26</f>
        <v>0.14443498888873407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5.6689999999999997E-2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2.62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2.492</v>
      </c>
      <c r="H52" s="109"/>
      <c r="I52" s="108">
        <f>AVERAGEA(I40:I50)</f>
        <v>2.5860000000000007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2000-08-30T21:44:26Z</cp:lastPrinted>
  <dcterms:created xsi:type="dcterms:W3CDTF">1997-07-25T21:20:20Z</dcterms:created>
  <dcterms:modified xsi:type="dcterms:W3CDTF">2014-09-04T13:32:34Z</dcterms:modified>
</cp:coreProperties>
</file>