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E11" i="1"/>
  <c r="S11" i="1" s="1"/>
  <c r="G11" i="1"/>
  <c r="I11" i="1" s="1"/>
  <c r="U11" i="1"/>
  <c r="Y11" i="1"/>
  <c r="AJ11" i="1"/>
  <c r="AL11" i="1"/>
  <c r="AN11" i="1"/>
  <c r="E13" i="1"/>
  <c r="Q13" i="1" s="1"/>
  <c r="G13" i="1"/>
  <c r="O13" i="1" s="1"/>
  <c r="O25" i="1" s="1"/>
  <c r="I13" i="1"/>
  <c r="M13" i="1" s="1"/>
  <c r="K13" i="1"/>
  <c r="AJ13" i="1"/>
  <c r="U13" i="1" s="1"/>
  <c r="AL13" i="1"/>
  <c r="AN13" i="1"/>
  <c r="E14" i="1"/>
  <c r="G14" i="1"/>
  <c r="I14" i="1" s="1"/>
  <c r="O14" i="1"/>
  <c r="Q14" i="1"/>
  <c r="S14" i="1"/>
  <c r="AJ14" i="1"/>
  <c r="U14" i="1" s="1"/>
  <c r="AL14" i="1"/>
  <c r="AN14" i="1"/>
  <c r="AO14" i="1"/>
  <c r="E15" i="1"/>
  <c r="Q15" i="1" s="1"/>
  <c r="G15" i="1"/>
  <c r="O15" i="1" s="1"/>
  <c r="I15" i="1"/>
  <c r="K15" i="1" s="1"/>
  <c r="AJ15" i="1"/>
  <c r="U15" i="1" s="1"/>
  <c r="AL15" i="1"/>
  <c r="AN15" i="1"/>
  <c r="E16" i="1"/>
  <c r="S16" i="1" s="1"/>
  <c r="G16" i="1"/>
  <c r="O16" i="1"/>
  <c r="Q16" i="1"/>
  <c r="U16" i="1"/>
  <c r="AJ16" i="1"/>
  <c r="AL16" i="1"/>
  <c r="AN16" i="1"/>
  <c r="E17" i="1"/>
  <c r="Q17" i="1" s="1"/>
  <c r="G17" i="1"/>
  <c r="O17" i="1" s="1"/>
  <c r="I17" i="1"/>
  <c r="K17" i="1" s="1"/>
  <c r="AJ17" i="1"/>
  <c r="U17" i="1" s="1"/>
  <c r="AL17" i="1"/>
  <c r="AN17" i="1"/>
  <c r="E18" i="1"/>
  <c r="S18" i="1" s="1"/>
  <c r="G18" i="1"/>
  <c r="O18" i="1"/>
  <c r="Q18" i="1"/>
  <c r="U18" i="1"/>
  <c r="AJ18" i="1"/>
  <c r="AL18" i="1"/>
  <c r="AN18" i="1"/>
  <c r="E19" i="1"/>
  <c r="Q19" i="1" s="1"/>
  <c r="G19" i="1"/>
  <c r="O19" i="1" s="1"/>
  <c r="I19" i="1"/>
  <c r="K19" i="1" s="1"/>
  <c r="AJ19" i="1"/>
  <c r="U19" i="1" s="1"/>
  <c r="AL19" i="1"/>
  <c r="AN19" i="1"/>
  <c r="E20" i="1"/>
  <c r="S20" i="1" s="1"/>
  <c r="G20" i="1"/>
  <c r="O20" i="1"/>
  <c r="Q20" i="1"/>
  <c r="U20" i="1"/>
  <c r="AJ20" i="1"/>
  <c r="AL20" i="1"/>
  <c r="AN20" i="1"/>
  <c r="E21" i="1"/>
  <c r="Q21" i="1" s="1"/>
  <c r="G21" i="1"/>
  <c r="O21" i="1" s="1"/>
  <c r="I21" i="1"/>
  <c r="K21" i="1" s="1"/>
  <c r="AJ21" i="1"/>
  <c r="U21" i="1" s="1"/>
  <c r="AL21" i="1"/>
  <c r="E22" i="1"/>
  <c r="G22" i="1"/>
  <c r="I22" i="1" s="1"/>
  <c r="O22" i="1"/>
  <c r="Q22" i="1"/>
  <c r="S22" i="1"/>
  <c r="AJ22" i="1"/>
  <c r="U22" i="1" s="1"/>
  <c r="AL22" i="1"/>
  <c r="E23" i="1"/>
  <c r="S23" i="1" s="1"/>
  <c r="G23" i="1"/>
  <c r="O23" i="1" s="1"/>
  <c r="I23" i="1"/>
  <c r="K23" i="1"/>
  <c r="M23" i="1"/>
  <c r="Q23" i="1"/>
  <c r="AJ23" i="1"/>
  <c r="U23" i="1" s="1"/>
  <c r="AL23" i="1"/>
  <c r="AN23" i="1"/>
  <c r="AO23" i="1"/>
  <c r="E26" i="1"/>
  <c r="Q27" i="1" s="1"/>
  <c r="AK26" i="1"/>
  <c r="AL26" i="1"/>
  <c r="E27" i="1"/>
  <c r="M27" i="1"/>
  <c r="G52" i="1"/>
  <c r="Y10" i="1" s="1"/>
  <c r="I52" i="1"/>
  <c r="Z10" i="1" s="1"/>
  <c r="O10" i="1" s="1"/>
  <c r="K52" i="1"/>
  <c r="S52" i="1"/>
  <c r="U52" i="1"/>
  <c r="Z11" i="1" s="1"/>
  <c r="W52" i="1"/>
  <c r="K14" i="1" l="1"/>
  <c r="M14" i="1"/>
  <c r="K22" i="1"/>
  <c r="M22" i="1"/>
  <c r="Q25" i="1"/>
  <c r="U25" i="1"/>
  <c r="K10" i="1"/>
  <c r="M10" i="1"/>
  <c r="K11" i="1"/>
  <c r="M11" i="1"/>
  <c r="S27" i="1"/>
  <c r="S21" i="1"/>
  <c r="S19" i="1"/>
  <c r="S17" i="1"/>
  <c r="S15" i="1"/>
  <c r="Q11" i="1"/>
  <c r="I20" i="1"/>
  <c r="I25" i="1" s="1"/>
  <c r="K25" i="1" s="1"/>
  <c r="I18" i="1"/>
  <c r="I16" i="1"/>
  <c r="S13" i="1"/>
  <c r="O11" i="1"/>
  <c r="U27" i="1"/>
  <c r="M21" i="1"/>
  <c r="M19" i="1"/>
  <c r="M17" i="1"/>
  <c r="M15" i="1"/>
  <c r="M25" i="1" l="1"/>
  <c r="S25" i="1"/>
  <c r="K16" i="1"/>
  <c r="M16" i="1"/>
  <c r="K18" i="1"/>
  <c r="M18" i="1"/>
  <c r="K20" i="1"/>
  <c r="M20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<sst xmlns="http://schemas.openxmlformats.org/spreadsheetml/2006/main" count="158" uniqueCount="118">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</sst>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17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24.375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13.1875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46.9375</val>
          </value>
        </values>
      </ddeItem>
      <ddeItem name="KPP">
        <values>
          <value>
            <val>27.1875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37.75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29.1875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18.875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19.5625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22.9375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5.8691000000000004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R1" transitionEvaluation="1">
    <pageSetUpPr fitToPage="1"/>
  </sheetPr>
  <dimension ref="A1:BA124"/>
  <sheetViews>
    <sheetView showGridLines="0" tabSelected="1" zoomScale="50" workbookViewId="0">
      <pane xSplit="3" topLeftCell="R1" activePane="topRight" state="frozen"/>
      <selection pane="topRight" activeCell="Y23" sqref="Y23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36833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29.1875</v>
      </c>
      <c r="F10" s="209"/>
      <c r="G10" s="208">
        <f>[1]!'NBP,DIVIDEND'</f>
        <v>2.8</v>
      </c>
      <c r="H10" s="210"/>
      <c r="I10" s="211">
        <f>+G10/E10</f>
        <v>9.5931477516059946E-2</v>
      </c>
      <c r="J10" s="211"/>
      <c r="K10" s="212">
        <f>(+I10-E$27)*10000</f>
        <v>372.4047751605994</v>
      </c>
      <c r="L10" s="207"/>
      <c r="M10" s="211">
        <f>(I10*AA10)+((I10*(1-AA10))*(1-0.3))</f>
        <v>9.4492505353319045E-2</v>
      </c>
      <c r="N10" s="207"/>
      <c r="O10" s="213">
        <f>+G10/Z10</f>
        <v>1.080663836356619</v>
      </c>
      <c r="P10" s="214"/>
      <c r="Q10" s="213">
        <f>(AF10+$E10-AG10)/AG10</f>
        <v>6.4655172413793103E-3</v>
      </c>
      <c r="R10" s="214"/>
      <c r="S10" s="213">
        <f>(AH10+$E10-AI10)/AI10</f>
        <v>-5.4940711462450616E-2</v>
      </c>
      <c r="T10" s="210"/>
      <c r="U10" s="215">
        <f>(AJ10+$E10-AK10)/AK10</f>
        <v>0.38423913043478253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16.1875</v>
      </c>
      <c r="F11" s="230"/>
      <c r="G11" s="229">
        <f>[1]!'EOT,DIVIDEND'</f>
        <v>1.9</v>
      </c>
      <c r="H11" s="231"/>
      <c r="I11" s="232">
        <f>+G11/E11</f>
        <v>0.11737451737451737</v>
      </c>
      <c r="J11" s="232"/>
      <c r="K11" s="233">
        <f>(+I11-E$27)*10000</f>
        <v>586.83517374517362</v>
      </c>
      <c r="L11" s="228"/>
      <c r="M11" s="232">
        <f>(I11*AA11)+((I11*(1-AA11))*(1-0.3))</f>
        <v>0.11561389961389962</v>
      </c>
      <c r="N11" s="228"/>
      <c r="O11" s="234">
        <f>+G11/Z11</f>
        <v>3.2094594594594597</v>
      </c>
      <c r="P11" s="235"/>
      <c r="Q11" s="234">
        <f>(AF11+$E11-AG11)/AG11</f>
        <v>4.0160642570281124E-2</v>
      </c>
      <c r="R11" s="235"/>
      <c r="S11" s="234">
        <f>(AH11+$E11-AI11)/AI11</f>
        <v>0.11083333333333342</v>
      </c>
      <c r="T11" s="231"/>
      <c r="U11" s="236">
        <f>(AJ11+E11-AK11)/AK11</f>
        <v>0.39134615384615373</v>
      </c>
      <c r="V11" s="216"/>
      <c r="W11" s="131"/>
      <c r="X11" s="150"/>
      <c r="Y11" s="327">
        <f>S52</f>
        <v>0.496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15.5625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17</v>
      </c>
      <c r="F13" s="238"/>
      <c r="G13" s="237">
        <f>[1]!'APU,DIVIDEND'</f>
        <v>2.2000000000000002</v>
      </c>
      <c r="H13" s="109"/>
      <c r="I13" s="179">
        <f>+G13/E13</f>
        <v>0.12941176470588237</v>
      </c>
      <c r="J13" s="179"/>
      <c r="K13" s="244">
        <f t="shared" ref="K13:K23" si="0">(+I13-E$27)*10000</f>
        <v>707.20764705882357</v>
      </c>
      <c r="L13" s="107"/>
      <c r="M13" s="179">
        <f t="shared" ref="M13:M23" si="1">(I13*AA13)+((I13*(1-AA13))*(1-0.3))</f>
        <v>0.11776470588235295</v>
      </c>
      <c r="N13" s="107"/>
      <c r="O13" s="166">
        <f>+G13/Y13</f>
        <v>4.8888888888888893</v>
      </c>
      <c r="P13" s="240"/>
      <c r="Q13" s="166">
        <f t="shared" ref="Q13:Q23" si="2">(AF13+$E13-AG13)/AG13</f>
        <v>-5.8823529411764705E-2</v>
      </c>
      <c r="R13" s="240"/>
      <c r="S13" s="166">
        <f t="shared" ref="S13:S23" si="3">(AH13+$E13-AI13)/AI13</f>
        <v>-0.10526315789473684</v>
      </c>
      <c r="T13" s="109"/>
      <c r="U13" s="245">
        <f t="shared" ref="U13:U23" si="4">(AJ13+E13-AK13)/AK13</f>
        <v>0.25378151260504195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18.0625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28.625</v>
      </c>
      <c r="F14" s="238"/>
      <c r="G14" s="237">
        <f>[1]!'BPL,DIVIDEND'</f>
        <v>2.4</v>
      </c>
      <c r="H14" s="109"/>
      <c r="I14" s="179">
        <f t="shared" ref="I14:I20" si="5">+G14/E14</f>
        <v>8.3842794759825326E-2</v>
      </c>
      <c r="J14" s="179"/>
      <c r="K14" s="244">
        <f t="shared" si="0"/>
        <v>251.51794759825319</v>
      </c>
      <c r="L14" s="107"/>
      <c r="M14" s="179">
        <f t="shared" si="1"/>
        <v>7.7554585152838432E-2</v>
      </c>
      <c r="N14" s="107"/>
      <c r="O14" s="166">
        <f t="shared" ref="O14:O23" si="6">+G14/Z14</f>
        <v>0.94488188976377951</v>
      </c>
      <c r="P14" s="240"/>
      <c r="Q14" s="166">
        <f t="shared" si="2"/>
        <v>-6.5075921908893707E-3</v>
      </c>
      <c r="R14" s="240"/>
      <c r="S14" s="166">
        <f t="shared" si="3"/>
        <v>1.6521739130434834E-2</v>
      </c>
      <c r="T14" s="109"/>
      <c r="U14" s="245">
        <f t="shared" si="4"/>
        <v>0.19326923076923072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28.8125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24.375</v>
      </c>
      <c r="F15" s="238"/>
      <c r="G15" s="237">
        <f>[1]!'EPN,DIVIDEND'</f>
        <v>2.2000000000000002</v>
      </c>
      <c r="H15" s="109"/>
      <c r="I15" s="179">
        <f>+G15/E15</f>
        <v>9.0256410256410263E-2</v>
      </c>
      <c r="J15" s="179"/>
      <c r="K15" s="244">
        <f t="shared" si="0"/>
        <v>315.65410256410257</v>
      </c>
      <c r="L15" s="107"/>
      <c r="M15" s="179">
        <f>(I15*AA15)+((I15*(1-AA15))*(1-0.3))</f>
        <v>8.9173333333333341E-2</v>
      </c>
      <c r="N15" s="107"/>
      <c r="O15" s="166">
        <f>+G15/Z15</f>
        <v>13.75</v>
      </c>
      <c r="P15" s="240"/>
      <c r="Q15" s="166">
        <f>(AF15+$E15-AG15)/AG15</f>
        <v>-6.9212410501193311E-2</v>
      </c>
      <c r="R15" s="240"/>
      <c r="S15" s="166">
        <f>(AH15+$E15-AI15)/AI15</f>
        <v>-6.8224299065420532E-2</v>
      </c>
      <c r="T15" s="109"/>
      <c r="U15" s="245">
        <f>(AJ15+E15-AK15)/AK15</f>
        <v>0.39605263157894727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26.1875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13.1875</v>
      </c>
      <c r="F16" s="238"/>
      <c r="G16" s="237">
        <f>[1]!'FGP,DIVIDEND'</f>
        <v>2</v>
      </c>
      <c r="H16" s="109"/>
      <c r="I16" s="179">
        <f>+G16/E16</f>
        <v>0.15165876777251186</v>
      </c>
      <c r="J16" s="179"/>
      <c r="K16" s="244">
        <f t="shared" si="0"/>
        <v>929.67767772511854</v>
      </c>
      <c r="L16" s="107"/>
      <c r="M16" s="179">
        <f t="shared" si="1"/>
        <v>0.15074881516587676</v>
      </c>
      <c r="N16" s="107"/>
      <c r="O16" s="166">
        <f t="shared" si="6"/>
        <v>2.6666666666666665</v>
      </c>
      <c r="P16" s="249"/>
      <c r="Q16" s="166">
        <f t="shared" si="2"/>
        <v>9.5693779904306216E-3</v>
      </c>
      <c r="R16" s="249"/>
      <c r="S16" s="166">
        <f t="shared" si="3"/>
        <v>-0.19465648854961831</v>
      </c>
      <c r="T16" s="109"/>
      <c r="U16" s="245">
        <f t="shared" si="4"/>
        <v>0.16336633663366337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13.0625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4.5</v>
      </c>
      <c r="F17" s="238"/>
      <c r="G17" s="237">
        <f>[1]!'GEL,DIVIDEND'</f>
        <v>2</v>
      </c>
      <c r="H17" s="331" t="s">
        <v>114</v>
      </c>
      <c r="I17" s="179">
        <f>+G17/E17</f>
        <v>0.44444444444444442</v>
      </c>
      <c r="J17" s="179"/>
      <c r="K17" s="244">
        <f t="shared" si="0"/>
        <v>3857.5344444444445</v>
      </c>
      <c r="L17" s="107"/>
      <c r="M17" s="179">
        <f t="shared" si="1"/>
        <v>0.44444444444444442</v>
      </c>
      <c r="N17" s="107"/>
      <c r="O17" s="166">
        <f t="shared" si="6"/>
        <v>8.695652173913043</v>
      </c>
      <c r="P17" s="240"/>
      <c r="Q17" s="166">
        <f t="shared" si="2"/>
        <v>0</v>
      </c>
      <c r="R17" s="240"/>
      <c r="S17" s="166">
        <f t="shared" si="3"/>
        <v>-0.26605504587155965</v>
      </c>
      <c r="T17" s="109"/>
      <c r="U17" s="245">
        <f t="shared" si="4"/>
        <v>-0.19379844961240311</v>
      </c>
      <c r="V17" s="216"/>
      <c r="W17" s="131"/>
      <c r="X17" s="150"/>
      <c r="Y17" s="327">
        <v>0</v>
      </c>
      <c r="Z17" s="328">
        <v>0.23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27.1875</v>
      </c>
      <c r="F18" s="238"/>
      <c r="G18" s="237">
        <f>[1]!'KPP,DIVIDEND'</f>
        <v>2.8</v>
      </c>
      <c r="H18" s="109"/>
      <c r="I18" s="179">
        <f t="shared" si="5"/>
        <v>0.10298850574712642</v>
      </c>
      <c r="J18" s="179"/>
      <c r="K18" s="244">
        <f t="shared" si="0"/>
        <v>442.97505747126417</v>
      </c>
      <c r="L18" s="107"/>
      <c r="M18" s="179">
        <f t="shared" si="1"/>
        <v>9.6809195402298848E-2</v>
      </c>
      <c r="N18" s="107"/>
      <c r="O18" s="166">
        <f t="shared" si="6"/>
        <v>0.98939929328621901</v>
      </c>
      <c r="P18" s="240"/>
      <c r="Q18" s="166">
        <f t="shared" si="2"/>
        <v>-6.8493150684931503E-3</v>
      </c>
      <c r="R18" s="240"/>
      <c r="S18" s="166">
        <f t="shared" si="3"/>
        <v>-5.6659619450317146E-2</v>
      </c>
      <c r="T18" s="109"/>
      <c r="U18" s="245">
        <f t="shared" si="4"/>
        <v>0.21468354430379749</v>
      </c>
      <c r="V18" s="252"/>
      <c r="W18" s="131"/>
      <c r="X18" s="150"/>
      <c r="Y18" s="327">
        <v>2.5299999999999998</v>
      </c>
      <c r="Z18" s="328">
        <v>2.83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27.375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46.9375</v>
      </c>
      <c r="F19" s="238"/>
      <c r="G19" s="237">
        <f>0.85*4</f>
        <v>3.4</v>
      </c>
      <c r="H19" s="321"/>
      <c r="I19" s="179">
        <f>+G19/E19</f>
        <v>7.2436750998668434E-2</v>
      </c>
      <c r="J19" s="179"/>
      <c r="K19" s="244">
        <f t="shared" si="0"/>
        <v>137.45750998668427</v>
      </c>
      <c r="L19" s="107"/>
      <c r="M19" s="179">
        <f t="shared" si="1"/>
        <v>7.0263648468708376E-2</v>
      </c>
      <c r="N19" s="107"/>
      <c r="O19" s="166">
        <f t="shared" si="6"/>
        <v>1.1604095563139931</v>
      </c>
      <c r="P19" s="240"/>
      <c r="Q19" s="166">
        <f t="shared" si="2"/>
        <v>-1.4435695538057743E-2</v>
      </c>
      <c r="R19" s="240"/>
      <c r="S19" s="166">
        <f t="shared" si="3"/>
        <v>8.7071240105541202E-3</v>
      </c>
      <c r="T19" s="109"/>
      <c r="U19" s="245">
        <f t="shared" si="4"/>
        <v>0.20995475113122178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37.75</v>
      </c>
      <c r="F20" s="238"/>
      <c r="G20" s="237">
        <f>[1]!'LHP,DIVIDEND'</f>
        <v>3.5</v>
      </c>
      <c r="H20" s="109"/>
      <c r="I20" s="179">
        <f t="shared" si="5"/>
        <v>9.2715231788079472E-2</v>
      </c>
      <c r="J20" s="179"/>
      <c r="K20" s="244">
        <f t="shared" si="0"/>
        <v>340.24231788079464</v>
      </c>
      <c r="L20" s="107"/>
      <c r="M20" s="179">
        <f t="shared" si="1"/>
        <v>9.1324503311258284E-2</v>
      </c>
      <c r="N20" s="107"/>
      <c r="O20" s="166">
        <f t="shared" si="6"/>
        <v>1.3725490196078431</v>
      </c>
      <c r="P20" s="240"/>
      <c r="Q20" s="166">
        <f t="shared" si="2"/>
        <v>-1.652892561983471E-3</v>
      </c>
      <c r="R20" s="240"/>
      <c r="S20" s="166">
        <f t="shared" si="3"/>
        <v>-6.9277108433734941E-2</v>
      </c>
      <c r="T20" s="109"/>
      <c r="U20" s="245">
        <f t="shared" si="4"/>
        <v>0.18491921005385997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37.8125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18.875</v>
      </c>
      <c r="F21" s="238"/>
      <c r="G21" s="237">
        <f>[1]!'PAA,DIVIDEND'</f>
        <v>1.85</v>
      </c>
      <c r="H21" s="321"/>
      <c r="I21" s="179">
        <f>+G21/E21</f>
        <v>9.8013245033112581E-2</v>
      </c>
      <c r="J21" s="179"/>
      <c r="K21" s="244">
        <f t="shared" si="0"/>
        <v>393.22245033112574</v>
      </c>
      <c r="L21" s="107"/>
      <c r="M21" s="179">
        <f>(I21*AA21)+((I21*(1-AA21))*(1-0.3))</f>
        <v>8.9192052980132441E-2</v>
      </c>
      <c r="N21" s="107"/>
      <c r="O21" s="166">
        <f>+G21/Z21</f>
        <v>1.1011904761904763</v>
      </c>
      <c r="P21" s="240"/>
      <c r="Q21" s="166">
        <f>(AF21+$E21-AG21)/AG21</f>
        <v>1.0033444816053512E-2</v>
      </c>
      <c r="R21" s="240"/>
      <c r="S21" s="166">
        <f>(AH21+$E21-AI21)/AI21</f>
        <v>-1.9354838709678152E-3</v>
      </c>
      <c r="T21" s="109"/>
      <c r="U21" s="245">
        <f>(AJ21+E21-AK21)/AK21</f>
        <v>0.5923076923076922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18.6875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19.5625</v>
      </c>
      <c r="F22" s="238"/>
      <c r="G22" s="237">
        <f>[1]!'TCLPZ.O,DIVIDEND'</f>
        <v>1.8</v>
      </c>
      <c r="H22" s="109"/>
      <c r="I22" s="179">
        <f>+G22/E22</f>
        <v>9.2012779552715654E-2</v>
      </c>
      <c r="J22" s="179"/>
      <c r="K22" s="244">
        <f t="shared" si="0"/>
        <v>333.21779552715645</v>
      </c>
      <c r="L22" s="107"/>
      <c r="M22" s="179">
        <f>(I22*AA22)+((I22*(1-AA22))*(1-0.3))</f>
        <v>9.0632587859424921E-2</v>
      </c>
      <c r="N22" s="107"/>
      <c r="O22" s="166">
        <f>+G22/Z22</f>
        <v>0.88235294117647056</v>
      </c>
      <c r="P22" s="240"/>
      <c r="Q22" s="166">
        <f>(AF22+$E22-AG22)/AG22</f>
        <v>5.0335570469798654E-2</v>
      </c>
      <c r="R22" s="240"/>
      <c r="S22" s="166">
        <f>(AH22+$E22-AI22)/AI22</f>
        <v>2.1019108280254849E-2</v>
      </c>
      <c r="T22" s="109"/>
      <c r="U22" s="245">
        <f>(AJ22+E22-AK22)/AK22</f>
        <v>0.49912280701754391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22.9375</v>
      </c>
      <c r="F23" s="238"/>
      <c r="G23" s="237">
        <f>[1]!'TPP,DIVIDEND'</f>
        <v>2.1</v>
      </c>
      <c r="H23" s="109"/>
      <c r="I23" s="179">
        <f>+G23/E23</f>
        <v>9.1553133514986382E-2</v>
      </c>
      <c r="J23" s="179"/>
      <c r="K23" s="244">
        <f t="shared" si="0"/>
        <v>328.62133514986374</v>
      </c>
      <c r="L23" s="107"/>
      <c r="M23" s="179">
        <f t="shared" si="1"/>
        <v>8.3313351498637611E-2</v>
      </c>
      <c r="N23" s="107"/>
      <c r="O23" s="166">
        <f t="shared" si="6"/>
        <v>0.99056603773584906</v>
      </c>
      <c r="P23" s="240"/>
      <c r="Q23" s="166">
        <f t="shared" si="2"/>
        <v>1.9444444444444445E-2</v>
      </c>
      <c r="R23" s="240"/>
      <c r="S23" s="166">
        <f t="shared" si="3"/>
        <v>-0.11670588235294123</v>
      </c>
      <c r="T23" s="109"/>
      <c r="U23" s="245">
        <f t="shared" si="4"/>
        <v>0.29126213592233008</v>
      </c>
      <c r="V23" s="252"/>
      <c r="W23" s="131"/>
      <c r="X23" s="150"/>
      <c r="Y23" s="329">
        <v>1.99</v>
      </c>
      <c r="Z23" s="330">
        <v>2.12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0.13175762077943304</v>
      </c>
      <c r="J25" s="272"/>
      <c r="K25" s="273">
        <f>(+I25-E$27)*10000</f>
        <v>730.66620779433026</v>
      </c>
      <c r="L25" s="268"/>
      <c r="M25" s="272">
        <f>AVERAGEA(M13:M23)</f>
        <v>0.12738374759084603</v>
      </c>
      <c r="N25" s="268"/>
      <c r="O25" s="274">
        <f>AVERAGEA(O13:O23)</f>
        <v>3.4038688130493848</v>
      </c>
      <c r="P25" s="275"/>
      <c r="Q25" s="274">
        <f>AVERAGEA(Q13:Q23)</f>
        <v>-6.190781595604958E-3</v>
      </c>
      <c r="R25" s="275"/>
      <c r="S25" s="274">
        <f>AVERAGEA(S13:S23)</f>
        <v>-7.5684464915277513E-2</v>
      </c>
      <c r="T25" s="271"/>
      <c r="U25" s="276">
        <f>AVERAGEA(U13:U23)</f>
        <v>0.25499285479190231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108.39189616212398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108.52100436096347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5.8691000000000007E-2</v>
      </c>
      <c r="F27" s="78"/>
      <c r="G27" s="285"/>
      <c r="H27" s="109"/>
      <c r="J27" s="286"/>
      <c r="K27" s="239"/>
      <c r="L27" s="107"/>
      <c r="M27" s="179">
        <f>(E27*AA27)+((E27*(1-AA27))*(1-0.3))</f>
        <v>4.1083700000000001E-2</v>
      </c>
      <c r="N27" s="107"/>
      <c r="O27" s="166"/>
      <c r="P27" s="240"/>
      <c r="Q27" s="166">
        <f>(AF26+$E26-AG26)/AG26</f>
        <v>-1.1897070028033332E-3</v>
      </c>
      <c r="R27" s="240"/>
      <c r="S27" s="166">
        <f>(AH26+$E26-AI26)/AI26</f>
        <v>-1.5292316196167189E-2</v>
      </c>
      <c r="T27" s="109"/>
      <c r="U27" s="245">
        <f>(AJ26+E26-AK26)/AK26</f>
        <v>8.3918961621239851E-2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5.8604000000000003E-2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0.57999999999999996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0.496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2000-11-03T22:47:33Z</cp:lastPrinted>
  <dcterms:created xsi:type="dcterms:W3CDTF">1997-07-25T21:20:20Z</dcterms:created>
  <dcterms:modified xsi:type="dcterms:W3CDTF">2014-09-04T13:32:45Z</dcterms:modified>
</cp:coreProperties>
</file>