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25" yWindow="300" windowWidth="15180" windowHeight="8835"/>
  </bookViews>
  <sheets>
    <sheet name="Summary" sheetId="4" r:id="rId1"/>
    <sheet name="Data" sheetId="1" r:id="rId2"/>
  </sheets>
  <externalReferences>
    <externalReference r:id="rId3"/>
  </externalReferences>
  <definedNames>
    <definedName name="numproducts">Data!$H$1</definedName>
    <definedName name="_xlnm.Print_Area" localSheetId="1">Data!#REF!</definedName>
  </definedNames>
  <calcPr calcId="152511"/>
</workbook>
</file>

<file path=xl/calcChain.xml><?xml version="1.0" encoding="utf-8"?>
<calcChain xmlns="http://schemas.openxmlformats.org/spreadsheetml/2006/main">
  <c r="L1" i="1" l="1"/>
  <c r="N1" i="1"/>
  <c r="J2" i="1"/>
  <c r="J3" i="1"/>
  <c r="J4" i="1"/>
  <c r="T4" i="1"/>
  <c r="T5" i="1"/>
  <c r="G4" i="4"/>
  <c r="H4" i="4"/>
  <c r="U4" i="4"/>
  <c r="V4" i="4"/>
  <c r="W4" i="4"/>
  <c r="X4" i="4"/>
  <c r="AE4" i="4"/>
  <c r="G5" i="4"/>
  <c r="H5" i="4"/>
  <c r="U5" i="4"/>
  <c r="V5" i="4"/>
  <c r="W5" i="4"/>
  <c r="X5" i="4"/>
  <c r="G6" i="4"/>
  <c r="H6" i="4"/>
  <c r="U6" i="4"/>
  <c r="V6" i="4"/>
  <c r="W6" i="4"/>
  <c r="X6" i="4"/>
  <c r="G7" i="4"/>
  <c r="H7" i="4"/>
  <c r="J7" i="4"/>
  <c r="L7" i="4"/>
  <c r="M7" i="4" s="1"/>
  <c r="U7" i="4"/>
  <c r="V7" i="4"/>
  <c r="W7" i="4"/>
  <c r="X7" i="4"/>
  <c r="G8" i="4"/>
  <c r="M8" i="4" s="1"/>
  <c r="H8" i="4"/>
  <c r="L8" i="4"/>
  <c r="O8" i="4" s="1"/>
  <c r="U8" i="4"/>
  <c r="V8" i="4"/>
  <c r="W8" i="4"/>
  <c r="X8" i="4"/>
  <c r="G9" i="4"/>
  <c r="H9" i="4"/>
  <c r="L9" i="4"/>
  <c r="O9" i="4" s="1"/>
  <c r="U9" i="4"/>
  <c r="V9" i="4"/>
  <c r="W9" i="4"/>
  <c r="X9" i="4"/>
  <c r="G10" i="4"/>
  <c r="M10" i="4" s="1"/>
  <c r="H10" i="4"/>
  <c r="L10" i="4"/>
  <c r="O10" i="4" s="1"/>
  <c r="U10" i="4"/>
  <c r="V10" i="4"/>
  <c r="W10" i="4"/>
  <c r="X10" i="4"/>
  <c r="G11" i="4"/>
  <c r="H11" i="4"/>
  <c r="L11" i="4"/>
  <c r="O11" i="4" s="1"/>
  <c r="U11" i="4"/>
  <c r="V11" i="4"/>
  <c r="W11" i="4"/>
  <c r="X11" i="4"/>
  <c r="G12" i="4"/>
  <c r="M12" i="4" s="1"/>
  <c r="H12" i="4"/>
  <c r="L12" i="4"/>
  <c r="O12" i="4" s="1"/>
  <c r="U12" i="4"/>
  <c r="V12" i="4"/>
  <c r="W12" i="4"/>
  <c r="X12" i="4"/>
  <c r="G13" i="4"/>
  <c r="I13" i="4" s="1"/>
  <c r="H13" i="4"/>
  <c r="L13" i="4"/>
  <c r="O13" i="4" s="1"/>
  <c r="U13" i="4"/>
  <c r="V13" i="4"/>
  <c r="W13" i="4"/>
  <c r="X13" i="4"/>
  <c r="G14" i="4"/>
  <c r="M14" i="4" s="1"/>
  <c r="H14" i="4"/>
  <c r="L14" i="4"/>
  <c r="O14" i="4" s="1"/>
  <c r="U14" i="4"/>
  <c r="V14" i="4"/>
  <c r="W14" i="4"/>
  <c r="X14" i="4"/>
  <c r="G15" i="4"/>
  <c r="H15" i="4"/>
  <c r="L15" i="4"/>
  <c r="O15" i="4" s="1"/>
  <c r="U15" i="4"/>
  <c r="V15" i="4"/>
  <c r="W15" i="4"/>
  <c r="X15" i="4"/>
  <c r="G16" i="4"/>
  <c r="M16" i="4" s="1"/>
  <c r="H16" i="4"/>
  <c r="L16" i="4"/>
  <c r="O16" i="4" s="1"/>
  <c r="U16" i="4"/>
  <c r="V16" i="4"/>
  <c r="W16" i="4"/>
  <c r="X16" i="4"/>
  <c r="G17" i="4"/>
  <c r="H17" i="4"/>
  <c r="L17" i="4"/>
  <c r="O17" i="4" s="1"/>
  <c r="U17" i="4"/>
  <c r="V17" i="4"/>
  <c r="W17" i="4"/>
  <c r="X17" i="4"/>
  <c r="G18" i="4"/>
  <c r="M18" i="4" s="1"/>
  <c r="H18" i="4"/>
  <c r="L18" i="4"/>
  <c r="O18" i="4" s="1"/>
  <c r="U18" i="4"/>
  <c r="V18" i="4"/>
  <c r="W18" i="4"/>
  <c r="X18" i="4"/>
  <c r="G19" i="4"/>
  <c r="H19" i="4"/>
  <c r="L19" i="4"/>
  <c r="O19" i="4" s="1"/>
  <c r="U19" i="4"/>
  <c r="V19" i="4"/>
  <c r="W19" i="4"/>
  <c r="X19" i="4"/>
  <c r="G20" i="4"/>
  <c r="M20" i="4" s="1"/>
  <c r="H20" i="4"/>
  <c r="L20" i="4"/>
  <c r="O20" i="4" s="1"/>
  <c r="U20" i="4"/>
  <c r="V20" i="4"/>
  <c r="W20" i="4"/>
  <c r="X20" i="4"/>
  <c r="G21" i="4"/>
  <c r="H21" i="4"/>
  <c r="L21" i="4"/>
  <c r="O21" i="4" s="1"/>
  <c r="U21" i="4"/>
  <c r="V21" i="4"/>
  <c r="W21" i="4"/>
  <c r="X21" i="4"/>
  <c r="G22" i="4"/>
  <c r="M22" i="4" s="1"/>
  <c r="H22" i="4"/>
  <c r="U22" i="4"/>
  <c r="V22" i="4"/>
  <c r="W22" i="4"/>
  <c r="X22" i="4"/>
  <c r="G23" i="4"/>
  <c r="M23" i="4" s="1"/>
  <c r="H23" i="4"/>
  <c r="U23" i="4"/>
  <c r="V23" i="4"/>
  <c r="W23" i="4"/>
  <c r="X23" i="4"/>
  <c r="G24" i="4"/>
  <c r="M24" i="4" s="1"/>
  <c r="H24" i="4"/>
  <c r="U24" i="4"/>
  <c r="V24" i="4"/>
  <c r="W24" i="4"/>
  <c r="X24" i="4"/>
  <c r="G26" i="4"/>
  <c r="M26" i="4" s="1"/>
  <c r="H26" i="4"/>
  <c r="J26" i="4"/>
  <c r="L26" i="4"/>
  <c r="O26" i="4" s="1"/>
  <c r="G27" i="4"/>
  <c r="M27" i="4" s="1"/>
  <c r="H27" i="4"/>
  <c r="J27" i="4"/>
  <c r="L27" i="4"/>
  <c r="O27" i="4" s="1"/>
  <c r="G29" i="4"/>
  <c r="M29" i="4" s="1"/>
  <c r="H29" i="4"/>
  <c r="L29" i="4"/>
  <c r="U29" i="4"/>
  <c r="V29" i="4"/>
  <c r="W29" i="4"/>
  <c r="X29" i="4"/>
  <c r="G30" i="4"/>
  <c r="M30" i="4" s="1"/>
  <c r="H30" i="4"/>
  <c r="L30" i="4"/>
  <c r="U30" i="4"/>
  <c r="V30" i="4"/>
  <c r="W30" i="4"/>
  <c r="X30" i="4"/>
  <c r="G31" i="4"/>
  <c r="M31" i="4" s="1"/>
  <c r="H31" i="4"/>
  <c r="L31" i="4"/>
  <c r="U31" i="4"/>
  <c r="V31" i="4"/>
  <c r="W31" i="4"/>
  <c r="X31" i="4"/>
  <c r="G32" i="4"/>
  <c r="M32" i="4" s="1"/>
  <c r="H32" i="4"/>
  <c r="L32" i="4"/>
  <c r="U32" i="4"/>
  <c r="V32" i="4"/>
  <c r="W32" i="4"/>
  <c r="X32" i="4"/>
  <c r="G33" i="4"/>
  <c r="M33" i="4" s="1"/>
  <c r="H33" i="4"/>
  <c r="L33" i="4"/>
  <c r="U33" i="4"/>
  <c r="V33" i="4"/>
  <c r="W33" i="4"/>
  <c r="X33" i="4"/>
  <c r="G34" i="4"/>
  <c r="H34" i="4"/>
  <c r="G35" i="4"/>
  <c r="H35" i="4"/>
  <c r="U35" i="4"/>
  <c r="V35" i="4"/>
  <c r="W35" i="4"/>
  <c r="X35" i="4"/>
  <c r="G36" i="4"/>
  <c r="H36" i="4"/>
  <c r="L36" i="4"/>
  <c r="M36" i="4"/>
  <c r="U36" i="4"/>
  <c r="V36" i="4"/>
  <c r="W36" i="4"/>
  <c r="X36" i="4"/>
  <c r="G37" i="4"/>
  <c r="H37" i="4"/>
  <c r="L37" i="4"/>
  <c r="M37" i="4"/>
  <c r="U37" i="4"/>
  <c r="V37" i="4"/>
  <c r="W37" i="4"/>
  <c r="X37" i="4"/>
  <c r="E57" i="4"/>
  <c r="F57" i="4" s="1"/>
  <c r="G57" i="4" s="1"/>
  <c r="J8" i="4" s="1"/>
  <c r="E58" i="4"/>
  <c r="F58" i="4"/>
  <c r="G58" i="4" s="1"/>
  <c r="E59" i="4"/>
  <c r="F59" i="4" s="1"/>
  <c r="G59" i="4" s="1"/>
  <c r="J9" i="4" s="1"/>
  <c r="E60" i="4"/>
  <c r="F60" i="4"/>
  <c r="G60" i="4"/>
  <c r="E61" i="4"/>
  <c r="F61" i="4" s="1"/>
  <c r="G61" i="4" s="1"/>
  <c r="J10" i="4" s="1"/>
  <c r="E62" i="4"/>
  <c r="F62" i="4"/>
  <c r="G62" i="4" s="1"/>
  <c r="J11" i="4" s="1"/>
  <c r="E63" i="4"/>
  <c r="F63" i="4"/>
  <c r="G63" i="4"/>
  <c r="J12" i="4" s="1"/>
  <c r="E64" i="4"/>
  <c r="F64" i="4"/>
  <c r="G64" i="4" s="1"/>
  <c r="E65" i="4"/>
  <c r="F65" i="4" s="1"/>
  <c r="G65" i="4" s="1"/>
  <c r="J13" i="4" s="1"/>
  <c r="E66" i="4"/>
  <c r="F66" i="4"/>
  <c r="G66" i="4" s="1"/>
  <c r="J14" i="4" s="1"/>
  <c r="E67" i="4"/>
  <c r="F67" i="4" s="1"/>
  <c r="G67" i="4" s="1"/>
  <c r="E68" i="4"/>
  <c r="F68" i="4"/>
  <c r="G68" i="4"/>
  <c r="E69" i="4"/>
  <c r="F69" i="4" s="1"/>
  <c r="G69" i="4" s="1"/>
  <c r="E70" i="4"/>
  <c r="F70" i="4"/>
  <c r="G70" i="4" s="1"/>
  <c r="E71" i="4"/>
  <c r="F71" i="4"/>
  <c r="G71" i="4"/>
  <c r="E72" i="4"/>
  <c r="F72" i="4"/>
  <c r="G72" i="4" s="1"/>
  <c r="E73" i="4"/>
  <c r="F73" i="4" s="1"/>
  <c r="G73" i="4" s="1"/>
  <c r="J17" i="4" s="1"/>
  <c r="E74" i="4"/>
  <c r="F74" i="4"/>
  <c r="G74" i="4" s="1"/>
  <c r="E75" i="4"/>
  <c r="F75" i="4" s="1"/>
  <c r="G75" i="4" s="1"/>
  <c r="E76" i="4"/>
  <c r="F76" i="4"/>
  <c r="G76" i="4"/>
  <c r="E77" i="4"/>
  <c r="F77" i="4" s="1"/>
  <c r="G77" i="4" s="1"/>
  <c r="J20" i="4" s="1"/>
  <c r="E78" i="4"/>
  <c r="F78" i="4"/>
  <c r="G78" i="4" s="1"/>
  <c r="E79" i="4"/>
  <c r="F79" i="4"/>
  <c r="G79" i="4"/>
  <c r="E80" i="4"/>
  <c r="F80" i="4"/>
  <c r="G80" i="4" s="1"/>
  <c r="I21" i="4" l="1"/>
  <c r="J15" i="4"/>
  <c r="P21" i="4"/>
  <c r="I19" i="4"/>
  <c r="P13" i="4"/>
  <c r="I11" i="4"/>
  <c r="P11" i="4" s="1"/>
  <c r="P16" i="4"/>
  <c r="P17" i="4"/>
  <c r="I15" i="4"/>
  <c r="P9" i="4"/>
  <c r="J16" i="4"/>
  <c r="P18" i="4"/>
  <c r="P10" i="4"/>
  <c r="J19" i="4"/>
  <c r="J18" i="4"/>
  <c r="M34" i="4"/>
  <c r="P19" i="4"/>
  <c r="I17" i="4"/>
  <c r="I9" i="4"/>
  <c r="P15" i="4"/>
  <c r="J21" i="4"/>
  <c r="L34" i="4"/>
  <c r="I27" i="4"/>
  <c r="P27" i="4" s="1"/>
  <c r="I26" i="4"/>
  <c r="P26" i="4" s="1"/>
  <c r="J24" i="4"/>
  <c r="J23" i="4"/>
  <c r="J22" i="4"/>
  <c r="I20" i="4"/>
  <c r="P20" i="4" s="1"/>
  <c r="I18" i="4"/>
  <c r="I16" i="4"/>
  <c r="I14" i="4"/>
  <c r="P14" i="4" s="1"/>
  <c r="I12" i="4"/>
  <c r="P12" i="4" s="1"/>
  <c r="I10" i="4"/>
  <c r="I8" i="4"/>
  <c r="P8" i="4" s="1"/>
  <c r="O7" i="4"/>
  <c r="M21" i="4"/>
  <c r="M19" i="4"/>
  <c r="M17" i="4"/>
  <c r="M15" i="4"/>
  <c r="M13" i="4"/>
  <c r="M11" i="4"/>
  <c r="M9" i="4"/>
  <c r="L35" i="4"/>
  <c r="M35" i="4" s="1"/>
  <c r="I7" i="4"/>
  <c r="P7" i="4" l="1"/>
</calcChain>
</file>

<file path=xl/sharedStrings.xml><?xml version="1.0" encoding="utf-8"?>
<sst xmlns="http://schemas.openxmlformats.org/spreadsheetml/2006/main" count="164" uniqueCount="73">
  <si>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</si>
  <si>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</si>
  <si>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</si>
  <si>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</si>
  <si>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</si>
  <si>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</si>
  <si>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</si>
  <si>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</si>
  <si>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SOCO</t>
  </si>
  <si>
    <t>Bal Week</t>
  </si>
  <si>
    <t>Prompt Month</t>
  </si>
  <si>
    <t>Bal Month</t>
  </si>
  <si>
    <t>Time</t>
  </si>
  <si>
    <t>Hurdle</t>
  </si>
  <si>
    <t>Mid</t>
  </si>
  <si>
    <t>Product Type</t>
  </si>
  <si>
    <t>Location</t>
  </si>
  <si>
    <t>Bid Price</t>
  </si>
  <si>
    <t>Last Traded</t>
  </si>
  <si>
    <t>Previous Bid</t>
  </si>
  <si>
    <t>Previous Offfer</t>
  </si>
  <si>
    <t>Pevious Change</t>
  </si>
  <si>
    <t>Ref Period</t>
  </si>
  <si>
    <t>Previous Offer</t>
  </si>
  <si>
    <t>Previous TS</t>
  </si>
  <si>
    <t>Phys</t>
  </si>
  <si>
    <t>Fin</t>
  </si>
  <si>
    <t>Formula Box:</t>
  </si>
  <si>
    <t>Now:</t>
  </si>
  <si>
    <t>Hour ago:</t>
  </si>
  <si>
    <t>Dec 01</t>
  </si>
  <si>
    <t>Jan 02</t>
  </si>
  <si>
    <t>NYMEX</t>
  </si>
  <si>
    <t>Jan-Dec 02</t>
  </si>
  <si>
    <t>Feb 02</t>
  </si>
  <si>
    <t>Apr-Oct 02</t>
  </si>
  <si>
    <t>Jan-Dec 03</t>
  </si>
  <si>
    <t>Jan-Feb</t>
  </si>
  <si>
    <t>Mar-Apr</t>
  </si>
  <si>
    <t>May</t>
  </si>
  <si>
    <t>June</t>
  </si>
  <si>
    <t>Jul-Aug</t>
  </si>
  <si>
    <t xml:space="preserve">Sep </t>
  </si>
  <si>
    <t>Q4</t>
  </si>
  <si>
    <t>Jan-Feb 02</t>
  </si>
  <si>
    <t>Mar-Apr 02</t>
  </si>
  <si>
    <t xml:space="preserve"> May 02</t>
  </si>
  <si>
    <t>June 02</t>
  </si>
  <si>
    <t>Jul-Aug 02</t>
  </si>
  <si>
    <t xml:space="preserve"> Sep 02 </t>
  </si>
  <si>
    <t>Q4 02</t>
  </si>
  <si>
    <t>Mar-Apr 03</t>
  </si>
  <si>
    <t xml:space="preserve"> May 03</t>
  </si>
  <si>
    <t>Jul-Aug 03</t>
  </si>
  <si>
    <t xml:space="preserve"> Sep 03 </t>
  </si>
  <si>
    <t>Q4 03</t>
  </si>
  <si>
    <t>Jan-Feb 03</t>
  </si>
  <si>
    <t>June 03</t>
  </si>
  <si>
    <t>Bid Heat Rate</t>
  </si>
  <si>
    <t>Offer Heat Rate</t>
  </si>
  <si>
    <t>Dec</t>
  </si>
  <si>
    <t>Cal 02</t>
  </si>
  <si>
    <t>Cal 03</t>
  </si>
  <si>
    <t>Curve Price</t>
  </si>
  <si>
    <t>Change</t>
  </si>
  <si>
    <t>Curve HR</t>
  </si>
  <si>
    <t>Curve</t>
  </si>
  <si>
    <t>Scalar</t>
  </si>
  <si>
    <t>Real Time</t>
  </si>
  <si>
    <t>Mar 02</t>
  </si>
  <si>
    <t>Dec 01-Mar02</t>
  </si>
  <si>
    <t>Nov 02-Mar 03</t>
  </si>
  <si>
    <t>Dec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</si>
</sst>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"/>
    <numFmt numFmtId="174" formatCode="mmm\ d"/>
    <numFmt numFmtId="175" formatCode="hh:mm:ss"/>
    <numFmt numFmtId="176" formatCode="_(* #,##0.000_);_(* \(#,##0.000\);_(* &quot;-&quot;??_);_(@_)"/>
    <numFmt numFmtId="178" formatCode="_(* #,##0_);_(* \(#,##0\);_(* &quot;-&quot;??_);_(@_)"/>
    <numFmt numFmtId="180" formatCode="mmm\ yy"/>
    <numFmt numFmtId="181" formatCode="0.00_);[Red]\(0.00\)"/>
    <numFmt numFmtId="182" formatCode="0.000_);[Red]\(0.000\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5"/>
      <name val="Arial"/>
      <family val="2"/>
    </font>
    <font>
      <b/>
      <sz val="10"/>
      <color indexed="13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thin">
        <color indexed="4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1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0" applyFont="1" applyFill="1"/>
    <xf numFmtId="2" fontId="0" fillId="0" borderId="0" xfId="0" applyNumberFormat="1"/>
    <xf numFmtId="20" fontId="2" fillId="0" borderId="0" xfId="0" applyNumberFormat="1" applyFont="1"/>
    <xf numFmtId="16" fontId="0" fillId="0" borderId="0" xfId="1" applyNumberFormat="1" applyFont="1"/>
    <xf numFmtId="0" fontId="3" fillId="3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174" fontId="3" fillId="4" borderId="2" xfId="0" applyNumberFormat="1" applyFont="1" applyFill="1" applyBorder="1"/>
    <xf numFmtId="174" fontId="3" fillId="3" borderId="2" xfId="0" applyNumberFormat="1" applyFont="1" applyFill="1" applyBorder="1"/>
    <xf numFmtId="175" fontId="3" fillId="4" borderId="2" xfId="0" applyNumberFormat="1" applyFont="1" applyFill="1" applyBorder="1"/>
    <xf numFmtId="175" fontId="3" fillId="3" borderId="2" xfId="0" applyNumberFormat="1" applyFont="1" applyFill="1" applyBorder="1"/>
    <xf numFmtId="21" fontId="4" fillId="4" borderId="2" xfId="0" applyNumberFormat="1" applyFont="1" applyFill="1" applyBorder="1"/>
    <xf numFmtId="1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2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21" fontId="0" fillId="5" borderId="0" xfId="0" applyNumberFormat="1" applyFill="1"/>
    <xf numFmtId="0" fontId="3" fillId="5" borderId="8" xfId="0" applyFont="1" applyFill="1" applyBorder="1"/>
    <xf numFmtId="176" fontId="3" fillId="4" borderId="2" xfId="1" applyNumberFormat="1" applyFont="1" applyFill="1" applyBorder="1"/>
    <xf numFmtId="176" fontId="3" fillId="3" borderId="2" xfId="1" applyNumberFormat="1" applyFont="1" applyFill="1" applyBorder="1"/>
    <xf numFmtId="0" fontId="3" fillId="4" borderId="2" xfId="0" quotePrefix="1" applyFont="1" applyFill="1" applyBorder="1"/>
    <xf numFmtId="0" fontId="3" fillId="3" borderId="2" xfId="0" quotePrefix="1" applyFont="1" applyFill="1" applyBorder="1"/>
    <xf numFmtId="178" fontId="4" fillId="4" borderId="2" xfId="1" applyNumberFormat="1" applyFont="1" applyFill="1" applyBorder="1"/>
    <xf numFmtId="178" fontId="0" fillId="5" borderId="0" xfId="1" applyNumberFormat="1" applyFont="1" applyFill="1"/>
    <xf numFmtId="16" fontId="3" fillId="4" borderId="2" xfId="0" quotePrefix="1" applyNumberFormat="1" applyFont="1" applyFill="1" applyBorder="1"/>
    <xf numFmtId="174" fontId="3" fillId="4" borderId="2" xfId="0" quotePrefix="1" applyNumberFormat="1" applyFont="1" applyFill="1" applyBorder="1"/>
    <xf numFmtId="174" fontId="3" fillId="3" borderId="2" xfId="0" quotePrefix="1" applyNumberFormat="1" applyFont="1" applyFill="1" applyBorder="1"/>
    <xf numFmtId="16" fontId="3" fillId="4" borderId="2" xfId="0" applyNumberFormat="1" applyFont="1" applyFill="1" applyBorder="1"/>
    <xf numFmtId="175" fontId="3" fillId="5" borderId="0" xfId="0" applyNumberFormat="1" applyFont="1" applyFill="1" applyBorder="1"/>
    <xf numFmtId="43" fontId="3" fillId="5" borderId="0" xfId="1" applyFont="1" applyFill="1" applyBorder="1"/>
    <xf numFmtId="43" fontId="4" fillId="4" borderId="2" xfId="1" applyFont="1" applyFill="1" applyBorder="1"/>
    <xf numFmtId="43" fontId="0" fillId="5" borderId="0" xfId="1" applyFont="1" applyFill="1"/>
    <xf numFmtId="43" fontId="4" fillId="4" borderId="2" xfId="1" applyNumberFormat="1" applyFont="1" applyFill="1" applyBorder="1"/>
    <xf numFmtId="43" fontId="0" fillId="5" borderId="0" xfId="1" applyNumberFormat="1" applyFont="1" applyFill="1"/>
    <xf numFmtId="0" fontId="0" fillId="0" borderId="0" xfId="0" applyFill="1"/>
    <xf numFmtId="17" fontId="0" fillId="0" borderId="0" xfId="0" applyNumberFormat="1" applyFill="1"/>
    <xf numFmtId="180" fontId="3" fillId="4" borderId="2" xfId="0" applyNumberFormat="1" applyFont="1" applyFill="1" applyBorder="1"/>
    <xf numFmtId="180" fontId="3" fillId="3" borderId="2" xfId="0" applyNumberFormat="1" applyFont="1" applyFill="1" applyBorder="1"/>
    <xf numFmtId="16" fontId="3" fillId="3" borderId="2" xfId="0" quotePrefix="1" applyNumberFormat="1" applyFont="1" applyFill="1" applyBorder="1"/>
    <xf numFmtId="16" fontId="0" fillId="0" borderId="0" xfId="0" applyNumberFormat="1" applyAlignment="1">
      <alignment horizontal="left"/>
    </xf>
    <xf numFmtId="181" fontId="3" fillId="4" borderId="2" xfId="1" applyNumberFormat="1" applyFont="1" applyFill="1" applyBorder="1" applyAlignment="1">
      <alignment horizontal="center"/>
    </xf>
    <xf numFmtId="181" fontId="3" fillId="3" borderId="2" xfId="1" applyNumberFormat="1" applyFont="1" applyFill="1" applyBorder="1" applyAlignment="1">
      <alignment horizontal="center"/>
    </xf>
    <xf numFmtId="181" fontId="3" fillId="4" borderId="2" xfId="1" quotePrefix="1" applyNumberFormat="1" applyFont="1" applyFill="1" applyBorder="1" applyAlignment="1">
      <alignment horizontal="center"/>
    </xf>
    <xf numFmtId="181" fontId="0" fillId="5" borderId="0" xfId="1" applyNumberFormat="1" applyFont="1" applyFill="1" applyAlignment="1">
      <alignment horizontal="center"/>
    </xf>
    <xf numFmtId="38" fontId="3" fillId="4" borderId="2" xfId="1" applyNumberFormat="1" applyFont="1" applyFill="1" applyBorder="1" applyAlignment="1">
      <alignment horizontal="center"/>
    </xf>
    <xf numFmtId="38" fontId="3" fillId="3" borderId="2" xfId="1" applyNumberFormat="1" applyFont="1" applyFill="1" applyBorder="1" applyAlignment="1">
      <alignment horizontal="center"/>
    </xf>
    <xf numFmtId="38" fontId="0" fillId="5" borderId="0" xfId="1" applyNumberFormat="1" applyFont="1" applyFill="1" applyAlignment="1">
      <alignment horizontal="center"/>
    </xf>
    <xf numFmtId="38" fontId="0" fillId="5" borderId="0" xfId="0" applyNumberFormat="1" applyFill="1" applyAlignment="1">
      <alignment horizontal="center"/>
    </xf>
    <xf numFmtId="38" fontId="4" fillId="4" borderId="2" xfId="1" applyNumberFormat="1" applyFont="1" applyFill="1" applyBorder="1" applyAlignment="1">
      <alignment horizontal="center"/>
    </xf>
    <xf numFmtId="181" fontId="0" fillId="5" borderId="0" xfId="0" applyNumberFormat="1" applyFill="1" applyAlignment="1">
      <alignment horizontal="center"/>
    </xf>
    <xf numFmtId="182" fontId="3" fillId="4" borderId="2" xfId="1" applyNumberFormat="1" applyFont="1" applyFill="1" applyBorder="1" applyAlignment="1">
      <alignment horizontal="center"/>
    </xf>
    <xf numFmtId="182" fontId="3" fillId="3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52"/>
        </left>
        <right style="thin">
          <color indexed="52"/>
        </right>
        <top style="thin">
          <color indexed="52"/>
        </top>
        <bottom style="thin">
          <color indexed="52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0000"/>
      <rgbColor rgb="0000FF00"/>
      <rgbColor rgb="002000BE"/>
      <rgbColor rgb="00FFFF00"/>
      <rgbColor rgb="00FF00FF"/>
      <rgbColor rgb="0000CCFF"/>
      <rgbColor rgb="00800000"/>
      <rgbColor rgb="00008200"/>
      <rgbColor rgb="0005006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00B9E4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38</xdr:row>
          <xdr:rowOff>95250</xdr:rowOff>
        </xdr:from>
        <xdr:to>
          <xdr:col>4</xdr:col>
          <xdr:colOff>638175</xdr:colOff>
          <xdr:row>40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38</xdr:row>
          <xdr:rowOff>95250</xdr:rowOff>
        </xdr:from>
        <xdr:to>
          <xdr:col>6</xdr:col>
          <xdr:colOff>533400</xdr:colOff>
          <xdr:row>40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0">
          <cell r="U10">
            <v>22.25</v>
          </cell>
          <cell r="AG10">
            <v>3.29</v>
          </cell>
        </row>
        <row r="11">
          <cell r="U11">
            <v>33</v>
          </cell>
          <cell r="AG11">
            <v>3.4340000000000002</v>
          </cell>
        </row>
        <row r="12">
          <cell r="U12">
            <v>33</v>
          </cell>
          <cell r="AG12">
            <v>3.4239999999999999</v>
          </cell>
        </row>
        <row r="13">
          <cell r="U13">
            <v>30.85</v>
          </cell>
          <cell r="AG13">
            <v>3.359</v>
          </cell>
        </row>
        <row r="14">
          <cell r="U14">
            <v>30.85</v>
          </cell>
          <cell r="AG14">
            <v>3.254</v>
          </cell>
        </row>
        <row r="15">
          <cell r="U15">
            <v>33.25</v>
          </cell>
          <cell r="AG15">
            <v>3.2829999999999999</v>
          </cell>
        </row>
        <row r="16">
          <cell r="U16">
            <v>43.7</v>
          </cell>
          <cell r="AG16">
            <v>3.319</v>
          </cell>
        </row>
        <row r="17">
          <cell r="U17">
            <v>55.15</v>
          </cell>
          <cell r="AG17">
            <v>3.359</v>
          </cell>
        </row>
        <row r="18">
          <cell r="U18">
            <v>55.15</v>
          </cell>
          <cell r="AG18">
            <v>3.399</v>
          </cell>
        </row>
        <row r="19">
          <cell r="U19">
            <v>29.9</v>
          </cell>
          <cell r="AG19">
            <v>3.399</v>
          </cell>
        </row>
        <row r="20">
          <cell r="U20">
            <v>30</v>
          </cell>
          <cell r="AG20">
            <v>3.4289999999999998</v>
          </cell>
        </row>
        <row r="21">
          <cell r="U21">
            <v>30</v>
          </cell>
          <cell r="AG21">
            <v>3.6040000000000001</v>
          </cell>
        </row>
        <row r="22">
          <cell r="U22">
            <v>30</v>
          </cell>
          <cell r="AG22">
            <v>3.794</v>
          </cell>
        </row>
        <row r="23">
          <cell r="U23">
            <v>33.700000000000003</v>
          </cell>
          <cell r="AG23">
            <v>3.9140000000000001</v>
          </cell>
        </row>
        <row r="24">
          <cell r="U24">
            <v>33.700000000000003</v>
          </cell>
          <cell r="AG24">
            <v>3.8290000000000002</v>
          </cell>
        </row>
        <row r="25">
          <cell r="U25">
            <v>31.85</v>
          </cell>
          <cell r="AG25">
            <v>3.7240000000000002</v>
          </cell>
        </row>
        <row r="26">
          <cell r="U26">
            <v>31.85</v>
          </cell>
          <cell r="AG26">
            <v>3.5990000000000002</v>
          </cell>
        </row>
        <row r="27">
          <cell r="U27">
            <v>33.9</v>
          </cell>
          <cell r="AG27">
            <v>3.5990000000000002</v>
          </cell>
        </row>
        <row r="28">
          <cell r="U28">
            <v>43</v>
          </cell>
          <cell r="AG28">
            <v>3.6240000000000001</v>
          </cell>
        </row>
        <row r="29">
          <cell r="U29">
            <v>50.95</v>
          </cell>
          <cell r="AG29">
            <v>3.6589999999999998</v>
          </cell>
        </row>
        <row r="30">
          <cell r="U30">
            <v>50.95</v>
          </cell>
          <cell r="AG30">
            <v>3.694</v>
          </cell>
        </row>
        <row r="31">
          <cell r="U31">
            <v>31.55</v>
          </cell>
          <cell r="AG31">
            <v>3.7010000000000001</v>
          </cell>
        </row>
        <row r="32">
          <cell r="U32">
            <v>31.7</v>
          </cell>
          <cell r="AG32">
            <v>3.7290000000000001</v>
          </cell>
        </row>
        <row r="33">
          <cell r="U33">
            <v>31.7</v>
          </cell>
          <cell r="AG33">
            <v>3.9020000000000001</v>
          </cell>
        </row>
        <row r="34">
          <cell r="U34">
            <v>31.7</v>
          </cell>
          <cell r="AG34">
            <v>4.0540000000000003</v>
          </cell>
        </row>
        <row r="218">
          <cell r="U218">
            <v>36.324821551063643</v>
          </cell>
          <cell r="AG218">
            <v>3.4216958904109598</v>
          </cell>
        </row>
        <row r="219">
          <cell r="U219">
            <v>36.400115166432542</v>
          </cell>
          <cell r="AG219">
            <v>3.7522054794520545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AE80"/>
  <sheetViews>
    <sheetView tabSelected="1" zoomScale="90" workbookViewId="0">
      <selection activeCell="B1" sqref="B1"/>
    </sheetView>
  </sheetViews>
  <sheetFormatPr defaultColWidth="15" defaultRowHeight="12.75" x14ac:dyDescent="0.2"/>
  <cols>
    <col min="1" max="1" width="1.7109375" style="31" customWidth="1"/>
    <col min="2" max="2" width="2.42578125" style="31" customWidth="1"/>
    <col min="3" max="3" width="10.42578125" style="31" bestFit="1" customWidth="1"/>
    <col min="4" max="4" width="13.140625" style="31" hidden="1" customWidth="1"/>
    <col min="5" max="5" width="9.85546875" style="31" customWidth="1"/>
    <col min="6" max="6" width="14.42578125" style="31" customWidth="1"/>
    <col min="7" max="7" width="10.7109375" style="31" customWidth="1"/>
    <col min="8" max="8" width="10.7109375" style="31" bestFit="1" customWidth="1"/>
    <col min="9" max="9" width="13.5703125" style="40" bestFit="1" customWidth="1"/>
    <col min="10" max="10" width="16.28515625" style="40" bestFit="1" customWidth="1"/>
    <col min="11" max="11" width="3.140625" style="31" customWidth="1"/>
    <col min="12" max="12" width="13.5703125" style="48" customWidth="1"/>
    <col min="13" max="13" width="13.5703125" style="50" customWidth="1"/>
    <col min="14" max="14" width="2.5703125" style="31" customWidth="1"/>
    <col min="15" max="16" width="13.5703125" style="40" customWidth="1"/>
    <col min="17" max="17" width="21.140625" style="31" customWidth="1"/>
    <col min="18" max="18" width="26" style="31" customWidth="1"/>
    <col min="19" max="20" width="21.140625" style="31" customWidth="1"/>
    <col min="21" max="21" width="12.28515625" style="31" bestFit="1" customWidth="1"/>
    <col min="22" max="22" width="12.42578125" style="31" bestFit="1" customWidth="1"/>
    <col min="23" max="23" width="14.5703125" style="31" bestFit="1" customWidth="1"/>
    <col min="24" max="24" width="15.85546875" style="33" bestFit="1" customWidth="1"/>
    <col min="25" max="16384" width="15" style="31"/>
  </cols>
  <sheetData>
    <row r="2" spans="3:31" x14ac:dyDescent="0.2">
      <c r="C2" s="14" t="s">
        <v>0</v>
      </c>
      <c r="D2" s="14" t="s">
        <v>15</v>
      </c>
      <c r="E2" s="14" t="s">
        <v>16</v>
      </c>
      <c r="F2" s="14" t="s">
        <v>22</v>
      </c>
      <c r="G2" s="14" t="s">
        <v>17</v>
      </c>
      <c r="H2" s="14" t="s">
        <v>2</v>
      </c>
      <c r="I2" s="65" t="s">
        <v>58</v>
      </c>
      <c r="J2" s="65" t="s">
        <v>59</v>
      </c>
      <c r="L2" s="47" t="s">
        <v>63</v>
      </c>
      <c r="M2" s="49" t="s">
        <v>64</v>
      </c>
      <c r="O2" s="39" t="s">
        <v>65</v>
      </c>
      <c r="P2" s="39" t="s">
        <v>64</v>
      </c>
      <c r="U2" s="14" t="s">
        <v>18</v>
      </c>
      <c r="V2" s="14" t="s">
        <v>19</v>
      </c>
      <c r="W2" s="14" t="s">
        <v>20</v>
      </c>
      <c r="X2" s="21" t="s">
        <v>21</v>
      </c>
    </row>
    <row r="3" spans="3:31" ht="7.5" customHeight="1" x14ac:dyDescent="0.2">
      <c r="I3" s="63"/>
      <c r="J3" s="63"/>
      <c r="R3" s="51"/>
      <c r="S3" s="51"/>
    </row>
    <row r="4" spans="3:31" x14ac:dyDescent="0.2">
      <c r="C4" s="13">
        <v>52661</v>
      </c>
      <c r="D4" s="13" t="s">
        <v>25</v>
      </c>
      <c r="E4" s="13" t="s">
        <v>8</v>
      </c>
      <c r="F4" s="17" t="s">
        <v>7</v>
      </c>
      <c r="G4" s="57">
        <f>VLOOKUP($C4,Data!$A$2:$Q$41,2,FALSE)</f>
        <v>24.05</v>
      </c>
      <c r="H4" s="57">
        <f>VLOOKUP($C4,Data!$A$2:$Q$41,3,FALSE)</f>
        <v>24.4</v>
      </c>
      <c r="I4" s="61"/>
      <c r="J4" s="61"/>
      <c r="L4" s="57"/>
      <c r="M4" s="57"/>
      <c r="O4" s="61"/>
      <c r="P4" s="61"/>
      <c r="R4" s="52">
        <v>37257</v>
      </c>
      <c r="S4" s="51"/>
      <c r="U4" s="19">
        <f>VLOOKUP($C4,Data!$A$2:$Q$41,6,FALSE)</f>
        <v>37200.331458333334</v>
      </c>
      <c r="V4" s="15">
        <f>VLOOKUP($C4,Data!$A$2:$Q$41,15,FALSE)</f>
        <v>24.1</v>
      </c>
      <c r="W4" s="15">
        <f>VLOOKUP($C4,Data!$A$2:$Q$41,16,FALSE)</f>
        <v>24.45</v>
      </c>
      <c r="X4" s="19">
        <f>VLOOKUP($C4,Data!$A$2:$Q$41,17,FALSE)</f>
        <v>37200.331018518518</v>
      </c>
      <c r="AE4" s="31">
        <f ca="1">NOW()-(1/24)</f>
        <v>41886.641198148151</v>
      </c>
    </row>
    <row r="5" spans="3:31" x14ac:dyDescent="0.2">
      <c r="C5" s="12">
        <v>52659</v>
      </c>
      <c r="D5" s="12" t="s">
        <v>26</v>
      </c>
      <c r="E5" s="12" t="s">
        <v>8</v>
      </c>
      <c r="F5" s="18" t="s">
        <v>9</v>
      </c>
      <c r="G5" s="58">
        <f>VLOOKUP($C5,Data!$A$2:$Q$41,2,FALSE)</f>
        <v>24.05</v>
      </c>
      <c r="H5" s="58">
        <f>VLOOKUP($C5,Data!$A$2:$Q$41,3,FALSE)</f>
        <v>24.35</v>
      </c>
      <c r="I5" s="62"/>
      <c r="J5" s="62"/>
      <c r="L5" s="58"/>
      <c r="M5" s="58"/>
      <c r="O5" s="62"/>
      <c r="P5" s="62"/>
      <c r="R5" s="52">
        <v>37288</v>
      </c>
      <c r="S5" s="51"/>
      <c r="U5" s="20">
        <f>VLOOKUP($C5,Data!$A$2:$Q$41,6,FALSE)</f>
        <v>37200.331400462965</v>
      </c>
      <c r="V5" s="16">
        <f>VLOOKUP($C5,Data!$A$2:$Q$41,15,FALSE)</f>
        <v>24.1</v>
      </c>
      <c r="W5" s="16">
        <f>VLOOKUP($C5,Data!$A$2:$Q$41,16,FALSE)</f>
        <v>24.4</v>
      </c>
      <c r="X5" s="20">
        <f>VLOOKUP($C5,Data!$A$2:$Q$41,17,FALSE)</f>
        <v>37200.331400462965</v>
      </c>
    </row>
    <row r="6" spans="3:31" x14ac:dyDescent="0.2">
      <c r="C6" s="13">
        <v>61589</v>
      </c>
      <c r="D6" s="13" t="s">
        <v>26</v>
      </c>
      <c r="E6" s="13" t="s">
        <v>8</v>
      </c>
      <c r="F6" s="17" t="s">
        <v>11</v>
      </c>
      <c r="G6" s="57">
        <f>VLOOKUP($C6,Data!$A$2:$Q$41,2,FALSE)</f>
        <v>25.95</v>
      </c>
      <c r="H6" s="57">
        <f>VLOOKUP($C6,Data!$A$2:$Q$41,3,FALSE)</f>
        <v>26.45</v>
      </c>
      <c r="I6" s="61"/>
      <c r="J6" s="61"/>
      <c r="L6" s="57"/>
      <c r="M6" s="57"/>
      <c r="O6" s="61"/>
      <c r="P6" s="61"/>
      <c r="R6" s="52">
        <v>37316</v>
      </c>
      <c r="S6" s="51"/>
      <c r="U6" s="19">
        <f>VLOOKUP($C6,Data!$A$2:$Q$41,6,FALSE)</f>
        <v>37200.325092592589</v>
      </c>
      <c r="V6" s="15">
        <f>VLOOKUP($C6,Data!$A$2:$Q$41,15,FALSE)</f>
        <v>26</v>
      </c>
      <c r="W6" s="15">
        <f>VLOOKUP($C6,Data!$A$2:$Q$41,16,FALSE)</f>
        <v>26.5</v>
      </c>
      <c r="X6" s="19">
        <f>VLOOKUP($C6,Data!$A$2:$Q$41,17,FALSE)</f>
        <v>37200.323564814818</v>
      </c>
    </row>
    <row r="7" spans="3:31" x14ac:dyDescent="0.2">
      <c r="C7" s="12">
        <v>56802</v>
      </c>
      <c r="D7" s="12" t="s">
        <v>26</v>
      </c>
      <c r="E7" s="12" t="s">
        <v>8</v>
      </c>
      <c r="F7" s="43" t="s">
        <v>30</v>
      </c>
      <c r="G7" s="58">
        <f>VLOOKUP($C7,Data!$A$2:$Q$41,2,FALSE)</f>
        <v>26.9</v>
      </c>
      <c r="H7" s="58">
        <f>VLOOKUP($C7,Data!$A$2:$Q$41,3,FALSE)</f>
        <v>27.4</v>
      </c>
      <c r="I7" s="62">
        <f>G7/G29*1000</f>
        <v>8790.8496732026142</v>
      </c>
      <c r="J7" s="62">
        <f>H7/H29*1000</f>
        <v>8925.0814332247555</v>
      </c>
      <c r="L7" s="58">
        <f>[1]Peak_Forward!$U$10</f>
        <v>22.25</v>
      </c>
      <c r="M7" s="58">
        <f t="shared" ref="M7:M24" si="0">IF(G7=0,0,AVERAGE(G7:H7)-L7)</f>
        <v>4.8999999999999986</v>
      </c>
      <c r="O7" s="62">
        <f>L7/L29*1000</f>
        <v>6762.9179331306987</v>
      </c>
      <c r="P7" s="62">
        <f>AVERAGE(I7:J7)-O7</f>
        <v>2095.0476200829871</v>
      </c>
      <c r="R7" s="52">
        <v>37347</v>
      </c>
      <c r="S7" s="51"/>
      <c r="U7" s="20">
        <f>VLOOKUP($C7,Data!$A$2:$Q$41,6,FALSE)</f>
        <v>37200.331516203703</v>
      </c>
      <c r="V7" s="16">
        <f>VLOOKUP($C7,Data!$A$2:$Q$41,15,FALSE)</f>
        <v>26.95</v>
      </c>
      <c r="W7" s="16">
        <f>VLOOKUP($C7,Data!$A$2:$Q$41,16,FALSE)</f>
        <v>27.4</v>
      </c>
      <c r="X7" s="20">
        <f>VLOOKUP($C7,Data!$A$2:$Q$41,17,FALSE)</f>
        <v>37200.328298611108</v>
      </c>
    </row>
    <row r="8" spans="3:31" x14ac:dyDescent="0.2">
      <c r="C8" s="13">
        <v>51062</v>
      </c>
      <c r="D8" s="13" t="s">
        <v>26</v>
      </c>
      <c r="E8" s="13" t="s">
        <v>8</v>
      </c>
      <c r="F8" s="42" t="s">
        <v>44</v>
      </c>
      <c r="G8" s="57">
        <f>VLOOKUP($C8,Data!$A$2:$Q$41,2,FALSE)</f>
        <v>31.15</v>
      </c>
      <c r="H8" s="57">
        <f>VLOOKUP($C8,Data!$A$2:$Q$41,3,FALSE)</f>
        <v>31.45</v>
      </c>
      <c r="I8" s="61">
        <f>G8/AVERAGE($G$57:$G$58)*1000</f>
        <v>9608.5463416005186</v>
      </c>
      <c r="J8" s="61">
        <f>H8/AVERAGE($G$57:$G$58)*1000</f>
        <v>9701.084508614329</v>
      </c>
      <c r="L8" s="57">
        <f>AVERAGE([1]Peak_Forward!$U$11:$U$12)</f>
        <v>33</v>
      </c>
      <c r="M8" s="57">
        <f t="shared" si="0"/>
        <v>-1.7000000000000028</v>
      </c>
      <c r="O8" s="61">
        <f>L8/AVERAGE($E$57:$E$58)*1000</f>
        <v>9623.7970253718267</v>
      </c>
      <c r="P8" s="61">
        <f t="shared" ref="P8:P21" si="1">AVERAGE(I8:J8)-O8</f>
        <v>31.018399735596176</v>
      </c>
      <c r="R8" s="52">
        <v>37377</v>
      </c>
      <c r="S8" s="51"/>
      <c r="U8" s="19">
        <f>VLOOKUP($C8,Data!$A$2:$Q$41,6,FALSE)</f>
        <v>37200.323946759258</v>
      </c>
      <c r="V8" s="15">
        <f>VLOOKUP($C8,Data!$A$2:$Q$41,15,FALSE)</f>
        <v>31.2</v>
      </c>
      <c r="W8" s="15">
        <f>VLOOKUP($C8,Data!$A$2:$Q$41,16,FALSE)</f>
        <v>31.5</v>
      </c>
      <c r="X8" s="19">
        <f>VLOOKUP($C8,Data!$A$2:$Q$41,17,FALSE)</f>
        <v>37200.323865740742</v>
      </c>
    </row>
    <row r="9" spans="3:31" x14ac:dyDescent="0.2">
      <c r="C9" s="12">
        <v>51068</v>
      </c>
      <c r="D9" s="12"/>
      <c r="E9" s="12" t="s">
        <v>8</v>
      </c>
      <c r="F9" s="18" t="s">
        <v>45</v>
      </c>
      <c r="G9" s="58">
        <f>VLOOKUP($C9,Data!$A$2:$Q$41,2,FALSE)</f>
        <v>29.25</v>
      </c>
      <c r="H9" s="58">
        <f>VLOOKUP($C9,Data!$A$2:$Q$41,3,FALSE)</f>
        <v>29.45</v>
      </c>
      <c r="I9" s="62">
        <f>G9/AVERAGE($G$59:$G$60)*1000</f>
        <v>9356.7379501918313</v>
      </c>
      <c r="J9" s="62">
        <f>H9/AVERAGE($G$59:$G$60)*1000</f>
        <v>9420.7156455777586</v>
      </c>
      <c r="L9" s="58">
        <f>AVERAGE([1]Peak_Forward!$U$13:$U$14)</f>
        <v>30.85</v>
      </c>
      <c r="M9" s="58">
        <f t="shared" si="0"/>
        <v>-1.5</v>
      </c>
      <c r="O9" s="62">
        <f>L9/AVERAGE($E$59:$E$60)*1000</f>
        <v>9330.107364282474</v>
      </c>
      <c r="P9" s="62">
        <f t="shared" si="1"/>
        <v>58.619433602321806</v>
      </c>
      <c r="R9" s="52">
        <v>37408</v>
      </c>
      <c r="S9" s="51"/>
      <c r="U9" s="20">
        <f>VLOOKUP($C9,Data!$A$2:$Q$41,6,FALSE)</f>
        <v>37200.323981481481</v>
      </c>
      <c r="V9" s="16">
        <f>VLOOKUP($C9,Data!$A$2:$Q$41,15,FALSE)</f>
        <v>29.3</v>
      </c>
      <c r="W9" s="16">
        <f>VLOOKUP($C9,Data!$A$2:$Q$41,16,FALSE)</f>
        <v>29.5</v>
      </c>
      <c r="X9" s="20">
        <f>VLOOKUP($C9,Data!$A$2:$Q$41,17,FALSE)</f>
        <v>37200.323900462965</v>
      </c>
    </row>
    <row r="10" spans="3:31" x14ac:dyDescent="0.2">
      <c r="C10" s="13">
        <v>51074</v>
      </c>
      <c r="D10" s="13" t="s">
        <v>25</v>
      </c>
      <c r="E10" s="13" t="s">
        <v>8</v>
      </c>
      <c r="F10" s="42" t="s">
        <v>46</v>
      </c>
      <c r="G10" s="57">
        <f>VLOOKUP($C10,Data!$A$2:$Q$41,2,FALSE)</f>
        <v>31.15</v>
      </c>
      <c r="H10" s="57">
        <f>VLOOKUP($C10,Data!$A$2:$Q$41,3,FALSE)</f>
        <v>31.45</v>
      </c>
      <c r="I10" s="61">
        <f>G10/$G$61*1000</f>
        <v>10035.853001933654</v>
      </c>
      <c r="J10" s="61">
        <f>H10/$G$61*1000</f>
        <v>10132.506481888071</v>
      </c>
      <c r="L10" s="57">
        <f>[1]Peak_Forward!$U$15</f>
        <v>33.25</v>
      </c>
      <c r="M10" s="57">
        <f t="shared" si="0"/>
        <v>-1.9500000000000028</v>
      </c>
      <c r="O10" s="61">
        <f>L10/$E$61*1000</f>
        <v>10127.931769722816</v>
      </c>
      <c r="P10" s="61">
        <f t="shared" si="1"/>
        <v>-43.752027811953667</v>
      </c>
      <c r="R10" s="52">
        <v>37438</v>
      </c>
      <c r="S10" s="51"/>
      <c r="U10" s="19">
        <f>VLOOKUP($C10,Data!$A$2:$Q$41,6,FALSE)</f>
        <v>37200.323993055557</v>
      </c>
      <c r="V10" s="15">
        <f>VLOOKUP($C10,Data!$A$2:$Q$41,15,FALSE)</f>
        <v>31.2</v>
      </c>
      <c r="W10" s="15">
        <f>VLOOKUP($C10,Data!$A$2:$Q$41,16,FALSE)</f>
        <v>31.5</v>
      </c>
      <c r="X10" s="19">
        <f>VLOOKUP($C10,Data!$A$2:$Q$41,17,FALSE)</f>
        <v>37200.323900462965</v>
      </c>
    </row>
    <row r="11" spans="3:31" x14ac:dyDescent="0.2">
      <c r="C11" s="12">
        <v>51078</v>
      </c>
      <c r="D11" s="12" t="s">
        <v>26</v>
      </c>
      <c r="E11" s="12" t="s">
        <v>8</v>
      </c>
      <c r="F11" s="43" t="s">
        <v>47</v>
      </c>
      <c r="G11" s="58">
        <f>VLOOKUP($C11,Data!$A$2:$Q$41,2,FALSE)</f>
        <v>41.7</v>
      </c>
      <c r="H11" s="58">
        <f>VLOOKUP($C11,Data!$A$2:$Q$41,3,FALSE)</f>
        <v>42</v>
      </c>
      <c r="I11" s="62">
        <f>G11/$G$62*1000</f>
        <v>13289.110901463962</v>
      </c>
      <c r="J11" s="62">
        <f>H11/$G$62*1000</f>
        <v>13384.716015862983</v>
      </c>
      <c r="L11" s="58">
        <f>[1]Peak_Forward!$U$16</f>
        <v>43.7</v>
      </c>
      <c r="M11" s="58">
        <f t="shared" si="0"/>
        <v>-1.8500000000000014</v>
      </c>
      <c r="O11" s="62">
        <f>L11/$E$62*1000</f>
        <v>13166.616450738175</v>
      </c>
      <c r="P11" s="62">
        <f t="shared" si="1"/>
        <v>170.29700792529729</v>
      </c>
      <c r="R11" s="52">
        <v>37469</v>
      </c>
      <c r="S11" s="51"/>
      <c r="U11" s="20">
        <f>VLOOKUP($C11,Data!$A$2:$Q$41,6,FALSE)</f>
        <v>37200.330543981479</v>
      </c>
      <c r="V11" s="16">
        <f>VLOOKUP($C11,Data!$A$2:$Q$41,15,FALSE)</f>
        <v>41.75</v>
      </c>
      <c r="W11" s="16">
        <f>VLOOKUP($C11,Data!$A$2:$Q$41,16,FALSE)</f>
        <v>42.05</v>
      </c>
      <c r="X11" s="20">
        <f>VLOOKUP($C11,Data!$A$2:$Q$41,17,FALSE)</f>
        <v>37200.323981481481</v>
      </c>
    </row>
    <row r="12" spans="3:31" x14ac:dyDescent="0.2">
      <c r="C12" s="13">
        <v>51084</v>
      </c>
      <c r="D12" s="13" t="s">
        <v>26</v>
      </c>
      <c r="E12" s="13" t="s">
        <v>8</v>
      </c>
      <c r="F12" s="17" t="s">
        <v>48</v>
      </c>
      <c r="G12" s="57">
        <f>VLOOKUP($C12,Data!$A$2:$Q$41,2,FALSE)</f>
        <v>53</v>
      </c>
      <c r="H12" s="57">
        <f>VLOOKUP($C12,Data!$A$2:$Q$41,3,FALSE)</f>
        <v>53.5</v>
      </c>
      <c r="I12" s="61">
        <f>G12/AVERAGE($G$63:$G$64)*1000</f>
        <v>16590.321454659799</v>
      </c>
      <c r="J12" s="61">
        <f>H12/AVERAGE($G$63:$G$64)*1000</f>
        <v>16746.833921213194</v>
      </c>
      <c r="L12" s="57">
        <f>AVERAGE([1]Peak_Forward!$U$17:$U$18)</f>
        <v>55.15</v>
      </c>
      <c r="M12" s="57">
        <f t="shared" si="0"/>
        <v>-1.8999999999999986</v>
      </c>
      <c r="O12" s="61">
        <f>L12/AVERAGE($E$63:$E$64)*1000</f>
        <v>16321.396862977213</v>
      </c>
      <c r="P12" s="61">
        <f t="shared" si="1"/>
        <v>347.1808249592832</v>
      </c>
      <c r="R12" s="52">
        <v>37500</v>
      </c>
      <c r="S12" s="51"/>
      <c r="U12" s="19">
        <f>VLOOKUP($C12,Data!$A$2:$Q$41,6,FALSE)</f>
        <v>37200.330243055556</v>
      </c>
      <c r="V12" s="15">
        <f>VLOOKUP($C12,Data!$A$2:$Q$41,15,FALSE)</f>
        <v>53.05</v>
      </c>
      <c r="W12" s="15">
        <f>VLOOKUP($C12,Data!$A$2:$Q$41,16,FALSE)</f>
        <v>53.55</v>
      </c>
      <c r="X12" s="19">
        <f>VLOOKUP($C12,Data!$A$2:$Q$41,17,FALSE)</f>
        <v>37200.326562499999</v>
      </c>
    </row>
    <row r="13" spans="3:31" x14ac:dyDescent="0.2">
      <c r="C13" s="12">
        <v>51100</v>
      </c>
      <c r="D13" s="12" t="s">
        <v>26</v>
      </c>
      <c r="E13" s="12" t="s">
        <v>8</v>
      </c>
      <c r="F13" s="43" t="s">
        <v>49</v>
      </c>
      <c r="G13" s="58">
        <f>VLOOKUP($C13,Data!$A$2:$Q$41,2,FALSE)</f>
        <v>28.1</v>
      </c>
      <c r="H13" s="58">
        <f>VLOOKUP($C13,Data!$A$2:$Q$41,3,FALSE)</f>
        <v>28.4</v>
      </c>
      <c r="I13" s="62">
        <f>G13/$G$65*1000</f>
        <v>8744.2442177099983</v>
      </c>
      <c r="J13" s="62">
        <f>H13/$G$65*1000</f>
        <v>8837.5991381837666</v>
      </c>
      <c r="L13" s="58">
        <f>[1]Peak_Forward!$U$19</f>
        <v>29.9</v>
      </c>
      <c r="M13" s="58">
        <f t="shared" si="0"/>
        <v>-1.6499999999999986</v>
      </c>
      <c r="O13" s="62">
        <f>L13/$E$65*1000</f>
        <v>8796.7049132097673</v>
      </c>
      <c r="P13" s="62">
        <f t="shared" si="1"/>
        <v>-5.783235262884773</v>
      </c>
      <c r="R13" s="52">
        <v>37530</v>
      </c>
      <c r="S13" s="51"/>
      <c r="U13" s="20">
        <f>VLOOKUP($C13,Data!$A$2:$Q$41,6,FALSE)</f>
        <v>37200.324016203704</v>
      </c>
      <c r="V13" s="16">
        <f>VLOOKUP($C13,Data!$A$2:$Q$41,15,FALSE)</f>
        <v>28.15</v>
      </c>
      <c r="W13" s="16">
        <f>VLOOKUP($C13,Data!$A$2:$Q$41,16,FALSE)</f>
        <v>28.45</v>
      </c>
      <c r="X13" s="20">
        <f>VLOOKUP($C13,Data!$A$2:$Q$41,17,FALSE)</f>
        <v>37200.323923611111</v>
      </c>
    </row>
    <row r="14" spans="3:31" x14ac:dyDescent="0.2">
      <c r="C14" s="13">
        <v>51102</v>
      </c>
      <c r="D14" s="13" t="s">
        <v>26</v>
      </c>
      <c r="E14" s="13" t="s">
        <v>8</v>
      </c>
      <c r="F14" s="17" t="s">
        <v>50</v>
      </c>
      <c r="G14" s="57">
        <f>VLOOKUP($C14,Data!$A$2:$Q$41,2,FALSE)</f>
        <v>28.35</v>
      </c>
      <c r="H14" s="57">
        <f>VLOOKUP($C14,Data!$A$2:$Q$41,3,FALSE)</f>
        <v>28.65</v>
      </c>
      <c r="I14" s="61">
        <f>G14/AVERAGE($G$66:$G$68)*1000</f>
        <v>8308.704324809707</v>
      </c>
      <c r="J14" s="61">
        <f>H14/AVERAGE($G$66:$G$68)*1000</f>
        <v>8396.6271218976417</v>
      </c>
      <c r="L14" s="57">
        <f>AVERAGE([1]Peak_Forward!$U$20:$U$22)</f>
        <v>30</v>
      </c>
      <c r="M14" s="57">
        <f t="shared" si="0"/>
        <v>-1.5</v>
      </c>
      <c r="O14" s="61">
        <f>L14/AVERAGE($E$66:$E$68)*1000</f>
        <v>8312.5519534497089</v>
      </c>
      <c r="P14" s="61">
        <f t="shared" si="1"/>
        <v>40.113769903966386</v>
      </c>
      <c r="R14" s="52">
        <v>37561</v>
      </c>
      <c r="S14" s="51"/>
      <c r="U14" s="19">
        <f>VLOOKUP($C14,Data!$A$2:$Q$41,6,FALSE)</f>
        <v>37200.33153935185</v>
      </c>
      <c r="V14" s="15">
        <f>VLOOKUP($C14,Data!$A$2:$Q$41,15,FALSE)</f>
        <v>28.2</v>
      </c>
      <c r="W14" s="15">
        <f>VLOOKUP($C14,Data!$A$2:$Q$41,16,FALSE)</f>
        <v>28.5</v>
      </c>
      <c r="X14" s="19">
        <f>VLOOKUP($C14,Data!$A$2:$Q$41,17,FALSE)</f>
        <v>37200.324004629627</v>
      </c>
    </row>
    <row r="15" spans="3:31" x14ac:dyDescent="0.2">
      <c r="C15" s="12">
        <v>51112</v>
      </c>
      <c r="D15" s="12"/>
      <c r="E15" s="12" t="s">
        <v>8</v>
      </c>
      <c r="F15" s="18" t="s">
        <v>56</v>
      </c>
      <c r="G15" s="58">
        <f>VLOOKUP($C15,Data!$A$2:$Q$41,2,FALSE)</f>
        <v>31.65</v>
      </c>
      <c r="H15" s="58">
        <f>VLOOKUP($C15,Data!$A$2:$Q$41,3,FALSE)</f>
        <v>31.95</v>
      </c>
      <c r="I15" s="62">
        <f>G15/AVERAGE($G$69:$G$70)*1000</f>
        <v>8520.7645202589792</v>
      </c>
      <c r="J15" s="62">
        <f>H15/AVERAGE($G$69:$G$70)*1000</f>
        <v>8601.5300607353693</v>
      </c>
      <c r="L15" s="58">
        <f>AVERAGE([1]Peak_Forward!$U$23:$U$24)</f>
        <v>33.700000000000003</v>
      </c>
      <c r="M15" s="58">
        <f t="shared" si="0"/>
        <v>-1.9000000000000057</v>
      </c>
      <c r="O15" s="62">
        <f>L15/AVERAGE($E$69:$E$70)*1000</f>
        <v>8704.6364458220323</v>
      </c>
      <c r="P15" s="62">
        <f t="shared" si="1"/>
        <v>-143.48915532485807</v>
      </c>
      <c r="R15" s="52">
        <v>37591</v>
      </c>
      <c r="S15" s="51"/>
      <c r="U15" s="20">
        <f>VLOOKUP($C15,Data!$A$2:$Q$41,6,FALSE)</f>
        <v>37200.323958333334</v>
      </c>
      <c r="V15" s="16">
        <f>VLOOKUP($C15,Data!$A$2:$Q$41,15,FALSE)</f>
        <v>31.7</v>
      </c>
      <c r="W15" s="16">
        <f>VLOOKUP($C15,Data!$A$2:$Q$41,16,FALSE)</f>
        <v>32</v>
      </c>
      <c r="X15" s="20">
        <f>VLOOKUP($C15,Data!$A$2:$Q$41,17,FALSE)</f>
        <v>37200.323865740742</v>
      </c>
    </row>
    <row r="16" spans="3:31" x14ac:dyDescent="0.2">
      <c r="C16" s="13">
        <v>51114</v>
      </c>
      <c r="D16" s="13" t="s">
        <v>25</v>
      </c>
      <c r="E16" s="13" t="s">
        <v>8</v>
      </c>
      <c r="F16" s="17" t="s">
        <v>51</v>
      </c>
      <c r="G16" s="57">
        <f>VLOOKUP($C16,Data!$A$2:$Q$41,2,FALSE)</f>
        <v>30.15</v>
      </c>
      <c r="H16" s="57">
        <f>VLOOKUP($C16,Data!$A$2:$Q$41,3,FALSE)</f>
        <v>30.45</v>
      </c>
      <c r="I16" s="61">
        <f>G16/AVERAGE($G$71:$G$72)*1000</f>
        <v>8582.4719078003418</v>
      </c>
      <c r="J16" s="61">
        <f>H16/AVERAGE($G$71:$G$72)*1000</f>
        <v>8667.8696382262169</v>
      </c>
      <c r="L16" s="57">
        <f>AVERAGE([1]Peak_Forward!$U$25:$U$26)</f>
        <v>31.85</v>
      </c>
      <c r="M16" s="57">
        <f t="shared" si="0"/>
        <v>-1.5500000000000043</v>
      </c>
      <c r="O16" s="61">
        <f>L16/AVERAGE($E$71:$E$72)*1000</f>
        <v>8698.6207838317623</v>
      </c>
      <c r="P16" s="61">
        <f t="shared" si="1"/>
        <v>-73.450010818482042</v>
      </c>
      <c r="R16" s="52">
        <v>37622</v>
      </c>
      <c r="S16" s="51"/>
      <c r="U16" s="19">
        <f>VLOOKUP($C16,Data!$A$2:$Q$41,6,FALSE)</f>
        <v>37200.323993055557</v>
      </c>
      <c r="V16" s="15">
        <f>VLOOKUP($C16,Data!$A$2:$Q$41,15,FALSE)</f>
        <v>30.2</v>
      </c>
      <c r="W16" s="15">
        <f>VLOOKUP($C16,Data!$A$2:$Q$41,16,FALSE)</f>
        <v>30.5</v>
      </c>
      <c r="X16" s="19">
        <f>VLOOKUP($C16,Data!$A$2:$Q$41,17,FALSE)</f>
        <v>37200.323900462965</v>
      </c>
    </row>
    <row r="17" spans="2:25" x14ac:dyDescent="0.2">
      <c r="C17" s="12">
        <v>51116</v>
      </c>
      <c r="D17" s="12" t="s">
        <v>26</v>
      </c>
      <c r="E17" s="12" t="s">
        <v>8</v>
      </c>
      <c r="F17" s="18" t="s">
        <v>52</v>
      </c>
      <c r="G17" s="58">
        <f>VLOOKUP($C17,Data!$A$2:$Q$41,2,FALSE)</f>
        <v>31.65</v>
      </c>
      <c r="H17" s="58">
        <f>VLOOKUP($C17,Data!$A$2:$Q$41,3,FALSE)</f>
        <v>31.95</v>
      </c>
      <c r="I17" s="62">
        <f>G17/$G$73*1000</f>
        <v>9165.9182662357998</v>
      </c>
      <c r="J17" s="62">
        <f>H17/$G$73*1000</f>
        <v>9252.7990080958534</v>
      </c>
      <c r="L17" s="58">
        <f>[1]Peak_Forward!$U$27</f>
        <v>33.9</v>
      </c>
      <c r="M17" s="58">
        <f t="shared" si="0"/>
        <v>-2.1000000000000014</v>
      </c>
      <c r="O17" s="62">
        <f>L17/$E$73*1000</f>
        <v>9419.2831342039444</v>
      </c>
      <c r="P17" s="62">
        <f t="shared" si="1"/>
        <v>-209.9244970381169</v>
      </c>
      <c r="R17" s="52">
        <v>37653</v>
      </c>
      <c r="S17" s="51"/>
      <c r="U17" s="20">
        <f>VLOOKUP($C17,Data!$A$2:$Q$41,6,FALSE)</f>
        <v>37200.324004629627</v>
      </c>
      <c r="V17" s="16">
        <f>VLOOKUP($C17,Data!$A$2:$Q$41,15,FALSE)</f>
        <v>31.7</v>
      </c>
      <c r="W17" s="16">
        <f>VLOOKUP($C17,Data!$A$2:$Q$41,16,FALSE)</f>
        <v>32</v>
      </c>
      <c r="X17" s="20">
        <f>VLOOKUP($C17,Data!$A$2:$Q$41,17,FALSE)</f>
        <v>37200.323912037034</v>
      </c>
    </row>
    <row r="18" spans="2:25" x14ac:dyDescent="0.2">
      <c r="C18" s="13">
        <v>51118</v>
      </c>
      <c r="D18" s="13" t="s">
        <v>26</v>
      </c>
      <c r="E18" s="13" t="s">
        <v>8</v>
      </c>
      <c r="F18" s="42" t="s">
        <v>57</v>
      </c>
      <c r="G18" s="57">
        <f>VLOOKUP($C18,Data!$A$2:$Q$41,2,FALSE)</f>
        <v>40.85</v>
      </c>
      <c r="H18" s="57">
        <f>VLOOKUP($C18,Data!$A$2:$Q$41,3,FALSE)</f>
        <v>41.15</v>
      </c>
      <c r="I18" s="61">
        <f>G18/$G$74*1000</f>
        <v>11748.650496352744</v>
      </c>
      <c r="J18" s="61">
        <f>H18/$G$74*1000</f>
        <v>11834.931895346765</v>
      </c>
      <c r="L18" s="57">
        <f>[1]Peak_Forward!$U$28</f>
        <v>43</v>
      </c>
      <c r="M18" s="57">
        <f t="shared" si="0"/>
        <v>-2</v>
      </c>
      <c r="O18" s="61">
        <f>L18/$E$74*1000</f>
        <v>11865.342163355408</v>
      </c>
      <c r="P18" s="61">
        <f t="shared" si="1"/>
        <v>-73.550967505654626</v>
      </c>
      <c r="R18" s="52">
        <v>37681</v>
      </c>
      <c r="S18" s="51"/>
      <c r="U18" s="19">
        <f>VLOOKUP($C18,Data!$A$2:$Q$41,6,FALSE)</f>
        <v>37200.330590277779</v>
      </c>
      <c r="V18" s="15">
        <f>VLOOKUP($C18,Data!$A$2:$Q$41,15,FALSE)</f>
        <v>40.9</v>
      </c>
      <c r="W18" s="15">
        <f>VLOOKUP($C18,Data!$A$2:$Q$41,16,FALSE)</f>
        <v>41.2</v>
      </c>
      <c r="X18" s="19">
        <f>VLOOKUP($C18,Data!$A$2:$Q$41,17,FALSE)</f>
        <v>37200.323981481481</v>
      </c>
    </row>
    <row r="19" spans="2:25" x14ac:dyDescent="0.2">
      <c r="C19" s="12">
        <v>51122</v>
      </c>
      <c r="D19" s="12" t="s">
        <v>26</v>
      </c>
      <c r="E19" s="12" t="s">
        <v>8</v>
      </c>
      <c r="F19" s="18" t="s">
        <v>53</v>
      </c>
      <c r="G19" s="58">
        <f>VLOOKUP($C19,Data!$A$2:$Q$41,2,FALSE)</f>
        <v>49.5</v>
      </c>
      <c r="H19" s="58">
        <f>VLOOKUP($C19,Data!$A$2:$Q$41,3,FALSE)</f>
        <v>50</v>
      </c>
      <c r="I19" s="62">
        <f>G19/AVERAGE($G$74:$G$75)*1000</f>
        <v>14168.014648487095</v>
      </c>
      <c r="J19" s="62">
        <f>H19/AVERAGE($G$74:$G$75)*1000</f>
        <v>14311.125907562722</v>
      </c>
      <c r="L19" s="58">
        <f>AVERAGE([1]Peak_Forward!$U$29:$U$30)</f>
        <v>50.95</v>
      </c>
      <c r="M19" s="58">
        <f t="shared" si="0"/>
        <v>-1.2000000000000028</v>
      </c>
      <c r="O19" s="62">
        <f>L19/AVERAGE($E$75:$E$76)*1000</f>
        <v>13858.289133686931</v>
      </c>
      <c r="P19" s="62">
        <f t="shared" si="1"/>
        <v>381.28114433797782</v>
      </c>
      <c r="R19" s="52">
        <v>37712</v>
      </c>
      <c r="S19" s="51"/>
      <c r="U19" s="20">
        <f>VLOOKUP($C19,Data!$A$2:$Q$41,6,FALSE)</f>
        <v>37200.327777777777</v>
      </c>
      <c r="V19" s="16">
        <f>VLOOKUP($C19,Data!$A$2:$Q$41,15,FALSE)</f>
        <v>49.45</v>
      </c>
      <c r="W19" s="16">
        <f>VLOOKUP($C19,Data!$A$2:$Q$41,16,FALSE)</f>
        <v>49.95</v>
      </c>
      <c r="X19" s="20">
        <f>VLOOKUP($C19,Data!$A$2:$Q$41,17,FALSE)</f>
        <v>37200.327766203707</v>
      </c>
    </row>
    <row r="20" spans="2:25" x14ac:dyDescent="0.2">
      <c r="C20" s="13">
        <v>51126</v>
      </c>
      <c r="D20" s="13" t="s">
        <v>26</v>
      </c>
      <c r="E20" s="13" t="s">
        <v>8</v>
      </c>
      <c r="F20" s="17" t="s">
        <v>54</v>
      </c>
      <c r="G20" s="57">
        <f>VLOOKUP($C20,Data!$A$2:$Q$41,2,FALSE)</f>
        <v>29.7</v>
      </c>
      <c r="H20" s="57">
        <f>VLOOKUP($C20,Data!$A$2:$Q$41,3,FALSE)</f>
        <v>30</v>
      </c>
      <c r="I20" s="61">
        <f>G20/$G$77*1000</f>
        <v>8364.1435302565387</v>
      </c>
      <c r="J20" s="61">
        <f>H20/$G$77*1000</f>
        <v>8448.6298285419598</v>
      </c>
      <c r="L20" s="59">
        <f>[1]Peak_Forward!$U$31</f>
        <v>31.55</v>
      </c>
      <c r="M20" s="57">
        <f t="shared" si="0"/>
        <v>-1.6999999999999993</v>
      </c>
      <c r="O20" s="61">
        <f>L20/$E$77*1000</f>
        <v>8524.7230478249112</v>
      </c>
      <c r="P20" s="61">
        <f t="shared" si="1"/>
        <v>-118.33636842566193</v>
      </c>
      <c r="R20" s="52">
        <v>37742</v>
      </c>
      <c r="S20" s="51"/>
      <c r="U20" s="19">
        <f>VLOOKUP($C20,Data!$A$2:$Q$41,6,FALSE)</f>
        <v>37200.32402777778</v>
      </c>
      <c r="V20" s="15">
        <f>VLOOKUP($C20,Data!$A$2:$Q$41,15,FALSE)</f>
        <v>29.75</v>
      </c>
      <c r="W20" s="15">
        <f>VLOOKUP($C20,Data!$A$2:$Q$41,16,FALSE)</f>
        <v>30.05</v>
      </c>
      <c r="X20" s="19">
        <f>VLOOKUP($C20,Data!$A$2:$Q$41,17,FALSE)</f>
        <v>37200.323935185188</v>
      </c>
    </row>
    <row r="21" spans="2:25" x14ac:dyDescent="0.2">
      <c r="C21" s="12">
        <v>51128</v>
      </c>
      <c r="D21" s="12"/>
      <c r="E21" s="12" t="s">
        <v>8</v>
      </c>
      <c r="F21" s="18" t="s">
        <v>55</v>
      </c>
      <c r="G21" s="58">
        <f>VLOOKUP($C21,Data!$A$2:$Q$41,2,FALSE)</f>
        <v>29.95</v>
      </c>
      <c r="H21" s="58">
        <f>VLOOKUP($C21,Data!$A$2:$Q$41,3,FALSE)</f>
        <v>30.25</v>
      </c>
      <c r="I21" s="62">
        <f>G21/AVERAGE($G$78:$G$80)*1000</f>
        <v>8014.4454506909869</v>
      </c>
      <c r="J21" s="62">
        <f>H21/AVERAGE($G$78:$G$80)*1000</f>
        <v>8094.7237022838863</v>
      </c>
      <c r="L21" s="58">
        <f>AVERAGE([1]Peak_Forward!$U$32:$U$34)</f>
        <v>31.7</v>
      </c>
      <c r="M21" s="58">
        <f t="shared" si="0"/>
        <v>-1.5999999999999979</v>
      </c>
      <c r="O21" s="62">
        <f>L21/AVERAGE($E$78:$E$80)*1000</f>
        <v>8138.6392811296528</v>
      </c>
      <c r="P21" s="62">
        <f t="shared" si="1"/>
        <v>-84.054704642216166</v>
      </c>
      <c r="R21" s="52">
        <v>37773</v>
      </c>
      <c r="S21" s="51"/>
      <c r="U21" s="20">
        <f>VLOOKUP($C21,Data!$A$2:$Q$41,6,FALSE)</f>
        <v>37200.324016203704</v>
      </c>
      <c r="V21" s="16">
        <f>VLOOKUP($C21,Data!$A$2:$Q$41,15,FALSE)</f>
        <v>30</v>
      </c>
      <c r="W21" s="16">
        <f>VLOOKUP($C21,Data!$A$2:$Q$41,16,FALSE)</f>
        <v>30.3</v>
      </c>
      <c r="X21" s="20">
        <f>VLOOKUP($C21,Data!$A$2:$Q$41,17,FALSE)</f>
        <v>37200.323923611111</v>
      </c>
    </row>
    <row r="22" spans="2:25" hidden="1" x14ac:dyDescent="0.2">
      <c r="C22" s="13"/>
      <c r="D22" s="13"/>
      <c r="E22" s="13"/>
      <c r="F22" s="17"/>
      <c r="G22" s="57" t="e">
        <f>VLOOKUP($C22,Data!$A$2:$Q$41,2,FALSE)</f>
        <v>#N/A</v>
      </c>
      <c r="H22" s="57" t="e">
        <f>VLOOKUP($C22,Data!$A$2:$Q$41,3,FALSE)</f>
        <v>#N/A</v>
      </c>
      <c r="I22" s="61"/>
      <c r="J22" s="61" t="e">
        <f>(G22+H22)/2/(($G$29+$H$29)/2)*1000</f>
        <v>#N/A</v>
      </c>
      <c r="L22" s="57"/>
      <c r="M22" s="57" t="e">
        <f t="shared" si="0"/>
        <v>#N/A</v>
      </c>
      <c r="O22" s="61"/>
      <c r="P22" s="61"/>
      <c r="R22" s="52">
        <v>37803</v>
      </c>
      <c r="S22" s="51"/>
      <c r="U22" s="19" t="e">
        <f>VLOOKUP($C22,Data!$A$2:$Q$41,6,FALSE)</f>
        <v>#N/A</v>
      </c>
      <c r="V22" s="15" t="e">
        <f>VLOOKUP($C22,Data!$A$2:$Q$41,15,FALSE)</f>
        <v>#N/A</v>
      </c>
      <c r="W22" s="15" t="e">
        <f>VLOOKUP($C22,Data!$A$2:$Q$41,16,FALSE)</f>
        <v>#N/A</v>
      </c>
      <c r="X22" s="19" t="e">
        <f>VLOOKUP($C22,Data!$A$2:$Q$41,17,FALSE)</f>
        <v>#N/A</v>
      </c>
    </row>
    <row r="23" spans="2:25" hidden="1" x14ac:dyDescent="0.2">
      <c r="C23" s="12"/>
      <c r="D23" s="12"/>
      <c r="E23" s="12"/>
      <c r="F23" s="18"/>
      <c r="G23" s="58" t="e">
        <f>VLOOKUP($C23,Data!$A$2:$Q$41,2,FALSE)</f>
        <v>#N/A</v>
      </c>
      <c r="H23" s="58" t="e">
        <f>VLOOKUP($C23,Data!$A$2:$Q$41,3,FALSE)</f>
        <v>#N/A</v>
      </c>
      <c r="I23" s="62"/>
      <c r="J23" s="62" t="e">
        <f>(G23+H23)/2/(($G$29+$H$29)/2)*1000</f>
        <v>#N/A</v>
      </c>
      <c r="L23" s="58"/>
      <c r="M23" s="58" t="e">
        <f t="shared" si="0"/>
        <v>#N/A</v>
      </c>
      <c r="O23" s="62"/>
      <c r="P23" s="62"/>
      <c r="R23" s="52">
        <v>37834</v>
      </c>
      <c r="S23" s="51"/>
      <c r="U23" s="20" t="e">
        <f>VLOOKUP($C23,Data!$A$2:$Q$41,6,FALSE)</f>
        <v>#N/A</v>
      </c>
      <c r="V23" s="16" t="e">
        <f>VLOOKUP($C23,Data!$A$2:$Q$41,15,FALSE)</f>
        <v>#N/A</v>
      </c>
      <c r="W23" s="16" t="e">
        <f>VLOOKUP($C23,Data!$A$2:$Q$41,16,FALSE)</f>
        <v>#N/A</v>
      </c>
      <c r="X23" s="20" t="e">
        <f>VLOOKUP($C23,Data!$A$2:$Q$41,17,FALSE)</f>
        <v>#N/A</v>
      </c>
    </row>
    <row r="24" spans="2:25" hidden="1" x14ac:dyDescent="0.2">
      <c r="C24" s="13"/>
      <c r="D24" s="13" t="s">
        <v>25</v>
      </c>
      <c r="E24" s="13"/>
      <c r="F24" s="17"/>
      <c r="G24" s="57" t="e">
        <f>VLOOKUP($C24,Data!$A$2:$Q$41,2,FALSE)</f>
        <v>#N/A</v>
      </c>
      <c r="H24" s="57" t="e">
        <f>VLOOKUP($C24,Data!$A$2:$Q$41,3,FALSE)</f>
        <v>#N/A</v>
      </c>
      <c r="I24" s="61"/>
      <c r="J24" s="61" t="e">
        <f>(G24+H24)/2/(($G$29+$H$29)/2)*1000</f>
        <v>#N/A</v>
      </c>
      <c r="L24" s="57"/>
      <c r="M24" s="57" t="e">
        <f t="shared" si="0"/>
        <v>#N/A</v>
      </c>
      <c r="O24" s="61"/>
      <c r="P24" s="61"/>
      <c r="R24" s="52">
        <v>37865</v>
      </c>
      <c r="S24" s="51"/>
      <c r="U24" s="19" t="e">
        <f>VLOOKUP($C24,Data!$A$2:$Q$41,6,FALSE)</f>
        <v>#N/A</v>
      </c>
      <c r="V24" s="15" t="e">
        <f>VLOOKUP($C24,Data!$A$2:$Q$41,15,FALSE)</f>
        <v>#N/A</v>
      </c>
      <c r="W24" s="15" t="e">
        <f>VLOOKUP($C24,Data!$A$2:$Q$41,16,FALSE)</f>
        <v>#N/A</v>
      </c>
      <c r="X24" s="19" t="e">
        <f>VLOOKUP($C24,Data!$A$2:$Q$41,17,FALSE)</f>
        <v>#N/A</v>
      </c>
    </row>
    <row r="25" spans="2:25" ht="9" customHeight="1" x14ac:dyDescent="0.2">
      <c r="B25" s="32"/>
      <c r="C25" s="34"/>
      <c r="D25" s="34"/>
      <c r="E25" s="34"/>
      <c r="F25" s="34"/>
      <c r="G25" s="66"/>
      <c r="H25" s="66"/>
      <c r="I25" s="63"/>
      <c r="J25" s="63"/>
      <c r="L25" s="60"/>
      <c r="M25" s="60"/>
      <c r="O25" s="63"/>
      <c r="P25" s="63"/>
      <c r="R25" s="52">
        <v>37895</v>
      </c>
      <c r="S25" s="51"/>
      <c r="X25" s="31"/>
      <c r="Y25" s="32"/>
    </row>
    <row r="26" spans="2:25" x14ac:dyDescent="0.2">
      <c r="C26" s="13"/>
      <c r="D26" s="13"/>
      <c r="E26" s="13" t="s">
        <v>8</v>
      </c>
      <c r="F26" s="44" t="s">
        <v>61</v>
      </c>
      <c r="G26" s="57">
        <f>(G8*672+G9*688+G10*352+G11*320+G12*704+G13*320+G14*1024)/4080</f>
        <v>34.485294117647058</v>
      </c>
      <c r="H26" s="57">
        <f>(H8*672+H9*688+H10*352+H11*320+H12*704+H13*320+H14*1024)/4080</f>
        <v>34.80294117647059</v>
      </c>
      <c r="I26" s="61">
        <f>G26/G36*1000</f>
        <v>10676.56164633036</v>
      </c>
      <c r="J26" s="61">
        <f>H26/H36*1000</f>
        <v>10741.648511256355</v>
      </c>
      <c r="L26" s="57">
        <f>[1]Peak_Forward!$U$218</f>
        <v>36.324821551063643</v>
      </c>
      <c r="M26" s="57">
        <f>IF(G26=0,0,AVERAGE(G26:H26)-L26)</f>
        <v>-1.6807039040048224</v>
      </c>
      <c r="O26" s="61">
        <f>L26/L36*1000</f>
        <v>10616.028634473674</v>
      </c>
      <c r="P26" s="61">
        <f>AVERAGE(I26:J26)-O26</f>
        <v>93.076444319682196</v>
      </c>
      <c r="R26" s="52">
        <v>37926</v>
      </c>
      <c r="S26" s="51"/>
      <c r="U26" s="45"/>
      <c r="V26" s="46"/>
      <c r="W26" s="46"/>
      <c r="X26" s="45"/>
    </row>
    <row r="27" spans="2:25" x14ac:dyDescent="0.2">
      <c r="C27" s="12"/>
      <c r="D27" s="12"/>
      <c r="E27" s="12" t="s">
        <v>8</v>
      </c>
      <c r="F27" s="12" t="s">
        <v>62</v>
      </c>
      <c r="G27" s="58">
        <f>(G15*672+G16*688+G17*336+G18*336+G19*688+G20*336+G21*1024)/4080</f>
        <v>34.577450980392157</v>
      </c>
      <c r="H27" s="58">
        <f>(H15*672+H16*688+H17*336+H18*336+H19*688+H20*336+H21*1024)/4080</f>
        <v>34.911176470588231</v>
      </c>
      <c r="I27" s="62">
        <f>G27/G37*1000</f>
        <v>9618.2061141563718</v>
      </c>
      <c r="J27" s="62">
        <f>H27/H37*1000</f>
        <v>9684.0988822713534</v>
      </c>
      <c r="L27" s="58">
        <f>[1]Peak_Forward!$U$219</f>
        <v>36.400115166432542</v>
      </c>
      <c r="M27" s="58">
        <f>IF(G27=0,0,AVERAGE(G27:H27)-L27)</f>
        <v>-1.6558014409423478</v>
      </c>
      <c r="O27" s="62">
        <f>L27/L37*1000</f>
        <v>9700.9919541368399</v>
      </c>
      <c r="P27" s="62">
        <f>AVERAGE(I27:J27)-O27</f>
        <v>-49.839455922978232</v>
      </c>
      <c r="R27" s="52">
        <v>37956</v>
      </c>
      <c r="S27" s="51"/>
      <c r="U27" s="45"/>
      <c r="V27" s="46"/>
      <c r="W27" s="46"/>
      <c r="X27" s="45"/>
    </row>
    <row r="28" spans="2:25" ht="26.25" customHeight="1" x14ac:dyDescent="0.2">
      <c r="B28" s="32"/>
      <c r="C28" s="34"/>
      <c r="D28" s="34"/>
      <c r="E28" s="34"/>
      <c r="F28" s="34"/>
      <c r="G28" s="66"/>
      <c r="H28" s="66"/>
      <c r="I28" s="63"/>
      <c r="J28" s="63"/>
      <c r="L28" s="60"/>
      <c r="M28" s="60"/>
      <c r="O28" s="63"/>
      <c r="P28" s="63"/>
      <c r="X28" s="31"/>
      <c r="Y28" s="32"/>
    </row>
    <row r="29" spans="2:25" x14ac:dyDescent="0.2">
      <c r="C29" s="13">
        <v>58074</v>
      </c>
      <c r="D29" s="13"/>
      <c r="E29" s="13" t="s">
        <v>32</v>
      </c>
      <c r="F29" s="41" t="s">
        <v>30</v>
      </c>
      <c r="G29" s="67">
        <f>VLOOKUP($C29,Data!$A$2:$Q$41,2,FALSE)</f>
        <v>3.06</v>
      </c>
      <c r="H29" s="67">
        <f>VLOOKUP($C29,Data!$A$2:$Q$41,3,FALSE)</f>
        <v>3.07</v>
      </c>
      <c r="I29" s="61"/>
      <c r="J29" s="61"/>
      <c r="L29" s="57">
        <f>[1]Peak_Forward!$AG$10</f>
        <v>3.29</v>
      </c>
      <c r="M29" s="67">
        <f t="shared" ref="M29:M37" si="2">IF(G29=0,0,AVERAGE(G29:H29)-L29)</f>
        <v>-0.22500000000000009</v>
      </c>
      <c r="O29" s="64"/>
      <c r="P29" s="64"/>
      <c r="U29" s="19">
        <f>VLOOKUP($C29,Data!$A$2:$Q$41,6,FALSE)</f>
        <v>37200.331307870372</v>
      </c>
      <c r="V29" s="35">
        <f>VLOOKUP($C29,Data!$A$2:$Q$41,15,FALSE)</f>
        <v>3.06</v>
      </c>
      <c r="W29" s="35">
        <f>VLOOKUP($C29,Data!$A$2:$Q$41,16,FALSE)</f>
        <v>3.0649999999999999</v>
      </c>
      <c r="X29" s="19">
        <f>VLOOKUP($C29,Data!$A$2:$Q$41,17,FALSE)</f>
        <v>37200.331238425926</v>
      </c>
    </row>
    <row r="30" spans="2:25" x14ac:dyDescent="0.2">
      <c r="C30" s="12">
        <v>58076</v>
      </c>
      <c r="D30" s="12"/>
      <c r="E30" s="12" t="s">
        <v>32</v>
      </c>
      <c r="F30" s="38" t="s">
        <v>31</v>
      </c>
      <c r="G30" s="68">
        <f>VLOOKUP($C30,Data!$A$2:$Q$41,2,FALSE)</f>
        <v>3.21</v>
      </c>
      <c r="H30" s="68">
        <f>VLOOKUP($C30,Data!$A$2:$Q$41,3,FALSE)</f>
        <v>3.2225000000000001</v>
      </c>
      <c r="I30" s="62"/>
      <c r="J30" s="62"/>
      <c r="L30" s="58">
        <f>[1]Peak_Forward!$AG$11</f>
        <v>3.4340000000000002</v>
      </c>
      <c r="M30" s="68">
        <f t="shared" si="2"/>
        <v>-0.21775000000000011</v>
      </c>
      <c r="O30" s="64"/>
      <c r="P30" s="64"/>
      <c r="U30" s="20">
        <f>VLOOKUP($C30,Data!$A$2:$Q$41,6,FALSE)</f>
        <v>37200.331307870372</v>
      </c>
      <c r="V30" s="36">
        <f>VLOOKUP($C30,Data!$A$2:$Q$41,15,FALSE)</f>
        <v>3.21</v>
      </c>
      <c r="W30" s="36">
        <f>VLOOKUP($C30,Data!$A$2:$Q$41,16,FALSE)</f>
        <v>3.2225000000000001</v>
      </c>
      <c r="X30" s="20">
        <f>VLOOKUP($C30,Data!$A$2:$Q$41,17,FALSE)</f>
        <v>37200.329409722224</v>
      </c>
    </row>
    <row r="31" spans="2:25" x14ac:dyDescent="0.2">
      <c r="C31" s="13">
        <v>58078</v>
      </c>
      <c r="D31" s="13"/>
      <c r="E31" s="13" t="s">
        <v>32</v>
      </c>
      <c r="F31" s="37" t="s">
        <v>34</v>
      </c>
      <c r="G31" s="67">
        <f>VLOOKUP($C31,Data!$A$2:$Q$41,2,FALSE)</f>
        <v>3.2050000000000001</v>
      </c>
      <c r="H31" s="67">
        <f>VLOOKUP($C31,Data!$A$2:$Q$41,3,FALSE)</f>
        <v>3.22</v>
      </c>
      <c r="I31" s="61"/>
      <c r="J31" s="61"/>
      <c r="L31" s="57">
        <f>[1]Peak_Forward!$AG$12</f>
        <v>3.4239999999999999</v>
      </c>
      <c r="M31" s="67">
        <f t="shared" si="2"/>
        <v>-0.21149999999999958</v>
      </c>
      <c r="O31" s="64"/>
      <c r="P31" s="64"/>
      <c r="U31" s="19">
        <f>VLOOKUP($C31,Data!$A$2:$Q$41,6,FALSE)</f>
        <v>37200.331319444442</v>
      </c>
      <c r="V31" s="35">
        <f>VLOOKUP($C31,Data!$A$2:$Q$41,15,FALSE)</f>
        <v>3.2050000000000001</v>
      </c>
      <c r="W31" s="35">
        <f>VLOOKUP($C31,Data!$A$2:$Q$41,16,FALSE)</f>
        <v>3.22</v>
      </c>
      <c r="X31" s="19">
        <f>VLOOKUP($C31,Data!$A$2:$Q$41,17,FALSE)</f>
        <v>37200.329421296294</v>
      </c>
    </row>
    <row r="32" spans="2:25" x14ac:dyDescent="0.2">
      <c r="C32" s="12">
        <v>64460</v>
      </c>
      <c r="D32" s="12"/>
      <c r="E32" s="12" t="s">
        <v>32</v>
      </c>
      <c r="F32" s="55" t="s">
        <v>69</v>
      </c>
      <c r="G32" s="68">
        <f>VLOOKUP($C32,Data!$A$2:$Q$41,2,FALSE)</f>
        <v>3.15</v>
      </c>
      <c r="H32" s="68">
        <f>VLOOKUP($C32,Data!$A$2:$Q$41,3,FALSE)</f>
        <v>3.165</v>
      </c>
      <c r="I32" s="62"/>
      <c r="J32" s="62"/>
      <c r="L32" s="58">
        <f>[1]Peak_Forward!$AG$13</f>
        <v>3.359</v>
      </c>
      <c r="M32" s="68">
        <f t="shared" si="2"/>
        <v>-0.20150000000000023</v>
      </c>
      <c r="O32" s="64"/>
      <c r="P32" s="64"/>
      <c r="U32" s="19">
        <f>VLOOKUP($C32,Data!$A$2:$Q$41,6,FALSE)</f>
        <v>37200.331319444442</v>
      </c>
      <c r="V32" s="35">
        <f>VLOOKUP($C32,Data!$A$2:$Q$41,15,FALSE)</f>
        <v>3.15</v>
      </c>
      <c r="W32" s="35">
        <f>VLOOKUP($C32,Data!$A$2:$Q$41,16,FALSE)</f>
        <v>3.165</v>
      </c>
      <c r="X32" s="19">
        <f>VLOOKUP($C32,Data!$A$2:$Q$41,17,FALSE)</f>
        <v>37200.329421296294</v>
      </c>
    </row>
    <row r="33" spans="3:24" x14ac:dyDescent="0.2">
      <c r="C33" s="13">
        <v>64458</v>
      </c>
      <c r="D33" s="13"/>
      <c r="E33" s="13" t="s">
        <v>32</v>
      </c>
      <c r="F33" s="13" t="s">
        <v>70</v>
      </c>
      <c r="G33" s="67">
        <f>VLOOKUP($C33,Data!$A$2:$Q$41,2,FALSE)</f>
        <v>3.1549999999999998</v>
      </c>
      <c r="H33" s="67">
        <f>VLOOKUP($C33,Data!$A$2:$Q$41,3,FALSE)</f>
        <v>3.16</v>
      </c>
      <c r="I33" s="61"/>
      <c r="J33" s="61"/>
      <c r="L33" s="57">
        <f>AVERAGE(L29:L32)</f>
        <v>3.3767499999999999</v>
      </c>
      <c r="M33" s="67">
        <f t="shared" si="2"/>
        <v>-0.21925000000000017</v>
      </c>
      <c r="O33" s="64"/>
      <c r="P33" s="64"/>
      <c r="U33" s="19">
        <f>VLOOKUP($C33,Data!$A$2:$Q$41,6,FALSE)</f>
        <v>37200.331226851849</v>
      </c>
      <c r="V33" s="35">
        <f>VLOOKUP($C33,Data!$A$2:$Q$41,15,FALSE)</f>
        <v>3.1549999999999998</v>
      </c>
      <c r="W33" s="35">
        <f>VLOOKUP($C33,Data!$A$2:$Q$41,16,FALSE)</f>
        <v>3.165</v>
      </c>
      <c r="X33" s="19">
        <f>VLOOKUP($C33,Data!$A$2:$Q$41,17,FALSE)</f>
        <v>37200.33121527778</v>
      </c>
    </row>
    <row r="34" spans="3:24" x14ac:dyDescent="0.2">
      <c r="C34" s="12">
        <v>54674</v>
      </c>
      <c r="D34" s="12"/>
      <c r="E34" s="12" t="s">
        <v>32</v>
      </c>
      <c r="F34" s="12" t="s">
        <v>35</v>
      </c>
      <c r="G34" s="68">
        <f>VLOOKUP($C34,Data!$A$2:$Q$41,2,FALSE)</f>
        <v>3.165</v>
      </c>
      <c r="H34" s="68">
        <f>VLOOKUP($C34,Data!$A$2:$Q$41,3,FALSE)</f>
        <v>3.1749999999999998</v>
      </c>
      <c r="I34" s="62"/>
      <c r="J34" s="62"/>
      <c r="L34" s="58">
        <f>AVERAGE(E60:E66)</f>
        <v>3.3488571428571428</v>
      </c>
      <c r="M34" s="68">
        <f t="shared" si="2"/>
        <v>-0.17885714285714283</v>
      </c>
      <c r="O34" s="64"/>
      <c r="P34" s="64"/>
      <c r="U34" s="19"/>
      <c r="V34" s="35"/>
      <c r="W34" s="35"/>
      <c r="X34" s="19"/>
    </row>
    <row r="35" spans="3:24" x14ac:dyDescent="0.2">
      <c r="C35" s="13">
        <v>64568</v>
      </c>
      <c r="D35" s="13"/>
      <c r="E35" s="13" t="s">
        <v>32</v>
      </c>
      <c r="F35" s="13" t="s">
        <v>71</v>
      </c>
      <c r="G35" s="67">
        <f>VLOOKUP($C35,Data!$A$2:$Q$41,2,FALSE)</f>
        <v>3.6</v>
      </c>
      <c r="H35" s="67">
        <f>VLOOKUP($C35,Data!$A$2:$Q$41,3,FALSE)</f>
        <v>3.62</v>
      </c>
      <c r="I35" s="61"/>
      <c r="J35" s="61"/>
      <c r="L35" s="57">
        <f>AVERAGE(E67:E71)</f>
        <v>3.7730000000000006</v>
      </c>
      <c r="M35" s="67">
        <f t="shared" si="2"/>
        <v>-0.16300000000000026</v>
      </c>
      <c r="O35" s="64"/>
      <c r="P35" s="64"/>
      <c r="U35" s="20">
        <f>VLOOKUP($C35,Data!$A$2:$Q$41,6,FALSE)</f>
        <v>37200.327766203707</v>
      </c>
      <c r="V35" s="36">
        <f>VLOOKUP($C35,Data!$A$2:$Q$41,15,FALSE)</f>
        <v>0</v>
      </c>
      <c r="W35" s="36">
        <f>VLOOKUP($C35,Data!$A$2:$Q$41,16,FALSE)</f>
        <v>0</v>
      </c>
      <c r="X35" s="20">
        <f>VLOOKUP($C35,Data!$A$2:$Q$41,17,FALSE)</f>
        <v>37197.627106481479</v>
      </c>
    </row>
    <row r="36" spans="3:24" x14ac:dyDescent="0.2">
      <c r="C36" s="12">
        <v>48724</v>
      </c>
      <c r="D36" s="12"/>
      <c r="E36" s="12" t="s">
        <v>32</v>
      </c>
      <c r="F36" s="12" t="s">
        <v>33</v>
      </c>
      <c r="G36" s="68">
        <f>VLOOKUP($C36,Data!$A$2:$Q$41,2,FALSE)</f>
        <v>3.23</v>
      </c>
      <c r="H36" s="68">
        <f>VLOOKUP($C36,Data!$A$2:$Q$41,3,FALSE)</f>
        <v>3.24</v>
      </c>
      <c r="I36" s="62"/>
      <c r="J36" s="62"/>
      <c r="L36" s="58">
        <f>[1]Peak_Forward!$AG$218</f>
        <v>3.4216958904109598</v>
      </c>
      <c r="M36" s="68">
        <f t="shared" si="2"/>
        <v>-0.18669589041095946</v>
      </c>
      <c r="O36" s="64"/>
      <c r="P36" s="64"/>
      <c r="U36" s="19">
        <f>VLOOKUP($C36,Data!$A$2:$Q$41,6,FALSE)</f>
        <v>37200.330648148149</v>
      </c>
      <c r="V36" s="35">
        <f>VLOOKUP($C36,Data!$A$2:$Q$41,15,FALSE)</f>
        <v>3.2250000000000001</v>
      </c>
      <c r="W36" s="35">
        <f>VLOOKUP($C36,Data!$A$2:$Q$41,16,FALSE)</f>
        <v>3.2349999999999999</v>
      </c>
      <c r="X36" s="19">
        <f>VLOOKUP($C36,Data!$A$2:$Q$41,17,FALSE)</f>
        <v>37200.330462962964</v>
      </c>
    </row>
    <row r="37" spans="3:24" x14ac:dyDescent="0.2">
      <c r="C37" s="13">
        <v>51173</v>
      </c>
      <c r="D37" s="13"/>
      <c r="E37" s="13" t="s">
        <v>32</v>
      </c>
      <c r="F37" s="13" t="s">
        <v>36</v>
      </c>
      <c r="G37" s="67">
        <f>VLOOKUP($C37,Data!$A$2:$Q$41,2,FALSE)</f>
        <v>3.5950000000000002</v>
      </c>
      <c r="H37" s="67">
        <f>VLOOKUP($C37,Data!$A$2:$Q$41,3,FALSE)</f>
        <v>3.605</v>
      </c>
      <c r="I37" s="61"/>
      <c r="J37" s="61"/>
      <c r="L37" s="57">
        <f>[1]Peak_Forward!$AG$219</f>
        <v>3.7522054794520545</v>
      </c>
      <c r="M37" s="67">
        <f t="shared" si="2"/>
        <v>-0.15220547945205443</v>
      </c>
      <c r="O37" s="64"/>
      <c r="P37" s="64"/>
      <c r="U37" s="20">
        <f>VLOOKUP($C37,Data!$A$2:$Q$41,6,FALSE)</f>
        <v>37200.330671296295</v>
      </c>
      <c r="V37" s="36">
        <f>VLOOKUP($C37,Data!$A$2:$Q$41,15,FALSE)</f>
        <v>3.5950000000000002</v>
      </c>
      <c r="W37" s="36">
        <f>VLOOKUP($C37,Data!$A$2:$Q$41,16,FALSE)</f>
        <v>3.605</v>
      </c>
      <c r="X37" s="20">
        <f>VLOOKUP($C37,Data!$A$2:$Q$41,17,FALSE)</f>
        <v>37200.330659722225</v>
      </c>
    </row>
    <row r="38" spans="3:24" x14ac:dyDescent="0.2">
      <c r="O38" s="63"/>
      <c r="P38" s="63"/>
    </row>
    <row r="55" spans="3:7" x14ac:dyDescent="0.2">
      <c r="C55" s="14"/>
      <c r="D55" s="51"/>
      <c r="E55" s="14" t="s">
        <v>66</v>
      </c>
      <c r="F55" s="14" t="s">
        <v>67</v>
      </c>
      <c r="G55" s="14" t="s">
        <v>68</v>
      </c>
    </row>
    <row r="56" spans="3:7" x14ac:dyDescent="0.2">
      <c r="D56" s="51"/>
    </row>
    <row r="57" spans="3:7" x14ac:dyDescent="0.2">
      <c r="C57" s="53">
        <v>37257</v>
      </c>
      <c r="D57" s="51"/>
      <c r="E57" s="35">
        <f>[1]Peak_Forward!$AG11</f>
        <v>3.4340000000000002</v>
      </c>
      <c r="F57" s="35">
        <f>E57/$L$36</f>
        <v>1.0035959097427454</v>
      </c>
      <c r="G57" s="35">
        <f>AVERAGE($G$36:$H$36)*F57</f>
        <v>3.2466327680177818</v>
      </c>
    </row>
    <row r="58" spans="3:7" x14ac:dyDescent="0.2">
      <c r="C58" s="54">
        <v>37288</v>
      </c>
      <c r="D58" s="51"/>
      <c r="E58" s="36">
        <f>[1]Peak_Forward!$AG12</f>
        <v>3.4239999999999999</v>
      </c>
      <c r="F58" s="36">
        <f t="shared" ref="F58:F68" si="3">E58/$L$36</f>
        <v>1.0006733823410483</v>
      </c>
      <c r="G58" s="36">
        <f t="shared" ref="G58:G68" si="4">AVERAGE($G$36:$H$36)*F58</f>
        <v>3.2371783918732917</v>
      </c>
    </row>
    <row r="59" spans="3:7" x14ac:dyDescent="0.2">
      <c r="C59" s="53">
        <v>37316</v>
      </c>
      <c r="D59" s="51"/>
      <c r="E59" s="35">
        <f>[1]Peak_Forward!$AG13</f>
        <v>3.359</v>
      </c>
      <c r="F59" s="35">
        <f t="shared" si="3"/>
        <v>0.98167695423001788</v>
      </c>
      <c r="G59" s="35">
        <f t="shared" si="4"/>
        <v>3.1757249469341082</v>
      </c>
    </row>
    <row r="60" spans="3:7" x14ac:dyDescent="0.2">
      <c r="C60" s="54">
        <v>37347</v>
      </c>
      <c r="D60" s="51"/>
      <c r="E60" s="36">
        <f>[1]Peak_Forward!$AG14</f>
        <v>3.254</v>
      </c>
      <c r="F60" s="36">
        <f t="shared" si="3"/>
        <v>0.95099041651219951</v>
      </c>
      <c r="G60" s="36">
        <f t="shared" si="4"/>
        <v>3.0764539974169658</v>
      </c>
    </row>
    <row r="61" spans="3:7" x14ac:dyDescent="0.2">
      <c r="C61" s="53">
        <v>37377</v>
      </c>
      <c r="D61" s="51"/>
      <c r="E61" s="35">
        <f>[1]Peak_Forward!$AG15</f>
        <v>3.2829999999999999</v>
      </c>
      <c r="F61" s="35">
        <f t="shared" si="3"/>
        <v>0.95946574597712075</v>
      </c>
      <c r="G61" s="35">
        <f t="shared" si="4"/>
        <v>3.1038716882359858</v>
      </c>
    </row>
    <row r="62" spans="3:7" x14ac:dyDescent="0.2">
      <c r="C62" s="54">
        <v>37408</v>
      </c>
      <c r="D62" s="51"/>
      <c r="E62" s="36">
        <f>[1]Peak_Forward!$AG16</f>
        <v>3.319</v>
      </c>
      <c r="F62" s="36">
        <f t="shared" si="3"/>
        <v>0.96998684462322993</v>
      </c>
      <c r="G62" s="36">
        <f t="shared" si="4"/>
        <v>3.1379074423561493</v>
      </c>
    </row>
    <row r="63" spans="3:7" x14ac:dyDescent="0.2">
      <c r="C63" s="53">
        <v>37438</v>
      </c>
      <c r="D63" s="51"/>
      <c r="E63" s="35">
        <f>[1]Peak_Forward!$AG17</f>
        <v>3.359</v>
      </c>
      <c r="F63" s="35">
        <f t="shared" si="3"/>
        <v>0.98167695423001788</v>
      </c>
      <c r="G63" s="35">
        <f t="shared" si="4"/>
        <v>3.1757249469341082</v>
      </c>
    </row>
    <row r="64" spans="3:7" x14ac:dyDescent="0.2">
      <c r="C64" s="54">
        <v>37469</v>
      </c>
      <c r="D64" s="51"/>
      <c r="E64" s="36">
        <f>[1]Peak_Forward!$AG18</f>
        <v>3.399</v>
      </c>
      <c r="F64" s="36">
        <f t="shared" si="3"/>
        <v>0.99336706383680584</v>
      </c>
      <c r="G64" s="36">
        <f t="shared" si="4"/>
        <v>3.2135424515120672</v>
      </c>
    </row>
    <row r="65" spans="3:7" x14ac:dyDescent="0.2">
      <c r="C65" s="53">
        <v>37500</v>
      </c>
      <c r="D65" s="51"/>
      <c r="E65" s="35">
        <f>[1]Peak_Forward!$AG19</f>
        <v>3.399</v>
      </c>
      <c r="F65" s="35">
        <f t="shared" si="3"/>
        <v>0.99336706383680584</v>
      </c>
      <c r="G65" s="35">
        <f t="shared" si="4"/>
        <v>3.2135424515120672</v>
      </c>
    </row>
    <row r="66" spans="3:7" x14ac:dyDescent="0.2">
      <c r="C66" s="54">
        <v>37530</v>
      </c>
      <c r="D66" s="51"/>
      <c r="E66" s="36">
        <f>[1]Peak_Forward!$AG20</f>
        <v>3.4289999999999998</v>
      </c>
      <c r="F66" s="36">
        <f t="shared" si="3"/>
        <v>1.0021346460418967</v>
      </c>
      <c r="G66" s="36">
        <f t="shared" si="4"/>
        <v>3.2419055799455361</v>
      </c>
    </row>
    <row r="67" spans="3:7" x14ac:dyDescent="0.2">
      <c r="C67" s="53">
        <v>37561</v>
      </c>
      <c r="D67" s="51"/>
      <c r="E67" s="35">
        <f>[1]Peak_Forward!$AG21</f>
        <v>3.6040000000000001</v>
      </c>
      <c r="F67" s="35">
        <f t="shared" si="3"/>
        <v>1.0532788755715941</v>
      </c>
      <c r="G67" s="35">
        <f t="shared" si="4"/>
        <v>3.4073571624741072</v>
      </c>
    </row>
    <row r="68" spans="3:7" x14ac:dyDescent="0.2">
      <c r="C68" s="54">
        <v>37591</v>
      </c>
      <c r="D68" s="51"/>
      <c r="E68" s="36">
        <f>[1]Peak_Forward!$AG22</f>
        <v>3.794</v>
      </c>
      <c r="F68" s="36">
        <f t="shared" si="3"/>
        <v>1.1088068962038369</v>
      </c>
      <c r="G68" s="36">
        <f t="shared" si="4"/>
        <v>3.5869903092194129</v>
      </c>
    </row>
    <row r="69" spans="3:7" x14ac:dyDescent="0.2">
      <c r="C69" s="53">
        <v>37622</v>
      </c>
      <c r="D69" s="51"/>
      <c r="E69" s="35">
        <f>[1]Peak_Forward!$AG23</f>
        <v>3.9140000000000001</v>
      </c>
      <c r="F69" s="35">
        <f>E69/$L$37</f>
        <v>1.0431198454972601</v>
      </c>
      <c r="G69" s="35">
        <f>AVERAGE($G$37:$H$37)*F69</f>
        <v>3.7552314437901364</v>
      </c>
    </row>
    <row r="70" spans="3:7" x14ac:dyDescent="0.2">
      <c r="C70" s="54">
        <v>37653</v>
      </c>
      <c r="D70" s="51"/>
      <c r="E70" s="36">
        <f>[1]Peak_Forward!$AG24</f>
        <v>3.8290000000000002</v>
      </c>
      <c r="F70" s="36">
        <f t="shared" ref="F70:F80" si="5">E70/$L$37</f>
        <v>1.0204665018929509</v>
      </c>
      <c r="G70" s="36">
        <f t="shared" ref="G70:G80" si="6">AVERAGE($G$37:$H$37)*F70</f>
        <v>3.6736794068146232</v>
      </c>
    </row>
    <row r="71" spans="3:7" x14ac:dyDescent="0.2">
      <c r="C71" s="53">
        <v>37681</v>
      </c>
      <c r="D71" s="51"/>
      <c r="E71" s="35">
        <f>[1]Peak_Forward!$AG25</f>
        <v>3.7240000000000002</v>
      </c>
      <c r="F71" s="35">
        <f t="shared" si="5"/>
        <v>0.99248295979350964</v>
      </c>
      <c r="G71" s="35">
        <f t="shared" si="6"/>
        <v>3.5729386552566349</v>
      </c>
    </row>
    <row r="72" spans="3:7" x14ac:dyDescent="0.2">
      <c r="C72" s="54">
        <v>37712</v>
      </c>
      <c r="D72" s="51"/>
      <c r="E72" s="36">
        <f>[1]Peak_Forward!$AG26</f>
        <v>3.5990000000000002</v>
      </c>
      <c r="F72" s="36">
        <f t="shared" si="5"/>
        <v>0.95916921919893705</v>
      </c>
      <c r="G72" s="36">
        <f t="shared" si="6"/>
        <v>3.4530091891161736</v>
      </c>
    </row>
    <row r="73" spans="3:7" x14ac:dyDescent="0.2">
      <c r="C73" s="53">
        <v>37742</v>
      </c>
      <c r="D73" s="51"/>
      <c r="E73" s="35">
        <f>[1]Peak_Forward!$AG27</f>
        <v>3.5990000000000002</v>
      </c>
      <c r="F73" s="35">
        <f t="shared" si="5"/>
        <v>0.95916921919893705</v>
      </c>
      <c r="G73" s="35">
        <f t="shared" si="6"/>
        <v>3.4530091891161736</v>
      </c>
    </row>
    <row r="74" spans="3:7" x14ac:dyDescent="0.2">
      <c r="C74" s="54">
        <v>37773</v>
      </c>
      <c r="D74" s="51"/>
      <c r="E74" s="36">
        <f>[1]Peak_Forward!$AG28</f>
        <v>3.6240000000000001</v>
      </c>
      <c r="F74" s="36">
        <f t="shared" si="5"/>
        <v>0.96583196731785148</v>
      </c>
      <c r="G74" s="36">
        <f t="shared" si="6"/>
        <v>3.4769950823442652</v>
      </c>
    </row>
    <row r="75" spans="3:7" x14ac:dyDescent="0.2">
      <c r="C75" s="53">
        <v>37803</v>
      </c>
      <c r="D75" s="51"/>
      <c r="E75" s="35">
        <f>[1]Peak_Forward!$AG29</f>
        <v>3.6589999999999998</v>
      </c>
      <c r="F75" s="35">
        <f t="shared" si="5"/>
        <v>0.97515981468433177</v>
      </c>
      <c r="G75" s="35">
        <f t="shared" si="6"/>
        <v>3.5105753328635942</v>
      </c>
    </row>
    <row r="76" spans="3:7" x14ac:dyDescent="0.2">
      <c r="C76" s="54">
        <v>37834</v>
      </c>
      <c r="D76" s="51"/>
      <c r="E76" s="36">
        <f>[1]Peak_Forward!$AG30</f>
        <v>3.694</v>
      </c>
      <c r="F76" s="36">
        <f t="shared" si="5"/>
        <v>0.98448766205081217</v>
      </c>
      <c r="G76" s="36">
        <f t="shared" si="6"/>
        <v>3.5441555833829237</v>
      </c>
    </row>
    <row r="77" spans="3:7" x14ac:dyDescent="0.2">
      <c r="C77" s="53">
        <v>37865</v>
      </c>
      <c r="D77" s="51"/>
      <c r="E77" s="35">
        <f>[1]Peak_Forward!$AG31</f>
        <v>3.7010000000000001</v>
      </c>
      <c r="F77" s="35">
        <f t="shared" si="5"/>
        <v>0.98635323152410825</v>
      </c>
      <c r="G77" s="35">
        <f t="shared" si="6"/>
        <v>3.5508716334867896</v>
      </c>
    </row>
    <row r="78" spans="3:7" x14ac:dyDescent="0.2">
      <c r="C78" s="54">
        <v>37895</v>
      </c>
      <c r="D78" s="51"/>
      <c r="E78" s="36">
        <f>[1]Peak_Forward!$AG32</f>
        <v>3.7290000000000001</v>
      </c>
      <c r="F78" s="36">
        <f t="shared" si="5"/>
        <v>0.99381550941729258</v>
      </c>
      <c r="G78" s="36">
        <f t="shared" si="6"/>
        <v>3.5777358339022531</v>
      </c>
    </row>
    <row r="79" spans="3:7" x14ac:dyDescent="0.2">
      <c r="C79" s="53">
        <v>37926</v>
      </c>
      <c r="D79" s="51"/>
      <c r="E79" s="35">
        <f>[1]Peak_Forward!$AG33</f>
        <v>3.9020000000000001</v>
      </c>
      <c r="F79" s="35">
        <f t="shared" si="5"/>
        <v>1.0399217264001812</v>
      </c>
      <c r="G79" s="35">
        <f t="shared" si="6"/>
        <v>3.7437182150406523</v>
      </c>
    </row>
    <row r="80" spans="3:7" x14ac:dyDescent="0.2">
      <c r="C80" s="54">
        <v>37956</v>
      </c>
      <c r="E80" s="36">
        <f>[1]Peak_Forward!$AG34</f>
        <v>4.0540000000000003</v>
      </c>
      <c r="F80" s="36">
        <f t="shared" si="5"/>
        <v>1.0804312349631817</v>
      </c>
      <c r="G80" s="36">
        <f t="shared" si="6"/>
        <v>3.8895524458674542</v>
      </c>
    </row>
  </sheetData>
  <phoneticPr fontId="0" type="noConversion"/>
  <conditionalFormatting sqref="G29:G37 G4:G24">
    <cfRule type="cellIs" dxfId="7" priority="1" stopIfTrue="1" operator="greaterThan">
      <formula>V4</formula>
    </cfRule>
    <cfRule type="cellIs" dxfId="6" priority="2" stopIfTrue="1" operator="lessThan">
      <formula>V4</formula>
    </cfRule>
  </conditionalFormatting>
  <conditionalFormatting sqref="X29:X37 U29:U37 X4:X24 U4:U24">
    <cfRule type="cellIs" dxfId="5" priority="3" stopIfTrue="1" operator="lessThan">
      <formula>TODAY()</formula>
    </cfRule>
    <cfRule type="cellIs" dxfId="4" priority="4" stopIfTrue="1" operator="lessThan">
      <formula>NOW()-(1/24)</formula>
    </cfRule>
  </conditionalFormatting>
  <conditionalFormatting sqref="H4:H25 H28:H37">
    <cfRule type="cellIs" dxfId="3" priority="5" stopIfTrue="1" operator="greaterThan">
      <formula>$W4</formula>
    </cfRule>
    <cfRule type="cellIs" dxfId="2" priority="6" stopIfTrue="1" operator="lessThan">
      <formula>W4</formula>
    </cfRule>
  </conditionalFormatting>
  <conditionalFormatting sqref="M4:M37 P4:P28">
    <cfRule type="cellIs" priority="7" stopIfTrue="1" operator="equal">
      <formula>0</formula>
    </cfRule>
    <cfRule type="cellIs" dxfId="1" priority="8" stopIfTrue="1" operator="greaterThan">
      <formula>0</formula>
    </cfRule>
    <cfRule type="cellIs" dxfId="0" priority="9" stopIfTrue="1" operator="lessThan">
      <formula>0</formula>
    </cfRule>
  </conditionalFormatting>
  <pageMargins left="0.75" right="0.75" top="1" bottom="1" header="0.5" footer="0.5"/>
  <pageSetup scale="3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9525</xdr:colOff>
                    <xdr:row>38</xdr:row>
                    <xdr:rowOff>95250</xdr:rowOff>
                  </from>
                  <to>
                    <xdr:col>4</xdr:col>
                    <xdr:colOff>638175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UpdateCurves">
                <anchor moveWithCells="1" sizeWithCells="1">
                  <from>
                    <xdr:col>5</xdr:col>
                    <xdr:colOff>171450</xdr:colOff>
                    <xdr:row>38</xdr:row>
                    <xdr:rowOff>95250</xdr:rowOff>
                  </from>
                  <to>
                    <xdr:col>6</xdr:col>
                    <xdr:colOff>533400</xdr:colOff>
                    <xdr:row>40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9"/>
  <sheetViews>
    <sheetView topLeftCell="J1" workbookViewId="0">
      <selection activeCell="O2" sqref="O2:Q100"/>
    </sheetView>
  </sheetViews>
  <sheetFormatPr defaultRowHeight="12.75" x14ac:dyDescent="0.2"/>
  <cols>
    <col min="4" max="4" width="12.42578125" bestFit="1" customWidth="1"/>
    <col min="5" max="5" width="9" hidden="1" customWidth="1"/>
    <col min="6" max="6" width="16.28515625" bestFit="1" customWidth="1"/>
    <col min="7" max="7" width="11" customWidth="1"/>
    <col min="8" max="8" width="10.28515625" bestFit="1" customWidth="1"/>
    <col min="9" max="9" width="12.7109375" style="3" bestFit="1" customWidth="1"/>
    <col min="10" max="10" width="12.7109375" style="3" customWidth="1"/>
    <col min="12" max="12" width="13.42578125" bestFit="1" customWidth="1"/>
    <col min="13" max="13" width="14.42578125" bestFit="1" customWidth="1"/>
    <col min="15" max="15" width="11.28515625" bestFit="1" customWidth="1"/>
    <col min="16" max="16" width="12.42578125" bestFit="1" customWidth="1"/>
    <col min="17" max="17" width="14.42578125" bestFit="1" customWidth="1"/>
    <col min="20" max="20" width="14.42578125" bestFit="1" customWidth="1"/>
  </cols>
  <sheetData>
    <row r="1" spans="1:23" ht="53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>
        <v>30</v>
      </c>
      <c r="I1"/>
      <c r="J1" s="4" t="s">
        <v>14</v>
      </c>
      <c r="K1" s="4" t="s">
        <v>12</v>
      </c>
      <c r="L1" s="5">
        <f ca="1">NOW()</f>
        <v>41886.682864814815</v>
      </c>
      <c r="M1" t="s">
        <v>13</v>
      </c>
      <c r="N1" s="10">
        <f>1/(24*2)</f>
        <v>2.0833333333333332E-2</v>
      </c>
      <c r="O1" t="s">
        <v>19</v>
      </c>
      <c r="P1" t="s">
        <v>23</v>
      </c>
      <c r="Q1" t="s">
        <v>24</v>
      </c>
    </row>
    <row r="2" spans="1:23" ht="13.5" thickBot="1" x14ac:dyDescent="0.25">
      <c r="A2">
        <v>52661</v>
      </c>
      <c r="B2" s="9">
        <v>24.05</v>
      </c>
      <c r="C2" s="9">
        <v>24.4</v>
      </c>
      <c r="E2">
        <v>1004968637400</v>
      </c>
      <c r="F2" s="2">
        <v>37200.331458333334</v>
      </c>
      <c r="H2" t="s">
        <v>8</v>
      </c>
      <c r="I2" s="3" t="s">
        <v>7</v>
      </c>
      <c r="J2" s="6">
        <f>IF(B2&gt;0,AVERAGE(B2:C2),"")</f>
        <v>24.225000000000001</v>
      </c>
      <c r="L2" s="11"/>
      <c r="O2">
        <v>24.1</v>
      </c>
      <c r="P2">
        <v>24.45</v>
      </c>
      <c r="Q2" s="2">
        <v>37200.331018518518</v>
      </c>
      <c r="S2" s="26" t="s">
        <v>27</v>
      </c>
      <c r="T2" s="27"/>
      <c r="U2" s="27"/>
      <c r="V2" s="27"/>
      <c r="W2" s="28"/>
    </row>
    <row r="3" spans="1:23" x14ac:dyDescent="0.2">
      <c r="A3">
        <v>52659</v>
      </c>
      <c r="B3" s="9">
        <v>24.05</v>
      </c>
      <c r="C3" s="9">
        <v>24.35</v>
      </c>
      <c r="E3">
        <v>1004968633086</v>
      </c>
      <c r="F3" s="2">
        <v>37200.331400462965</v>
      </c>
      <c r="H3" t="s">
        <v>8</v>
      </c>
      <c r="I3" s="3" t="s">
        <v>9</v>
      </c>
      <c r="J3" s="6">
        <f>IF(B3&gt;0,AVERAGE(B3:C3),"")</f>
        <v>24.200000000000003</v>
      </c>
      <c r="O3">
        <v>24.1</v>
      </c>
      <c r="P3">
        <v>24.4</v>
      </c>
      <c r="Q3" s="2">
        <v>37200.331400462965</v>
      </c>
      <c r="S3" s="23"/>
      <c r="T3" s="24"/>
      <c r="U3" s="24"/>
      <c r="V3" s="24"/>
      <c r="W3" s="25"/>
    </row>
    <row r="4" spans="1:23" x14ac:dyDescent="0.2">
      <c r="A4">
        <v>61589</v>
      </c>
      <c r="B4" s="9">
        <v>25.95</v>
      </c>
      <c r="C4" s="9">
        <v>26.45</v>
      </c>
      <c r="E4">
        <v>1004968087815</v>
      </c>
      <c r="F4" s="2">
        <v>37200.325092592589</v>
      </c>
      <c r="H4" t="s">
        <v>8</v>
      </c>
      <c r="I4" s="3" t="s">
        <v>11</v>
      </c>
      <c r="J4" s="6">
        <f>IF(B4&gt;0,AVERAGE(B4:C4),"")</f>
        <v>26.2</v>
      </c>
      <c r="O4">
        <v>26</v>
      </c>
      <c r="P4">
        <v>26.5</v>
      </c>
      <c r="Q4" s="2">
        <v>37200.323564814818</v>
      </c>
      <c r="S4" s="23" t="s">
        <v>28</v>
      </c>
      <c r="T4" s="29">
        <f ca="1">NOW()</f>
        <v>41886.682864814815</v>
      </c>
      <c r="U4" s="24"/>
      <c r="V4" s="24"/>
      <c r="W4" s="25"/>
    </row>
    <row r="5" spans="1:23" x14ac:dyDescent="0.2">
      <c r="A5">
        <v>52269</v>
      </c>
      <c r="B5" s="9"/>
      <c r="C5" s="9"/>
      <c r="F5" s="2"/>
      <c r="H5" t="s">
        <v>8</v>
      </c>
      <c r="I5" s="3" t="s">
        <v>10</v>
      </c>
      <c r="J5" s="6"/>
      <c r="Q5" s="2"/>
      <c r="S5" s="23" t="s">
        <v>29</v>
      </c>
      <c r="T5" s="30">
        <f ca="1">NOW()-(1/24)</f>
        <v>41886.641198148151</v>
      </c>
      <c r="U5" s="24"/>
      <c r="V5" s="24"/>
      <c r="W5" s="25"/>
    </row>
    <row r="6" spans="1:23" x14ac:dyDescent="0.2">
      <c r="A6">
        <v>56802</v>
      </c>
      <c r="B6" s="9">
        <v>26.9</v>
      </c>
      <c r="C6" s="9">
        <v>27.4</v>
      </c>
      <c r="E6">
        <v>1004968642228</v>
      </c>
      <c r="F6" s="2">
        <v>37200.331516203703</v>
      </c>
      <c r="H6" t="s">
        <v>8</v>
      </c>
      <c r="I6" s="3" t="s">
        <v>60</v>
      </c>
      <c r="J6" s="6"/>
      <c r="O6">
        <v>26.95</v>
      </c>
      <c r="P6">
        <v>27.4</v>
      </c>
      <c r="Q6" s="2">
        <v>37200.328298611108</v>
      </c>
      <c r="S6" s="23"/>
      <c r="T6" s="30"/>
      <c r="U6" s="24"/>
      <c r="V6" s="24"/>
      <c r="W6" s="25"/>
    </row>
    <row r="7" spans="1:23" x14ac:dyDescent="0.2">
      <c r="A7">
        <v>51062</v>
      </c>
      <c r="B7" s="9">
        <v>31.15</v>
      </c>
      <c r="C7" s="9">
        <v>31.45</v>
      </c>
      <c r="E7">
        <v>1004967987141</v>
      </c>
      <c r="F7" s="2">
        <v>37200.323946759258</v>
      </c>
      <c r="H7" t="s">
        <v>8</v>
      </c>
      <c r="I7" s="3" t="s">
        <v>37</v>
      </c>
      <c r="J7" s="6"/>
      <c r="O7">
        <v>31.2</v>
      </c>
      <c r="P7">
        <v>31.5</v>
      </c>
      <c r="Q7" s="2">
        <v>37200.323865740742</v>
      </c>
      <c r="S7" s="23"/>
      <c r="T7" s="24"/>
      <c r="U7" s="24"/>
      <c r="V7" s="24"/>
      <c r="W7" s="25"/>
    </row>
    <row r="8" spans="1:23" x14ac:dyDescent="0.2">
      <c r="A8">
        <v>51068</v>
      </c>
      <c r="B8" s="9">
        <v>29.25</v>
      </c>
      <c r="C8" s="9">
        <v>29.45</v>
      </c>
      <c r="E8">
        <v>1004967989344</v>
      </c>
      <c r="F8" s="2">
        <v>37200.323981481481</v>
      </c>
      <c r="H8" t="s">
        <v>8</v>
      </c>
      <c r="I8" s="3" t="s">
        <v>38</v>
      </c>
      <c r="J8" s="6"/>
      <c r="O8">
        <v>29.3</v>
      </c>
      <c r="P8">
        <v>29.5</v>
      </c>
      <c r="Q8" s="2">
        <v>37200.323900462965</v>
      </c>
      <c r="S8" s="23"/>
      <c r="T8" s="24"/>
      <c r="U8" s="24"/>
      <c r="V8" s="24"/>
      <c r="W8" s="25"/>
    </row>
    <row r="9" spans="1:23" x14ac:dyDescent="0.2">
      <c r="A9">
        <v>51074</v>
      </c>
      <c r="B9">
        <v>31.15</v>
      </c>
      <c r="C9">
        <v>31.45</v>
      </c>
      <c r="E9">
        <v>1004967990101</v>
      </c>
      <c r="F9" s="2">
        <v>37200.323993055557</v>
      </c>
      <c r="H9" t="s">
        <v>8</v>
      </c>
      <c r="I9" s="3" t="s">
        <v>39</v>
      </c>
      <c r="J9" s="6"/>
      <c r="O9">
        <v>31.2</v>
      </c>
      <c r="P9">
        <v>31.5</v>
      </c>
      <c r="Q9" s="2">
        <v>37200.323900462965</v>
      </c>
      <c r="S9" s="23"/>
      <c r="T9" s="24"/>
      <c r="U9" s="24"/>
      <c r="V9" s="24"/>
      <c r="W9" s="25"/>
    </row>
    <row r="10" spans="1:23" x14ac:dyDescent="0.2">
      <c r="A10">
        <v>51078</v>
      </c>
      <c r="B10">
        <v>41.7</v>
      </c>
      <c r="C10">
        <v>42</v>
      </c>
      <c r="E10">
        <v>1004968558299</v>
      </c>
      <c r="F10" s="2">
        <v>37200.330543981479</v>
      </c>
      <c r="H10" t="s">
        <v>8</v>
      </c>
      <c r="I10" s="3" t="s">
        <v>40</v>
      </c>
      <c r="J10" s="6"/>
      <c r="O10">
        <v>41.75</v>
      </c>
      <c r="P10">
        <v>42.05</v>
      </c>
      <c r="Q10" s="2">
        <v>37200.323981481481</v>
      </c>
      <c r="S10" s="23"/>
      <c r="T10" s="24"/>
      <c r="U10" s="24"/>
      <c r="V10" s="24"/>
      <c r="W10" s="25"/>
    </row>
    <row r="11" spans="1:23" x14ac:dyDescent="0.2">
      <c r="A11">
        <v>51084</v>
      </c>
      <c r="B11">
        <v>53</v>
      </c>
      <c r="C11">
        <v>53.5</v>
      </c>
      <c r="E11">
        <v>1004968532587</v>
      </c>
      <c r="F11" s="2">
        <v>37200.330243055556</v>
      </c>
      <c r="H11" t="s">
        <v>8</v>
      </c>
      <c r="I11" s="3" t="s">
        <v>41</v>
      </c>
      <c r="O11">
        <v>53.05</v>
      </c>
      <c r="P11">
        <v>53.55</v>
      </c>
      <c r="Q11" s="2">
        <v>37200.326562499999</v>
      </c>
    </row>
    <row r="12" spans="1:23" x14ac:dyDescent="0.2">
      <c r="A12">
        <v>51100</v>
      </c>
      <c r="B12">
        <v>28.1</v>
      </c>
      <c r="C12">
        <v>28.4</v>
      </c>
      <c r="E12">
        <v>1004967991490</v>
      </c>
      <c r="F12" s="2">
        <v>37200.324016203704</v>
      </c>
      <c r="H12" t="s">
        <v>8</v>
      </c>
      <c r="I12" s="3" t="s">
        <v>42</v>
      </c>
      <c r="O12">
        <v>28.15</v>
      </c>
      <c r="P12">
        <v>28.45</v>
      </c>
      <c r="Q12" s="2">
        <v>37200.323923611111</v>
      </c>
    </row>
    <row r="13" spans="1:23" x14ac:dyDescent="0.2">
      <c r="A13">
        <v>51102</v>
      </c>
      <c r="B13">
        <v>28.35</v>
      </c>
      <c r="C13">
        <v>28.65</v>
      </c>
      <c r="E13">
        <v>1004968644286</v>
      </c>
      <c r="F13" s="2">
        <v>37200.33153935185</v>
      </c>
      <c r="H13" t="s">
        <v>8</v>
      </c>
      <c r="I13" s="3" t="s">
        <v>43</v>
      </c>
      <c r="O13">
        <v>28.2</v>
      </c>
      <c r="P13">
        <v>28.5</v>
      </c>
      <c r="Q13" s="2">
        <v>37200.324004629627</v>
      </c>
    </row>
    <row r="14" spans="1:23" x14ac:dyDescent="0.2">
      <c r="A14">
        <v>51112</v>
      </c>
      <c r="B14">
        <v>31.65</v>
      </c>
      <c r="C14">
        <v>31.95</v>
      </c>
      <c r="E14">
        <v>1004967987558</v>
      </c>
      <c r="F14" s="2">
        <v>37200.323958333334</v>
      </c>
      <c r="H14" t="s">
        <v>8</v>
      </c>
      <c r="I14" s="3" t="s">
        <v>37</v>
      </c>
      <c r="M14" s="2"/>
      <c r="O14">
        <v>31.7</v>
      </c>
      <c r="P14">
        <v>32</v>
      </c>
      <c r="Q14" s="2">
        <v>37200.323865740742</v>
      </c>
    </row>
    <row r="15" spans="1:23" x14ac:dyDescent="0.2">
      <c r="A15">
        <v>51114</v>
      </c>
      <c r="B15" s="9">
        <v>30.15</v>
      </c>
      <c r="C15" s="9">
        <v>30.45</v>
      </c>
      <c r="E15">
        <v>1004967989745</v>
      </c>
      <c r="F15" s="2">
        <v>37200.323993055557</v>
      </c>
      <c r="H15" t="s">
        <v>8</v>
      </c>
      <c r="I15" s="3" t="s">
        <v>38</v>
      </c>
      <c r="M15" s="2"/>
      <c r="O15">
        <v>30.2</v>
      </c>
      <c r="P15">
        <v>30.5</v>
      </c>
      <c r="Q15" s="2">
        <v>37200.323900462965</v>
      </c>
    </row>
    <row r="16" spans="1:23" x14ac:dyDescent="0.2">
      <c r="A16">
        <v>51116</v>
      </c>
      <c r="B16" s="9">
        <v>31.65</v>
      </c>
      <c r="C16" s="9">
        <v>31.95</v>
      </c>
      <c r="E16">
        <v>1004967990421</v>
      </c>
      <c r="F16" s="2">
        <v>37200.324004629627</v>
      </c>
      <c r="H16" t="s">
        <v>8</v>
      </c>
      <c r="I16" s="3" t="s">
        <v>39</v>
      </c>
      <c r="O16">
        <v>31.7</v>
      </c>
      <c r="P16">
        <v>32</v>
      </c>
      <c r="Q16" s="2">
        <v>37200.323912037034</v>
      </c>
    </row>
    <row r="17" spans="1:17" x14ac:dyDescent="0.2">
      <c r="A17">
        <v>51118</v>
      </c>
      <c r="B17" s="9">
        <v>40.85</v>
      </c>
      <c r="C17" s="9">
        <v>41.15</v>
      </c>
      <c r="E17">
        <v>1004968562667</v>
      </c>
      <c r="F17" s="2">
        <v>37200.330590277779</v>
      </c>
      <c r="H17" t="s">
        <v>8</v>
      </c>
      <c r="I17" s="3" t="s">
        <v>40</v>
      </c>
      <c r="O17">
        <v>40.9</v>
      </c>
      <c r="P17">
        <v>41.2</v>
      </c>
      <c r="Q17" s="2">
        <v>37200.323981481481</v>
      </c>
    </row>
    <row r="18" spans="1:17" x14ac:dyDescent="0.2">
      <c r="A18">
        <v>51122</v>
      </c>
      <c r="B18" s="9">
        <v>49.5</v>
      </c>
      <c r="C18" s="9">
        <v>50</v>
      </c>
      <c r="E18">
        <v>1004968319264</v>
      </c>
      <c r="F18" s="2">
        <v>37200.327777777777</v>
      </c>
      <c r="H18" t="s">
        <v>8</v>
      </c>
      <c r="I18" s="3" t="s">
        <v>41</v>
      </c>
      <c r="O18">
        <v>49.45</v>
      </c>
      <c r="P18">
        <v>49.95</v>
      </c>
      <c r="Q18" s="2">
        <v>37200.327766203707</v>
      </c>
    </row>
    <row r="19" spans="1:17" x14ac:dyDescent="0.2">
      <c r="A19">
        <v>51126</v>
      </c>
      <c r="B19" s="9">
        <v>29.7</v>
      </c>
      <c r="C19" s="9">
        <v>30</v>
      </c>
      <c r="E19">
        <v>1004967991814</v>
      </c>
      <c r="F19" s="2">
        <v>37200.32402777778</v>
      </c>
      <c r="H19" t="s">
        <v>8</v>
      </c>
      <c r="I19" s="3" t="s">
        <v>42</v>
      </c>
      <c r="O19">
        <v>29.75</v>
      </c>
      <c r="P19">
        <v>30.05</v>
      </c>
      <c r="Q19" s="2">
        <v>37200.323935185188</v>
      </c>
    </row>
    <row r="20" spans="1:17" x14ac:dyDescent="0.2">
      <c r="A20">
        <v>51128</v>
      </c>
      <c r="B20" s="9">
        <v>29.95</v>
      </c>
      <c r="C20" s="9">
        <v>30.25</v>
      </c>
      <c r="E20">
        <v>1004967991148</v>
      </c>
      <c r="F20" s="2">
        <v>37200.324016203704</v>
      </c>
      <c r="H20" t="s">
        <v>8</v>
      </c>
      <c r="I20" s="3" t="s">
        <v>43</v>
      </c>
      <c r="O20">
        <v>30</v>
      </c>
      <c r="P20">
        <v>30.3</v>
      </c>
      <c r="Q20" s="2">
        <v>37200.323923611111</v>
      </c>
    </row>
    <row r="21" spans="1:17" x14ac:dyDescent="0.2">
      <c r="B21" s="9"/>
      <c r="C21" s="9"/>
      <c r="F21" s="2"/>
      <c r="Q21" s="2"/>
    </row>
    <row r="22" spans="1:17" x14ac:dyDescent="0.2">
      <c r="A22">
        <v>58074</v>
      </c>
      <c r="B22" s="9">
        <v>3.06</v>
      </c>
      <c r="C22" s="9">
        <v>3.07</v>
      </c>
      <c r="E22">
        <v>1004968624215</v>
      </c>
      <c r="F22" s="2">
        <v>37200.331307870372</v>
      </c>
      <c r="H22" t="s">
        <v>32</v>
      </c>
      <c r="I22" t="s">
        <v>30</v>
      </c>
      <c r="O22">
        <v>3.06</v>
      </c>
      <c r="P22">
        <v>3.0649999999999999</v>
      </c>
      <c r="Q22" s="2">
        <v>37200.331238425926</v>
      </c>
    </row>
    <row r="23" spans="1:17" x14ac:dyDescent="0.2">
      <c r="A23">
        <v>58076</v>
      </c>
      <c r="B23" s="9">
        <v>3.21</v>
      </c>
      <c r="C23" s="9">
        <v>3.2225000000000001</v>
      </c>
      <c r="E23">
        <v>1004968624597</v>
      </c>
      <c r="F23" s="2">
        <v>37200.331307870372</v>
      </c>
      <c r="H23" t="s">
        <v>32</v>
      </c>
      <c r="I23" t="s">
        <v>31</v>
      </c>
      <c r="O23">
        <v>3.21</v>
      </c>
      <c r="P23">
        <v>3.2225000000000001</v>
      </c>
      <c r="Q23" s="2">
        <v>37200.329409722224</v>
      </c>
    </row>
    <row r="24" spans="1:17" x14ac:dyDescent="0.2">
      <c r="A24">
        <v>58078</v>
      </c>
      <c r="B24" s="9">
        <v>3.2050000000000001</v>
      </c>
      <c r="C24" s="9">
        <v>3.22</v>
      </c>
      <c r="E24">
        <v>1004968624805</v>
      </c>
      <c r="F24" s="2">
        <v>37200.331319444442</v>
      </c>
      <c r="H24" t="s">
        <v>32</v>
      </c>
      <c r="I24" t="s">
        <v>34</v>
      </c>
      <c r="O24">
        <v>3.2050000000000001</v>
      </c>
      <c r="P24">
        <v>3.22</v>
      </c>
      <c r="Q24" s="2">
        <v>37200.329421296294</v>
      </c>
    </row>
    <row r="25" spans="1:17" x14ac:dyDescent="0.2">
      <c r="A25">
        <v>54674</v>
      </c>
      <c r="B25" s="9">
        <v>3.165</v>
      </c>
      <c r="C25" s="9">
        <v>3.1749999999999998</v>
      </c>
      <c r="E25">
        <v>1004968571490</v>
      </c>
      <c r="F25" s="2">
        <v>37200.330694444441</v>
      </c>
      <c r="H25" t="s">
        <v>32</v>
      </c>
      <c r="I25" t="s">
        <v>35</v>
      </c>
      <c r="O25">
        <v>3.17</v>
      </c>
      <c r="P25">
        <v>3.18</v>
      </c>
      <c r="Q25" s="2">
        <v>37200.330671296295</v>
      </c>
    </row>
    <row r="26" spans="1:17" x14ac:dyDescent="0.2">
      <c r="A26">
        <v>48724</v>
      </c>
      <c r="B26" s="9">
        <v>3.23</v>
      </c>
      <c r="C26" s="9">
        <v>3.24</v>
      </c>
      <c r="E26">
        <v>1004968568023</v>
      </c>
      <c r="F26" s="2">
        <v>37200.330648148149</v>
      </c>
      <c r="H26" t="s">
        <v>32</v>
      </c>
      <c r="I26" t="s">
        <v>33</v>
      </c>
      <c r="O26">
        <v>3.2250000000000001</v>
      </c>
      <c r="P26">
        <v>3.2349999999999999</v>
      </c>
      <c r="Q26" s="2">
        <v>37200.330462962964</v>
      </c>
    </row>
    <row r="27" spans="1:17" x14ac:dyDescent="0.2">
      <c r="A27">
        <v>51173</v>
      </c>
      <c r="B27" s="9">
        <v>3.5950000000000002</v>
      </c>
      <c r="C27" s="9">
        <v>3.605</v>
      </c>
      <c r="E27">
        <v>1004968568976</v>
      </c>
      <c r="F27" s="2">
        <v>37200.330671296295</v>
      </c>
      <c r="H27" t="s">
        <v>32</v>
      </c>
      <c r="I27" t="s">
        <v>36</v>
      </c>
      <c r="O27">
        <v>3.5950000000000002</v>
      </c>
      <c r="P27">
        <v>3.605</v>
      </c>
      <c r="Q27" s="2">
        <v>37200.330659722225</v>
      </c>
    </row>
    <row r="28" spans="1:17" x14ac:dyDescent="0.2">
      <c r="B28" s="9"/>
      <c r="C28" s="9"/>
    </row>
    <row r="29" spans="1:17" x14ac:dyDescent="0.2">
      <c r="A29">
        <v>64458</v>
      </c>
      <c r="B29" s="9">
        <v>3.1549999999999998</v>
      </c>
      <c r="C29" s="9">
        <v>3.16</v>
      </c>
      <c r="E29">
        <v>1004968616826</v>
      </c>
      <c r="F29" s="2">
        <v>37200.331226851849</v>
      </c>
      <c r="H29" t="s">
        <v>32</v>
      </c>
      <c r="I29" s="3" t="s">
        <v>72</v>
      </c>
      <c r="O29">
        <v>3.1549999999999998</v>
      </c>
      <c r="P29">
        <v>3.165</v>
      </c>
      <c r="Q29" s="2">
        <v>37200.33121527778</v>
      </c>
    </row>
    <row r="30" spans="1:17" x14ac:dyDescent="0.2">
      <c r="A30">
        <v>64460</v>
      </c>
      <c r="B30" s="9">
        <v>3.15</v>
      </c>
      <c r="C30" s="9">
        <v>3.165</v>
      </c>
      <c r="E30">
        <v>1004968625103</v>
      </c>
      <c r="F30" s="2">
        <v>37200.331319444442</v>
      </c>
      <c r="H30" t="s">
        <v>32</v>
      </c>
      <c r="I30" s="56">
        <v>36952</v>
      </c>
      <c r="L30" s="22"/>
      <c r="O30">
        <v>3.15</v>
      </c>
      <c r="P30">
        <v>3.165</v>
      </c>
      <c r="Q30" s="2">
        <v>37200.329421296294</v>
      </c>
    </row>
    <row r="31" spans="1:17" x14ac:dyDescent="0.2">
      <c r="A31">
        <v>64568</v>
      </c>
      <c r="B31" s="9">
        <v>3.6</v>
      </c>
      <c r="C31" s="9">
        <v>3.62</v>
      </c>
      <c r="E31">
        <v>1004968318332</v>
      </c>
      <c r="F31" s="2">
        <v>37200.327766203707</v>
      </c>
      <c r="H31" t="s">
        <v>32</v>
      </c>
      <c r="I31" s="3" t="s">
        <v>71</v>
      </c>
      <c r="Q31" s="2">
        <v>37197.627106481479</v>
      </c>
    </row>
    <row r="32" spans="1:17" x14ac:dyDescent="0.2">
      <c r="B32" s="9"/>
      <c r="C32" s="9"/>
    </row>
    <row r="33" spans="2:3" x14ac:dyDescent="0.2">
      <c r="B33" s="9"/>
      <c r="C33" s="9"/>
    </row>
    <row r="34" spans="2:3" x14ac:dyDescent="0.2">
      <c r="B34" s="9"/>
      <c r="C34" s="9"/>
    </row>
    <row r="35" spans="2:3" x14ac:dyDescent="0.2">
      <c r="B35" s="9"/>
      <c r="C35" s="9"/>
    </row>
    <row r="36" spans="2:3" x14ac:dyDescent="0.2">
      <c r="B36" s="9"/>
      <c r="C36" s="9"/>
    </row>
    <row r="37" spans="2:3" x14ac:dyDescent="0.2">
      <c r="B37" s="9"/>
      <c r="C37" s="9"/>
    </row>
    <row r="38" spans="2:3" x14ac:dyDescent="0.2">
      <c r="B38" s="9"/>
      <c r="C38" s="9"/>
    </row>
    <row r="39" spans="2:3" x14ac:dyDescent="0.2">
      <c r="B39" s="9"/>
      <c r="C39" s="9"/>
    </row>
    <row r="40" spans="2:3" x14ac:dyDescent="0.2">
      <c r="B40" s="9"/>
      <c r="C40" s="9"/>
    </row>
    <row r="41" spans="2:3" x14ac:dyDescent="0.2">
      <c r="B41" s="9"/>
      <c r="C41" s="9"/>
    </row>
    <row r="42" spans="2:3" x14ac:dyDescent="0.2">
      <c r="B42" s="9"/>
      <c r="C42" s="9"/>
    </row>
    <row r="43" spans="2:3" x14ac:dyDescent="0.2">
      <c r="B43" s="9"/>
      <c r="C43" s="9"/>
    </row>
    <row r="44" spans="2:3" x14ac:dyDescent="0.2">
      <c r="B44" s="9"/>
      <c r="C44" s="9"/>
    </row>
    <row r="45" spans="2:3" x14ac:dyDescent="0.2">
      <c r="B45" s="9"/>
      <c r="C45" s="9"/>
    </row>
    <row r="46" spans="2:3" x14ac:dyDescent="0.2">
      <c r="B46" s="9"/>
      <c r="C46" s="9"/>
    </row>
    <row r="47" spans="2:3" x14ac:dyDescent="0.2">
      <c r="B47" s="9"/>
      <c r="C47" s="9"/>
    </row>
    <row r="48" spans="2:3" x14ac:dyDescent="0.2">
      <c r="B48" s="9"/>
      <c r="C48" s="9"/>
    </row>
    <row r="49" spans="2:3" x14ac:dyDescent="0.2">
      <c r="B49" s="9"/>
      <c r="C49" s="9"/>
    </row>
    <row r="50" spans="2:3" x14ac:dyDescent="0.2">
      <c r="B50" s="9"/>
      <c r="C50" s="9"/>
    </row>
    <row r="51" spans="2:3" x14ac:dyDescent="0.2">
      <c r="B51" s="9"/>
      <c r="C51" s="9"/>
    </row>
    <row r="52" spans="2:3" x14ac:dyDescent="0.2">
      <c r="B52" s="9"/>
      <c r="C52" s="9"/>
    </row>
    <row r="53" spans="2:3" x14ac:dyDescent="0.2">
      <c r="B53" s="9"/>
      <c r="C53" s="9"/>
    </row>
    <row r="54" spans="2:3" x14ac:dyDescent="0.2">
      <c r="B54" s="9"/>
      <c r="C54" s="9"/>
    </row>
    <row r="55" spans="2:3" x14ac:dyDescent="0.2">
      <c r="B55" s="9"/>
      <c r="C55" s="9"/>
    </row>
    <row r="56" spans="2:3" x14ac:dyDescent="0.2">
      <c r="B56" s="9"/>
      <c r="C56" s="9"/>
    </row>
    <row r="57" spans="2:3" x14ac:dyDescent="0.2">
      <c r="B57" s="9"/>
      <c r="C57" s="9"/>
    </row>
    <row r="58" spans="2:3" x14ac:dyDescent="0.2">
      <c r="B58" s="9"/>
      <c r="C58" s="9"/>
    </row>
    <row r="59" spans="2:3" x14ac:dyDescent="0.2">
      <c r="B59" s="9"/>
      <c r="C59" s="9"/>
    </row>
    <row r="60" spans="2:3" x14ac:dyDescent="0.2">
      <c r="B60" s="9"/>
      <c r="C60" s="9"/>
    </row>
    <row r="61" spans="2:3" x14ac:dyDescent="0.2">
      <c r="B61" s="9"/>
      <c r="C61" s="9"/>
    </row>
    <row r="62" spans="2:3" x14ac:dyDescent="0.2">
      <c r="B62" s="9"/>
      <c r="C62" s="9"/>
    </row>
    <row r="63" spans="2:3" x14ac:dyDescent="0.2">
      <c r="B63" s="9"/>
      <c r="C63" s="9"/>
    </row>
    <row r="64" spans="2:3" x14ac:dyDescent="0.2">
      <c r="B64" s="9"/>
      <c r="C64" s="9"/>
    </row>
    <row r="65" spans="2:3" x14ac:dyDescent="0.2">
      <c r="B65" s="9"/>
      <c r="C65" s="9"/>
    </row>
    <row r="66" spans="2:3" x14ac:dyDescent="0.2">
      <c r="B66" s="9"/>
      <c r="C66" s="9"/>
    </row>
    <row r="67" spans="2:3" x14ac:dyDescent="0.2">
      <c r="B67" s="9"/>
      <c r="C67" s="9"/>
    </row>
    <row r="68" spans="2:3" x14ac:dyDescent="0.2">
      <c r="B68" s="9"/>
      <c r="C68" s="9"/>
    </row>
    <row r="69" spans="2:3" x14ac:dyDescent="0.2">
      <c r="B69" s="9"/>
      <c r="C69" s="9"/>
    </row>
    <row r="70" spans="2:3" x14ac:dyDescent="0.2">
      <c r="B70" s="9"/>
      <c r="C70" s="9"/>
    </row>
    <row r="71" spans="2:3" x14ac:dyDescent="0.2">
      <c r="B71" s="9"/>
      <c r="C71" s="9"/>
    </row>
    <row r="72" spans="2:3" x14ac:dyDescent="0.2">
      <c r="B72" s="9"/>
      <c r="C72" s="9"/>
    </row>
    <row r="73" spans="2:3" x14ac:dyDescent="0.2">
      <c r="B73" s="9"/>
      <c r="C73" s="9"/>
    </row>
    <row r="74" spans="2:3" x14ac:dyDescent="0.2">
      <c r="B74" s="9"/>
      <c r="C74" s="9"/>
    </row>
    <row r="75" spans="2:3" x14ac:dyDescent="0.2">
      <c r="B75" s="9"/>
      <c r="C75" s="9"/>
    </row>
    <row r="76" spans="2:3" x14ac:dyDescent="0.2">
      <c r="B76" s="9"/>
      <c r="C76" s="9"/>
    </row>
    <row r="77" spans="2:3" x14ac:dyDescent="0.2">
      <c r="B77" s="9"/>
      <c r="C77" s="9"/>
    </row>
    <row r="78" spans="2:3" x14ac:dyDescent="0.2">
      <c r="B78" s="9"/>
      <c r="C78" s="9"/>
    </row>
    <row r="79" spans="2:3" x14ac:dyDescent="0.2">
      <c r="B79" s="9"/>
      <c r="C79" s="9"/>
    </row>
    <row r="80" spans="2:3" x14ac:dyDescent="0.2">
      <c r="B80" s="9"/>
      <c r="C80" s="9"/>
    </row>
    <row r="81" spans="2:3" x14ac:dyDescent="0.2">
      <c r="B81" s="9"/>
      <c r="C81" s="9"/>
    </row>
    <row r="82" spans="2:3" x14ac:dyDescent="0.2">
      <c r="B82" s="9"/>
      <c r="C82" s="9"/>
    </row>
    <row r="83" spans="2:3" x14ac:dyDescent="0.2">
      <c r="B83" s="9"/>
      <c r="C83" s="9"/>
    </row>
    <row r="84" spans="2:3" x14ac:dyDescent="0.2">
      <c r="B84" s="9"/>
      <c r="C84" s="9"/>
    </row>
    <row r="85" spans="2:3" x14ac:dyDescent="0.2">
      <c r="B85" s="9"/>
      <c r="C85" s="9"/>
    </row>
    <row r="86" spans="2:3" x14ac:dyDescent="0.2">
      <c r="B86" s="9"/>
      <c r="C86" s="9"/>
    </row>
    <row r="87" spans="2:3" x14ac:dyDescent="0.2">
      <c r="B87" s="9"/>
      <c r="C87" s="9"/>
    </row>
    <row r="88" spans="2:3" x14ac:dyDescent="0.2">
      <c r="B88" s="9"/>
      <c r="C88" s="9"/>
    </row>
    <row r="89" spans="2:3" x14ac:dyDescent="0.2">
      <c r="B89" s="9"/>
      <c r="C89" s="9"/>
    </row>
    <row r="90" spans="2:3" x14ac:dyDescent="0.2">
      <c r="B90" s="9"/>
      <c r="C90" s="9"/>
    </row>
    <row r="91" spans="2:3" x14ac:dyDescent="0.2">
      <c r="B91" s="9"/>
      <c r="C91" s="9"/>
    </row>
    <row r="92" spans="2:3" x14ac:dyDescent="0.2">
      <c r="B92" s="9"/>
      <c r="C92" s="9"/>
    </row>
    <row r="93" spans="2:3" x14ac:dyDescent="0.2">
      <c r="B93" s="9"/>
      <c r="C93" s="9"/>
    </row>
    <row r="94" spans="2:3" x14ac:dyDescent="0.2">
      <c r="B94" s="9"/>
      <c r="C94" s="9"/>
    </row>
    <row r="95" spans="2:3" x14ac:dyDescent="0.2">
      <c r="B95" s="9"/>
      <c r="C95" s="9"/>
    </row>
    <row r="96" spans="2:3" x14ac:dyDescent="0.2">
      <c r="B96" s="9"/>
      <c r="C96" s="9"/>
    </row>
    <row r="97" spans="2:3" x14ac:dyDescent="0.2">
      <c r="B97" s="9"/>
      <c r="C97" s="9"/>
    </row>
    <row r="98" spans="2:3" x14ac:dyDescent="0.2">
      <c r="B98" s="9"/>
      <c r="C98" s="9"/>
    </row>
    <row r="99" spans="2:3" x14ac:dyDescent="0.2">
      <c r="B99" s="9"/>
      <c r="C99" s="9"/>
    </row>
    <row r="100" spans="2:3" x14ac:dyDescent="0.2">
      <c r="B100" s="9"/>
      <c r="C100" s="9"/>
    </row>
    <row r="101" spans="2:3" x14ac:dyDescent="0.2">
      <c r="B101" s="9"/>
      <c r="C101" s="9"/>
    </row>
    <row r="102" spans="2:3" x14ac:dyDescent="0.2">
      <c r="B102" s="9"/>
      <c r="C102" s="9"/>
    </row>
    <row r="103" spans="2:3" x14ac:dyDescent="0.2">
      <c r="B103" s="9"/>
      <c r="C103" s="9"/>
    </row>
    <row r="104" spans="2:3" x14ac:dyDescent="0.2">
      <c r="B104" s="9"/>
      <c r="C104" s="9"/>
    </row>
    <row r="105" spans="2:3" x14ac:dyDescent="0.2">
      <c r="B105" s="9"/>
      <c r="C105" s="9"/>
    </row>
    <row r="106" spans="2:3" x14ac:dyDescent="0.2">
      <c r="B106" s="9"/>
      <c r="C106" s="9"/>
    </row>
    <row r="107" spans="2:3" x14ac:dyDescent="0.2">
      <c r="B107" s="9"/>
      <c r="C107" s="9"/>
    </row>
    <row r="108" spans="2:3" x14ac:dyDescent="0.2">
      <c r="B108" s="9"/>
      <c r="C108" s="9"/>
    </row>
    <row r="109" spans="2:3" x14ac:dyDescent="0.2">
      <c r="B109" s="9"/>
      <c r="C109" s="9"/>
    </row>
    <row r="110" spans="2:3" x14ac:dyDescent="0.2">
      <c r="B110" s="9"/>
      <c r="C110" s="9"/>
    </row>
    <row r="111" spans="2:3" x14ac:dyDescent="0.2">
      <c r="B111" s="9"/>
      <c r="C111" s="9"/>
    </row>
    <row r="112" spans="2:3" x14ac:dyDescent="0.2">
      <c r="B112" s="9"/>
      <c r="C112" s="9"/>
    </row>
    <row r="113" spans="2:3" x14ac:dyDescent="0.2">
      <c r="B113" s="9"/>
      <c r="C113" s="9"/>
    </row>
    <row r="114" spans="2:3" x14ac:dyDescent="0.2">
      <c r="B114" s="9"/>
      <c r="C114" s="9"/>
    </row>
    <row r="115" spans="2:3" x14ac:dyDescent="0.2">
      <c r="B115" s="9"/>
      <c r="C115" s="9"/>
    </row>
    <row r="116" spans="2:3" x14ac:dyDescent="0.2">
      <c r="B116" s="9"/>
      <c r="C116" s="9"/>
    </row>
    <row r="117" spans="2:3" x14ac:dyDescent="0.2">
      <c r="B117" s="9"/>
      <c r="C117" s="9"/>
    </row>
    <row r="118" spans="2:3" x14ac:dyDescent="0.2">
      <c r="B118" s="9"/>
      <c r="C118" s="9"/>
    </row>
    <row r="119" spans="2:3" x14ac:dyDescent="0.2">
      <c r="B119" s="9"/>
      <c r="C119" s="9"/>
    </row>
    <row r="120" spans="2:3" x14ac:dyDescent="0.2">
      <c r="B120" s="9"/>
      <c r="C120" s="9"/>
    </row>
    <row r="121" spans="2:3" x14ac:dyDescent="0.2">
      <c r="B121" s="9"/>
      <c r="C121" s="9"/>
    </row>
    <row r="122" spans="2:3" x14ac:dyDescent="0.2">
      <c r="B122" s="9"/>
      <c r="C122" s="9"/>
    </row>
    <row r="123" spans="2:3" x14ac:dyDescent="0.2">
      <c r="B123" s="9"/>
      <c r="C123" s="9"/>
    </row>
    <row r="124" spans="2:3" x14ac:dyDescent="0.2">
      <c r="B124" s="9"/>
      <c r="C124" s="9"/>
    </row>
    <row r="125" spans="2:3" x14ac:dyDescent="0.2">
      <c r="B125" s="9"/>
      <c r="C125" s="9"/>
    </row>
    <row r="126" spans="2:3" x14ac:dyDescent="0.2">
      <c r="B126" s="9"/>
      <c r="C126" s="9"/>
    </row>
    <row r="127" spans="2:3" x14ac:dyDescent="0.2">
      <c r="B127" s="9"/>
      <c r="C127" s="9"/>
    </row>
    <row r="128" spans="2:3" x14ac:dyDescent="0.2">
      <c r="B128" s="9"/>
      <c r="C128" s="9"/>
    </row>
    <row r="129" spans="2:3" x14ac:dyDescent="0.2">
      <c r="B129" s="9"/>
      <c r="C129" s="9"/>
    </row>
    <row r="130" spans="2:3" x14ac:dyDescent="0.2">
      <c r="B130" s="9"/>
      <c r="C130" s="9"/>
    </row>
    <row r="131" spans="2:3" x14ac:dyDescent="0.2">
      <c r="B131" s="9"/>
      <c r="C131" s="9"/>
    </row>
    <row r="132" spans="2:3" x14ac:dyDescent="0.2">
      <c r="B132" s="9"/>
      <c r="C132" s="9"/>
    </row>
    <row r="133" spans="2:3" x14ac:dyDescent="0.2">
      <c r="B133" s="9"/>
      <c r="C133" s="9"/>
    </row>
    <row r="134" spans="2:3" x14ac:dyDescent="0.2">
      <c r="B134" s="9"/>
      <c r="C134" s="9"/>
    </row>
    <row r="135" spans="2:3" x14ac:dyDescent="0.2">
      <c r="B135" s="9"/>
      <c r="C135" s="9"/>
    </row>
    <row r="136" spans="2:3" x14ac:dyDescent="0.2">
      <c r="B136" s="9"/>
      <c r="C136" s="9"/>
    </row>
    <row r="137" spans="2:3" x14ac:dyDescent="0.2">
      <c r="B137" s="9"/>
      <c r="C137" s="9"/>
    </row>
    <row r="138" spans="2:3" x14ac:dyDescent="0.2">
      <c r="B138" s="9"/>
      <c r="C138" s="9"/>
    </row>
    <row r="139" spans="2:3" x14ac:dyDescent="0.2">
      <c r="B139" s="9"/>
      <c r="C139" s="9"/>
    </row>
    <row r="140" spans="2:3" x14ac:dyDescent="0.2">
      <c r="B140" s="9"/>
      <c r="C140" s="9"/>
    </row>
    <row r="141" spans="2:3" x14ac:dyDescent="0.2">
      <c r="B141" s="9"/>
      <c r="C141" s="9"/>
    </row>
    <row r="142" spans="2:3" x14ac:dyDescent="0.2">
      <c r="B142" s="9"/>
      <c r="C142" s="9"/>
    </row>
    <row r="143" spans="2:3" x14ac:dyDescent="0.2">
      <c r="B143" s="9"/>
      <c r="C143" s="9"/>
    </row>
    <row r="144" spans="2:3" x14ac:dyDescent="0.2">
      <c r="B144" s="9"/>
      <c r="C144" s="9"/>
    </row>
    <row r="145" spans="2:3" x14ac:dyDescent="0.2">
      <c r="B145" s="9"/>
      <c r="C145" s="9"/>
    </row>
    <row r="146" spans="2:3" x14ac:dyDescent="0.2">
      <c r="B146" s="9"/>
      <c r="C146" s="9"/>
    </row>
    <row r="147" spans="2:3" x14ac:dyDescent="0.2">
      <c r="B147" s="9"/>
      <c r="C147" s="9"/>
    </row>
    <row r="148" spans="2:3" x14ac:dyDescent="0.2">
      <c r="B148" s="9"/>
      <c r="C148" s="9"/>
    </row>
    <row r="149" spans="2:3" x14ac:dyDescent="0.2">
      <c r="B149" s="9"/>
      <c r="C149" s="9"/>
    </row>
    <row r="150" spans="2:3" x14ac:dyDescent="0.2">
      <c r="B150" s="9"/>
      <c r="C150" s="9"/>
    </row>
    <row r="151" spans="2:3" x14ac:dyDescent="0.2">
      <c r="B151" s="9"/>
      <c r="C151" s="9"/>
    </row>
    <row r="152" spans="2:3" x14ac:dyDescent="0.2">
      <c r="B152" s="9"/>
      <c r="C152" s="9"/>
    </row>
    <row r="153" spans="2:3" x14ac:dyDescent="0.2">
      <c r="B153" s="9"/>
      <c r="C153" s="9"/>
    </row>
    <row r="154" spans="2:3" x14ac:dyDescent="0.2">
      <c r="B154" s="9"/>
      <c r="C154" s="9"/>
    </row>
    <row r="155" spans="2:3" x14ac:dyDescent="0.2">
      <c r="B155" s="9"/>
      <c r="C155" s="9"/>
    </row>
    <row r="156" spans="2:3" x14ac:dyDescent="0.2">
      <c r="B156" s="9"/>
      <c r="C156" s="9"/>
    </row>
    <row r="157" spans="2:3" x14ac:dyDescent="0.2">
      <c r="B157" s="9"/>
      <c r="C157" s="9"/>
    </row>
    <row r="158" spans="2:3" x14ac:dyDescent="0.2">
      <c r="B158" s="9"/>
      <c r="C158" s="9"/>
    </row>
    <row r="159" spans="2:3" x14ac:dyDescent="0.2">
      <c r="B159" s="9"/>
      <c r="C159" s="9"/>
    </row>
    <row r="160" spans="2:3" x14ac:dyDescent="0.2">
      <c r="B160" s="9"/>
      <c r="C160" s="9"/>
    </row>
    <row r="161" spans="2:3" x14ac:dyDescent="0.2">
      <c r="B161" s="9"/>
      <c r="C161" s="9"/>
    </row>
    <row r="162" spans="2:3" x14ac:dyDescent="0.2">
      <c r="B162" s="9"/>
      <c r="C162" s="9"/>
    </row>
    <row r="163" spans="2:3" x14ac:dyDescent="0.2">
      <c r="B163" s="9"/>
      <c r="C163" s="9"/>
    </row>
    <row r="164" spans="2:3" x14ac:dyDescent="0.2">
      <c r="B164" s="9"/>
      <c r="C164" s="9"/>
    </row>
    <row r="165" spans="2:3" x14ac:dyDescent="0.2">
      <c r="B165" s="9"/>
      <c r="C165" s="9"/>
    </row>
    <row r="166" spans="2:3" x14ac:dyDescent="0.2">
      <c r="B166" s="9"/>
      <c r="C166" s="9"/>
    </row>
    <row r="167" spans="2:3" x14ac:dyDescent="0.2">
      <c r="B167" s="9"/>
      <c r="C167" s="9"/>
    </row>
    <row r="168" spans="2:3" x14ac:dyDescent="0.2">
      <c r="B168" s="9"/>
      <c r="C168" s="9"/>
    </row>
    <row r="169" spans="2:3" x14ac:dyDescent="0.2">
      <c r="B169" s="9"/>
      <c r="C169" s="9"/>
    </row>
    <row r="170" spans="2:3" x14ac:dyDescent="0.2">
      <c r="B170" s="9"/>
      <c r="C170" s="9"/>
    </row>
    <row r="171" spans="2:3" x14ac:dyDescent="0.2">
      <c r="B171" s="9"/>
      <c r="C171" s="9"/>
    </row>
    <row r="172" spans="2:3" x14ac:dyDescent="0.2">
      <c r="B172" s="9"/>
      <c r="C172" s="9"/>
    </row>
    <row r="173" spans="2:3" x14ac:dyDescent="0.2">
      <c r="B173" s="9"/>
      <c r="C173" s="9"/>
    </row>
    <row r="174" spans="2:3" x14ac:dyDescent="0.2">
      <c r="B174" s="9"/>
      <c r="C174" s="9"/>
    </row>
    <row r="175" spans="2:3" x14ac:dyDescent="0.2">
      <c r="B175" s="9"/>
      <c r="C175" s="9"/>
    </row>
    <row r="176" spans="2:3" x14ac:dyDescent="0.2">
      <c r="B176" s="9"/>
      <c r="C176" s="9"/>
    </row>
    <row r="177" spans="2:3" x14ac:dyDescent="0.2">
      <c r="B177" s="9"/>
      <c r="C177" s="9"/>
    </row>
    <row r="178" spans="2:3" x14ac:dyDescent="0.2">
      <c r="B178" s="9"/>
      <c r="C178" s="9"/>
    </row>
    <row r="179" spans="2:3" x14ac:dyDescent="0.2">
      <c r="B179" s="9"/>
      <c r="C179" s="9"/>
    </row>
    <row r="180" spans="2:3" x14ac:dyDescent="0.2">
      <c r="B180" s="9"/>
      <c r="C180" s="9"/>
    </row>
    <row r="181" spans="2:3" x14ac:dyDescent="0.2">
      <c r="B181" s="9"/>
      <c r="C181" s="9"/>
    </row>
    <row r="182" spans="2:3" x14ac:dyDescent="0.2">
      <c r="B182" s="9"/>
      <c r="C182" s="9"/>
    </row>
    <row r="183" spans="2:3" x14ac:dyDescent="0.2">
      <c r="B183" s="9"/>
      <c r="C183" s="9"/>
    </row>
    <row r="184" spans="2:3" x14ac:dyDescent="0.2">
      <c r="B184" s="9"/>
      <c r="C184" s="9"/>
    </row>
    <row r="185" spans="2:3" x14ac:dyDescent="0.2">
      <c r="B185" s="9"/>
      <c r="C185" s="9"/>
    </row>
    <row r="186" spans="2:3" x14ac:dyDescent="0.2">
      <c r="B186" s="9"/>
      <c r="C186" s="9"/>
    </row>
    <row r="187" spans="2:3" x14ac:dyDescent="0.2">
      <c r="B187" s="9"/>
      <c r="C187" s="9"/>
    </row>
    <row r="188" spans="2:3" x14ac:dyDescent="0.2">
      <c r="B188" s="9"/>
      <c r="C188" s="9"/>
    </row>
    <row r="189" spans="2:3" x14ac:dyDescent="0.2">
      <c r="B189" s="9"/>
      <c r="C189" s="9"/>
    </row>
    <row r="190" spans="2:3" x14ac:dyDescent="0.2">
      <c r="B190" s="9"/>
      <c r="C190" s="9"/>
    </row>
    <row r="191" spans="2:3" x14ac:dyDescent="0.2">
      <c r="B191" s="9"/>
      <c r="C191" s="9"/>
    </row>
    <row r="192" spans="2:3" x14ac:dyDescent="0.2">
      <c r="B192" s="9"/>
      <c r="C192" s="9"/>
    </row>
    <row r="193" spans="2:3" x14ac:dyDescent="0.2">
      <c r="B193" s="9"/>
      <c r="C193" s="9"/>
    </row>
    <row r="194" spans="2:3" x14ac:dyDescent="0.2">
      <c r="B194" s="9"/>
      <c r="C194" s="9"/>
    </row>
    <row r="195" spans="2:3" x14ac:dyDescent="0.2">
      <c r="B195" s="9"/>
      <c r="C195" s="9"/>
    </row>
    <row r="196" spans="2:3" x14ac:dyDescent="0.2">
      <c r="B196" s="9"/>
      <c r="C196" s="9"/>
    </row>
    <row r="197" spans="2:3" x14ac:dyDescent="0.2">
      <c r="B197" s="9"/>
      <c r="C197" s="9"/>
    </row>
    <row r="198" spans="2:3" x14ac:dyDescent="0.2">
      <c r="B198" s="9"/>
      <c r="C198" s="9"/>
    </row>
    <row r="199" spans="2:3" x14ac:dyDescent="0.2">
      <c r="B199" s="9"/>
      <c r="C199" s="9"/>
    </row>
    <row r="200" spans="2:3" x14ac:dyDescent="0.2">
      <c r="B200" s="9"/>
      <c r="C200" s="9"/>
    </row>
    <row r="201" spans="2:3" x14ac:dyDescent="0.2">
      <c r="B201" s="9"/>
      <c r="C201" s="9"/>
    </row>
    <row r="202" spans="2:3" x14ac:dyDescent="0.2">
      <c r="B202" s="9"/>
      <c r="C202" s="9"/>
    </row>
    <row r="203" spans="2:3" x14ac:dyDescent="0.2">
      <c r="B203" s="9"/>
      <c r="C203" s="9"/>
    </row>
    <row r="204" spans="2:3" x14ac:dyDescent="0.2">
      <c r="B204" s="9"/>
      <c r="C204" s="9"/>
    </row>
    <row r="205" spans="2:3" x14ac:dyDescent="0.2">
      <c r="B205" s="9"/>
      <c r="C205" s="9"/>
    </row>
    <row r="206" spans="2:3" x14ac:dyDescent="0.2">
      <c r="B206" s="9"/>
      <c r="C206" s="9"/>
    </row>
    <row r="207" spans="2:3" x14ac:dyDescent="0.2">
      <c r="B207" s="9"/>
      <c r="C207" s="9"/>
    </row>
    <row r="208" spans="2:3" x14ac:dyDescent="0.2">
      <c r="B208" s="9"/>
      <c r="C208" s="9"/>
    </row>
    <row r="209" spans="2:3" x14ac:dyDescent="0.2">
      <c r="B209" s="9"/>
      <c r="C209" s="9"/>
    </row>
    <row r="210" spans="2:3" x14ac:dyDescent="0.2">
      <c r="B210" s="9"/>
      <c r="C210" s="9"/>
    </row>
    <row r="211" spans="2:3" x14ac:dyDescent="0.2">
      <c r="B211" s="9"/>
      <c r="C211" s="9"/>
    </row>
    <row r="212" spans="2:3" x14ac:dyDescent="0.2">
      <c r="B212" s="9"/>
      <c r="C212" s="9"/>
    </row>
    <row r="213" spans="2:3" x14ac:dyDescent="0.2">
      <c r="B213" s="9"/>
      <c r="C213" s="9"/>
    </row>
    <row r="214" spans="2:3" x14ac:dyDescent="0.2">
      <c r="B214" s="9"/>
      <c r="C214" s="9"/>
    </row>
    <row r="215" spans="2:3" x14ac:dyDescent="0.2">
      <c r="B215" s="9"/>
      <c r="C215" s="9"/>
    </row>
    <row r="216" spans="2:3" x14ac:dyDescent="0.2">
      <c r="B216" s="9"/>
      <c r="C216" s="9"/>
    </row>
    <row r="217" spans="2:3" x14ac:dyDescent="0.2">
      <c r="B217" s="9"/>
      <c r="C217" s="9"/>
    </row>
    <row r="218" spans="2:3" x14ac:dyDescent="0.2">
      <c r="B218" s="9"/>
      <c r="C218" s="9"/>
    </row>
    <row r="219" spans="2:3" x14ac:dyDescent="0.2">
      <c r="B219" s="9"/>
      <c r="C219" s="9"/>
    </row>
    <row r="220" spans="2:3" x14ac:dyDescent="0.2">
      <c r="B220" s="9"/>
      <c r="C220" s="9"/>
    </row>
    <row r="221" spans="2:3" x14ac:dyDescent="0.2">
      <c r="B221" s="9"/>
      <c r="C221" s="9"/>
    </row>
    <row r="222" spans="2:3" x14ac:dyDescent="0.2">
      <c r="B222" s="9"/>
      <c r="C222" s="9"/>
    </row>
    <row r="223" spans="2:3" x14ac:dyDescent="0.2">
      <c r="B223" s="9"/>
      <c r="C223" s="9"/>
    </row>
    <row r="224" spans="2:3" x14ac:dyDescent="0.2">
      <c r="B224" s="9"/>
      <c r="C224" s="9"/>
    </row>
    <row r="225" spans="2:3" x14ac:dyDescent="0.2">
      <c r="B225" s="9"/>
      <c r="C225" s="9"/>
    </row>
    <row r="226" spans="2:3" x14ac:dyDescent="0.2">
      <c r="B226" s="9"/>
      <c r="C226" s="9"/>
    </row>
    <row r="227" spans="2:3" x14ac:dyDescent="0.2">
      <c r="B227" s="9"/>
      <c r="C227" s="9"/>
    </row>
    <row r="228" spans="2:3" x14ac:dyDescent="0.2">
      <c r="B228" s="9"/>
      <c r="C228" s="9"/>
    </row>
    <row r="229" spans="2:3" x14ac:dyDescent="0.2">
      <c r="B229" s="9"/>
      <c r="C229" s="9"/>
    </row>
    <row r="230" spans="2:3" x14ac:dyDescent="0.2">
      <c r="B230" s="9"/>
      <c r="C230" s="9"/>
    </row>
    <row r="231" spans="2:3" x14ac:dyDescent="0.2">
      <c r="B231" s="9"/>
      <c r="C231" s="9"/>
    </row>
    <row r="232" spans="2:3" x14ac:dyDescent="0.2">
      <c r="B232" s="9"/>
      <c r="C232" s="9"/>
    </row>
    <row r="233" spans="2:3" x14ac:dyDescent="0.2">
      <c r="B233" s="9"/>
      <c r="C233" s="9"/>
    </row>
    <row r="234" spans="2:3" x14ac:dyDescent="0.2">
      <c r="B234" s="9"/>
      <c r="C234" s="9"/>
    </row>
    <row r="235" spans="2:3" x14ac:dyDescent="0.2">
      <c r="B235" s="9"/>
      <c r="C235" s="9"/>
    </row>
    <row r="236" spans="2:3" x14ac:dyDescent="0.2">
      <c r="B236" s="9"/>
      <c r="C236" s="9"/>
    </row>
    <row r="237" spans="2:3" x14ac:dyDescent="0.2">
      <c r="B237" s="9"/>
      <c r="C237" s="9"/>
    </row>
    <row r="238" spans="2:3" x14ac:dyDescent="0.2">
      <c r="B238" s="9"/>
      <c r="C238" s="9"/>
    </row>
    <row r="239" spans="2:3" x14ac:dyDescent="0.2">
      <c r="B239" s="9"/>
      <c r="C239" s="9"/>
    </row>
    <row r="240" spans="2:3" x14ac:dyDescent="0.2">
      <c r="B240" s="9"/>
      <c r="C240" s="9"/>
    </row>
    <row r="241" spans="2:3" x14ac:dyDescent="0.2">
      <c r="B241" s="9"/>
      <c r="C241" s="9"/>
    </row>
    <row r="242" spans="2:3" x14ac:dyDescent="0.2">
      <c r="B242" s="9"/>
      <c r="C242" s="9"/>
    </row>
    <row r="243" spans="2:3" x14ac:dyDescent="0.2">
      <c r="B243" s="9"/>
      <c r="C243" s="9"/>
    </row>
    <row r="244" spans="2:3" x14ac:dyDescent="0.2">
      <c r="B244" s="9"/>
      <c r="C244" s="9"/>
    </row>
    <row r="245" spans="2:3" x14ac:dyDescent="0.2">
      <c r="B245" s="9"/>
      <c r="C245" s="9"/>
    </row>
    <row r="246" spans="2:3" x14ac:dyDescent="0.2">
      <c r="B246" s="9"/>
      <c r="C246" s="9"/>
    </row>
    <row r="247" spans="2:3" x14ac:dyDescent="0.2">
      <c r="B247" s="9"/>
      <c r="C247" s="9"/>
    </row>
    <row r="248" spans="2:3" x14ac:dyDescent="0.2">
      <c r="B248" s="9"/>
      <c r="C248" s="9"/>
    </row>
    <row r="249" spans="2:3" x14ac:dyDescent="0.2">
      <c r="B249" s="9"/>
      <c r="C249" s="9"/>
    </row>
    <row r="250" spans="2:3" x14ac:dyDescent="0.2">
      <c r="B250" s="9"/>
      <c r="C250" s="9"/>
    </row>
    <row r="251" spans="2:3" x14ac:dyDescent="0.2">
      <c r="B251" s="9"/>
      <c r="C251" s="9"/>
    </row>
    <row r="252" spans="2:3" x14ac:dyDescent="0.2">
      <c r="B252" s="9"/>
      <c r="C252" s="9"/>
    </row>
    <row r="253" spans="2:3" x14ac:dyDescent="0.2">
      <c r="B253" s="9"/>
      <c r="C253" s="9"/>
    </row>
    <row r="254" spans="2:3" x14ac:dyDescent="0.2">
      <c r="B254" s="9"/>
      <c r="C254" s="9"/>
    </row>
    <row r="255" spans="2:3" x14ac:dyDescent="0.2">
      <c r="B255" s="9"/>
      <c r="C255" s="9"/>
    </row>
    <row r="256" spans="2:3" x14ac:dyDescent="0.2">
      <c r="B256" s="9"/>
      <c r="C256" s="9"/>
    </row>
    <row r="257" spans="2:3" x14ac:dyDescent="0.2">
      <c r="B257" s="9"/>
      <c r="C257" s="9"/>
    </row>
    <row r="258" spans="2:3" x14ac:dyDescent="0.2">
      <c r="B258" s="9"/>
      <c r="C258" s="9"/>
    </row>
    <row r="259" spans="2:3" x14ac:dyDescent="0.2">
      <c r="B259" s="9"/>
      <c r="C259" s="9"/>
    </row>
    <row r="260" spans="2:3" x14ac:dyDescent="0.2">
      <c r="B260" s="9"/>
      <c r="C260" s="9"/>
    </row>
    <row r="261" spans="2:3" x14ac:dyDescent="0.2">
      <c r="B261" s="9"/>
      <c r="C261" s="9"/>
    </row>
    <row r="262" spans="2:3" x14ac:dyDescent="0.2">
      <c r="B262" s="9"/>
      <c r="C262" s="9"/>
    </row>
    <row r="263" spans="2:3" x14ac:dyDescent="0.2">
      <c r="B263" s="9"/>
      <c r="C263" s="9"/>
    </row>
    <row r="264" spans="2:3" x14ac:dyDescent="0.2">
      <c r="B264" s="9"/>
      <c r="C264" s="9"/>
    </row>
    <row r="265" spans="2:3" x14ac:dyDescent="0.2">
      <c r="B265" s="9"/>
      <c r="C265" s="9"/>
    </row>
    <row r="266" spans="2:3" x14ac:dyDescent="0.2">
      <c r="B266" s="9"/>
      <c r="C266" s="9"/>
    </row>
    <row r="267" spans="2:3" x14ac:dyDescent="0.2">
      <c r="B267" s="9"/>
      <c r="C267" s="9"/>
    </row>
    <row r="268" spans="2:3" x14ac:dyDescent="0.2">
      <c r="B268" s="9"/>
      <c r="C268" s="9"/>
    </row>
    <row r="269" spans="2:3" x14ac:dyDescent="0.2">
      <c r="B269" s="9"/>
      <c r="C269" s="9"/>
    </row>
    <row r="270" spans="2:3" x14ac:dyDescent="0.2">
      <c r="B270" s="9"/>
      <c r="C270" s="9"/>
    </row>
    <row r="271" spans="2:3" x14ac:dyDescent="0.2">
      <c r="B271" s="9"/>
      <c r="C271" s="9"/>
    </row>
    <row r="272" spans="2:3" x14ac:dyDescent="0.2">
      <c r="B272" s="9"/>
      <c r="C272" s="9"/>
    </row>
    <row r="273" spans="2:3" x14ac:dyDescent="0.2">
      <c r="B273" s="9"/>
      <c r="C273" s="9"/>
    </row>
    <row r="274" spans="2:3" x14ac:dyDescent="0.2">
      <c r="B274" s="9"/>
      <c r="C274" s="9"/>
    </row>
    <row r="275" spans="2:3" x14ac:dyDescent="0.2">
      <c r="B275" s="9"/>
      <c r="C275" s="9"/>
    </row>
    <row r="276" spans="2:3" x14ac:dyDescent="0.2">
      <c r="B276" s="9"/>
      <c r="C276" s="9"/>
    </row>
    <row r="277" spans="2:3" x14ac:dyDescent="0.2">
      <c r="B277" s="9"/>
      <c r="C277" s="9"/>
    </row>
    <row r="278" spans="2:3" x14ac:dyDescent="0.2">
      <c r="B278" s="9"/>
      <c r="C278" s="9"/>
    </row>
    <row r="279" spans="2:3" x14ac:dyDescent="0.2">
      <c r="B279" s="9"/>
      <c r="C279" s="9"/>
    </row>
    <row r="280" spans="2:3" x14ac:dyDescent="0.2">
      <c r="B280" s="9"/>
      <c r="C280" s="9"/>
    </row>
    <row r="281" spans="2:3" x14ac:dyDescent="0.2">
      <c r="B281" s="9"/>
      <c r="C281" s="9"/>
    </row>
    <row r="282" spans="2:3" x14ac:dyDescent="0.2">
      <c r="B282" s="9"/>
      <c r="C282" s="9"/>
    </row>
    <row r="283" spans="2:3" x14ac:dyDescent="0.2">
      <c r="B283" s="9"/>
      <c r="C283" s="9"/>
    </row>
    <row r="284" spans="2:3" x14ac:dyDescent="0.2">
      <c r="B284" s="9"/>
      <c r="C284" s="9"/>
    </row>
    <row r="285" spans="2:3" x14ac:dyDescent="0.2">
      <c r="B285" s="9"/>
      <c r="C285" s="9"/>
    </row>
    <row r="286" spans="2:3" x14ac:dyDescent="0.2">
      <c r="B286" s="9"/>
      <c r="C286" s="9"/>
    </row>
    <row r="287" spans="2:3" x14ac:dyDescent="0.2">
      <c r="B287" s="9"/>
      <c r="C287" s="9"/>
    </row>
    <row r="288" spans="2:3" x14ac:dyDescent="0.2">
      <c r="B288" s="9"/>
      <c r="C288" s="9"/>
    </row>
    <row r="289" spans="2:3" x14ac:dyDescent="0.2">
      <c r="B289" s="9"/>
      <c r="C289" s="9"/>
    </row>
    <row r="290" spans="2:3" x14ac:dyDescent="0.2">
      <c r="B290" s="9"/>
      <c r="C290" s="9"/>
    </row>
    <row r="291" spans="2:3" x14ac:dyDescent="0.2">
      <c r="B291" s="9"/>
      <c r="C291" s="9"/>
    </row>
    <row r="292" spans="2:3" x14ac:dyDescent="0.2">
      <c r="B292" s="9"/>
      <c r="C292" s="9"/>
    </row>
    <row r="293" spans="2:3" x14ac:dyDescent="0.2">
      <c r="B293" s="9"/>
      <c r="C293" s="9"/>
    </row>
    <row r="294" spans="2:3" x14ac:dyDescent="0.2">
      <c r="B294" s="9"/>
      <c r="C294" s="9"/>
    </row>
    <row r="295" spans="2:3" x14ac:dyDescent="0.2">
      <c r="B295" s="9"/>
      <c r="C295" s="9"/>
    </row>
    <row r="296" spans="2:3" x14ac:dyDescent="0.2">
      <c r="B296" s="9"/>
      <c r="C296" s="9"/>
    </row>
    <row r="297" spans="2:3" x14ac:dyDescent="0.2">
      <c r="B297" s="9"/>
      <c r="C297" s="9"/>
    </row>
    <row r="298" spans="2:3" x14ac:dyDescent="0.2">
      <c r="B298" s="9"/>
      <c r="C298" s="9"/>
    </row>
    <row r="299" spans="2:3" x14ac:dyDescent="0.2">
      <c r="B299" s="9"/>
      <c r="C299" s="9"/>
    </row>
    <row r="300" spans="2:3" x14ac:dyDescent="0.2">
      <c r="B300" s="9"/>
      <c r="C300" s="9"/>
    </row>
    <row r="301" spans="2:3" x14ac:dyDescent="0.2">
      <c r="B301" s="9"/>
      <c r="C301" s="9"/>
    </row>
    <row r="302" spans="2:3" x14ac:dyDescent="0.2">
      <c r="B302" s="9"/>
      <c r="C302" s="9"/>
    </row>
    <row r="303" spans="2:3" x14ac:dyDescent="0.2">
      <c r="B303" s="9"/>
      <c r="C303" s="9"/>
    </row>
    <row r="304" spans="2:3" x14ac:dyDescent="0.2">
      <c r="B304" s="9"/>
      <c r="C304" s="9"/>
    </row>
    <row r="305" spans="2:3" x14ac:dyDescent="0.2">
      <c r="B305" s="9"/>
      <c r="C305" s="9"/>
    </row>
    <row r="306" spans="2:3" x14ac:dyDescent="0.2">
      <c r="B306" s="9"/>
      <c r="C306" s="9"/>
    </row>
    <row r="307" spans="2:3" x14ac:dyDescent="0.2">
      <c r="B307" s="9"/>
      <c r="C307" s="9"/>
    </row>
    <row r="308" spans="2:3" x14ac:dyDescent="0.2">
      <c r="B308" s="9"/>
      <c r="C308" s="9"/>
    </row>
    <row r="309" spans="2:3" x14ac:dyDescent="0.2">
      <c r="B309" s="9"/>
      <c r="C309" s="9"/>
    </row>
    <row r="310" spans="2:3" x14ac:dyDescent="0.2">
      <c r="B310" s="9"/>
      <c r="C310" s="9"/>
    </row>
    <row r="311" spans="2:3" x14ac:dyDescent="0.2">
      <c r="B311" s="9"/>
      <c r="C311" s="9"/>
    </row>
    <row r="312" spans="2:3" x14ac:dyDescent="0.2">
      <c r="B312" s="9"/>
      <c r="C312" s="9"/>
    </row>
    <row r="313" spans="2:3" x14ac:dyDescent="0.2">
      <c r="B313" s="9"/>
      <c r="C313" s="9"/>
    </row>
    <row r="314" spans="2:3" x14ac:dyDescent="0.2">
      <c r="B314" s="9"/>
      <c r="C314" s="9"/>
    </row>
    <row r="315" spans="2:3" x14ac:dyDescent="0.2">
      <c r="B315" s="9"/>
      <c r="C315" s="9"/>
    </row>
    <row r="316" spans="2:3" x14ac:dyDescent="0.2">
      <c r="B316" s="9"/>
      <c r="C316" s="9"/>
    </row>
    <row r="317" spans="2:3" x14ac:dyDescent="0.2">
      <c r="B317" s="9"/>
      <c r="C317" s="9"/>
    </row>
    <row r="318" spans="2:3" x14ac:dyDescent="0.2">
      <c r="B318" s="9"/>
      <c r="C318" s="9"/>
    </row>
    <row r="319" spans="2:3" x14ac:dyDescent="0.2">
      <c r="B319" s="9"/>
      <c r="C319" s="9"/>
    </row>
    <row r="320" spans="2:3" x14ac:dyDescent="0.2">
      <c r="B320" s="9"/>
      <c r="C320" s="9"/>
    </row>
    <row r="321" spans="2:3" x14ac:dyDescent="0.2">
      <c r="B321" s="9"/>
      <c r="C321" s="9"/>
    </row>
    <row r="322" spans="2:3" x14ac:dyDescent="0.2">
      <c r="B322" s="9"/>
      <c r="C322" s="9"/>
    </row>
    <row r="323" spans="2:3" x14ac:dyDescent="0.2">
      <c r="B323" s="9"/>
      <c r="C323" s="9"/>
    </row>
    <row r="324" spans="2:3" x14ac:dyDescent="0.2">
      <c r="B324" s="9"/>
      <c r="C324" s="9"/>
    </row>
    <row r="325" spans="2:3" x14ac:dyDescent="0.2">
      <c r="B325" s="9"/>
      <c r="C325" s="9"/>
    </row>
    <row r="326" spans="2:3" x14ac:dyDescent="0.2">
      <c r="B326" s="9"/>
      <c r="C326" s="9"/>
    </row>
    <row r="327" spans="2:3" x14ac:dyDescent="0.2">
      <c r="B327" s="9"/>
      <c r="C327" s="9"/>
    </row>
    <row r="328" spans="2:3" x14ac:dyDescent="0.2">
      <c r="B328" s="9"/>
      <c r="C328" s="9"/>
    </row>
    <row r="329" spans="2:3" x14ac:dyDescent="0.2">
      <c r="B329" s="9"/>
      <c r="C329" s="9"/>
    </row>
    <row r="330" spans="2:3" x14ac:dyDescent="0.2">
      <c r="B330" s="9"/>
      <c r="C330" s="9"/>
    </row>
    <row r="331" spans="2:3" x14ac:dyDescent="0.2">
      <c r="B331" s="9"/>
      <c r="C331" s="9"/>
    </row>
    <row r="332" spans="2:3" x14ac:dyDescent="0.2">
      <c r="B332" s="9"/>
      <c r="C332" s="9"/>
    </row>
    <row r="333" spans="2:3" x14ac:dyDescent="0.2">
      <c r="B333" s="9"/>
      <c r="C333" s="9"/>
    </row>
    <row r="334" spans="2:3" x14ac:dyDescent="0.2">
      <c r="B334" s="9"/>
      <c r="C334" s="9"/>
    </row>
    <row r="335" spans="2:3" x14ac:dyDescent="0.2">
      <c r="B335" s="9"/>
      <c r="C335" s="9"/>
    </row>
    <row r="336" spans="2:3" x14ac:dyDescent="0.2">
      <c r="B336" s="9"/>
      <c r="C336" s="9"/>
    </row>
    <row r="337" spans="2:3" x14ac:dyDescent="0.2">
      <c r="B337" s="9"/>
      <c r="C337" s="9"/>
    </row>
    <row r="338" spans="2:3" x14ac:dyDescent="0.2">
      <c r="B338" s="9"/>
      <c r="C338" s="9"/>
    </row>
    <row r="339" spans="2:3" x14ac:dyDescent="0.2">
      <c r="B339" s="9"/>
      <c r="C339" s="9"/>
    </row>
    <row r="340" spans="2:3" x14ac:dyDescent="0.2">
      <c r="B340" s="9"/>
      <c r="C340" s="9"/>
    </row>
    <row r="341" spans="2:3" x14ac:dyDescent="0.2">
      <c r="B341" s="9"/>
      <c r="C341" s="9"/>
    </row>
    <row r="342" spans="2:3" x14ac:dyDescent="0.2">
      <c r="B342" s="9"/>
      <c r="C342" s="9"/>
    </row>
    <row r="343" spans="2:3" x14ac:dyDescent="0.2">
      <c r="B343" s="9"/>
      <c r="C343" s="9"/>
    </row>
    <row r="344" spans="2:3" x14ac:dyDescent="0.2">
      <c r="B344" s="9"/>
      <c r="C344" s="9"/>
    </row>
    <row r="345" spans="2:3" x14ac:dyDescent="0.2">
      <c r="B345" s="9"/>
      <c r="C345" s="9"/>
    </row>
    <row r="346" spans="2:3" x14ac:dyDescent="0.2">
      <c r="B346" s="9"/>
      <c r="C346" s="9"/>
    </row>
    <row r="347" spans="2:3" x14ac:dyDescent="0.2">
      <c r="B347" s="9"/>
      <c r="C347" s="9"/>
    </row>
    <row r="348" spans="2:3" x14ac:dyDescent="0.2">
      <c r="B348" s="9"/>
      <c r="C348" s="9"/>
    </row>
    <row r="349" spans="2:3" x14ac:dyDescent="0.2">
      <c r="B349" s="9"/>
      <c r="C349" s="9"/>
    </row>
    <row r="350" spans="2:3" x14ac:dyDescent="0.2">
      <c r="B350" s="9"/>
      <c r="C350" s="9"/>
    </row>
    <row r="351" spans="2:3" x14ac:dyDescent="0.2">
      <c r="B351" s="9"/>
      <c r="C351" s="9"/>
    </row>
    <row r="352" spans="2:3" x14ac:dyDescent="0.2">
      <c r="B352" s="9"/>
      <c r="C352" s="9"/>
    </row>
    <row r="353" spans="2:3" x14ac:dyDescent="0.2">
      <c r="B353" s="9"/>
      <c r="C353" s="9"/>
    </row>
    <row r="354" spans="2:3" x14ac:dyDescent="0.2">
      <c r="B354" s="9"/>
      <c r="C354" s="9"/>
    </row>
    <row r="355" spans="2:3" x14ac:dyDescent="0.2">
      <c r="B355" s="9"/>
      <c r="C355" s="9"/>
    </row>
    <row r="356" spans="2:3" x14ac:dyDescent="0.2">
      <c r="B356" s="9"/>
      <c r="C356" s="9"/>
    </row>
    <row r="357" spans="2:3" x14ac:dyDescent="0.2">
      <c r="B357" s="9"/>
      <c r="C357" s="9"/>
    </row>
    <row r="358" spans="2:3" x14ac:dyDescent="0.2">
      <c r="B358" s="9"/>
      <c r="C358" s="9"/>
    </row>
    <row r="359" spans="2:3" x14ac:dyDescent="0.2">
      <c r="B359" s="9"/>
      <c r="C359" s="9"/>
    </row>
    <row r="360" spans="2:3" x14ac:dyDescent="0.2">
      <c r="B360" s="9"/>
      <c r="C360" s="9"/>
    </row>
    <row r="361" spans="2:3" x14ac:dyDescent="0.2">
      <c r="B361" s="9"/>
      <c r="C361" s="9"/>
    </row>
    <row r="362" spans="2:3" x14ac:dyDescent="0.2">
      <c r="B362" s="9"/>
      <c r="C362" s="9"/>
    </row>
    <row r="363" spans="2:3" x14ac:dyDescent="0.2">
      <c r="B363" s="9"/>
      <c r="C363" s="9"/>
    </row>
    <row r="364" spans="2:3" x14ac:dyDescent="0.2">
      <c r="B364" s="9"/>
      <c r="C364" s="9"/>
    </row>
    <row r="365" spans="2:3" x14ac:dyDescent="0.2">
      <c r="B365" s="9"/>
      <c r="C365" s="9"/>
    </row>
    <row r="366" spans="2:3" x14ac:dyDescent="0.2">
      <c r="B366" s="9"/>
      <c r="C366" s="9"/>
    </row>
    <row r="367" spans="2:3" x14ac:dyDescent="0.2">
      <c r="B367" s="9"/>
      <c r="C367" s="9"/>
    </row>
    <row r="368" spans="2:3" x14ac:dyDescent="0.2">
      <c r="B368" s="9"/>
      <c r="C368" s="9"/>
    </row>
    <row r="369" spans="2:3" x14ac:dyDescent="0.2">
      <c r="B369" s="9"/>
      <c r="C369" s="9"/>
    </row>
    <row r="370" spans="2:3" x14ac:dyDescent="0.2">
      <c r="B370" s="9"/>
      <c r="C370" s="9"/>
    </row>
    <row r="371" spans="2:3" x14ac:dyDescent="0.2">
      <c r="B371" s="9"/>
      <c r="C371" s="9"/>
    </row>
    <row r="372" spans="2:3" x14ac:dyDescent="0.2">
      <c r="B372" s="9"/>
      <c r="C372" s="9"/>
    </row>
    <row r="373" spans="2:3" x14ac:dyDescent="0.2">
      <c r="B373" s="9"/>
      <c r="C373" s="9"/>
    </row>
    <row r="374" spans="2:3" x14ac:dyDescent="0.2">
      <c r="B374" s="9"/>
      <c r="C374" s="9"/>
    </row>
    <row r="375" spans="2:3" x14ac:dyDescent="0.2">
      <c r="B375" s="9"/>
      <c r="C375" s="9"/>
    </row>
    <row r="376" spans="2:3" x14ac:dyDescent="0.2">
      <c r="B376" s="9"/>
      <c r="C376" s="9"/>
    </row>
    <row r="377" spans="2:3" x14ac:dyDescent="0.2">
      <c r="B377" s="9"/>
      <c r="C377" s="9"/>
    </row>
    <row r="378" spans="2:3" x14ac:dyDescent="0.2">
      <c r="B378" s="9"/>
      <c r="C378" s="9"/>
    </row>
    <row r="379" spans="2:3" x14ac:dyDescent="0.2">
      <c r="B379" s="9"/>
      <c r="C379" s="9"/>
    </row>
    <row r="380" spans="2:3" x14ac:dyDescent="0.2">
      <c r="B380" s="9"/>
      <c r="C380" s="9"/>
    </row>
    <row r="381" spans="2:3" x14ac:dyDescent="0.2">
      <c r="B381" s="9"/>
      <c r="C381" s="9"/>
    </row>
    <row r="382" spans="2:3" x14ac:dyDescent="0.2">
      <c r="B382" s="9"/>
      <c r="C382" s="9"/>
    </row>
    <row r="383" spans="2:3" x14ac:dyDescent="0.2">
      <c r="B383" s="9"/>
      <c r="C383" s="9"/>
    </row>
    <row r="384" spans="2:3" x14ac:dyDescent="0.2">
      <c r="B384" s="9"/>
      <c r="C384" s="9"/>
    </row>
    <row r="385" spans="2:3" x14ac:dyDescent="0.2">
      <c r="B385" s="9"/>
      <c r="C385" s="9"/>
    </row>
    <row r="386" spans="2:3" x14ac:dyDescent="0.2">
      <c r="B386" s="9"/>
      <c r="C386" s="9"/>
    </row>
    <row r="387" spans="2:3" x14ac:dyDescent="0.2">
      <c r="B387" s="9"/>
      <c r="C387" s="9"/>
    </row>
    <row r="388" spans="2:3" x14ac:dyDescent="0.2">
      <c r="B388" s="9"/>
      <c r="C388" s="9"/>
    </row>
    <row r="389" spans="2:3" x14ac:dyDescent="0.2">
      <c r="B389" s="9"/>
      <c r="C389" s="9"/>
    </row>
    <row r="390" spans="2:3" x14ac:dyDescent="0.2">
      <c r="B390" s="9"/>
      <c r="C390" s="9"/>
    </row>
    <row r="391" spans="2:3" x14ac:dyDescent="0.2">
      <c r="B391" s="9"/>
      <c r="C391" s="9"/>
    </row>
    <row r="392" spans="2:3" x14ac:dyDescent="0.2">
      <c r="B392" s="9"/>
      <c r="C392" s="9"/>
    </row>
    <row r="393" spans="2:3" x14ac:dyDescent="0.2">
      <c r="B393" s="9"/>
      <c r="C393" s="9"/>
    </row>
    <row r="394" spans="2:3" x14ac:dyDescent="0.2">
      <c r="B394" s="9"/>
      <c r="C394" s="9"/>
    </row>
    <row r="395" spans="2:3" x14ac:dyDescent="0.2">
      <c r="B395" s="9"/>
      <c r="C395" s="9"/>
    </row>
    <row r="396" spans="2:3" x14ac:dyDescent="0.2">
      <c r="B396" s="9"/>
      <c r="C396" s="9"/>
    </row>
    <row r="397" spans="2:3" x14ac:dyDescent="0.2">
      <c r="B397" s="9"/>
      <c r="C397" s="9"/>
    </row>
    <row r="398" spans="2:3" x14ac:dyDescent="0.2">
      <c r="B398" s="9"/>
      <c r="C398" s="9"/>
    </row>
    <row r="399" spans="2:3" x14ac:dyDescent="0.2">
      <c r="B399" s="9"/>
      <c r="C399" s="9"/>
    </row>
    <row r="400" spans="2:3" x14ac:dyDescent="0.2">
      <c r="B400" s="9"/>
      <c r="C400" s="9"/>
    </row>
    <row r="401" spans="2:3" x14ac:dyDescent="0.2">
      <c r="B401" s="9"/>
      <c r="C401" s="9"/>
    </row>
    <row r="402" spans="2:3" x14ac:dyDescent="0.2">
      <c r="B402" s="9"/>
      <c r="C402" s="9"/>
    </row>
    <row r="403" spans="2:3" x14ac:dyDescent="0.2">
      <c r="B403" s="9"/>
      <c r="C403" s="9"/>
    </row>
    <row r="404" spans="2:3" x14ac:dyDescent="0.2">
      <c r="B404" s="9"/>
      <c r="C404" s="9"/>
    </row>
    <row r="405" spans="2:3" x14ac:dyDescent="0.2">
      <c r="B405" s="9"/>
      <c r="C405" s="9"/>
    </row>
    <row r="406" spans="2:3" x14ac:dyDescent="0.2">
      <c r="B406" s="9"/>
      <c r="C406" s="9"/>
    </row>
    <row r="407" spans="2:3" x14ac:dyDescent="0.2">
      <c r="B407" s="9"/>
      <c r="C407" s="9"/>
    </row>
    <row r="408" spans="2:3" x14ac:dyDescent="0.2">
      <c r="B408" s="9"/>
      <c r="C408" s="9"/>
    </row>
    <row r="409" spans="2:3" x14ac:dyDescent="0.2">
      <c r="B409" s="9"/>
      <c r="C409" s="9"/>
    </row>
    <row r="410" spans="2:3" x14ac:dyDescent="0.2">
      <c r="B410" s="9"/>
      <c r="C410" s="9"/>
    </row>
    <row r="411" spans="2:3" x14ac:dyDescent="0.2">
      <c r="B411" s="9"/>
      <c r="C411" s="9"/>
    </row>
    <row r="412" spans="2:3" x14ac:dyDescent="0.2">
      <c r="B412" s="9"/>
      <c r="C412" s="9"/>
    </row>
    <row r="413" spans="2:3" x14ac:dyDescent="0.2">
      <c r="B413" s="9"/>
      <c r="C413" s="9"/>
    </row>
    <row r="414" spans="2:3" x14ac:dyDescent="0.2">
      <c r="B414" s="9"/>
      <c r="C414" s="9"/>
    </row>
    <row r="415" spans="2:3" x14ac:dyDescent="0.2">
      <c r="B415" s="9"/>
      <c r="C415" s="9"/>
    </row>
    <row r="416" spans="2:3" x14ac:dyDescent="0.2">
      <c r="B416" s="9"/>
      <c r="C416" s="9"/>
    </row>
    <row r="417" spans="2:3" x14ac:dyDescent="0.2">
      <c r="B417" s="9"/>
      <c r="C417" s="9"/>
    </row>
    <row r="418" spans="2:3" x14ac:dyDescent="0.2">
      <c r="B418" s="9"/>
      <c r="C418" s="9"/>
    </row>
    <row r="419" spans="2:3" x14ac:dyDescent="0.2">
      <c r="B419" s="9"/>
      <c r="C419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numproducts</vt:lpstr>
    </vt:vector>
  </TitlesOfParts>
  <Company>East Power 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EOL Monitor</dc:title>
  <dc:creator>Cory Willis</dc:creator>
  <dc:description>Monitors EOL Prices and calculates heat rates based on live data and previous day's curves.</dc:description>
  <cp:lastModifiedBy>Felienne</cp:lastModifiedBy>
  <cp:lastPrinted>2001-11-01T19:35:07Z</cp:lastPrinted>
  <dcterms:created xsi:type="dcterms:W3CDTF">2001-10-01T13:04:15Z</dcterms:created>
  <dcterms:modified xsi:type="dcterms:W3CDTF">2014-09-04T16:12:52Z</dcterms:modified>
</cp:coreProperties>
</file>