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2120" windowHeight="8325"/>
  </bookViews>
  <sheets>
    <sheet name="Model" sheetId="4" r:id="rId1"/>
    <sheet name="Volume" sheetId="7" r:id="rId2"/>
    <sheet name="Sheet3" sheetId="8" r:id="rId3"/>
  </sheets>
  <calcPr calcId="152511"/>
</workbook>
</file>

<file path=xl/calcChain.xml><?xml version="1.0" encoding="utf-8"?>
<calcChain xmlns="http://schemas.openxmlformats.org/spreadsheetml/2006/main">
  <c r="C5" i="4" l="1"/>
  <c r="E16" i="4" s="1"/>
  <c r="A16" i="4"/>
  <c r="C16" i="4"/>
  <c r="G16" i="4"/>
  <c r="H16" i="4"/>
  <c r="I16" i="4"/>
  <c r="J16" i="4"/>
  <c r="K16" i="4"/>
  <c r="M16" i="4"/>
  <c r="O16" i="4"/>
  <c r="N16" i="4" s="1"/>
  <c r="P16" i="4"/>
  <c r="T16" i="4"/>
  <c r="U16" i="4" s="1"/>
  <c r="W16" i="4"/>
  <c r="AA16" i="4"/>
  <c r="AC16" i="4"/>
  <c r="A17" i="4"/>
  <c r="C17" i="4"/>
  <c r="E17" i="4"/>
  <c r="G17" i="4"/>
  <c r="H17" i="4"/>
  <c r="I17" i="4"/>
  <c r="J17" i="4"/>
  <c r="K17" i="4"/>
  <c r="O17" i="4" s="1"/>
  <c r="N17" i="4" s="1"/>
  <c r="P17" i="4" s="1"/>
  <c r="M17" i="4"/>
  <c r="W17" i="4"/>
  <c r="AC17" i="4"/>
  <c r="A18" i="4"/>
  <c r="A19" i="4" s="1"/>
  <c r="A20" i="4" s="1"/>
  <c r="A21" i="4" s="1"/>
  <c r="A9" i="7" s="1"/>
  <c r="C18" i="4"/>
  <c r="E18" i="4"/>
  <c r="G18" i="4"/>
  <c r="H18" i="4"/>
  <c r="I18" i="4"/>
  <c r="K18" i="4"/>
  <c r="M18" i="4"/>
  <c r="W18" i="4"/>
  <c r="C19" i="4"/>
  <c r="E19" i="4"/>
  <c r="G19" i="4"/>
  <c r="H19" i="4"/>
  <c r="I19" i="4"/>
  <c r="J19" i="4"/>
  <c r="K19" i="4"/>
  <c r="L19" i="4"/>
  <c r="M19" i="4"/>
  <c r="O19" i="4"/>
  <c r="T19" i="4" s="1"/>
  <c r="U19" i="4" s="1"/>
  <c r="W19" i="4"/>
  <c r="AC19" i="4"/>
  <c r="C20" i="4"/>
  <c r="E20" i="4"/>
  <c r="G20" i="4"/>
  <c r="H20" i="4"/>
  <c r="I20" i="4"/>
  <c r="K20" i="4"/>
  <c r="J20" i="4" s="1"/>
  <c r="M20" i="4"/>
  <c r="O20" i="4"/>
  <c r="N20" i="4" s="1"/>
  <c r="P20" i="4"/>
  <c r="AC20" i="4"/>
  <c r="C21" i="4"/>
  <c r="E21" i="4"/>
  <c r="G21" i="4"/>
  <c r="H21" i="4"/>
  <c r="I21" i="4"/>
  <c r="K21" i="4"/>
  <c r="O21" i="4" s="1"/>
  <c r="N21" i="4" s="1"/>
  <c r="P21" i="4" s="1"/>
  <c r="M21" i="4"/>
  <c r="W21" i="4"/>
  <c r="AC21" i="4"/>
  <c r="C22" i="4"/>
  <c r="C47" i="4" s="1"/>
  <c r="E22" i="4"/>
  <c r="G22" i="4"/>
  <c r="H22" i="4"/>
  <c r="I22" i="4"/>
  <c r="K22" i="4"/>
  <c r="M22" i="4"/>
  <c r="W22" i="4"/>
  <c r="AC22" i="4"/>
  <c r="C23" i="4"/>
  <c r="E23" i="4"/>
  <c r="G23" i="4"/>
  <c r="H23" i="4"/>
  <c r="I23" i="4"/>
  <c r="J23" i="4"/>
  <c r="K23" i="4"/>
  <c r="L23" i="4"/>
  <c r="M23" i="4"/>
  <c r="N23" i="4"/>
  <c r="O23" i="4"/>
  <c r="T23" i="4" s="1"/>
  <c r="U23" i="4" s="1"/>
  <c r="W23" i="4"/>
  <c r="Z23" i="4"/>
  <c r="AC23" i="4"/>
  <c r="C24" i="4"/>
  <c r="E24" i="4"/>
  <c r="G24" i="4"/>
  <c r="H24" i="4"/>
  <c r="I24" i="4"/>
  <c r="K24" i="4"/>
  <c r="J24" i="4" s="1"/>
  <c r="M24" i="4"/>
  <c r="O24" i="4"/>
  <c r="N24" i="4" s="1"/>
  <c r="P24" i="4" s="1"/>
  <c r="W24" i="4"/>
  <c r="AC24" i="4"/>
  <c r="C25" i="4"/>
  <c r="E25" i="4"/>
  <c r="G25" i="4"/>
  <c r="H25" i="4"/>
  <c r="I25" i="4"/>
  <c r="J25" i="4"/>
  <c r="K25" i="4"/>
  <c r="O25" i="4" s="1"/>
  <c r="N25" i="4" s="1"/>
  <c r="P25" i="4" s="1"/>
  <c r="M25" i="4"/>
  <c r="T25" i="4"/>
  <c r="U25" i="4" s="1"/>
  <c r="W25" i="4"/>
  <c r="AC25" i="4"/>
  <c r="C26" i="4"/>
  <c r="E26" i="4"/>
  <c r="G26" i="4"/>
  <c r="H26" i="4"/>
  <c r="I26" i="4"/>
  <c r="K26" i="4"/>
  <c r="M26" i="4"/>
  <c r="W26" i="4"/>
  <c r="AC26" i="4"/>
  <c r="C27" i="4"/>
  <c r="E27" i="4"/>
  <c r="G27" i="4"/>
  <c r="H27" i="4"/>
  <c r="I27" i="4"/>
  <c r="J27" i="4"/>
  <c r="K27" i="4"/>
  <c r="L27" i="4"/>
  <c r="M27" i="4"/>
  <c r="O27" i="4"/>
  <c r="T27" i="4" s="1"/>
  <c r="U27" i="4" s="1"/>
  <c r="Z27" i="4" s="1"/>
  <c r="W27" i="4"/>
  <c r="AC27" i="4"/>
  <c r="C28" i="4"/>
  <c r="E28" i="4"/>
  <c r="G28" i="4"/>
  <c r="H28" i="4"/>
  <c r="L28" i="4" s="1"/>
  <c r="S28" i="4" s="1"/>
  <c r="I28" i="4"/>
  <c r="K28" i="4"/>
  <c r="J28" i="4" s="1"/>
  <c r="M28" i="4"/>
  <c r="O28" i="4"/>
  <c r="N28" i="4" s="1"/>
  <c r="P28" i="4"/>
  <c r="W28" i="4"/>
  <c r="AC28" i="4"/>
  <c r="C29" i="4"/>
  <c r="E29" i="4"/>
  <c r="G29" i="4"/>
  <c r="H29" i="4"/>
  <c r="I29" i="4"/>
  <c r="J29" i="4"/>
  <c r="K29" i="4"/>
  <c r="O29" i="4" s="1"/>
  <c r="N29" i="4" s="1"/>
  <c r="P29" i="4" s="1"/>
  <c r="M29" i="4"/>
  <c r="T29" i="4"/>
  <c r="U29" i="4"/>
  <c r="W29" i="4"/>
  <c r="AC29" i="4"/>
  <c r="C30" i="4"/>
  <c r="E30" i="4"/>
  <c r="G30" i="4"/>
  <c r="H30" i="4"/>
  <c r="I30" i="4"/>
  <c r="K30" i="4"/>
  <c r="M30" i="4"/>
  <c r="W30" i="4"/>
  <c r="AC30" i="4"/>
  <c r="C31" i="4"/>
  <c r="E31" i="4"/>
  <c r="G31" i="4"/>
  <c r="H31" i="4"/>
  <c r="I31" i="4"/>
  <c r="J31" i="4"/>
  <c r="K31" i="4"/>
  <c r="L31" i="4"/>
  <c r="M31" i="4"/>
  <c r="O31" i="4"/>
  <c r="T31" i="4" s="1"/>
  <c r="U31" i="4" s="1"/>
  <c r="Z31" i="4" s="1"/>
  <c r="W31" i="4"/>
  <c r="AC31" i="4"/>
  <c r="C32" i="4"/>
  <c r="E32" i="4"/>
  <c r="G32" i="4"/>
  <c r="H32" i="4"/>
  <c r="I32" i="4"/>
  <c r="K32" i="4"/>
  <c r="J32" i="4" s="1"/>
  <c r="M32" i="4"/>
  <c r="O32" i="4"/>
  <c r="N32" i="4" s="1"/>
  <c r="P32" i="4"/>
  <c r="W32" i="4"/>
  <c r="AC32" i="4"/>
  <c r="C33" i="4"/>
  <c r="E33" i="4"/>
  <c r="G33" i="4"/>
  <c r="H33" i="4"/>
  <c r="I33" i="4"/>
  <c r="K33" i="4"/>
  <c r="O33" i="4" s="1"/>
  <c r="N33" i="4" s="1"/>
  <c r="P33" i="4" s="1"/>
  <c r="M33" i="4"/>
  <c r="W33" i="4"/>
  <c r="AC33" i="4"/>
  <c r="C34" i="4"/>
  <c r="E34" i="4"/>
  <c r="G34" i="4"/>
  <c r="H34" i="4"/>
  <c r="I34" i="4"/>
  <c r="K34" i="4"/>
  <c r="O34" i="4" s="1"/>
  <c r="N34" i="4" s="1"/>
  <c r="M34" i="4"/>
  <c r="W34" i="4"/>
  <c r="AC34" i="4"/>
  <c r="C35" i="4"/>
  <c r="E35" i="4"/>
  <c r="G35" i="4"/>
  <c r="H35" i="4"/>
  <c r="I35" i="4"/>
  <c r="J35" i="4"/>
  <c r="K35" i="4"/>
  <c r="L35" i="4"/>
  <c r="M35" i="4"/>
  <c r="P35" i="4" s="1"/>
  <c r="N35" i="4"/>
  <c r="O35" i="4"/>
  <c r="T35" i="4" s="1"/>
  <c r="U35" i="4" s="1"/>
  <c r="AA35" i="4" s="1"/>
  <c r="V35" i="4"/>
  <c r="W35" i="4"/>
  <c r="Z35" i="4"/>
  <c r="AC35" i="4"/>
  <c r="C36" i="4"/>
  <c r="E36" i="4"/>
  <c r="G36" i="4"/>
  <c r="H36" i="4"/>
  <c r="I36" i="4"/>
  <c r="K36" i="4"/>
  <c r="J36" i="4" s="1"/>
  <c r="M36" i="4"/>
  <c r="O36" i="4"/>
  <c r="N36" i="4" s="1"/>
  <c r="P36" i="4" s="1"/>
  <c r="W36" i="4"/>
  <c r="AC36" i="4"/>
  <c r="C37" i="4"/>
  <c r="E37" i="4"/>
  <c r="G37" i="4"/>
  <c r="H37" i="4"/>
  <c r="I37" i="4"/>
  <c r="J37" i="4"/>
  <c r="K37" i="4"/>
  <c r="O37" i="4" s="1"/>
  <c r="N37" i="4" s="1"/>
  <c r="M37" i="4"/>
  <c r="P37" i="4"/>
  <c r="W37" i="4"/>
  <c r="AC37" i="4"/>
  <c r="C38" i="4"/>
  <c r="E38" i="4"/>
  <c r="G38" i="4"/>
  <c r="H38" i="4"/>
  <c r="I38" i="4"/>
  <c r="J38" i="4"/>
  <c r="L38" i="4" s="1"/>
  <c r="S38" i="4" s="1"/>
  <c r="K38" i="4"/>
  <c r="O38" i="4" s="1"/>
  <c r="N38" i="4" s="1"/>
  <c r="M38" i="4"/>
  <c r="P38" i="4" s="1"/>
  <c r="W38" i="4"/>
  <c r="AC38" i="4"/>
  <c r="C39" i="4"/>
  <c r="E39" i="4"/>
  <c r="G39" i="4"/>
  <c r="H39" i="4"/>
  <c r="I39" i="4"/>
  <c r="J39" i="4"/>
  <c r="K39" i="4"/>
  <c r="L39" i="4"/>
  <c r="M39" i="4"/>
  <c r="N39" i="4"/>
  <c r="O39" i="4"/>
  <c r="T39" i="4" s="1"/>
  <c r="U39" i="4" s="1"/>
  <c r="AA39" i="4" s="1"/>
  <c r="W39" i="4"/>
  <c r="Z39" i="4"/>
  <c r="AC39" i="4"/>
  <c r="C40" i="4"/>
  <c r="E40" i="4"/>
  <c r="G40" i="4"/>
  <c r="H40" i="4"/>
  <c r="I40" i="4"/>
  <c r="K40" i="4"/>
  <c r="J40" i="4" s="1"/>
  <c r="M40" i="4"/>
  <c r="O40" i="4"/>
  <c r="N40" i="4" s="1"/>
  <c r="P40" i="4" s="1"/>
  <c r="W40" i="4"/>
  <c r="AC40" i="4"/>
  <c r="C41" i="4"/>
  <c r="E41" i="4"/>
  <c r="G41" i="4"/>
  <c r="H41" i="4"/>
  <c r="I41" i="4"/>
  <c r="K41" i="4"/>
  <c r="O41" i="4" s="1"/>
  <c r="N41" i="4" s="1"/>
  <c r="P41" i="4" s="1"/>
  <c r="M41" i="4"/>
  <c r="W41" i="4"/>
  <c r="AC41" i="4"/>
  <c r="C42" i="4"/>
  <c r="E42" i="4"/>
  <c r="G42" i="4"/>
  <c r="H42" i="4"/>
  <c r="I42" i="4"/>
  <c r="K42" i="4"/>
  <c r="O42" i="4" s="1"/>
  <c r="N42" i="4" s="1"/>
  <c r="M42" i="4"/>
  <c r="T42" i="4"/>
  <c r="U42" i="4" s="1"/>
  <c r="W42" i="4"/>
  <c r="AC42" i="4"/>
  <c r="C43" i="4"/>
  <c r="E43" i="4"/>
  <c r="G43" i="4"/>
  <c r="H43" i="4"/>
  <c r="I43" i="4"/>
  <c r="J43" i="4"/>
  <c r="K43" i="4"/>
  <c r="L43" i="4"/>
  <c r="M43" i="4"/>
  <c r="O43" i="4"/>
  <c r="T43" i="4" s="1"/>
  <c r="U43" i="4" s="1"/>
  <c r="AA43" i="4" s="1"/>
  <c r="W43" i="4"/>
  <c r="AC43" i="4"/>
  <c r="C44" i="4"/>
  <c r="E44" i="4"/>
  <c r="G44" i="4"/>
  <c r="H44" i="4"/>
  <c r="I44" i="4"/>
  <c r="K44" i="4"/>
  <c r="J44" i="4" s="1"/>
  <c r="M44" i="4"/>
  <c r="N44" i="4"/>
  <c r="P44" i="4" s="1"/>
  <c r="O44" i="4"/>
  <c r="W44" i="4"/>
  <c r="AC44" i="4"/>
  <c r="C45" i="4"/>
  <c r="E45" i="4"/>
  <c r="G45" i="4"/>
  <c r="H45" i="4"/>
  <c r="I45" i="4"/>
  <c r="K45" i="4"/>
  <c r="O45" i="4" s="1"/>
  <c r="N45" i="4" s="1"/>
  <c r="P45" i="4" s="1"/>
  <c r="M45" i="4"/>
  <c r="T45" i="4"/>
  <c r="U45" i="4" s="1"/>
  <c r="W45" i="4"/>
  <c r="AC45" i="4"/>
  <c r="C46" i="4"/>
  <c r="G46" i="4"/>
  <c r="I46" i="4"/>
  <c r="J46" i="4"/>
  <c r="K46" i="4"/>
  <c r="L46" i="4"/>
  <c r="M46" i="4"/>
  <c r="N46" i="4"/>
  <c r="O46" i="4"/>
  <c r="U46" i="4"/>
  <c r="V46" i="4" s="1"/>
  <c r="B47" i="4"/>
  <c r="D47" i="4"/>
  <c r="A4" i="7"/>
  <c r="A5" i="7"/>
  <c r="A8" i="7"/>
  <c r="V45" i="4" l="1"/>
  <c r="Z45" i="4"/>
  <c r="AA45" i="4"/>
  <c r="V25" i="4"/>
  <c r="AA25" i="4"/>
  <c r="Z25" i="4"/>
  <c r="Z42" i="4"/>
  <c r="AA42" i="4"/>
  <c r="V42" i="4"/>
  <c r="V29" i="4"/>
  <c r="AA29" i="4"/>
  <c r="Z29" i="4"/>
  <c r="S27" i="4"/>
  <c r="X27" i="4" s="1"/>
  <c r="P46" i="4"/>
  <c r="J42" i="4"/>
  <c r="L42" i="4" s="1"/>
  <c r="J41" i="4"/>
  <c r="L36" i="4"/>
  <c r="S36" i="4" s="1"/>
  <c r="L20" i="4"/>
  <c r="S20" i="4" s="1"/>
  <c r="AA19" i="4"/>
  <c r="V19" i="4"/>
  <c r="J18" i="4"/>
  <c r="L18" i="4" s="1"/>
  <c r="S18" i="4" s="1"/>
  <c r="O18" i="4"/>
  <c r="N18" i="4" s="1"/>
  <c r="T18" i="4"/>
  <c r="U18" i="4" s="1"/>
  <c r="L17" i="4"/>
  <c r="S17" i="4" s="1"/>
  <c r="I47" i="4"/>
  <c r="L41" i="4"/>
  <c r="S41" i="4" s="1"/>
  <c r="L40" i="4"/>
  <c r="S40" i="4" s="1"/>
  <c r="V39" i="4"/>
  <c r="T37" i="4"/>
  <c r="U37" i="4" s="1"/>
  <c r="T34" i="4"/>
  <c r="U34" i="4" s="1"/>
  <c r="P22" i="4"/>
  <c r="A22" i="4"/>
  <c r="J21" i="4"/>
  <c r="J47" i="4" s="1"/>
  <c r="N19" i="4"/>
  <c r="V16" i="4"/>
  <c r="Z16" i="4"/>
  <c r="L16" i="4"/>
  <c r="S16" i="4" s="1"/>
  <c r="X16" i="4" s="1"/>
  <c r="H47" i="4"/>
  <c r="L33" i="4"/>
  <c r="S33" i="4" s="1"/>
  <c r="P18" i="4"/>
  <c r="Z43" i="4"/>
  <c r="S46" i="4"/>
  <c r="X46" i="4" s="1"/>
  <c r="J45" i="4"/>
  <c r="L45" i="4" s="1"/>
  <c r="S45" i="4" s="1"/>
  <c r="X45" i="4" s="1"/>
  <c r="L37" i="4"/>
  <c r="S37" i="4" s="1"/>
  <c r="T33" i="4"/>
  <c r="U33" i="4" s="1"/>
  <c r="L44" i="4"/>
  <c r="S44" i="4" s="1"/>
  <c r="V43" i="4"/>
  <c r="T41" i="4"/>
  <c r="U41" i="4" s="1"/>
  <c r="T38" i="4"/>
  <c r="U38" i="4" s="1"/>
  <c r="P34" i="4"/>
  <c r="P26" i="4"/>
  <c r="L24" i="4"/>
  <c r="S24" i="4" s="1"/>
  <c r="AA23" i="4"/>
  <c r="V23" i="4"/>
  <c r="P19" i="4"/>
  <c r="T17" i="4"/>
  <c r="U17" i="4" s="1"/>
  <c r="G47" i="4"/>
  <c r="P30" i="4"/>
  <c r="AA27" i="4"/>
  <c r="V27" i="4"/>
  <c r="O22" i="4"/>
  <c r="N22" i="4" s="1"/>
  <c r="J22" i="4"/>
  <c r="L22" i="4" s="1"/>
  <c r="S19" i="4"/>
  <c r="X19" i="4" s="1"/>
  <c r="A7" i="7"/>
  <c r="N43" i="4"/>
  <c r="P43" i="4" s="1"/>
  <c r="S43" i="4" s="1"/>
  <c r="X43" i="4" s="1"/>
  <c r="P42" i="4"/>
  <c r="P39" i="4"/>
  <c r="S35" i="4"/>
  <c r="X35" i="4" s="1"/>
  <c r="J33" i="4"/>
  <c r="L32" i="4"/>
  <c r="S32" i="4" s="1"/>
  <c r="AA31" i="4"/>
  <c r="V31" i="4"/>
  <c r="N27" i="4"/>
  <c r="O26" i="4"/>
  <c r="N26" i="4" s="1"/>
  <c r="T26" i="4"/>
  <c r="U26" i="4" s="1"/>
  <c r="J26" i="4"/>
  <c r="L26" i="4" s="1"/>
  <c r="S26" i="4" s="1"/>
  <c r="L25" i="4"/>
  <c r="S25" i="4" s="1"/>
  <c r="X25" i="4" s="1"/>
  <c r="P23" i="4"/>
  <c r="A6" i="7"/>
  <c r="M47" i="4"/>
  <c r="S39" i="4"/>
  <c r="X39" i="4" s="1"/>
  <c r="J34" i="4"/>
  <c r="L34" i="4" s="1"/>
  <c r="N31" i="4"/>
  <c r="P31" i="4" s="1"/>
  <c r="S31" i="4" s="1"/>
  <c r="X31" i="4" s="1"/>
  <c r="O30" i="4"/>
  <c r="N30" i="4" s="1"/>
  <c r="J30" i="4"/>
  <c r="L30" i="4" s="1"/>
  <c r="L29" i="4"/>
  <c r="S29" i="4" s="1"/>
  <c r="P27" i="4"/>
  <c r="S23" i="4"/>
  <c r="X23" i="4" s="1"/>
  <c r="T21" i="4"/>
  <c r="U21" i="4" s="1"/>
  <c r="Z19" i="4"/>
  <c r="AD16" i="4"/>
  <c r="E47" i="4"/>
  <c r="W20" i="4"/>
  <c r="W47" i="4" s="1"/>
  <c r="AC18" i="4"/>
  <c r="AC47" i="4" s="1"/>
  <c r="T44" i="4"/>
  <c r="U44" i="4" s="1"/>
  <c r="T40" i="4"/>
  <c r="U40" i="4" s="1"/>
  <c r="T36" i="4"/>
  <c r="U36" i="4" s="1"/>
  <c r="T32" i="4"/>
  <c r="U32" i="4" s="1"/>
  <c r="T28" i="4"/>
  <c r="U28" i="4" s="1"/>
  <c r="T24" i="4"/>
  <c r="U24" i="4" s="1"/>
  <c r="T20" i="4"/>
  <c r="U20" i="4" s="1"/>
  <c r="V36" i="4" l="1"/>
  <c r="AA36" i="4"/>
  <c r="Z36" i="4"/>
  <c r="X33" i="4"/>
  <c r="V21" i="4"/>
  <c r="AA21" i="4"/>
  <c r="Z21" i="4"/>
  <c r="Z38" i="4"/>
  <c r="AA38" i="4"/>
  <c r="V38" i="4"/>
  <c r="X38" i="4" s="1"/>
  <c r="S34" i="4"/>
  <c r="X34" i="4" s="1"/>
  <c r="V17" i="4"/>
  <c r="X17" i="4" s="1"/>
  <c r="AA17" i="4"/>
  <c r="Z17" i="4"/>
  <c r="Z26" i="4"/>
  <c r="AA26" i="4"/>
  <c r="V26" i="4"/>
  <c r="X26" i="4" s="1"/>
  <c r="T22" i="4"/>
  <c r="U22" i="4" s="1"/>
  <c r="Z34" i="4"/>
  <c r="AA34" i="4"/>
  <c r="V34" i="4"/>
  <c r="Z18" i="4"/>
  <c r="AA18" i="4"/>
  <c r="V18" i="4"/>
  <c r="X18" i="4" s="1"/>
  <c r="V20" i="4"/>
  <c r="X20" i="4" s="1"/>
  <c r="AA20" i="4"/>
  <c r="Z20" i="4"/>
  <c r="X29" i="4"/>
  <c r="S22" i="4"/>
  <c r="U47" i="4"/>
  <c r="V37" i="4"/>
  <c r="Z37" i="4"/>
  <c r="AA37" i="4"/>
  <c r="N47" i="4"/>
  <c r="X41" i="4"/>
  <c r="V40" i="4"/>
  <c r="X40" i="4" s="1"/>
  <c r="AA40" i="4"/>
  <c r="Z40" i="4"/>
  <c r="L47" i="4"/>
  <c r="V44" i="4"/>
  <c r="X44" i="4" s="1"/>
  <c r="Z44" i="4"/>
  <c r="AA44" i="4"/>
  <c r="L21" i="4"/>
  <c r="S21" i="4" s="1"/>
  <c r="X21" i="4" s="1"/>
  <c r="X36" i="4"/>
  <c r="V24" i="4"/>
  <c r="X24" i="4" s="1"/>
  <c r="Z24" i="4"/>
  <c r="AA24" i="4"/>
  <c r="S30" i="4"/>
  <c r="V28" i="4"/>
  <c r="X28" i="4" s="1"/>
  <c r="Z28" i="4"/>
  <c r="AA28" i="4"/>
  <c r="T30" i="4"/>
  <c r="U30" i="4" s="1"/>
  <c r="S42" i="4"/>
  <c r="X42" i="4" s="1"/>
  <c r="X37" i="4"/>
  <c r="A10" i="7"/>
  <c r="A23" i="4"/>
  <c r="V41" i="4"/>
  <c r="Z41" i="4"/>
  <c r="AA41" i="4"/>
  <c r="P47" i="4"/>
  <c r="V32" i="4"/>
  <c r="X32" i="4" s="1"/>
  <c r="Z32" i="4"/>
  <c r="AA32" i="4"/>
  <c r="V33" i="4"/>
  <c r="Z33" i="4"/>
  <c r="AA33" i="4"/>
  <c r="Z47" i="4" l="1"/>
  <c r="AA48" i="4" s="1"/>
  <c r="A24" i="4"/>
  <c r="A11" i="7"/>
  <c r="Z22" i="4"/>
  <c r="AA22" i="4"/>
  <c r="V22" i="4"/>
  <c r="V47" i="4" s="1"/>
  <c r="W48" i="4" s="1"/>
  <c r="X30" i="4"/>
  <c r="S47" i="4"/>
  <c r="Z30" i="4"/>
  <c r="AA30" i="4"/>
  <c r="V30" i="4"/>
  <c r="AA47" i="4"/>
  <c r="X22" i="4" l="1"/>
  <c r="X47" i="4" s="1"/>
  <c r="A25" i="4"/>
  <c r="A12" i="7"/>
  <c r="A26" i="4" l="1"/>
  <c r="A13" i="7"/>
  <c r="A27" i="4" l="1"/>
  <c r="A14" i="7"/>
  <c r="A28" i="4" l="1"/>
  <c r="A15" i="7"/>
  <c r="A29" i="4" l="1"/>
  <c r="A16" i="7"/>
  <c r="A17" i="7" l="1"/>
  <c r="A30" i="4"/>
  <c r="A18" i="7" l="1"/>
  <c r="A31" i="4"/>
  <c r="A32" i="4" l="1"/>
  <c r="A19" i="7"/>
  <c r="A33" i="4" l="1"/>
  <c r="A20" i="7"/>
  <c r="A21" i="7" l="1"/>
  <c r="A34" i="4"/>
  <c r="A22" i="7" l="1"/>
  <c r="A35" i="4"/>
  <c r="A36" i="4" l="1"/>
  <c r="A23" i="7"/>
  <c r="A37" i="4" l="1"/>
  <c r="A24" i="7"/>
  <c r="A25" i="7" l="1"/>
  <c r="A38" i="4"/>
  <c r="A26" i="7" l="1"/>
  <c r="A39" i="4"/>
  <c r="A40" i="4" l="1"/>
  <c r="A27" i="7"/>
  <c r="A41" i="4" l="1"/>
  <c r="A28" i="7"/>
  <c r="A42" i="4" l="1"/>
  <c r="A29" i="7"/>
  <c r="A43" i="4" l="1"/>
  <c r="A30" i="7"/>
  <c r="A44" i="4" l="1"/>
  <c r="A31" i="7"/>
  <c r="A45" i="4" l="1"/>
  <c r="A32" i="7"/>
  <c r="A33" i="7" l="1"/>
  <c r="A46" i="4"/>
  <c r="A34" i="7" s="1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comments2.xml><?xml version="1.0" encoding="utf-8"?>
<comments xmlns="http://schemas.openxmlformats.org/spreadsheetml/2006/main">
  <authors>
    <author>mbronst2</author>
  </authors>
  <commentList>
    <comment ref="F3" authorId="0" shapeId="0">
      <text>
        <r>
          <rPr>
            <b/>
            <sz val="8"/>
            <color indexed="81"/>
            <rFont val="Tahoma"/>
          </rPr>
          <t>mbronst2:</t>
        </r>
        <r>
          <rPr>
            <sz val="8"/>
            <color indexed="81"/>
            <rFont val="Tahoma"/>
          </rPr>
          <t xml:space="preserve">
Put an X in this column when Citizens purchases from a 3rd party and Enron is responsible for transportation only</t>
        </r>
      </text>
    </comment>
  </commentList>
</comments>
</file>

<file path=xl/sharedStrings.xml><?xml version="1.0" encoding="utf-8"?>
<sst xmlns="http://schemas.openxmlformats.org/spreadsheetml/2006/main" count="52" uniqueCount="49">
  <si>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</si>
  <si>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</si>
  <si>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</si>
  <si>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</si>
  <si>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</si>
  <si>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</si>
  <si>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</si>
  <si>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</si>
  <si>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</si>
  <si>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</si>
  <si>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</si>
  <si>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</si>
  <si>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</si>
  <si>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</si>
  <si>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</si>
  <si>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</si>
  <si>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</si>
  <si>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</si>
  <si>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</si>
  <si>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</si>
  <si>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</si>
  <si>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</si>
  <si>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</si>
  <si>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</si>
  <si>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</si>
  <si>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</si>
  <si>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</si>
  <si>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</si>
  <si>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</si>
  <si>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</si>
  <si>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</si>
  <si>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</si>
  <si>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</si>
  <si>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</si>
  <si>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</si>
  <si>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</si>
  <si>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</si>
  <si>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</si>
  <si>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</si>
  <si>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</si>
  <si>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</si>
  <si>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</si>
  <si>
    <t>DATE</t>
  </si>
  <si>
    <t>CITIZENS</t>
  </si>
  <si>
    <t>PPL</t>
  </si>
  <si>
    <t>PRICE</t>
  </si>
  <si>
    <t>COMMENTS</t>
  </si>
  <si>
    <t>TRANSPORT ONLY</t>
  </si>
  <si>
    <t>DAILY SCHEDULED VOLUME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</si>
</sst>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2" xfId="0" applyNumberFormat="1" applyBorder="1"/>
    <xf numFmtId="0" fontId="2" fillId="4" borderId="23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5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44" fontId="0" fillId="0" borderId="0" xfId="2" applyFont="1" applyBorder="1"/>
    <xf numFmtId="44" fontId="0" fillId="0" borderId="27" xfId="2" applyFont="1" applyBorder="1"/>
    <xf numFmtId="44" fontId="2" fillId="4" borderId="28" xfId="2" applyFont="1" applyFill="1" applyBorder="1" applyAlignment="1">
      <alignment horizontal="center" wrapText="1"/>
    </xf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6" xfId="1" applyNumberFormat="1" applyFont="1" applyFill="1" applyBorder="1"/>
    <xf numFmtId="169" fontId="4" fillId="3" borderId="26" xfId="1" applyNumberFormat="1" applyFont="1" applyFill="1" applyBorder="1" applyAlignment="1"/>
    <xf numFmtId="169" fontId="4" fillId="3" borderId="29" xfId="1" applyNumberFormat="1" applyFont="1" applyFill="1" applyBorder="1"/>
    <xf numFmtId="0" fontId="7" fillId="6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6" fontId="0" fillId="0" borderId="0" xfId="0" applyNumberFormat="1"/>
    <xf numFmtId="0" fontId="2" fillId="5" borderId="3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0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104775</xdr:rowOff>
    </xdr:from>
    <xdr:to>
      <xdr:col>4</xdr:col>
      <xdr:colOff>752475</xdr:colOff>
      <xdr:row>9</xdr:row>
      <xdr:rowOff>123825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333875" y="438150"/>
          <a:ext cx="914400" cy="1152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zoomScale="75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4" sqref="B4"/>
    </sheetView>
  </sheetViews>
  <sheetFormatPr defaultRowHeight="12.75" x14ac:dyDescent="0.2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1.28515625" bestFit="1" customWidth="1"/>
    <col min="11" max="11" width="10.28515625" customWidth="1"/>
    <col min="12" max="12" width="12.28515625" customWidth="1"/>
    <col min="13" max="13" width="13" style="1" customWidth="1"/>
    <col min="14" max="14" width="12.140625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12.140625" customWidth="1"/>
    <col min="26" max="26" width="13" customWidth="1"/>
    <col min="27" max="27" width="10.42578125" bestFit="1" customWidth="1"/>
    <col min="28" max="28" width="6.7109375" customWidth="1"/>
    <col min="29" max="29" width="11.7109375" customWidth="1"/>
    <col min="30" max="30" width="10.28515625" bestFit="1" customWidth="1"/>
  </cols>
  <sheetData>
    <row r="1" spans="1:30" x14ac:dyDescent="0.2">
      <c r="A1" s="5" t="s">
        <v>10</v>
      </c>
    </row>
    <row r="2" spans="1:30" ht="13.5" thickBot="1" x14ac:dyDescent="0.25"/>
    <row r="3" spans="1:30" x14ac:dyDescent="0.2">
      <c r="B3" s="8" t="s">
        <v>11</v>
      </c>
      <c r="C3" s="6"/>
    </row>
    <row r="4" spans="1:30" x14ac:dyDescent="0.2">
      <c r="B4" s="9" t="s">
        <v>12</v>
      </c>
      <c r="C4" s="57">
        <v>37165</v>
      </c>
    </row>
    <row r="5" spans="1:30" x14ac:dyDescent="0.2">
      <c r="B5" s="9" t="s">
        <v>13</v>
      </c>
      <c r="C5" s="53">
        <f>IF(C4&lt;37196,20000,15000)</f>
        <v>20000</v>
      </c>
    </row>
    <row r="6" spans="1:30" x14ac:dyDescent="0.2">
      <c r="B6" s="9" t="s">
        <v>14</v>
      </c>
      <c r="C6" s="7"/>
    </row>
    <row r="7" spans="1:30" x14ac:dyDescent="0.2">
      <c r="B7" s="9" t="s">
        <v>15</v>
      </c>
      <c r="C7" s="54">
        <v>0.1052</v>
      </c>
    </row>
    <row r="8" spans="1:30" x14ac:dyDescent="0.2">
      <c r="B8" s="9" t="s">
        <v>16</v>
      </c>
      <c r="C8" s="54">
        <v>1.1000000000000001E-3</v>
      </c>
    </row>
    <row r="9" spans="1:30" x14ac:dyDescent="0.2">
      <c r="B9" s="9" t="s">
        <v>17</v>
      </c>
      <c r="C9" s="55">
        <v>2.5000000000000001E-3</v>
      </c>
      <c r="P9">
        <v>4</v>
      </c>
      <c r="V9">
        <v>5</v>
      </c>
      <c r="W9">
        <v>5</v>
      </c>
    </row>
    <row r="10" spans="1:30" x14ac:dyDescent="0.2">
      <c r="B10" s="9" t="s">
        <v>18</v>
      </c>
      <c r="C10" s="7"/>
      <c r="I10" s="45"/>
      <c r="L10">
        <v>3</v>
      </c>
    </row>
    <row r="11" spans="1:30" x14ac:dyDescent="0.2">
      <c r="B11" s="9" t="s">
        <v>15</v>
      </c>
      <c r="C11" s="54">
        <v>0.20780000000000001</v>
      </c>
      <c r="I11" s="45"/>
    </row>
    <row r="12" spans="1:30" ht="13.5" thickBot="1" x14ac:dyDescent="0.25">
      <c r="B12" s="9" t="s">
        <v>16</v>
      </c>
      <c r="C12" s="54">
        <v>1.84E-2</v>
      </c>
      <c r="S12" t="s">
        <v>23</v>
      </c>
    </row>
    <row r="13" spans="1:30" ht="13.5" thickBot="1" x14ac:dyDescent="0.25">
      <c r="B13" s="10" t="s">
        <v>17</v>
      </c>
      <c r="C13" s="56">
        <v>4.4999999999999998E-2</v>
      </c>
      <c r="H13" s="94" t="s">
        <v>1</v>
      </c>
      <c r="I13" s="95"/>
      <c r="J13" s="95"/>
      <c r="K13" s="95"/>
      <c r="L13" s="95"/>
      <c r="M13" s="95"/>
      <c r="N13" s="95"/>
      <c r="O13" s="95"/>
      <c r="P13" s="96"/>
    </row>
    <row r="14" spans="1:30" ht="13.5" thickBot="1" x14ac:dyDescent="0.25">
      <c r="A14" s="11"/>
      <c r="B14" s="11"/>
      <c r="C14" s="13"/>
      <c r="D14" s="11"/>
      <c r="E14" s="43">
        <v>1</v>
      </c>
      <c r="F14" s="44">
        <v>2</v>
      </c>
      <c r="G14" s="69"/>
      <c r="H14" s="91" t="s">
        <v>2</v>
      </c>
      <c r="I14" s="92"/>
      <c r="J14" s="92"/>
      <c r="K14" s="92"/>
      <c r="L14" s="92"/>
      <c r="M14" s="92" t="s">
        <v>3</v>
      </c>
      <c r="N14" s="92"/>
      <c r="O14" s="92"/>
      <c r="P14" s="93"/>
      <c r="Q14" s="88" t="s">
        <v>4</v>
      </c>
      <c r="R14" s="89"/>
      <c r="S14" s="89"/>
      <c r="T14" s="89"/>
      <c r="U14" s="89"/>
      <c r="V14" s="89"/>
      <c r="W14" s="90"/>
      <c r="X14" s="11"/>
      <c r="Z14" s="17"/>
      <c r="AA14" s="18"/>
      <c r="AC14" s="60"/>
    </row>
    <row r="15" spans="1:30" ht="64.5" thickBot="1" x14ac:dyDescent="0.25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1" t="s">
        <v>40</v>
      </c>
      <c r="H15" s="67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84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4" t="s">
        <v>36</v>
      </c>
      <c r="AA15" s="63" t="s">
        <v>37</v>
      </c>
      <c r="AC15" s="61" t="s">
        <v>39</v>
      </c>
    </row>
    <row r="16" spans="1:30" ht="15" x14ac:dyDescent="0.3">
      <c r="A16" s="39">
        <f>C4</f>
        <v>37165</v>
      </c>
      <c r="B16" s="75">
        <v>14979</v>
      </c>
      <c r="C16" s="28">
        <f>ROUND($B16/(1-$C$9)/(1-$C$13),0)</f>
        <v>15724</v>
      </c>
      <c r="D16" s="75">
        <v>14979</v>
      </c>
      <c r="E16" s="19">
        <f>ROUND($C$5*0.09,2)</f>
        <v>1800</v>
      </c>
      <c r="F16" s="78">
        <v>1.53</v>
      </c>
      <c r="G16" s="74">
        <f>ROUND(B16*F16,2)</f>
        <v>22917.87</v>
      </c>
      <c r="H16" s="68">
        <f>ROUND($C$7*$C$5,2)</f>
        <v>2104</v>
      </c>
      <c r="I16" s="20">
        <f>ROUND($C$8*D16,2)</f>
        <v>16.48</v>
      </c>
      <c r="J16" s="72">
        <f>ROUND(K16*D16,2)</f>
        <v>56.92</v>
      </c>
      <c r="K16" s="73">
        <f>ROUND(((F16/(1-$C$9))-F16),4)</f>
        <v>3.8E-3</v>
      </c>
      <c r="L16" s="20">
        <f>SUM(H16:J16)</f>
        <v>2177.4</v>
      </c>
      <c r="M16" s="20">
        <f>ROUND($C$12*D16,2)</f>
        <v>275.61</v>
      </c>
      <c r="N16" s="72">
        <f>ROUND(O16*D16,2)</f>
        <v>1082.98</v>
      </c>
      <c r="O16" s="73">
        <f>ROUND(((F16+K16)/(1-$C$13))-(F16+K16),4)</f>
        <v>7.2300000000000003E-2</v>
      </c>
      <c r="P16" s="34">
        <f>SUM(M16:N16)</f>
        <v>1358.5900000000001</v>
      </c>
      <c r="Q16" s="79">
        <v>1.625</v>
      </c>
      <c r="R16" s="86">
        <v>1.53</v>
      </c>
      <c r="S16" s="36">
        <f t="shared" ref="S16:S47" si="0">(L16+P16)</f>
        <v>3535.9900000000002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-292.08999999999997</v>
      </c>
      <c r="V16" s="38">
        <f>ROUND(0.085*U16,2)</f>
        <v>-24.83</v>
      </c>
      <c r="W16" s="52">
        <f>ROUND((($C$11-0.09)*$C$5)*0.085,2)</f>
        <v>200.26</v>
      </c>
      <c r="X16" s="12">
        <f>E16+G16+S16+V16+W16</f>
        <v>28429.289999999997</v>
      </c>
      <c r="Y16" s="59"/>
      <c r="Z16" s="62">
        <f>ROUND((U16*0.075)+((($C$11-0.09)*$C$5)*0.075),2)</f>
        <v>154.79</v>
      </c>
      <c r="AA16" s="34">
        <f>ROUND((U16*0.01)+((($C$11-0.09)*$C$5)*0.01),2)</f>
        <v>20.64</v>
      </c>
      <c r="AC16" s="30">
        <f>ROUND($C$5*0.02,2)</f>
        <v>400</v>
      </c>
      <c r="AD16" s="59">
        <f>I16+J16+M16+N16</f>
        <v>1431.99</v>
      </c>
    </row>
    <row r="17" spans="1:29" ht="15" x14ac:dyDescent="0.3">
      <c r="A17" s="39">
        <f>A16+1</f>
        <v>37166</v>
      </c>
      <c r="B17" s="75">
        <v>15078</v>
      </c>
      <c r="C17" s="28">
        <f t="shared" ref="C17:C46" si="1">ROUND($B17/(1-$C$9)/(1-$C$13),0)</f>
        <v>15828</v>
      </c>
      <c r="D17" s="75">
        <v>15078</v>
      </c>
      <c r="E17" s="19">
        <f t="shared" ref="E17:E45" si="2">ROUND($C$5*0.09,2)</f>
        <v>1800</v>
      </c>
      <c r="F17" s="78">
        <v>1.49</v>
      </c>
      <c r="G17" s="74">
        <f t="shared" ref="G17:G46" si="3">ROUND(B17*F17,2)</f>
        <v>22466.22</v>
      </c>
      <c r="H17" s="68">
        <f t="shared" ref="H17:H45" si="4">ROUND($C$7*$C$5,2)</f>
        <v>2104</v>
      </c>
      <c r="I17" s="20">
        <f t="shared" ref="I17:I46" si="5">ROUND($C$8*D17,2)</f>
        <v>16.59</v>
      </c>
      <c r="J17" s="72">
        <f t="shared" ref="J17:J46" si="6">ROUND(K17*D17,2)</f>
        <v>55.79</v>
      </c>
      <c r="K17" s="73">
        <f t="shared" ref="K17:K46" si="7">ROUND(((F17/(1-$C$9))-F17),4)</f>
        <v>3.7000000000000002E-3</v>
      </c>
      <c r="L17" s="20">
        <f t="shared" ref="L17:L47" si="8">SUM(H17:J17)</f>
        <v>2176.38</v>
      </c>
      <c r="M17" s="20">
        <f t="shared" ref="M17:M46" si="9">ROUND($C$12*D17,2)</f>
        <v>277.44</v>
      </c>
      <c r="N17" s="72">
        <f t="shared" ref="N17:N46" si="10">ROUND(O17*D17,2)</f>
        <v>1061.49</v>
      </c>
      <c r="O17" s="73">
        <f t="shared" ref="O17:O46" si="11">ROUND(((F17+K17)/(1-$C$13))-(F17+K17),4)</f>
        <v>7.0400000000000004E-2</v>
      </c>
      <c r="P17" s="34">
        <f t="shared" ref="P17:P47" si="12">SUM(M17:N17)</f>
        <v>1338.93</v>
      </c>
      <c r="Q17" s="79">
        <v>1.5649999999999999</v>
      </c>
      <c r="R17" s="86">
        <v>1.49</v>
      </c>
      <c r="S17" s="36">
        <f t="shared" si="0"/>
        <v>3515.3100000000004</v>
      </c>
      <c r="T17" s="47">
        <f t="shared" ref="T17:T45" si="13">IF((((Q17-0.1)-($C$7+$C$8+$C$11+$C$12+K17+O17)-R17)&lt;(-$C$8+-$C$12)),(-$C$8-$C$12),((Q17-0.1)-($C$7+$C$8+$C$11+$C$12+K17+O17)-R17))</f>
        <v>-1.95E-2</v>
      </c>
      <c r="U17" s="20">
        <f t="shared" ref="U17:U46" si="14">ROUND(B17*T17,2)</f>
        <v>-294.02</v>
      </c>
      <c r="V17" s="38">
        <f t="shared" ref="V17:V46" si="15">ROUND(0.085*U17,2)</f>
        <v>-24.99</v>
      </c>
      <c r="W17" s="52">
        <f t="shared" ref="W17:W45" si="16">ROUND((($C$11-0.09)*$C$5)*0.085,2)</f>
        <v>200.26</v>
      </c>
      <c r="X17" s="12">
        <f t="shared" ref="X17:X46" si="17">E17+G17+S17+V17+W17</f>
        <v>27956.799999999999</v>
      </c>
      <c r="Y17" s="59"/>
      <c r="Z17" s="62">
        <f t="shared" ref="Z17:Z45" si="18">ROUND((U17*0.075)+((($C$11-0.09)*$C$5)*0.075),2)</f>
        <v>154.65</v>
      </c>
      <c r="AA17" s="34">
        <f t="shared" ref="AA17:AA45" si="19">ROUND((U17*0.01)+((($C$11-0.09)*$C$5)*0.01),2)</f>
        <v>20.62</v>
      </c>
      <c r="AC17" s="30">
        <f t="shared" ref="AC17:AC45" si="20">ROUND($C$5*0.02,2)</f>
        <v>400</v>
      </c>
    </row>
    <row r="18" spans="1:29" ht="15" x14ac:dyDescent="0.3">
      <c r="A18" s="39">
        <f t="shared" ref="A18:A46" si="21">A17+1</f>
        <v>37167</v>
      </c>
      <c r="B18" s="75">
        <v>19975</v>
      </c>
      <c r="C18" s="28">
        <f t="shared" si="1"/>
        <v>20969</v>
      </c>
      <c r="D18" s="75">
        <v>19975</v>
      </c>
      <c r="E18" s="19">
        <f t="shared" si="2"/>
        <v>1800</v>
      </c>
      <c r="F18" s="78">
        <v>1.4750000000000001</v>
      </c>
      <c r="G18" s="74">
        <f t="shared" si="3"/>
        <v>29463.13</v>
      </c>
      <c r="H18" s="68">
        <f t="shared" si="4"/>
        <v>2104</v>
      </c>
      <c r="I18" s="20">
        <f t="shared" si="5"/>
        <v>21.97</v>
      </c>
      <c r="J18" s="72">
        <f t="shared" si="6"/>
        <v>73.91</v>
      </c>
      <c r="K18" s="73">
        <f t="shared" si="7"/>
        <v>3.7000000000000002E-3</v>
      </c>
      <c r="L18" s="20">
        <f t="shared" si="8"/>
        <v>2199.8799999999997</v>
      </c>
      <c r="M18" s="20">
        <f t="shared" si="9"/>
        <v>367.54</v>
      </c>
      <c r="N18" s="72">
        <f t="shared" si="10"/>
        <v>1392.26</v>
      </c>
      <c r="O18" s="73">
        <f t="shared" si="11"/>
        <v>6.9699999999999998E-2</v>
      </c>
      <c r="P18" s="34">
        <f t="shared" si="12"/>
        <v>1759.8</v>
      </c>
      <c r="Q18" s="79">
        <v>1.595</v>
      </c>
      <c r="R18" s="86">
        <v>1.4750000000000001</v>
      </c>
      <c r="S18" s="36">
        <f t="shared" si="0"/>
        <v>3959.6799999999994</v>
      </c>
      <c r="T18" s="47">
        <f t="shared" si="13"/>
        <v>-1.95E-2</v>
      </c>
      <c r="U18" s="20">
        <f t="shared" si="14"/>
        <v>-389.51</v>
      </c>
      <c r="V18" s="38">
        <f t="shared" si="15"/>
        <v>-33.11</v>
      </c>
      <c r="W18" s="52">
        <f t="shared" si="16"/>
        <v>200.26</v>
      </c>
      <c r="X18" s="12">
        <f t="shared" si="17"/>
        <v>35389.96</v>
      </c>
      <c r="Y18" s="59"/>
      <c r="Z18" s="62">
        <f t="shared" si="18"/>
        <v>147.49</v>
      </c>
      <c r="AA18" s="34">
        <f t="shared" si="19"/>
        <v>19.66</v>
      </c>
      <c r="AC18" s="30">
        <f t="shared" si="20"/>
        <v>400</v>
      </c>
    </row>
    <row r="19" spans="1:29" ht="15" x14ac:dyDescent="0.3">
      <c r="A19" s="39">
        <f t="shared" si="21"/>
        <v>37168</v>
      </c>
      <c r="B19" s="75">
        <v>20000</v>
      </c>
      <c r="C19" s="28">
        <f t="shared" si="1"/>
        <v>20995</v>
      </c>
      <c r="D19" s="75">
        <v>20000</v>
      </c>
      <c r="E19" s="19">
        <f t="shared" si="2"/>
        <v>1800</v>
      </c>
      <c r="F19" s="78">
        <v>1.69</v>
      </c>
      <c r="G19" s="74">
        <f t="shared" si="3"/>
        <v>33800</v>
      </c>
      <c r="H19" s="68">
        <f t="shared" si="4"/>
        <v>2104</v>
      </c>
      <c r="I19" s="20">
        <f t="shared" si="5"/>
        <v>22</v>
      </c>
      <c r="J19" s="72">
        <f t="shared" si="6"/>
        <v>84</v>
      </c>
      <c r="K19" s="73">
        <f t="shared" si="7"/>
        <v>4.1999999999999997E-3</v>
      </c>
      <c r="L19" s="20">
        <f t="shared" si="8"/>
        <v>2210</v>
      </c>
      <c r="M19" s="20">
        <f t="shared" si="9"/>
        <v>368</v>
      </c>
      <c r="N19" s="72">
        <f t="shared" si="10"/>
        <v>1596</v>
      </c>
      <c r="O19" s="73">
        <f t="shared" si="11"/>
        <v>7.9799999999999996E-2</v>
      </c>
      <c r="P19" s="34">
        <f t="shared" si="12"/>
        <v>1964</v>
      </c>
      <c r="Q19" s="79">
        <v>1.8</v>
      </c>
      <c r="R19" s="86">
        <v>1.69</v>
      </c>
      <c r="S19" s="36">
        <f t="shared" si="0"/>
        <v>4174</v>
      </c>
      <c r="T19" s="47">
        <f t="shared" si="13"/>
        <v>-1.95E-2</v>
      </c>
      <c r="U19" s="20">
        <f t="shared" si="14"/>
        <v>-390</v>
      </c>
      <c r="V19" s="38">
        <f t="shared" si="15"/>
        <v>-33.15</v>
      </c>
      <c r="W19" s="52">
        <f t="shared" si="16"/>
        <v>200.26</v>
      </c>
      <c r="X19" s="12">
        <f t="shared" si="17"/>
        <v>39941.11</v>
      </c>
      <c r="Y19" s="59"/>
      <c r="Z19" s="62">
        <f t="shared" si="18"/>
        <v>147.44999999999999</v>
      </c>
      <c r="AA19" s="34">
        <f t="shared" si="19"/>
        <v>19.66</v>
      </c>
      <c r="AC19" s="30">
        <f t="shared" si="20"/>
        <v>400</v>
      </c>
    </row>
    <row r="20" spans="1:29" ht="15" x14ac:dyDescent="0.3">
      <c r="A20" s="39">
        <f t="shared" si="21"/>
        <v>37169</v>
      </c>
      <c r="B20" s="75">
        <v>20000</v>
      </c>
      <c r="C20" s="28">
        <f t="shared" si="1"/>
        <v>20995</v>
      </c>
      <c r="D20" s="75">
        <v>20000</v>
      </c>
      <c r="E20" s="19">
        <f t="shared" si="2"/>
        <v>1800</v>
      </c>
      <c r="F20" s="78">
        <v>1.85</v>
      </c>
      <c r="G20" s="74">
        <f t="shared" si="3"/>
        <v>37000</v>
      </c>
      <c r="H20" s="68">
        <f t="shared" si="4"/>
        <v>2104</v>
      </c>
      <c r="I20" s="20">
        <f t="shared" si="5"/>
        <v>22</v>
      </c>
      <c r="J20" s="72">
        <f t="shared" si="6"/>
        <v>92</v>
      </c>
      <c r="K20" s="73">
        <f t="shared" si="7"/>
        <v>4.5999999999999999E-3</v>
      </c>
      <c r="L20" s="20">
        <f t="shared" si="8"/>
        <v>2218</v>
      </c>
      <c r="M20" s="20">
        <f t="shared" si="9"/>
        <v>368</v>
      </c>
      <c r="N20" s="72">
        <f t="shared" si="10"/>
        <v>1748</v>
      </c>
      <c r="O20" s="73">
        <f t="shared" si="11"/>
        <v>8.7400000000000005E-2</v>
      </c>
      <c r="P20" s="34">
        <f t="shared" si="12"/>
        <v>2116</v>
      </c>
      <c r="Q20" s="79">
        <v>1.9650000000000001</v>
      </c>
      <c r="R20" s="86">
        <v>1.85</v>
      </c>
      <c r="S20" s="36">
        <f t="shared" si="0"/>
        <v>4334</v>
      </c>
      <c r="T20" s="47">
        <f t="shared" si="13"/>
        <v>-1.95E-2</v>
      </c>
      <c r="U20" s="20">
        <f t="shared" si="14"/>
        <v>-390</v>
      </c>
      <c r="V20" s="38">
        <f t="shared" si="15"/>
        <v>-33.15</v>
      </c>
      <c r="W20" s="52">
        <f t="shared" si="16"/>
        <v>200.26</v>
      </c>
      <c r="X20" s="12">
        <f t="shared" si="17"/>
        <v>43301.11</v>
      </c>
      <c r="Y20" s="59"/>
      <c r="Z20" s="62">
        <f t="shared" si="18"/>
        <v>147.44999999999999</v>
      </c>
      <c r="AA20" s="34">
        <f t="shared" si="19"/>
        <v>19.66</v>
      </c>
      <c r="AC20" s="30">
        <f t="shared" si="20"/>
        <v>400</v>
      </c>
    </row>
    <row r="21" spans="1:29" ht="15" x14ac:dyDescent="0.3">
      <c r="A21" s="39">
        <f t="shared" si="21"/>
        <v>37170</v>
      </c>
      <c r="B21" s="75">
        <v>20000</v>
      </c>
      <c r="C21" s="28">
        <f t="shared" si="1"/>
        <v>20995</v>
      </c>
      <c r="D21" s="75">
        <v>20000</v>
      </c>
      <c r="E21" s="19">
        <f t="shared" si="2"/>
        <v>1800</v>
      </c>
      <c r="F21" s="78">
        <v>1.6950000000000001</v>
      </c>
      <c r="G21" s="74">
        <f t="shared" si="3"/>
        <v>33900</v>
      </c>
      <c r="H21" s="68">
        <f t="shared" si="4"/>
        <v>2104</v>
      </c>
      <c r="I21" s="20">
        <f t="shared" si="5"/>
        <v>22</v>
      </c>
      <c r="J21" s="72">
        <f t="shared" si="6"/>
        <v>84</v>
      </c>
      <c r="K21" s="73">
        <f t="shared" si="7"/>
        <v>4.1999999999999997E-3</v>
      </c>
      <c r="L21" s="20">
        <f t="shared" si="8"/>
        <v>2210</v>
      </c>
      <c r="M21" s="20">
        <f t="shared" si="9"/>
        <v>368</v>
      </c>
      <c r="N21" s="72">
        <f t="shared" si="10"/>
        <v>1602</v>
      </c>
      <c r="O21" s="73">
        <f t="shared" si="11"/>
        <v>8.0100000000000005E-2</v>
      </c>
      <c r="P21" s="34">
        <f t="shared" si="12"/>
        <v>1970</v>
      </c>
      <c r="Q21" s="79">
        <v>1.82</v>
      </c>
      <c r="R21" s="86">
        <v>1.6950000000000001</v>
      </c>
      <c r="S21" s="36">
        <f t="shared" si="0"/>
        <v>4180</v>
      </c>
      <c r="T21" s="47">
        <f t="shared" si="13"/>
        <v>-1.95E-2</v>
      </c>
      <c r="U21" s="20">
        <f t="shared" si="14"/>
        <v>-390</v>
      </c>
      <c r="V21" s="38">
        <f t="shared" si="15"/>
        <v>-33.15</v>
      </c>
      <c r="W21" s="52">
        <f t="shared" si="16"/>
        <v>200.26</v>
      </c>
      <c r="X21" s="12">
        <f t="shared" si="17"/>
        <v>40047.11</v>
      </c>
      <c r="Y21" s="59"/>
      <c r="Z21" s="62">
        <f t="shared" si="18"/>
        <v>147.44999999999999</v>
      </c>
      <c r="AA21" s="34">
        <f t="shared" si="19"/>
        <v>19.66</v>
      </c>
      <c r="AC21" s="30">
        <f t="shared" si="20"/>
        <v>400</v>
      </c>
    </row>
    <row r="22" spans="1:29" ht="15" x14ac:dyDescent="0.3">
      <c r="A22" s="39">
        <f t="shared" si="21"/>
        <v>37171</v>
      </c>
      <c r="B22" s="75">
        <v>19982</v>
      </c>
      <c r="C22" s="28">
        <f t="shared" si="1"/>
        <v>20976</v>
      </c>
      <c r="D22" s="75">
        <v>19982</v>
      </c>
      <c r="E22" s="19">
        <f t="shared" si="2"/>
        <v>1800</v>
      </c>
      <c r="F22" s="78">
        <v>1.6950000000000001</v>
      </c>
      <c r="G22" s="74">
        <f t="shared" si="3"/>
        <v>33869.49</v>
      </c>
      <c r="H22" s="68">
        <f t="shared" si="4"/>
        <v>2104</v>
      </c>
      <c r="I22" s="20">
        <f t="shared" si="5"/>
        <v>21.98</v>
      </c>
      <c r="J22" s="72">
        <f t="shared" si="6"/>
        <v>83.92</v>
      </c>
      <c r="K22" s="73">
        <f t="shared" si="7"/>
        <v>4.1999999999999997E-3</v>
      </c>
      <c r="L22" s="20">
        <f t="shared" si="8"/>
        <v>2209.9</v>
      </c>
      <c r="M22" s="20">
        <f t="shared" si="9"/>
        <v>367.67</v>
      </c>
      <c r="N22" s="72">
        <f t="shared" si="10"/>
        <v>1600.56</v>
      </c>
      <c r="O22" s="73">
        <f t="shared" si="11"/>
        <v>8.0100000000000005E-2</v>
      </c>
      <c r="P22" s="34">
        <f t="shared" si="12"/>
        <v>1968.23</v>
      </c>
      <c r="Q22" s="79">
        <v>1.82</v>
      </c>
      <c r="R22" s="86">
        <v>1.6950000000000001</v>
      </c>
      <c r="S22" s="36">
        <f t="shared" si="0"/>
        <v>4178.13</v>
      </c>
      <c r="T22" s="47">
        <f t="shared" si="13"/>
        <v>-1.95E-2</v>
      </c>
      <c r="U22" s="20">
        <f t="shared" si="14"/>
        <v>-389.65</v>
      </c>
      <c r="V22" s="38">
        <f t="shared" si="15"/>
        <v>-33.119999999999997</v>
      </c>
      <c r="W22" s="52">
        <f t="shared" si="16"/>
        <v>200.26</v>
      </c>
      <c r="X22" s="12">
        <f t="shared" si="17"/>
        <v>40014.759999999995</v>
      </c>
      <c r="Y22" s="59"/>
      <c r="Z22" s="62">
        <f t="shared" si="18"/>
        <v>147.47999999999999</v>
      </c>
      <c r="AA22" s="34">
        <f t="shared" si="19"/>
        <v>19.66</v>
      </c>
      <c r="AC22" s="30">
        <f t="shared" si="20"/>
        <v>400</v>
      </c>
    </row>
    <row r="23" spans="1:29" ht="15" x14ac:dyDescent="0.3">
      <c r="A23" s="39">
        <f t="shared" si="21"/>
        <v>37172</v>
      </c>
      <c r="B23" s="75">
        <v>19969</v>
      </c>
      <c r="C23" s="28">
        <f t="shared" si="1"/>
        <v>20962</v>
      </c>
      <c r="D23" s="75">
        <v>19969</v>
      </c>
      <c r="E23" s="19">
        <f t="shared" si="2"/>
        <v>1800</v>
      </c>
      <c r="F23" s="78">
        <v>1.6950000000000001</v>
      </c>
      <c r="G23" s="74">
        <f t="shared" si="3"/>
        <v>33847.46</v>
      </c>
      <c r="H23" s="68">
        <f t="shared" si="4"/>
        <v>2104</v>
      </c>
      <c r="I23" s="20">
        <f t="shared" si="5"/>
        <v>21.97</v>
      </c>
      <c r="J23" s="72">
        <f t="shared" si="6"/>
        <v>83.87</v>
      </c>
      <c r="K23" s="73">
        <f t="shared" si="7"/>
        <v>4.1999999999999997E-3</v>
      </c>
      <c r="L23" s="20">
        <f t="shared" si="8"/>
        <v>2209.8399999999997</v>
      </c>
      <c r="M23" s="20">
        <f t="shared" si="9"/>
        <v>367.43</v>
      </c>
      <c r="N23" s="72">
        <f t="shared" si="10"/>
        <v>1599.52</v>
      </c>
      <c r="O23" s="73">
        <f t="shared" si="11"/>
        <v>8.0100000000000005E-2</v>
      </c>
      <c r="P23" s="34">
        <f t="shared" si="12"/>
        <v>1966.95</v>
      </c>
      <c r="Q23" s="79">
        <v>1.82</v>
      </c>
      <c r="R23" s="86">
        <v>1.6950000000000001</v>
      </c>
      <c r="S23" s="36">
        <f t="shared" si="0"/>
        <v>4176.79</v>
      </c>
      <c r="T23" s="47">
        <f t="shared" si="13"/>
        <v>-1.95E-2</v>
      </c>
      <c r="U23" s="20">
        <f t="shared" si="14"/>
        <v>-389.4</v>
      </c>
      <c r="V23" s="38">
        <f t="shared" si="15"/>
        <v>-33.1</v>
      </c>
      <c r="W23" s="52">
        <f t="shared" si="16"/>
        <v>200.26</v>
      </c>
      <c r="X23" s="12">
        <f t="shared" si="17"/>
        <v>39991.410000000003</v>
      </c>
      <c r="Y23" s="59"/>
      <c r="Z23" s="62">
        <f t="shared" si="18"/>
        <v>147.5</v>
      </c>
      <c r="AA23" s="34">
        <f t="shared" si="19"/>
        <v>19.670000000000002</v>
      </c>
      <c r="AC23" s="30">
        <f t="shared" si="20"/>
        <v>400</v>
      </c>
    </row>
    <row r="24" spans="1:29" ht="15" x14ac:dyDescent="0.3">
      <c r="A24" s="39">
        <f t="shared" si="21"/>
        <v>37173</v>
      </c>
      <c r="B24" s="75">
        <v>17500</v>
      </c>
      <c r="C24" s="28">
        <f t="shared" si="1"/>
        <v>18371</v>
      </c>
      <c r="D24" s="75">
        <v>17500</v>
      </c>
      <c r="E24" s="19">
        <f t="shared" si="2"/>
        <v>1800</v>
      </c>
      <c r="F24" s="78">
        <v>1.585</v>
      </c>
      <c r="G24" s="74">
        <f t="shared" si="3"/>
        <v>27737.5</v>
      </c>
      <c r="H24" s="68">
        <f t="shared" si="4"/>
        <v>2104</v>
      </c>
      <c r="I24" s="20">
        <f t="shared" si="5"/>
        <v>19.25</v>
      </c>
      <c r="J24" s="72">
        <f t="shared" si="6"/>
        <v>70</v>
      </c>
      <c r="K24" s="73">
        <f t="shared" si="7"/>
        <v>4.0000000000000001E-3</v>
      </c>
      <c r="L24" s="20">
        <f t="shared" si="8"/>
        <v>2193.25</v>
      </c>
      <c r="M24" s="20">
        <f t="shared" si="9"/>
        <v>322</v>
      </c>
      <c r="N24" s="72">
        <f t="shared" si="10"/>
        <v>1310.75</v>
      </c>
      <c r="O24" s="73">
        <f t="shared" si="11"/>
        <v>7.4899999999999994E-2</v>
      </c>
      <c r="P24" s="34">
        <f t="shared" si="12"/>
        <v>1632.75</v>
      </c>
      <c r="Q24" s="79">
        <v>1.72</v>
      </c>
      <c r="R24" s="86">
        <v>1.585</v>
      </c>
      <c r="S24" s="36">
        <f t="shared" si="0"/>
        <v>3826</v>
      </c>
      <c r="T24" s="47">
        <f t="shared" si="13"/>
        <v>-1.95E-2</v>
      </c>
      <c r="U24" s="20">
        <f t="shared" si="14"/>
        <v>-341.25</v>
      </c>
      <c r="V24" s="38">
        <f t="shared" si="15"/>
        <v>-29.01</v>
      </c>
      <c r="W24" s="52">
        <f t="shared" si="16"/>
        <v>200.26</v>
      </c>
      <c r="X24" s="12">
        <f t="shared" si="17"/>
        <v>33534.75</v>
      </c>
      <c r="Y24" s="59"/>
      <c r="Z24" s="62">
        <f t="shared" si="18"/>
        <v>151.11000000000001</v>
      </c>
      <c r="AA24" s="34">
        <f t="shared" si="19"/>
        <v>20.149999999999999</v>
      </c>
      <c r="AC24" s="30">
        <f t="shared" si="20"/>
        <v>400</v>
      </c>
    </row>
    <row r="25" spans="1:29" ht="15" x14ac:dyDescent="0.3">
      <c r="A25" s="39">
        <f t="shared" si="21"/>
        <v>37174</v>
      </c>
      <c r="B25" s="75">
        <v>20000</v>
      </c>
      <c r="C25" s="28">
        <f t="shared" si="1"/>
        <v>20995</v>
      </c>
      <c r="D25" s="75">
        <v>20000</v>
      </c>
      <c r="E25" s="19">
        <f t="shared" si="2"/>
        <v>1800</v>
      </c>
      <c r="F25" s="78">
        <v>1.62</v>
      </c>
      <c r="G25" s="74">
        <f t="shared" si="3"/>
        <v>32400</v>
      </c>
      <c r="H25" s="68">
        <f t="shared" si="4"/>
        <v>2104</v>
      </c>
      <c r="I25" s="20">
        <f t="shared" si="5"/>
        <v>22</v>
      </c>
      <c r="J25" s="72">
        <f t="shared" si="6"/>
        <v>82</v>
      </c>
      <c r="K25" s="73">
        <f t="shared" si="7"/>
        <v>4.1000000000000003E-3</v>
      </c>
      <c r="L25" s="20">
        <f t="shared" si="8"/>
        <v>2208</v>
      </c>
      <c r="M25" s="20">
        <f t="shared" si="9"/>
        <v>368</v>
      </c>
      <c r="N25" s="72">
        <f t="shared" si="10"/>
        <v>1530</v>
      </c>
      <c r="O25" s="73">
        <f t="shared" si="11"/>
        <v>7.6499999999999999E-2</v>
      </c>
      <c r="P25" s="34">
        <f t="shared" si="12"/>
        <v>1898</v>
      </c>
      <c r="Q25" s="79">
        <v>1.7549999999999999</v>
      </c>
      <c r="R25" s="86">
        <v>1.62</v>
      </c>
      <c r="S25" s="36">
        <f t="shared" si="0"/>
        <v>4106</v>
      </c>
      <c r="T25" s="47">
        <f t="shared" si="13"/>
        <v>-1.95E-2</v>
      </c>
      <c r="U25" s="20">
        <f t="shared" si="14"/>
        <v>-390</v>
      </c>
      <c r="V25" s="38">
        <f t="shared" si="15"/>
        <v>-33.15</v>
      </c>
      <c r="W25" s="52">
        <f t="shared" si="16"/>
        <v>200.26</v>
      </c>
      <c r="X25" s="12">
        <f t="shared" si="17"/>
        <v>38473.11</v>
      </c>
      <c r="Y25" s="59"/>
      <c r="Z25" s="62">
        <f t="shared" si="18"/>
        <v>147.44999999999999</v>
      </c>
      <c r="AA25" s="34">
        <f t="shared" si="19"/>
        <v>19.66</v>
      </c>
      <c r="AC25" s="30">
        <f t="shared" si="20"/>
        <v>400</v>
      </c>
    </row>
    <row r="26" spans="1:29" ht="15" x14ac:dyDescent="0.3">
      <c r="A26" s="39">
        <f t="shared" si="21"/>
        <v>37175</v>
      </c>
      <c r="B26" s="75">
        <v>20000</v>
      </c>
      <c r="C26" s="28">
        <f t="shared" si="1"/>
        <v>20995</v>
      </c>
      <c r="D26" s="75">
        <v>20000</v>
      </c>
      <c r="E26" s="19">
        <f t="shared" si="2"/>
        <v>1800</v>
      </c>
      <c r="F26" s="78">
        <v>1.85</v>
      </c>
      <c r="G26" s="74">
        <f t="shared" si="3"/>
        <v>37000</v>
      </c>
      <c r="H26" s="68">
        <f t="shared" si="4"/>
        <v>2104</v>
      </c>
      <c r="I26" s="20">
        <f t="shared" si="5"/>
        <v>22</v>
      </c>
      <c r="J26" s="72">
        <f t="shared" si="6"/>
        <v>92</v>
      </c>
      <c r="K26" s="73">
        <f t="shared" si="7"/>
        <v>4.5999999999999999E-3</v>
      </c>
      <c r="L26" s="20">
        <f t="shared" si="8"/>
        <v>2218</v>
      </c>
      <c r="M26" s="20">
        <f t="shared" si="9"/>
        <v>368</v>
      </c>
      <c r="N26" s="72">
        <f t="shared" si="10"/>
        <v>1748</v>
      </c>
      <c r="O26" s="73">
        <f t="shared" si="11"/>
        <v>8.7400000000000005E-2</v>
      </c>
      <c r="P26" s="34">
        <f t="shared" si="12"/>
        <v>2116</v>
      </c>
      <c r="Q26" s="79">
        <v>1.91</v>
      </c>
      <c r="R26" s="86">
        <v>1.85</v>
      </c>
      <c r="S26" s="36">
        <f t="shared" si="0"/>
        <v>4334</v>
      </c>
      <c r="T26" s="47">
        <f t="shared" si="13"/>
        <v>-1.95E-2</v>
      </c>
      <c r="U26" s="20">
        <f t="shared" si="14"/>
        <v>-390</v>
      </c>
      <c r="V26" s="38">
        <f t="shared" si="15"/>
        <v>-33.15</v>
      </c>
      <c r="W26" s="52">
        <f t="shared" si="16"/>
        <v>200.26</v>
      </c>
      <c r="X26" s="12">
        <f t="shared" si="17"/>
        <v>43301.11</v>
      </c>
      <c r="Y26" s="59"/>
      <c r="Z26" s="62">
        <f t="shared" si="18"/>
        <v>147.44999999999999</v>
      </c>
      <c r="AA26" s="34">
        <f t="shared" si="19"/>
        <v>19.66</v>
      </c>
      <c r="AC26" s="30">
        <f t="shared" si="20"/>
        <v>400</v>
      </c>
    </row>
    <row r="27" spans="1:29" ht="15" x14ac:dyDescent="0.3">
      <c r="A27" s="39">
        <f t="shared" si="21"/>
        <v>37176</v>
      </c>
      <c r="B27" s="75">
        <v>20000</v>
      </c>
      <c r="C27" s="28">
        <f t="shared" si="1"/>
        <v>20995</v>
      </c>
      <c r="D27" s="75">
        <v>20000</v>
      </c>
      <c r="E27" s="19">
        <f t="shared" si="2"/>
        <v>1800</v>
      </c>
      <c r="F27" s="78">
        <v>2.15</v>
      </c>
      <c r="G27" s="74">
        <f t="shared" si="3"/>
        <v>43000</v>
      </c>
      <c r="H27" s="68">
        <f t="shared" si="4"/>
        <v>2104</v>
      </c>
      <c r="I27" s="20">
        <f t="shared" si="5"/>
        <v>22</v>
      </c>
      <c r="J27" s="72">
        <f t="shared" si="6"/>
        <v>108</v>
      </c>
      <c r="K27" s="73">
        <f t="shared" si="7"/>
        <v>5.4000000000000003E-3</v>
      </c>
      <c r="L27" s="20">
        <f t="shared" si="8"/>
        <v>2234</v>
      </c>
      <c r="M27" s="20">
        <f t="shared" si="9"/>
        <v>368</v>
      </c>
      <c r="N27" s="72">
        <f t="shared" si="10"/>
        <v>2032</v>
      </c>
      <c r="O27" s="73">
        <f t="shared" si="11"/>
        <v>0.1016</v>
      </c>
      <c r="P27" s="34">
        <f t="shared" si="12"/>
        <v>2400</v>
      </c>
      <c r="Q27" s="79">
        <v>2.165</v>
      </c>
      <c r="R27" s="86">
        <v>2.15</v>
      </c>
      <c r="S27" s="36">
        <f t="shared" si="0"/>
        <v>4634</v>
      </c>
      <c r="T27" s="47">
        <f t="shared" si="13"/>
        <v>-1.95E-2</v>
      </c>
      <c r="U27" s="20">
        <f t="shared" si="14"/>
        <v>-390</v>
      </c>
      <c r="V27" s="38">
        <f t="shared" si="15"/>
        <v>-33.15</v>
      </c>
      <c r="W27" s="52">
        <f t="shared" si="16"/>
        <v>200.26</v>
      </c>
      <c r="X27" s="12">
        <f t="shared" si="17"/>
        <v>49601.11</v>
      </c>
      <c r="Y27" s="59"/>
      <c r="Z27" s="62">
        <f t="shared" si="18"/>
        <v>147.44999999999999</v>
      </c>
      <c r="AA27" s="34">
        <f t="shared" si="19"/>
        <v>19.66</v>
      </c>
      <c r="AC27" s="30">
        <f t="shared" si="20"/>
        <v>400</v>
      </c>
    </row>
    <row r="28" spans="1:29" ht="15" x14ac:dyDescent="0.3">
      <c r="A28" s="39">
        <f t="shared" si="21"/>
        <v>37177</v>
      </c>
      <c r="B28" s="75">
        <v>20000</v>
      </c>
      <c r="C28" s="28">
        <f t="shared" si="1"/>
        <v>20995</v>
      </c>
      <c r="D28" s="75">
        <v>20000</v>
      </c>
      <c r="E28" s="19">
        <f t="shared" si="2"/>
        <v>1800</v>
      </c>
      <c r="F28" s="78">
        <v>2.08</v>
      </c>
      <c r="G28" s="74">
        <f t="shared" si="3"/>
        <v>41600</v>
      </c>
      <c r="H28" s="68">
        <f t="shared" si="4"/>
        <v>2104</v>
      </c>
      <c r="I28" s="20">
        <f t="shared" si="5"/>
        <v>22</v>
      </c>
      <c r="J28" s="72">
        <f t="shared" si="6"/>
        <v>104</v>
      </c>
      <c r="K28" s="73">
        <f t="shared" si="7"/>
        <v>5.1999999999999998E-3</v>
      </c>
      <c r="L28" s="20">
        <f t="shared" si="8"/>
        <v>2230</v>
      </c>
      <c r="M28" s="20">
        <f t="shared" si="9"/>
        <v>368</v>
      </c>
      <c r="N28" s="72">
        <f t="shared" si="10"/>
        <v>1966</v>
      </c>
      <c r="O28" s="73">
        <f t="shared" si="11"/>
        <v>9.8299999999999998E-2</v>
      </c>
      <c r="P28" s="34">
        <f t="shared" si="12"/>
        <v>2334</v>
      </c>
      <c r="Q28" s="79">
        <v>2.08</v>
      </c>
      <c r="R28" s="86">
        <v>2.08</v>
      </c>
      <c r="S28" s="36">
        <f t="shared" si="0"/>
        <v>4564</v>
      </c>
      <c r="T28" s="47">
        <f t="shared" si="13"/>
        <v>-1.95E-2</v>
      </c>
      <c r="U28" s="20">
        <f t="shared" si="14"/>
        <v>-390</v>
      </c>
      <c r="V28" s="38">
        <f t="shared" si="15"/>
        <v>-33.15</v>
      </c>
      <c r="W28" s="52">
        <f t="shared" si="16"/>
        <v>200.26</v>
      </c>
      <c r="X28" s="12">
        <f t="shared" si="17"/>
        <v>48131.11</v>
      </c>
      <c r="Y28" s="59"/>
      <c r="Z28" s="62">
        <f t="shared" si="18"/>
        <v>147.44999999999999</v>
      </c>
      <c r="AA28" s="34">
        <f t="shared" si="19"/>
        <v>19.66</v>
      </c>
      <c r="AC28" s="30">
        <f t="shared" si="20"/>
        <v>400</v>
      </c>
    </row>
    <row r="29" spans="1:29" ht="15" x14ac:dyDescent="0.3">
      <c r="A29" s="39">
        <f t="shared" si="21"/>
        <v>37178</v>
      </c>
      <c r="B29" s="75">
        <v>20000</v>
      </c>
      <c r="C29" s="28">
        <f t="shared" si="1"/>
        <v>20995</v>
      </c>
      <c r="D29" s="75">
        <v>20000</v>
      </c>
      <c r="E29" s="19">
        <f t="shared" si="2"/>
        <v>1800</v>
      </c>
      <c r="F29" s="78">
        <v>2.08</v>
      </c>
      <c r="G29" s="74">
        <f t="shared" si="3"/>
        <v>41600</v>
      </c>
      <c r="H29" s="68">
        <f t="shared" si="4"/>
        <v>2104</v>
      </c>
      <c r="I29" s="20">
        <f t="shared" si="5"/>
        <v>22</v>
      </c>
      <c r="J29" s="72">
        <f t="shared" si="6"/>
        <v>104</v>
      </c>
      <c r="K29" s="73">
        <f t="shared" si="7"/>
        <v>5.1999999999999998E-3</v>
      </c>
      <c r="L29" s="20">
        <f t="shared" si="8"/>
        <v>2230</v>
      </c>
      <c r="M29" s="20">
        <f t="shared" si="9"/>
        <v>368</v>
      </c>
      <c r="N29" s="72">
        <f t="shared" si="10"/>
        <v>1966</v>
      </c>
      <c r="O29" s="73">
        <f t="shared" si="11"/>
        <v>9.8299999999999998E-2</v>
      </c>
      <c r="P29" s="34">
        <f t="shared" si="12"/>
        <v>2334</v>
      </c>
      <c r="Q29" s="79">
        <v>2.08</v>
      </c>
      <c r="R29" s="86">
        <v>2.08</v>
      </c>
      <c r="S29" s="36">
        <f t="shared" si="0"/>
        <v>4564</v>
      </c>
      <c r="T29" s="47">
        <f t="shared" si="13"/>
        <v>-1.95E-2</v>
      </c>
      <c r="U29" s="20">
        <f t="shared" si="14"/>
        <v>-390</v>
      </c>
      <c r="V29" s="38">
        <f t="shared" si="15"/>
        <v>-33.15</v>
      </c>
      <c r="W29" s="52">
        <f t="shared" si="16"/>
        <v>200.26</v>
      </c>
      <c r="X29" s="12">
        <f t="shared" si="17"/>
        <v>48131.11</v>
      </c>
      <c r="Y29" s="59"/>
      <c r="Z29" s="62">
        <f t="shared" si="18"/>
        <v>147.44999999999999</v>
      </c>
      <c r="AA29" s="34">
        <f t="shared" si="19"/>
        <v>19.66</v>
      </c>
      <c r="AC29" s="30">
        <f t="shared" si="20"/>
        <v>400</v>
      </c>
    </row>
    <row r="30" spans="1:29" ht="15" x14ac:dyDescent="0.3">
      <c r="A30" s="39">
        <f t="shared" si="21"/>
        <v>37179</v>
      </c>
      <c r="B30" s="75">
        <v>20000</v>
      </c>
      <c r="C30" s="28">
        <f t="shared" si="1"/>
        <v>20995</v>
      </c>
      <c r="D30" s="75">
        <v>20000</v>
      </c>
      <c r="E30" s="19">
        <f t="shared" si="2"/>
        <v>1800</v>
      </c>
      <c r="F30" s="78">
        <v>2.08</v>
      </c>
      <c r="G30" s="74">
        <f t="shared" si="3"/>
        <v>41600</v>
      </c>
      <c r="H30" s="68">
        <f t="shared" si="4"/>
        <v>2104</v>
      </c>
      <c r="I30" s="20">
        <f t="shared" si="5"/>
        <v>22</v>
      </c>
      <c r="J30" s="72">
        <f t="shared" si="6"/>
        <v>104</v>
      </c>
      <c r="K30" s="73">
        <f t="shared" si="7"/>
        <v>5.1999999999999998E-3</v>
      </c>
      <c r="L30" s="20">
        <f t="shared" si="8"/>
        <v>2230</v>
      </c>
      <c r="M30" s="20">
        <f t="shared" si="9"/>
        <v>368</v>
      </c>
      <c r="N30" s="72">
        <f t="shared" si="10"/>
        <v>1966</v>
      </c>
      <c r="O30" s="73">
        <f t="shared" si="11"/>
        <v>9.8299999999999998E-2</v>
      </c>
      <c r="P30" s="34">
        <f t="shared" si="12"/>
        <v>2334</v>
      </c>
      <c r="Q30" s="79">
        <v>2.08</v>
      </c>
      <c r="R30" s="86">
        <v>2.08</v>
      </c>
      <c r="S30" s="36">
        <f t="shared" si="0"/>
        <v>4564</v>
      </c>
      <c r="T30" s="47">
        <f t="shared" si="13"/>
        <v>-1.95E-2</v>
      </c>
      <c r="U30" s="20">
        <f t="shared" si="14"/>
        <v>-390</v>
      </c>
      <c r="V30" s="38">
        <f t="shared" si="15"/>
        <v>-33.15</v>
      </c>
      <c r="W30" s="52">
        <f t="shared" si="16"/>
        <v>200.26</v>
      </c>
      <c r="X30" s="12">
        <f t="shared" si="17"/>
        <v>48131.11</v>
      </c>
      <c r="Y30" s="59"/>
      <c r="Z30" s="62">
        <f t="shared" si="18"/>
        <v>147.44999999999999</v>
      </c>
      <c r="AA30" s="34">
        <f t="shared" si="19"/>
        <v>19.66</v>
      </c>
      <c r="AC30" s="30">
        <f t="shared" si="20"/>
        <v>400</v>
      </c>
    </row>
    <row r="31" spans="1:29" ht="15" x14ac:dyDescent="0.3">
      <c r="A31" s="39">
        <f t="shared" si="21"/>
        <v>37180</v>
      </c>
      <c r="B31" s="75">
        <v>20000</v>
      </c>
      <c r="C31" s="28">
        <f t="shared" si="1"/>
        <v>20995</v>
      </c>
      <c r="D31" s="75">
        <v>20000</v>
      </c>
      <c r="E31" s="19">
        <f t="shared" si="2"/>
        <v>1800</v>
      </c>
      <c r="F31" s="78">
        <v>1.9750000000000001</v>
      </c>
      <c r="G31" s="74">
        <f t="shared" si="3"/>
        <v>39500</v>
      </c>
      <c r="H31" s="68">
        <f t="shared" si="4"/>
        <v>2104</v>
      </c>
      <c r="I31" s="20">
        <f t="shared" si="5"/>
        <v>22</v>
      </c>
      <c r="J31" s="72">
        <f t="shared" si="6"/>
        <v>98</v>
      </c>
      <c r="K31" s="73">
        <f t="shared" si="7"/>
        <v>4.8999999999999998E-3</v>
      </c>
      <c r="L31" s="20">
        <f t="shared" si="8"/>
        <v>2224</v>
      </c>
      <c r="M31" s="20">
        <f t="shared" si="9"/>
        <v>368</v>
      </c>
      <c r="N31" s="72">
        <f t="shared" si="10"/>
        <v>1866</v>
      </c>
      <c r="O31" s="73">
        <f t="shared" si="11"/>
        <v>9.3299999999999994E-2</v>
      </c>
      <c r="P31" s="34">
        <f t="shared" si="12"/>
        <v>2234</v>
      </c>
      <c r="Q31" s="79">
        <v>2.04</v>
      </c>
      <c r="R31" s="86">
        <v>1.9750000000000001</v>
      </c>
      <c r="S31" s="36">
        <f t="shared" si="0"/>
        <v>4458</v>
      </c>
      <c r="T31" s="47">
        <f t="shared" si="13"/>
        <v>-1.95E-2</v>
      </c>
      <c r="U31" s="20">
        <f t="shared" si="14"/>
        <v>-390</v>
      </c>
      <c r="V31" s="38">
        <f t="shared" si="15"/>
        <v>-33.15</v>
      </c>
      <c r="W31" s="52">
        <f t="shared" si="16"/>
        <v>200.26</v>
      </c>
      <c r="X31" s="12">
        <f t="shared" si="17"/>
        <v>45925.11</v>
      </c>
      <c r="Y31" s="59"/>
      <c r="Z31" s="62">
        <f t="shared" si="18"/>
        <v>147.44999999999999</v>
      </c>
      <c r="AA31" s="34">
        <f t="shared" si="19"/>
        <v>19.66</v>
      </c>
      <c r="AC31" s="30">
        <f t="shared" si="20"/>
        <v>400</v>
      </c>
    </row>
    <row r="32" spans="1:29" ht="15" x14ac:dyDescent="0.3">
      <c r="A32" s="39">
        <f t="shared" si="21"/>
        <v>37181</v>
      </c>
      <c r="B32" s="76">
        <v>20000</v>
      </c>
      <c r="C32" s="28">
        <f t="shared" si="1"/>
        <v>20995</v>
      </c>
      <c r="D32" s="76">
        <v>20000</v>
      </c>
      <c r="E32" s="19">
        <f t="shared" si="2"/>
        <v>1800</v>
      </c>
      <c r="F32" s="78">
        <v>2.17</v>
      </c>
      <c r="G32" s="74">
        <f t="shared" si="3"/>
        <v>43400</v>
      </c>
      <c r="H32" s="68">
        <f t="shared" si="4"/>
        <v>2104</v>
      </c>
      <c r="I32" s="20">
        <f t="shared" si="5"/>
        <v>22</v>
      </c>
      <c r="J32" s="72">
        <f t="shared" si="6"/>
        <v>108</v>
      </c>
      <c r="K32" s="73">
        <f t="shared" si="7"/>
        <v>5.4000000000000003E-3</v>
      </c>
      <c r="L32" s="20">
        <f t="shared" si="8"/>
        <v>2234</v>
      </c>
      <c r="M32" s="20">
        <f t="shared" si="9"/>
        <v>368</v>
      </c>
      <c r="N32" s="72">
        <f t="shared" si="10"/>
        <v>2050</v>
      </c>
      <c r="O32" s="73">
        <f t="shared" si="11"/>
        <v>0.10249999999999999</v>
      </c>
      <c r="P32" s="34">
        <f t="shared" si="12"/>
        <v>2418</v>
      </c>
      <c r="Q32" s="79">
        <v>2.2549999999999999</v>
      </c>
      <c r="R32" s="86">
        <v>2.17</v>
      </c>
      <c r="S32" s="36">
        <f t="shared" si="0"/>
        <v>4652</v>
      </c>
      <c r="T32" s="47">
        <f t="shared" si="13"/>
        <v>-1.95E-2</v>
      </c>
      <c r="U32" s="20">
        <f t="shared" si="14"/>
        <v>-390</v>
      </c>
      <c r="V32" s="38">
        <f t="shared" si="15"/>
        <v>-33.15</v>
      </c>
      <c r="W32" s="52">
        <f t="shared" si="16"/>
        <v>200.26</v>
      </c>
      <c r="X32" s="12">
        <f t="shared" si="17"/>
        <v>50019.11</v>
      </c>
      <c r="Y32" s="59"/>
      <c r="Z32" s="62">
        <f t="shared" si="18"/>
        <v>147.44999999999999</v>
      </c>
      <c r="AA32" s="34">
        <f t="shared" si="19"/>
        <v>19.66</v>
      </c>
      <c r="AC32" s="30">
        <f t="shared" si="20"/>
        <v>400</v>
      </c>
    </row>
    <row r="33" spans="1:29" ht="15" x14ac:dyDescent="0.3">
      <c r="A33" s="39">
        <f t="shared" si="21"/>
        <v>37182</v>
      </c>
      <c r="B33" s="75">
        <v>15000</v>
      </c>
      <c r="C33" s="28">
        <f t="shared" si="1"/>
        <v>15746</v>
      </c>
      <c r="D33" s="75">
        <v>15000</v>
      </c>
      <c r="E33" s="19">
        <f t="shared" si="2"/>
        <v>1800</v>
      </c>
      <c r="F33" s="78">
        <v>2.355</v>
      </c>
      <c r="G33" s="74">
        <f t="shared" si="3"/>
        <v>35325</v>
      </c>
      <c r="H33" s="68">
        <f t="shared" si="4"/>
        <v>2104</v>
      </c>
      <c r="I33" s="20">
        <f t="shared" si="5"/>
        <v>16.5</v>
      </c>
      <c r="J33" s="72">
        <f t="shared" si="6"/>
        <v>88.5</v>
      </c>
      <c r="K33" s="73">
        <f t="shared" si="7"/>
        <v>5.8999999999999999E-3</v>
      </c>
      <c r="L33" s="20">
        <f t="shared" si="8"/>
        <v>2209</v>
      </c>
      <c r="M33" s="20">
        <f t="shared" si="9"/>
        <v>276</v>
      </c>
      <c r="N33" s="72">
        <f t="shared" si="10"/>
        <v>1668</v>
      </c>
      <c r="O33" s="73">
        <f t="shared" si="11"/>
        <v>0.11119999999999999</v>
      </c>
      <c r="P33" s="34">
        <f t="shared" si="12"/>
        <v>1944</v>
      </c>
      <c r="Q33" s="79">
        <v>2.46</v>
      </c>
      <c r="R33" s="86">
        <v>2.355</v>
      </c>
      <c r="S33" s="36">
        <f t="shared" si="0"/>
        <v>4153</v>
      </c>
      <c r="T33" s="47">
        <f t="shared" si="13"/>
        <v>-1.95E-2</v>
      </c>
      <c r="U33" s="20">
        <f t="shared" si="14"/>
        <v>-292.5</v>
      </c>
      <c r="V33" s="38">
        <f t="shared" si="15"/>
        <v>-24.86</v>
      </c>
      <c r="W33" s="52">
        <f t="shared" si="16"/>
        <v>200.26</v>
      </c>
      <c r="X33" s="12">
        <f t="shared" si="17"/>
        <v>41453.4</v>
      </c>
      <c r="Y33" s="59"/>
      <c r="Z33" s="62">
        <f t="shared" si="18"/>
        <v>154.76</v>
      </c>
      <c r="AA33" s="34">
        <f t="shared" si="19"/>
        <v>20.64</v>
      </c>
      <c r="AC33" s="30">
        <f t="shared" si="20"/>
        <v>400</v>
      </c>
    </row>
    <row r="34" spans="1:29" ht="15" x14ac:dyDescent="0.3">
      <c r="A34" s="39">
        <f t="shared" si="21"/>
        <v>37183</v>
      </c>
      <c r="B34" s="75">
        <v>20000</v>
      </c>
      <c r="C34" s="28">
        <f t="shared" si="1"/>
        <v>20995</v>
      </c>
      <c r="D34" s="75">
        <v>15000</v>
      </c>
      <c r="E34" s="19">
        <f t="shared" si="2"/>
        <v>1800</v>
      </c>
      <c r="F34" s="78">
        <v>2.12</v>
      </c>
      <c r="G34" s="74">
        <f t="shared" si="3"/>
        <v>42400</v>
      </c>
      <c r="H34" s="68">
        <f t="shared" si="4"/>
        <v>2104</v>
      </c>
      <c r="I34" s="20">
        <f t="shared" si="5"/>
        <v>16.5</v>
      </c>
      <c r="J34" s="72">
        <f t="shared" si="6"/>
        <v>79.5</v>
      </c>
      <c r="K34" s="73">
        <f t="shared" si="7"/>
        <v>5.3E-3</v>
      </c>
      <c r="L34" s="20">
        <f t="shared" si="8"/>
        <v>2200</v>
      </c>
      <c r="M34" s="20">
        <f t="shared" si="9"/>
        <v>276</v>
      </c>
      <c r="N34" s="72">
        <f t="shared" si="10"/>
        <v>1501.5</v>
      </c>
      <c r="O34" s="73">
        <f t="shared" si="11"/>
        <v>0.10009999999999999</v>
      </c>
      <c r="P34" s="34">
        <f t="shared" si="12"/>
        <v>1777.5</v>
      </c>
      <c r="Q34" s="79">
        <v>2.1949999999999998</v>
      </c>
      <c r="R34" s="86">
        <v>2.12</v>
      </c>
      <c r="S34" s="36">
        <f t="shared" si="0"/>
        <v>3977.5</v>
      </c>
      <c r="T34" s="47">
        <f t="shared" si="13"/>
        <v>-1.95E-2</v>
      </c>
      <c r="U34" s="20">
        <f t="shared" si="14"/>
        <v>-390</v>
      </c>
      <c r="V34" s="38">
        <f t="shared" si="15"/>
        <v>-33.15</v>
      </c>
      <c r="W34" s="52">
        <f t="shared" si="16"/>
        <v>200.26</v>
      </c>
      <c r="X34" s="12">
        <f t="shared" si="17"/>
        <v>48344.61</v>
      </c>
      <c r="Y34" s="59"/>
      <c r="Z34" s="62">
        <f t="shared" si="18"/>
        <v>147.44999999999999</v>
      </c>
      <c r="AA34" s="34">
        <f t="shared" si="19"/>
        <v>19.66</v>
      </c>
      <c r="AC34" s="30">
        <f t="shared" si="20"/>
        <v>400</v>
      </c>
    </row>
    <row r="35" spans="1:29" ht="15" x14ac:dyDescent="0.3">
      <c r="A35" s="39">
        <f t="shared" si="21"/>
        <v>37184</v>
      </c>
      <c r="B35" s="75">
        <v>20000</v>
      </c>
      <c r="C35" s="28">
        <f t="shared" si="1"/>
        <v>20995</v>
      </c>
      <c r="D35" s="75">
        <v>10000</v>
      </c>
      <c r="E35" s="19">
        <f t="shared" si="2"/>
        <v>1800</v>
      </c>
      <c r="F35" s="78">
        <v>1.92</v>
      </c>
      <c r="G35" s="74">
        <f t="shared" si="3"/>
        <v>38400</v>
      </c>
      <c r="H35" s="68">
        <f t="shared" si="4"/>
        <v>2104</v>
      </c>
      <c r="I35" s="20">
        <f t="shared" si="5"/>
        <v>11</v>
      </c>
      <c r="J35" s="72">
        <f t="shared" si="6"/>
        <v>48</v>
      </c>
      <c r="K35" s="73">
        <f t="shared" si="7"/>
        <v>4.7999999999999996E-3</v>
      </c>
      <c r="L35" s="20">
        <f t="shared" si="8"/>
        <v>2163</v>
      </c>
      <c r="M35" s="20">
        <f t="shared" si="9"/>
        <v>184</v>
      </c>
      <c r="N35" s="72">
        <f t="shared" si="10"/>
        <v>907</v>
      </c>
      <c r="O35" s="73">
        <f t="shared" si="11"/>
        <v>9.0700000000000003E-2</v>
      </c>
      <c r="P35" s="34">
        <f t="shared" si="12"/>
        <v>1091</v>
      </c>
      <c r="Q35" s="79">
        <v>2.02</v>
      </c>
      <c r="R35" s="86">
        <v>1.92</v>
      </c>
      <c r="S35" s="36">
        <f t="shared" si="0"/>
        <v>3254</v>
      </c>
      <c r="T35" s="47">
        <f t="shared" si="13"/>
        <v>-1.95E-2</v>
      </c>
      <c r="U35" s="20">
        <f t="shared" si="14"/>
        <v>-390</v>
      </c>
      <c r="V35" s="38">
        <f t="shared" si="15"/>
        <v>-33.15</v>
      </c>
      <c r="W35" s="52">
        <f t="shared" si="16"/>
        <v>200.26</v>
      </c>
      <c r="X35" s="12">
        <f t="shared" si="17"/>
        <v>43621.11</v>
      </c>
      <c r="Y35" s="59"/>
      <c r="Z35" s="62">
        <f t="shared" si="18"/>
        <v>147.44999999999999</v>
      </c>
      <c r="AA35" s="34">
        <f t="shared" si="19"/>
        <v>19.66</v>
      </c>
      <c r="AC35" s="30">
        <f t="shared" si="20"/>
        <v>400</v>
      </c>
    </row>
    <row r="36" spans="1:29" ht="15" x14ac:dyDescent="0.3">
      <c r="A36" s="39">
        <f t="shared" si="21"/>
        <v>37185</v>
      </c>
      <c r="B36" s="75">
        <v>20000</v>
      </c>
      <c r="C36" s="28">
        <f>ROUND($B36/(1-$C$9)/(1-$C$13),0)</f>
        <v>20995</v>
      </c>
      <c r="D36" s="75">
        <v>10000</v>
      </c>
      <c r="E36" s="19">
        <f t="shared" si="2"/>
        <v>1800</v>
      </c>
      <c r="F36" s="78">
        <v>1.92</v>
      </c>
      <c r="G36" s="74">
        <f t="shared" si="3"/>
        <v>38400</v>
      </c>
      <c r="H36" s="68">
        <f t="shared" si="4"/>
        <v>2104</v>
      </c>
      <c r="I36" s="20">
        <f t="shared" si="5"/>
        <v>11</v>
      </c>
      <c r="J36" s="72">
        <f t="shared" si="6"/>
        <v>48</v>
      </c>
      <c r="K36" s="73">
        <f t="shared" si="7"/>
        <v>4.7999999999999996E-3</v>
      </c>
      <c r="L36" s="20">
        <f t="shared" si="8"/>
        <v>2163</v>
      </c>
      <c r="M36" s="20">
        <f t="shared" si="9"/>
        <v>184</v>
      </c>
      <c r="N36" s="72">
        <f t="shared" si="10"/>
        <v>907</v>
      </c>
      <c r="O36" s="73">
        <f t="shared" si="11"/>
        <v>9.0700000000000003E-2</v>
      </c>
      <c r="P36" s="34">
        <f t="shared" si="12"/>
        <v>1091</v>
      </c>
      <c r="Q36" s="79">
        <v>2.02</v>
      </c>
      <c r="R36" s="86">
        <v>1.92</v>
      </c>
      <c r="S36" s="36">
        <f t="shared" si="0"/>
        <v>3254</v>
      </c>
      <c r="T36" s="47">
        <f t="shared" si="13"/>
        <v>-1.95E-2</v>
      </c>
      <c r="U36" s="20">
        <f t="shared" si="14"/>
        <v>-390</v>
      </c>
      <c r="V36" s="38">
        <f t="shared" si="15"/>
        <v>-33.15</v>
      </c>
      <c r="W36" s="52">
        <f t="shared" si="16"/>
        <v>200.26</v>
      </c>
      <c r="X36" s="12">
        <f t="shared" si="17"/>
        <v>43621.11</v>
      </c>
      <c r="Y36" s="59"/>
      <c r="Z36" s="62">
        <f t="shared" si="18"/>
        <v>147.44999999999999</v>
      </c>
      <c r="AA36" s="34">
        <f t="shared" si="19"/>
        <v>19.66</v>
      </c>
      <c r="AC36" s="30">
        <f t="shared" si="20"/>
        <v>400</v>
      </c>
    </row>
    <row r="37" spans="1:29" ht="15" x14ac:dyDescent="0.3">
      <c r="A37" s="39">
        <f t="shared" si="21"/>
        <v>37186</v>
      </c>
      <c r="B37" s="75">
        <v>20000</v>
      </c>
      <c r="C37" s="28">
        <f t="shared" si="1"/>
        <v>20995</v>
      </c>
      <c r="D37" s="75">
        <v>10000</v>
      </c>
      <c r="E37" s="19">
        <f t="shared" si="2"/>
        <v>1800</v>
      </c>
      <c r="F37" s="78">
        <v>1.92</v>
      </c>
      <c r="G37" s="74">
        <f t="shared" si="3"/>
        <v>38400</v>
      </c>
      <c r="H37" s="68">
        <f t="shared" si="4"/>
        <v>2104</v>
      </c>
      <c r="I37" s="20">
        <f t="shared" si="5"/>
        <v>11</v>
      </c>
      <c r="J37" s="72">
        <f t="shared" si="6"/>
        <v>48</v>
      </c>
      <c r="K37" s="73">
        <f t="shared" si="7"/>
        <v>4.7999999999999996E-3</v>
      </c>
      <c r="L37" s="20">
        <f t="shared" si="8"/>
        <v>2163</v>
      </c>
      <c r="M37" s="20">
        <f t="shared" si="9"/>
        <v>184</v>
      </c>
      <c r="N37" s="72">
        <f t="shared" si="10"/>
        <v>907</v>
      </c>
      <c r="O37" s="73">
        <f t="shared" si="11"/>
        <v>9.0700000000000003E-2</v>
      </c>
      <c r="P37" s="34">
        <f t="shared" si="12"/>
        <v>1091</v>
      </c>
      <c r="Q37" s="79">
        <v>2.02</v>
      </c>
      <c r="R37" s="86">
        <v>1.92</v>
      </c>
      <c r="S37" s="36">
        <f t="shared" si="0"/>
        <v>3254</v>
      </c>
      <c r="T37" s="47">
        <f t="shared" si="13"/>
        <v>-1.95E-2</v>
      </c>
      <c r="U37" s="20">
        <f t="shared" si="14"/>
        <v>-390</v>
      </c>
      <c r="V37" s="38">
        <f t="shared" si="15"/>
        <v>-33.15</v>
      </c>
      <c r="W37" s="52">
        <f t="shared" si="16"/>
        <v>200.26</v>
      </c>
      <c r="X37" s="12">
        <f t="shared" si="17"/>
        <v>43621.11</v>
      </c>
      <c r="Y37" s="59"/>
      <c r="Z37" s="62">
        <f t="shared" si="18"/>
        <v>147.44999999999999</v>
      </c>
      <c r="AA37" s="34">
        <f t="shared" si="19"/>
        <v>19.66</v>
      </c>
      <c r="AC37" s="30">
        <f t="shared" si="20"/>
        <v>400</v>
      </c>
    </row>
    <row r="38" spans="1:29" ht="15" x14ac:dyDescent="0.3">
      <c r="A38" s="39">
        <f t="shared" si="21"/>
        <v>37187</v>
      </c>
      <c r="B38" s="75">
        <v>20000</v>
      </c>
      <c r="C38" s="28">
        <f t="shared" si="1"/>
        <v>20995</v>
      </c>
      <c r="D38" s="75">
        <v>0</v>
      </c>
      <c r="E38" s="19">
        <f t="shared" si="2"/>
        <v>1800</v>
      </c>
      <c r="F38" s="78">
        <v>2.375</v>
      </c>
      <c r="G38" s="74">
        <f t="shared" si="3"/>
        <v>47500</v>
      </c>
      <c r="H38" s="68">
        <f t="shared" si="4"/>
        <v>2104</v>
      </c>
      <c r="I38" s="20">
        <f t="shared" si="5"/>
        <v>0</v>
      </c>
      <c r="J38" s="72">
        <f t="shared" si="6"/>
        <v>0</v>
      </c>
      <c r="K38" s="73">
        <f t="shared" si="7"/>
        <v>6.0000000000000001E-3</v>
      </c>
      <c r="L38" s="20">
        <f t="shared" si="8"/>
        <v>2104</v>
      </c>
      <c r="M38" s="20">
        <f t="shared" si="9"/>
        <v>0</v>
      </c>
      <c r="N38" s="72">
        <f t="shared" si="10"/>
        <v>0</v>
      </c>
      <c r="O38" s="73">
        <f t="shared" si="11"/>
        <v>0.11219999999999999</v>
      </c>
      <c r="P38" s="34">
        <f t="shared" si="12"/>
        <v>0</v>
      </c>
      <c r="Q38" s="79">
        <v>2.4449999999999998</v>
      </c>
      <c r="R38" s="86">
        <v>2.375</v>
      </c>
      <c r="S38" s="36">
        <f t="shared" si="0"/>
        <v>2104</v>
      </c>
      <c r="T38" s="47">
        <f t="shared" si="13"/>
        <v>-1.95E-2</v>
      </c>
      <c r="U38" s="20">
        <f t="shared" si="14"/>
        <v>-390</v>
      </c>
      <c r="V38" s="38">
        <f t="shared" si="15"/>
        <v>-33.15</v>
      </c>
      <c r="W38" s="52">
        <f t="shared" si="16"/>
        <v>200.26</v>
      </c>
      <c r="X38" s="12">
        <f t="shared" si="17"/>
        <v>51571.11</v>
      </c>
      <c r="Y38" s="59"/>
      <c r="Z38" s="62">
        <f t="shared" si="18"/>
        <v>147.44999999999999</v>
      </c>
      <c r="AA38" s="34">
        <f t="shared" si="19"/>
        <v>19.66</v>
      </c>
      <c r="AC38" s="30">
        <f t="shared" si="20"/>
        <v>400</v>
      </c>
    </row>
    <row r="39" spans="1:29" ht="15" x14ac:dyDescent="0.3">
      <c r="A39" s="39">
        <f t="shared" si="21"/>
        <v>37188</v>
      </c>
      <c r="B39" s="75">
        <v>20000</v>
      </c>
      <c r="C39" s="28">
        <f t="shared" si="1"/>
        <v>20995</v>
      </c>
      <c r="D39" s="75">
        <v>15000</v>
      </c>
      <c r="E39" s="19">
        <f t="shared" si="2"/>
        <v>1800</v>
      </c>
      <c r="F39" s="78">
        <v>2.665</v>
      </c>
      <c r="G39" s="74">
        <f t="shared" si="3"/>
        <v>53300</v>
      </c>
      <c r="H39" s="68">
        <f t="shared" si="4"/>
        <v>2104</v>
      </c>
      <c r="I39" s="20">
        <f t="shared" si="5"/>
        <v>16.5</v>
      </c>
      <c r="J39" s="72">
        <f t="shared" si="6"/>
        <v>100.5</v>
      </c>
      <c r="K39" s="73">
        <f t="shared" si="7"/>
        <v>6.7000000000000002E-3</v>
      </c>
      <c r="L39" s="20">
        <f t="shared" si="8"/>
        <v>2221</v>
      </c>
      <c r="M39" s="20">
        <f t="shared" si="9"/>
        <v>276</v>
      </c>
      <c r="N39" s="72">
        <f t="shared" si="10"/>
        <v>1888.5</v>
      </c>
      <c r="O39" s="73">
        <f t="shared" si="11"/>
        <v>0.12590000000000001</v>
      </c>
      <c r="P39" s="34">
        <f t="shared" si="12"/>
        <v>2164.5</v>
      </c>
      <c r="Q39" s="79">
        <v>2.7250000000000001</v>
      </c>
      <c r="R39" s="86">
        <v>2.665</v>
      </c>
      <c r="S39" s="36">
        <f t="shared" si="0"/>
        <v>4385.5</v>
      </c>
      <c r="T39" s="47">
        <f t="shared" si="13"/>
        <v>-1.95E-2</v>
      </c>
      <c r="U39" s="20">
        <f t="shared" si="14"/>
        <v>-390</v>
      </c>
      <c r="V39" s="38">
        <f t="shared" si="15"/>
        <v>-33.15</v>
      </c>
      <c r="W39" s="52">
        <f t="shared" si="16"/>
        <v>200.26</v>
      </c>
      <c r="X39" s="12">
        <f t="shared" si="17"/>
        <v>59652.61</v>
      </c>
      <c r="Y39" s="59"/>
      <c r="Z39" s="62">
        <f t="shared" si="18"/>
        <v>147.44999999999999</v>
      </c>
      <c r="AA39" s="34">
        <f t="shared" si="19"/>
        <v>19.66</v>
      </c>
      <c r="AC39" s="30">
        <f t="shared" si="20"/>
        <v>400</v>
      </c>
    </row>
    <row r="40" spans="1:29" ht="15" x14ac:dyDescent="0.3">
      <c r="A40" s="39">
        <f t="shared" si="21"/>
        <v>37189</v>
      </c>
      <c r="B40" s="75">
        <v>20000</v>
      </c>
      <c r="C40" s="28">
        <f t="shared" si="1"/>
        <v>20995</v>
      </c>
      <c r="D40" s="75">
        <v>0</v>
      </c>
      <c r="E40" s="19">
        <f t="shared" si="2"/>
        <v>1800</v>
      </c>
      <c r="F40" s="78">
        <v>2.48</v>
      </c>
      <c r="G40" s="74">
        <f t="shared" si="3"/>
        <v>49600</v>
      </c>
      <c r="H40" s="68">
        <f t="shared" si="4"/>
        <v>2104</v>
      </c>
      <c r="I40" s="20">
        <f t="shared" si="5"/>
        <v>0</v>
      </c>
      <c r="J40" s="72">
        <f t="shared" si="6"/>
        <v>0</v>
      </c>
      <c r="K40" s="73">
        <f t="shared" si="7"/>
        <v>6.1999999999999998E-3</v>
      </c>
      <c r="L40" s="20">
        <f t="shared" si="8"/>
        <v>2104</v>
      </c>
      <c r="M40" s="20">
        <f t="shared" si="9"/>
        <v>0</v>
      </c>
      <c r="N40" s="72">
        <f t="shared" si="10"/>
        <v>0</v>
      </c>
      <c r="O40" s="73">
        <f t="shared" si="11"/>
        <v>0.1172</v>
      </c>
      <c r="P40" s="34">
        <f t="shared" si="12"/>
        <v>0</v>
      </c>
      <c r="Q40" s="79">
        <v>2.5449999999999999</v>
      </c>
      <c r="R40" s="86">
        <v>2.48</v>
      </c>
      <c r="S40" s="36">
        <f t="shared" si="0"/>
        <v>2104</v>
      </c>
      <c r="T40" s="47">
        <f t="shared" si="13"/>
        <v>-1.95E-2</v>
      </c>
      <c r="U40" s="20">
        <f t="shared" si="14"/>
        <v>-390</v>
      </c>
      <c r="V40" s="38">
        <f t="shared" si="15"/>
        <v>-33.15</v>
      </c>
      <c r="W40" s="52">
        <f t="shared" si="16"/>
        <v>200.26</v>
      </c>
      <c r="X40" s="12">
        <f t="shared" si="17"/>
        <v>53671.11</v>
      </c>
      <c r="Y40" s="59"/>
      <c r="Z40" s="62">
        <f t="shared" si="18"/>
        <v>147.44999999999999</v>
      </c>
      <c r="AA40" s="34">
        <f t="shared" si="19"/>
        <v>19.66</v>
      </c>
      <c r="AC40" s="30">
        <f t="shared" si="20"/>
        <v>400</v>
      </c>
    </row>
    <row r="41" spans="1:29" ht="15" x14ac:dyDescent="0.3">
      <c r="A41" s="39">
        <f t="shared" si="21"/>
        <v>37190</v>
      </c>
      <c r="B41" s="75">
        <v>20000</v>
      </c>
      <c r="C41" s="28">
        <f t="shared" si="1"/>
        <v>20995</v>
      </c>
      <c r="D41" s="75">
        <v>13147</v>
      </c>
      <c r="E41" s="19">
        <f t="shared" si="2"/>
        <v>1800</v>
      </c>
      <c r="F41" s="78">
        <v>2.87</v>
      </c>
      <c r="G41" s="74">
        <f t="shared" si="3"/>
        <v>57400</v>
      </c>
      <c r="H41" s="68">
        <f t="shared" si="4"/>
        <v>2104</v>
      </c>
      <c r="I41" s="20">
        <f t="shared" si="5"/>
        <v>14.46</v>
      </c>
      <c r="J41" s="72">
        <f t="shared" si="6"/>
        <v>94.66</v>
      </c>
      <c r="K41" s="73">
        <f t="shared" si="7"/>
        <v>7.1999999999999998E-3</v>
      </c>
      <c r="L41" s="20">
        <f t="shared" si="8"/>
        <v>2213.12</v>
      </c>
      <c r="M41" s="20">
        <f t="shared" si="9"/>
        <v>241.9</v>
      </c>
      <c r="N41" s="72">
        <f t="shared" si="10"/>
        <v>1782.73</v>
      </c>
      <c r="O41" s="73">
        <f t="shared" si="11"/>
        <v>0.1356</v>
      </c>
      <c r="P41" s="34">
        <f t="shared" si="12"/>
        <v>2024.63</v>
      </c>
      <c r="Q41" s="79">
        <v>2.98</v>
      </c>
      <c r="R41" s="86">
        <v>2.87</v>
      </c>
      <c r="S41" s="36">
        <f t="shared" si="0"/>
        <v>4237.75</v>
      </c>
      <c r="T41" s="47">
        <f t="shared" si="13"/>
        <v>-1.95E-2</v>
      </c>
      <c r="U41" s="20">
        <f t="shared" si="14"/>
        <v>-390</v>
      </c>
      <c r="V41" s="38">
        <f t="shared" si="15"/>
        <v>-33.15</v>
      </c>
      <c r="W41" s="52">
        <f t="shared" si="16"/>
        <v>200.26</v>
      </c>
      <c r="X41" s="12">
        <f t="shared" si="17"/>
        <v>63604.86</v>
      </c>
      <c r="Y41" s="59"/>
      <c r="Z41" s="62">
        <f t="shared" si="18"/>
        <v>147.44999999999999</v>
      </c>
      <c r="AA41" s="34">
        <f t="shared" si="19"/>
        <v>19.66</v>
      </c>
      <c r="AC41" s="30">
        <f t="shared" si="20"/>
        <v>400</v>
      </c>
    </row>
    <row r="42" spans="1:29" ht="15" x14ac:dyDescent="0.3">
      <c r="A42" s="39">
        <f t="shared" si="21"/>
        <v>37191</v>
      </c>
      <c r="B42" s="75">
        <v>0</v>
      </c>
      <c r="C42" s="28">
        <f t="shared" si="1"/>
        <v>0</v>
      </c>
      <c r="D42" s="75">
        <v>0</v>
      </c>
      <c r="E42" s="19">
        <f t="shared" si="2"/>
        <v>1800</v>
      </c>
      <c r="F42" s="78">
        <v>2.5449999999999999</v>
      </c>
      <c r="G42" s="74">
        <f t="shared" si="3"/>
        <v>0</v>
      </c>
      <c r="H42" s="68">
        <f t="shared" si="4"/>
        <v>2104</v>
      </c>
      <c r="I42" s="20">
        <f t="shared" si="5"/>
        <v>0</v>
      </c>
      <c r="J42" s="72">
        <f t="shared" si="6"/>
        <v>0</v>
      </c>
      <c r="K42" s="73">
        <f t="shared" si="7"/>
        <v>6.4000000000000003E-3</v>
      </c>
      <c r="L42" s="20">
        <f t="shared" si="8"/>
        <v>2104</v>
      </c>
      <c r="M42" s="20">
        <f t="shared" si="9"/>
        <v>0</v>
      </c>
      <c r="N42" s="72">
        <f t="shared" si="10"/>
        <v>0</v>
      </c>
      <c r="O42" s="73">
        <f t="shared" si="11"/>
        <v>0.1202</v>
      </c>
      <c r="P42" s="34">
        <f t="shared" si="12"/>
        <v>0</v>
      </c>
      <c r="Q42" s="79">
        <v>2.72</v>
      </c>
      <c r="R42" s="86">
        <v>2.5449999999999999</v>
      </c>
      <c r="S42" s="36">
        <f t="shared" si="0"/>
        <v>2104</v>
      </c>
      <c r="T42" s="47">
        <f t="shared" si="13"/>
        <v>-1.95E-2</v>
      </c>
      <c r="U42" s="20">
        <f t="shared" si="14"/>
        <v>0</v>
      </c>
      <c r="V42" s="38">
        <f t="shared" si="15"/>
        <v>0</v>
      </c>
      <c r="W42" s="52">
        <f t="shared" si="16"/>
        <v>200.26</v>
      </c>
      <c r="X42" s="12">
        <f t="shared" si="17"/>
        <v>4104.26</v>
      </c>
      <c r="Y42" s="59"/>
      <c r="Z42" s="62">
        <f t="shared" si="18"/>
        <v>176.7</v>
      </c>
      <c r="AA42" s="34">
        <f t="shared" si="19"/>
        <v>23.56</v>
      </c>
      <c r="AC42" s="30">
        <f t="shared" si="20"/>
        <v>400</v>
      </c>
    </row>
    <row r="43" spans="1:29" ht="15" x14ac:dyDescent="0.3">
      <c r="A43" s="39">
        <f t="shared" si="21"/>
        <v>37192</v>
      </c>
      <c r="B43" s="75">
        <v>0</v>
      </c>
      <c r="C43" s="28">
        <f t="shared" si="1"/>
        <v>0</v>
      </c>
      <c r="D43" s="75">
        <v>0</v>
      </c>
      <c r="E43" s="19">
        <f t="shared" si="2"/>
        <v>1800</v>
      </c>
      <c r="F43" s="78">
        <v>2.5449999999999999</v>
      </c>
      <c r="G43" s="74">
        <f t="shared" si="3"/>
        <v>0</v>
      </c>
      <c r="H43" s="68">
        <f t="shared" si="4"/>
        <v>2104</v>
      </c>
      <c r="I43" s="20">
        <f t="shared" si="5"/>
        <v>0</v>
      </c>
      <c r="J43" s="72">
        <f t="shared" si="6"/>
        <v>0</v>
      </c>
      <c r="K43" s="73">
        <f t="shared" si="7"/>
        <v>6.4000000000000003E-3</v>
      </c>
      <c r="L43" s="20">
        <f t="shared" si="8"/>
        <v>2104</v>
      </c>
      <c r="M43" s="20">
        <f t="shared" si="9"/>
        <v>0</v>
      </c>
      <c r="N43" s="72">
        <f t="shared" si="10"/>
        <v>0</v>
      </c>
      <c r="O43" s="73">
        <f t="shared" si="11"/>
        <v>0.1202</v>
      </c>
      <c r="P43" s="34">
        <f t="shared" si="12"/>
        <v>0</v>
      </c>
      <c r="Q43" s="79">
        <v>2.72</v>
      </c>
      <c r="R43" s="86">
        <v>2.5449999999999999</v>
      </c>
      <c r="S43" s="36">
        <f t="shared" si="0"/>
        <v>2104</v>
      </c>
      <c r="T43" s="47">
        <f t="shared" si="13"/>
        <v>-1.95E-2</v>
      </c>
      <c r="U43" s="20">
        <f t="shared" si="14"/>
        <v>0</v>
      </c>
      <c r="V43" s="38">
        <f t="shared" si="15"/>
        <v>0</v>
      </c>
      <c r="W43" s="52">
        <f t="shared" si="16"/>
        <v>200.26</v>
      </c>
      <c r="X43" s="12">
        <f t="shared" si="17"/>
        <v>4104.26</v>
      </c>
      <c r="Y43" s="59"/>
      <c r="Z43" s="62">
        <f t="shared" si="18"/>
        <v>176.7</v>
      </c>
      <c r="AA43" s="34">
        <f t="shared" si="19"/>
        <v>23.56</v>
      </c>
      <c r="AC43" s="30">
        <f t="shared" si="20"/>
        <v>400</v>
      </c>
    </row>
    <row r="44" spans="1:29" ht="15" x14ac:dyDescent="0.3">
      <c r="A44" s="39">
        <f t="shared" si="21"/>
        <v>37193</v>
      </c>
      <c r="B44" s="75">
        <v>0</v>
      </c>
      <c r="C44" s="28">
        <f t="shared" si="1"/>
        <v>0</v>
      </c>
      <c r="D44" s="75">
        <v>0</v>
      </c>
      <c r="E44" s="19">
        <f t="shared" si="2"/>
        <v>1800</v>
      </c>
      <c r="F44" s="78">
        <v>2.5449999999999999</v>
      </c>
      <c r="G44" s="74">
        <f t="shared" si="3"/>
        <v>0</v>
      </c>
      <c r="H44" s="68">
        <f t="shared" si="4"/>
        <v>2104</v>
      </c>
      <c r="I44" s="20">
        <f t="shared" si="5"/>
        <v>0</v>
      </c>
      <c r="J44" s="72">
        <f t="shared" si="6"/>
        <v>0</v>
      </c>
      <c r="K44" s="73">
        <f t="shared" si="7"/>
        <v>6.4000000000000003E-3</v>
      </c>
      <c r="L44" s="20">
        <f t="shared" si="8"/>
        <v>2104</v>
      </c>
      <c r="M44" s="20">
        <f t="shared" si="9"/>
        <v>0</v>
      </c>
      <c r="N44" s="72">
        <f t="shared" si="10"/>
        <v>0</v>
      </c>
      <c r="O44" s="73">
        <f t="shared" si="11"/>
        <v>0.1202</v>
      </c>
      <c r="P44" s="34">
        <f t="shared" si="12"/>
        <v>0</v>
      </c>
      <c r="Q44" s="79">
        <v>2.72</v>
      </c>
      <c r="R44" s="86">
        <v>2.5449999999999999</v>
      </c>
      <c r="S44" s="36">
        <f t="shared" si="0"/>
        <v>2104</v>
      </c>
      <c r="T44" s="47">
        <f t="shared" si="13"/>
        <v>-1.95E-2</v>
      </c>
      <c r="U44" s="20">
        <f t="shared" si="14"/>
        <v>0</v>
      </c>
      <c r="V44" s="38">
        <f t="shared" si="15"/>
        <v>0</v>
      </c>
      <c r="W44" s="52">
        <f t="shared" si="16"/>
        <v>200.26</v>
      </c>
      <c r="X44" s="12">
        <f t="shared" si="17"/>
        <v>4104.26</v>
      </c>
      <c r="Y44" s="59"/>
      <c r="Z44" s="62">
        <f t="shared" si="18"/>
        <v>176.7</v>
      </c>
      <c r="AA44" s="34">
        <f t="shared" si="19"/>
        <v>23.56</v>
      </c>
      <c r="AC44" s="30">
        <f t="shared" si="20"/>
        <v>400</v>
      </c>
    </row>
    <row r="45" spans="1:29" ht="15" x14ac:dyDescent="0.3">
      <c r="A45" s="39">
        <f t="shared" si="21"/>
        <v>37194</v>
      </c>
      <c r="B45" s="75">
        <v>0</v>
      </c>
      <c r="C45" s="28">
        <f t="shared" si="1"/>
        <v>0</v>
      </c>
      <c r="D45" s="75">
        <v>0</v>
      </c>
      <c r="E45" s="19">
        <f t="shared" si="2"/>
        <v>1800</v>
      </c>
      <c r="F45" s="78">
        <v>2.8450000000000002</v>
      </c>
      <c r="G45" s="74">
        <f t="shared" si="3"/>
        <v>0</v>
      </c>
      <c r="H45" s="68">
        <f t="shared" si="4"/>
        <v>2104</v>
      </c>
      <c r="I45" s="20">
        <f t="shared" si="5"/>
        <v>0</v>
      </c>
      <c r="J45" s="72">
        <f t="shared" si="6"/>
        <v>0</v>
      </c>
      <c r="K45" s="73">
        <f t="shared" si="7"/>
        <v>7.1000000000000004E-3</v>
      </c>
      <c r="L45" s="20">
        <f t="shared" si="8"/>
        <v>2104</v>
      </c>
      <c r="M45" s="20">
        <f t="shared" si="9"/>
        <v>0</v>
      </c>
      <c r="N45" s="72">
        <f t="shared" si="10"/>
        <v>0</v>
      </c>
      <c r="O45" s="73">
        <f t="shared" si="11"/>
        <v>0.13439999999999999</v>
      </c>
      <c r="P45" s="34">
        <f t="shared" si="12"/>
        <v>0</v>
      </c>
      <c r="Q45" s="79">
        <v>2.92</v>
      </c>
      <c r="R45" s="86">
        <v>2.8450000000000002</v>
      </c>
      <c r="S45" s="36">
        <f t="shared" si="0"/>
        <v>2104</v>
      </c>
      <c r="T45" s="47">
        <f t="shared" si="13"/>
        <v>-1.95E-2</v>
      </c>
      <c r="U45" s="20">
        <f t="shared" si="14"/>
        <v>0</v>
      </c>
      <c r="V45" s="38">
        <f t="shared" si="15"/>
        <v>0</v>
      </c>
      <c r="W45" s="52">
        <f t="shared" si="16"/>
        <v>200.26</v>
      </c>
      <c r="X45" s="12">
        <f t="shared" si="17"/>
        <v>4104.26</v>
      </c>
      <c r="Y45" s="59"/>
      <c r="Z45" s="62">
        <f t="shared" si="18"/>
        <v>176.7</v>
      </c>
      <c r="AA45" s="34">
        <f t="shared" si="19"/>
        <v>23.56</v>
      </c>
      <c r="AC45" s="30">
        <f t="shared" si="20"/>
        <v>400</v>
      </c>
    </row>
    <row r="46" spans="1:29" ht="15.75" thickBot="1" x14ac:dyDescent="0.35">
      <c r="A46" s="40">
        <f t="shared" si="21"/>
        <v>37195</v>
      </c>
      <c r="B46" s="77">
        <v>14820</v>
      </c>
      <c r="C46" s="28">
        <f t="shared" si="1"/>
        <v>15557</v>
      </c>
      <c r="D46" s="77">
        <v>14820</v>
      </c>
      <c r="E46" s="19"/>
      <c r="F46" s="78">
        <v>2.78</v>
      </c>
      <c r="G46" s="74">
        <f t="shared" si="3"/>
        <v>41199.599999999999</v>
      </c>
      <c r="H46" s="68"/>
      <c r="I46" s="20">
        <f t="shared" si="5"/>
        <v>16.3</v>
      </c>
      <c r="J46" s="72">
        <f t="shared" si="6"/>
        <v>103.74</v>
      </c>
      <c r="K46" s="73">
        <f t="shared" si="7"/>
        <v>7.0000000000000001E-3</v>
      </c>
      <c r="L46" s="21">
        <f t="shared" si="8"/>
        <v>120.03999999999999</v>
      </c>
      <c r="M46" s="20">
        <f t="shared" si="9"/>
        <v>272.69</v>
      </c>
      <c r="N46" s="72">
        <f t="shared" si="10"/>
        <v>1945.87</v>
      </c>
      <c r="O46" s="73">
        <f t="shared" si="11"/>
        <v>0.1313</v>
      </c>
      <c r="P46" s="35">
        <f t="shared" si="12"/>
        <v>2218.56</v>
      </c>
      <c r="Q46" s="85">
        <v>2.86</v>
      </c>
      <c r="R46" s="87">
        <v>2.78</v>
      </c>
      <c r="S46" s="36">
        <f t="shared" si="0"/>
        <v>2338.6</v>
      </c>
      <c r="T46" s="47"/>
      <c r="U46" s="20">
        <f t="shared" si="14"/>
        <v>0</v>
      </c>
      <c r="V46" s="38">
        <f t="shared" si="15"/>
        <v>0</v>
      </c>
      <c r="W46" s="52"/>
      <c r="X46" s="12">
        <f t="shared" si="17"/>
        <v>43538.2</v>
      </c>
      <c r="Y46" s="59"/>
      <c r="Z46" s="62"/>
      <c r="AA46" s="34"/>
      <c r="AC46" s="30"/>
    </row>
    <row r="47" spans="1:29" ht="13.5" thickBot="1" x14ac:dyDescent="0.25">
      <c r="A47" s="22" t="s">
        <v>20</v>
      </c>
      <c r="B47" s="27">
        <f>SUM(B16:B46)</f>
        <v>517303</v>
      </c>
      <c r="C47" s="29">
        <f>SUM(C16:C46)</f>
        <v>543038</v>
      </c>
      <c r="D47" s="46">
        <f>SUM(D16:D46)</f>
        <v>430450</v>
      </c>
      <c r="E47" s="24">
        <f>SUM(E16:E46)</f>
        <v>54000</v>
      </c>
      <c r="F47" s="23"/>
      <c r="G47" s="70">
        <f>SUM(G16:G46)</f>
        <v>1037026.2699999999</v>
      </c>
      <c r="H47" s="25">
        <f>SUM(H16:H46)</f>
        <v>63120</v>
      </c>
      <c r="I47" s="26">
        <f>SUM(I16:I46)</f>
        <v>473.5</v>
      </c>
      <c r="J47" s="58">
        <f>SUM(J16:J46)</f>
        <v>2095.31</v>
      </c>
      <c r="K47" s="23"/>
      <c r="L47" s="26">
        <f t="shared" si="8"/>
        <v>65688.81</v>
      </c>
      <c r="M47" s="26">
        <f>SUM(M16:M46)</f>
        <v>7920.2799999999988</v>
      </c>
      <c r="N47" s="58">
        <f>SUM(N16:N46)</f>
        <v>39625.160000000003</v>
      </c>
      <c r="O47" s="23"/>
      <c r="P47" s="26">
        <f t="shared" si="12"/>
        <v>47545.440000000002</v>
      </c>
      <c r="Q47" s="23"/>
      <c r="R47" s="23"/>
      <c r="S47" s="23">
        <f t="shared" si="0"/>
        <v>113234.25</v>
      </c>
      <c r="T47" s="23"/>
      <c r="U47" s="26">
        <f t="shared" ref="U47:AA47" si="22">SUM(U16:U46)</f>
        <v>-9798.42</v>
      </c>
      <c r="V47" s="58">
        <f t="shared" si="22"/>
        <v>-832.86999999999966</v>
      </c>
      <c r="W47" s="58">
        <f t="shared" si="22"/>
        <v>6007.8000000000038</v>
      </c>
      <c r="X47" s="31">
        <f t="shared" si="22"/>
        <v>1209435.45</v>
      </c>
      <c r="Y47" s="59"/>
      <c r="Z47" s="41">
        <f t="shared" si="22"/>
        <v>4566.1299999999974</v>
      </c>
      <c r="AA47" s="66">
        <f t="shared" si="22"/>
        <v>608.82000000000005</v>
      </c>
      <c r="AC47" s="65">
        <f>SUM(AC16:AC46)</f>
        <v>12000</v>
      </c>
    </row>
    <row r="48" spans="1:29" x14ac:dyDescent="0.2">
      <c r="W48" s="59">
        <f>V47+W47</f>
        <v>5174.9300000000039</v>
      </c>
      <c r="AA48" s="59">
        <f>Z47+AA47</f>
        <v>5174.9499999999971</v>
      </c>
      <c r="AC48" s="59"/>
    </row>
    <row r="49" spans="16:16" x14ac:dyDescent="0.2">
      <c r="P49" s="59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4"/>
  <sheetViews>
    <sheetView workbookViewId="0">
      <selection activeCell="B33" sqref="B33"/>
    </sheetView>
  </sheetViews>
  <sheetFormatPr defaultRowHeight="12.75" x14ac:dyDescent="0.2"/>
  <cols>
    <col min="2" max="2" width="17" customWidth="1"/>
    <col min="3" max="3" width="17.140625" customWidth="1"/>
    <col min="5" max="5" width="46" style="81" customWidth="1"/>
    <col min="6" max="6" width="18" bestFit="1" customWidth="1"/>
  </cols>
  <sheetData>
    <row r="2" spans="1:6" x14ac:dyDescent="0.2">
      <c r="B2" s="97" t="s">
        <v>48</v>
      </c>
      <c r="C2" s="97"/>
    </row>
    <row r="3" spans="1:6" x14ac:dyDescent="0.2">
      <c r="A3" s="80" t="s">
        <v>42</v>
      </c>
      <c r="B3" s="80" t="s">
        <v>43</v>
      </c>
      <c r="C3" s="80" t="s">
        <v>44</v>
      </c>
      <c r="D3" s="80" t="s">
        <v>45</v>
      </c>
      <c r="E3" s="82" t="s">
        <v>46</v>
      </c>
      <c r="F3" s="80" t="s">
        <v>47</v>
      </c>
    </row>
    <row r="4" spans="1:6" x14ac:dyDescent="0.2">
      <c r="A4" s="83">
        <f>Model!A16</f>
        <v>37165</v>
      </c>
    </row>
    <row r="5" spans="1:6" x14ac:dyDescent="0.2">
      <c r="A5" s="83">
        <f>Model!A17</f>
        <v>37166</v>
      </c>
    </row>
    <row r="6" spans="1:6" x14ac:dyDescent="0.2">
      <c r="A6" s="83">
        <f>Model!A18</f>
        <v>37167</v>
      </c>
    </row>
    <row r="7" spans="1:6" x14ac:dyDescent="0.2">
      <c r="A7" s="83">
        <f>Model!A19</f>
        <v>37168</v>
      </c>
    </row>
    <row r="8" spans="1:6" x14ac:dyDescent="0.2">
      <c r="A8" s="83">
        <f>Model!A20</f>
        <v>37169</v>
      </c>
    </row>
    <row r="9" spans="1:6" x14ac:dyDescent="0.2">
      <c r="A9" s="83">
        <f>Model!A21</f>
        <v>37170</v>
      </c>
    </row>
    <row r="10" spans="1:6" x14ac:dyDescent="0.2">
      <c r="A10" s="83">
        <f>Model!A22</f>
        <v>37171</v>
      </c>
    </row>
    <row r="11" spans="1:6" x14ac:dyDescent="0.2">
      <c r="A11" s="83">
        <f>Model!A23</f>
        <v>37172</v>
      </c>
    </row>
    <row r="12" spans="1:6" x14ac:dyDescent="0.2">
      <c r="A12" s="83">
        <f>Model!A24</f>
        <v>37173</v>
      </c>
    </row>
    <row r="13" spans="1:6" x14ac:dyDescent="0.2">
      <c r="A13" s="83">
        <f>Model!A25</f>
        <v>37174</v>
      </c>
    </row>
    <row r="14" spans="1:6" x14ac:dyDescent="0.2">
      <c r="A14" s="83">
        <f>Model!A26</f>
        <v>37175</v>
      </c>
    </row>
    <row r="15" spans="1:6" x14ac:dyDescent="0.2">
      <c r="A15" s="83">
        <f>Model!A27</f>
        <v>37176</v>
      </c>
    </row>
    <row r="16" spans="1:6" x14ac:dyDescent="0.2">
      <c r="A16" s="83">
        <f>Model!A28</f>
        <v>37177</v>
      </c>
    </row>
    <row r="17" spans="1:1" x14ac:dyDescent="0.2">
      <c r="A17" s="83">
        <f>Model!A29</f>
        <v>37178</v>
      </c>
    </row>
    <row r="18" spans="1:1" x14ac:dyDescent="0.2">
      <c r="A18" s="83">
        <f>Model!A30</f>
        <v>37179</v>
      </c>
    </row>
    <row r="19" spans="1:1" x14ac:dyDescent="0.2">
      <c r="A19" s="83">
        <f>Model!A31</f>
        <v>37180</v>
      </c>
    </row>
    <row r="20" spans="1:1" x14ac:dyDescent="0.2">
      <c r="A20" s="83">
        <f>Model!A32</f>
        <v>37181</v>
      </c>
    </row>
    <row r="21" spans="1:1" x14ac:dyDescent="0.2">
      <c r="A21" s="83">
        <f>Model!A33</f>
        <v>37182</v>
      </c>
    </row>
    <row r="22" spans="1:1" x14ac:dyDescent="0.2">
      <c r="A22" s="83">
        <f>Model!A34</f>
        <v>37183</v>
      </c>
    </row>
    <row r="23" spans="1:1" x14ac:dyDescent="0.2">
      <c r="A23" s="83">
        <f>Model!A35</f>
        <v>37184</v>
      </c>
    </row>
    <row r="24" spans="1:1" x14ac:dyDescent="0.2">
      <c r="A24" s="83">
        <f>Model!A36</f>
        <v>37185</v>
      </c>
    </row>
    <row r="25" spans="1:1" x14ac:dyDescent="0.2">
      <c r="A25" s="83">
        <f>Model!A37</f>
        <v>37186</v>
      </c>
    </row>
    <row r="26" spans="1:1" x14ac:dyDescent="0.2">
      <c r="A26" s="83">
        <f>Model!A38</f>
        <v>37187</v>
      </c>
    </row>
    <row r="27" spans="1:1" x14ac:dyDescent="0.2">
      <c r="A27" s="83">
        <f>Model!A39</f>
        <v>37188</v>
      </c>
    </row>
    <row r="28" spans="1:1" x14ac:dyDescent="0.2">
      <c r="A28" s="83">
        <f>Model!A40</f>
        <v>37189</v>
      </c>
    </row>
    <row r="29" spans="1:1" x14ac:dyDescent="0.2">
      <c r="A29" s="83">
        <f>Model!A41</f>
        <v>37190</v>
      </c>
    </row>
    <row r="30" spans="1:1" x14ac:dyDescent="0.2">
      <c r="A30" s="83">
        <f>Model!A42</f>
        <v>37191</v>
      </c>
    </row>
    <row r="31" spans="1:1" x14ac:dyDescent="0.2">
      <c r="A31" s="83">
        <f>Model!A43</f>
        <v>37192</v>
      </c>
    </row>
    <row r="32" spans="1:1" x14ac:dyDescent="0.2">
      <c r="A32" s="83">
        <f>Model!A44</f>
        <v>37193</v>
      </c>
    </row>
    <row r="33" spans="1:1" x14ac:dyDescent="0.2">
      <c r="A33" s="83">
        <f>Model!A45</f>
        <v>37194</v>
      </c>
    </row>
    <row r="34" spans="1:1" x14ac:dyDescent="0.2">
      <c r="A34" s="83">
        <f>Model!A46</f>
        <v>37195</v>
      </c>
    </row>
  </sheetData>
  <mergeCells count="1">
    <mergeCell ref="B2:C2"/>
  </mergeCells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Volume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Felienne</cp:lastModifiedBy>
  <cp:lastPrinted>2001-10-19T18:30:13Z</cp:lastPrinted>
  <dcterms:created xsi:type="dcterms:W3CDTF">2001-08-24T20:14:32Z</dcterms:created>
  <dcterms:modified xsi:type="dcterms:W3CDTF">2014-09-04T12:32:14Z</dcterms:modified>
</cp:coreProperties>
</file>