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  <c r="D14" i="1" s="1"/>
  <c r="E10" i="1"/>
  <c r="E14" i="1" s="1"/>
  <c r="F10" i="1"/>
  <c r="F14" i="1"/>
  <c r="F26" i="1" s="1"/>
  <c r="D17" i="1"/>
  <c r="E17" i="1"/>
  <c r="F17" i="1"/>
  <c r="D19" i="1"/>
  <c r="D21" i="1" s="1"/>
  <c r="E19" i="1"/>
  <c r="F19" i="1"/>
  <c r="E21" i="1"/>
  <c r="F21" i="1"/>
  <c r="F27" i="1" s="1"/>
  <c r="F64" i="1" s="1"/>
  <c r="D29" i="1"/>
  <c r="E29" i="1"/>
  <c r="F29" i="1"/>
  <c r="D30" i="1"/>
  <c r="E30" i="1"/>
  <c r="F30" i="1"/>
  <c r="D31" i="1"/>
  <c r="E31" i="1"/>
  <c r="F31" i="1"/>
  <c r="E37" i="1"/>
  <c r="F37" i="1"/>
  <c r="F39" i="1" s="1"/>
  <c r="E39" i="1"/>
  <c r="E41" i="1" s="1"/>
  <c r="E61" i="1" s="1"/>
  <c r="D50" i="1"/>
  <c r="D51" i="1" s="1"/>
  <c r="E50" i="1"/>
  <c r="E51" i="1" s="1"/>
  <c r="F50" i="1"/>
  <c r="F51" i="1"/>
  <c r="D56" i="1"/>
  <c r="D57" i="1" s="1"/>
  <c r="E56" i="1"/>
  <c r="E57" i="1" s="1"/>
  <c r="F56" i="1"/>
  <c r="F57" i="1" s="1"/>
  <c r="D33" i="1" l="1"/>
  <c r="D26" i="1"/>
  <c r="D27" i="1" s="1"/>
  <c r="D64" i="1" s="1"/>
  <c r="D32" i="1"/>
  <c r="F41" i="1"/>
  <c r="F61" i="1" s="1"/>
  <c r="F40" i="1"/>
  <c r="F59" i="1" s="1"/>
  <c r="E33" i="1"/>
  <c r="E32" i="1"/>
  <c r="E26" i="1"/>
  <c r="E27" i="1" s="1"/>
  <c r="E64" i="1" s="1"/>
  <c r="D37" i="1"/>
  <c r="D39" i="1" s="1"/>
  <c r="E40" i="1"/>
  <c r="E59" i="1" s="1"/>
  <c r="F32" i="1"/>
  <c r="F33" i="1" s="1"/>
  <c r="E66" i="1" l="1"/>
  <c r="E67" i="1" s="1"/>
  <c r="E65" i="1"/>
  <c r="E60" i="1"/>
  <c r="F60" i="1"/>
  <c r="F65" i="1"/>
  <c r="F66" i="1" s="1"/>
  <c r="F67" i="1" s="1"/>
  <c r="D41" i="1"/>
  <c r="D61" i="1" s="1"/>
  <c r="D40" i="1"/>
  <c r="D59" i="1" s="1"/>
  <c r="D60" i="1" l="1"/>
  <c r="D65" i="1"/>
  <c r="D66" i="1" s="1"/>
  <c r="D67" i="1" s="1"/>
</calcChain>
</file>

<file path=xl/sharedStrings.xml><?xml version="1.0" encoding="utf-8"?>
<sst xmlns="http://schemas.openxmlformats.org/spreadsheetml/2006/main" count="61" uniqueCount="50">
  <si>
    <t>Transwestern</t>
  </si>
  <si>
    <t>San Juan Index =</t>
  </si>
  <si>
    <t>Spread</t>
  </si>
  <si>
    <t>Pipeline Charges</t>
  </si>
  <si>
    <t xml:space="preserve">    Fixed</t>
  </si>
  <si>
    <t>Profit</t>
  </si>
  <si>
    <t xml:space="preserve">    Variable</t>
  </si>
  <si>
    <t xml:space="preserve">  San Juan - Thoreau</t>
  </si>
  <si>
    <t>Thoreau - Griffith</t>
  </si>
  <si>
    <t>Citizens Utilities Company</t>
  </si>
  <si>
    <t>Griffith Power Plant</t>
  </si>
  <si>
    <t>Gas Supply Proposal #1</t>
  </si>
  <si>
    <t>Price to Griffith</t>
  </si>
  <si>
    <t>Case 1</t>
  </si>
  <si>
    <t>Case 2</t>
  </si>
  <si>
    <t>Case 3</t>
  </si>
  <si>
    <t>Cap</t>
  </si>
  <si>
    <t>Floor</t>
  </si>
  <si>
    <t>Index Discount</t>
  </si>
  <si>
    <t>Basin Cost</t>
  </si>
  <si>
    <t>Pipeline Variable Costs</t>
  </si>
  <si>
    <t xml:space="preserve">  Mainline Commodity</t>
  </si>
  <si>
    <t xml:space="preserve">  San Juan Lateral Commodity</t>
  </si>
  <si>
    <t>Quantity in Basin</t>
  </si>
  <si>
    <t>Quantity at Citygate</t>
  </si>
  <si>
    <t>Citizens Demand Charge</t>
  </si>
  <si>
    <t>Delivered Cost to Griffith</t>
  </si>
  <si>
    <t>Effective Spread</t>
  </si>
  <si>
    <t>Price to Enron</t>
  </si>
  <si>
    <t>Price in Basin</t>
  </si>
  <si>
    <t>Sample Capacity Economics:  Assuming 100% Takes</t>
  </si>
  <si>
    <t>Basin Demand Charge</t>
  </si>
  <si>
    <t>San Juan Gas Daily Mid-Point =</t>
  </si>
  <si>
    <t>Total Pipeline Costs</t>
  </si>
  <si>
    <t>Transwestern Services</t>
  </si>
  <si>
    <t>Profit to ENA</t>
  </si>
  <si>
    <t>Gas Costs</t>
  </si>
  <si>
    <t>Other Costs</t>
  </si>
  <si>
    <t>Total Basin Cost</t>
  </si>
  <si>
    <t>Total Other Cost</t>
  </si>
  <si>
    <t>Grand Total Cost</t>
  </si>
  <si>
    <t>Profit to Citizens</t>
  </si>
  <si>
    <t>Revenue from Griffith</t>
  </si>
  <si>
    <t>Cost to Enron</t>
  </si>
  <si>
    <t>Transport Spread Premium</t>
  </si>
  <si>
    <t xml:space="preserve">SoCal Border Gas Daily Index = </t>
  </si>
  <si>
    <t xml:space="preserve">  Demand Charge</t>
  </si>
  <si>
    <t xml:space="preserve">  Commodity Charge</t>
  </si>
  <si>
    <t xml:space="preserve">  Interstate Transport Adder</t>
  </si>
  <si>
    <t xml:space="preserve">  Gas Commodity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</si>
</sst>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000"/>
    <numFmt numFmtId="173" formatCode="_(&quot;$&quot;* #,##0_);_(&quot;$&quot;* \(#,##0\);_(&quot;$&quot;* &quot;-&quot;??_);_(@_)"/>
    <numFmt numFmtId="179" formatCode="#,##0.0000"/>
    <numFmt numFmtId="183" formatCode="_(* #,##0_);_(* \(#,##0\);_(* &quot;-&quot;????_);_(@_)"/>
    <numFmt numFmtId="185" formatCode="_(* #,##0.0000_);_(* \(#,##0.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44" fontId="3" fillId="0" borderId="0" xfId="2" applyFont="1"/>
    <xf numFmtId="166" fontId="3" fillId="0" borderId="0" xfId="0" applyNumberFormat="1" applyFont="1"/>
    <xf numFmtId="3" fontId="3" fillId="0" borderId="0" xfId="0" applyNumberFormat="1" applyFont="1" applyBorder="1"/>
    <xf numFmtId="44" fontId="3" fillId="0" borderId="0" xfId="2" applyFont="1" applyBorder="1"/>
    <xf numFmtId="0" fontId="3" fillId="0" borderId="0" xfId="0" applyFont="1" applyBorder="1"/>
    <xf numFmtId="3" fontId="4" fillId="0" borderId="0" xfId="0" applyNumberFormat="1" applyFont="1" applyBorder="1"/>
    <xf numFmtId="0" fontId="5" fillId="0" borderId="0" xfId="0" applyFont="1" applyBorder="1"/>
    <xf numFmtId="4" fontId="3" fillId="0" borderId="0" xfId="2" applyNumberFormat="1" applyFont="1" applyBorder="1"/>
    <xf numFmtId="0" fontId="0" fillId="0" borderId="0" xfId="0" applyBorder="1"/>
    <xf numFmtId="3" fontId="3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166" fontId="3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Fill="1" applyBorder="1"/>
    <xf numFmtId="43" fontId="3" fillId="0" borderId="0" xfId="1" applyFont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44" fontId="2" fillId="0" borderId="0" xfId="2" applyFont="1" applyBorder="1"/>
    <xf numFmtId="166" fontId="0" fillId="0" borderId="0" xfId="2" applyNumberFormat="1" applyFont="1"/>
    <xf numFmtId="166" fontId="0" fillId="0" borderId="0" xfId="0" applyNumberFormat="1"/>
    <xf numFmtId="166" fontId="0" fillId="0" borderId="1" xfId="0" applyNumberFormat="1" applyBorder="1"/>
    <xf numFmtId="166" fontId="3" fillId="0" borderId="0" xfId="2" applyNumberFormat="1" applyFont="1" applyBorder="1"/>
    <xf numFmtId="166" fontId="3" fillId="0" borderId="1" xfId="0" applyNumberFormat="1" applyFont="1" applyBorder="1"/>
    <xf numFmtId="166" fontId="0" fillId="0" borderId="1" xfId="2" applyNumberFormat="1" applyFont="1" applyBorder="1"/>
    <xf numFmtId="2" fontId="3" fillId="0" borderId="0" xfId="0" applyNumberFormat="1" applyFont="1" applyBorder="1"/>
    <xf numFmtId="2" fontId="3" fillId="0" borderId="1" xfId="0" applyNumberFormat="1" applyFont="1" applyBorder="1"/>
    <xf numFmtId="166" fontId="2" fillId="0" borderId="0" xfId="0" applyNumberFormat="1" applyFont="1" applyAlignment="1">
      <alignment horizontal="center"/>
    </xf>
    <xf numFmtId="173" fontId="0" fillId="0" borderId="0" xfId="2" applyNumberFormat="1" applyFont="1"/>
    <xf numFmtId="173" fontId="0" fillId="0" borderId="0" xfId="2" applyNumberFormat="1" applyFont="1" applyBorder="1"/>
    <xf numFmtId="3" fontId="3" fillId="0" borderId="0" xfId="2" applyNumberFormat="1" applyFont="1" applyBorder="1"/>
    <xf numFmtId="179" fontId="3" fillId="0" borderId="0" xfId="2" applyNumberFormat="1" applyFont="1" applyBorder="1"/>
    <xf numFmtId="173" fontId="3" fillId="0" borderId="0" xfId="2" applyNumberFormat="1" applyFont="1" applyBorder="1"/>
    <xf numFmtId="183" fontId="3" fillId="0" borderId="0" xfId="0" applyNumberFormat="1" applyFont="1" applyBorder="1"/>
    <xf numFmtId="185" fontId="3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topLeftCell="A5" workbookViewId="0">
      <selection activeCell="F33" sqref="F33"/>
    </sheetView>
  </sheetViews>
  <sheetFormatPr defaultRowHeight="12.75" x14ac:dyDescent="0.2"/>
  <cols>
    <col min="1" max="1" width="12" customWidth="1"/>
    <col min="2" max="2" width="10.28515625" customWidth="1"/>
    <col min="3" max="3" width="10.28515625" bestFit="1" customWidth="1"/>
    <col min="4" max="4" width="11.7109375" customWidth="1"/>
    <col min="5" max="5" width="11.28515625" customWidth="1"/>
    <col min="6" max="6" width="10.85546875" customWidth="1"/>
    <col min="7" max="7" width="13.140625" customWidth="1"/>
  </cols>
  <sheetData>
    <row r="1" spans="1:9" x14ac:dyDescent="0.2">
      <c r="A1" s="1" t="s">
        <v>9</v>
      </c>
    </row>
    <row r="2" spans="1:9" x14ac:dyDescent="0.2">
      <c r="A2" s="1" t="s">
        <v>10</v>
      </c>
    </row>
    <row r="3" spans="1:9" x14ac:dyDescent="0.2">
      <c r="A3" s="1" t="s">
        <v>11</v>
      </c>
    </row>
    <row r="4" spans="1:9" x14ac:dyDescent="0.2">
      <c r="G4" s="12"/>
    </row>
    <row r="5" spans="1:9" x14ac:dyDescent="0.2">
      <c r="A5" s="1" t="s">
        <v>30</v>
      </c>
    </row>
    <row r="6" spans="1:9" x14ac:dyDescent="0.2">
      <c r="B6" s="9"/>
      <c r="C6" s="8"/>
      <c r="D6" s="26"/>
      <c r="E6" s="8"/>
      <c r="F6" s="8"/>
      <c r="G6" s="7"/>
      <c r="H6" s="12"/>
      <c r="I6" s="12"/>
    </row>
    <row r="7" spans="1:9" x14ac:dyDescent="0.2">
      <c r="A7" s="1" t="s">
        <v>0</v>
      </c>
      <c r="D7" s="31" t="s">
        <v>13</v>
      </c>
      <c r="E7" s="14" t="s">
        <v>14</v>
      </c>
      <c r="F7" s="14" t="s">
        <v>15</v>
      </c>
      <c r="G7" s="7"/>
      <c r="H7" s="12"/>
      <c r="I7" s="12"/>
    </row>
    <row r="8" spans="1:9" x14ac:dyDescent="0.2">
      <c r="A8" s="3" t="s">
        <v>45</v>
      </c>
      <c r="D8" s="23">
        <v>10</v>
      </c>
      <c r="E8" s="29">
        <v>6</v>
      </c>
      <c r="F8" s="29">
        <v>38</v>
      </c>
      <c r="G8" s="7"/>
      <c r="H8" s="12"/>
      <c r="I8" s="12"/>
    </row>
    <row r="9" spans="1:9" x14ac:dyDescent="0.2">
      <c r="A9" s="3" t="s">
        <v>32</v>
      </c>
      <c r="D9" s="28">
        <v>5</v>
      </c>
      <c r="E9" s="30">
        <v>5</v>
      </c>
      <c r="F9" s="30">
        <v>5</v>
      </c>
      <c r="G9" s="7"/>
      <c r="H9" s="12"/>
      <c r="I9" s="12"/>
    </row>
    <row r="10" spans="1:9" x14ac:dyDescent="0.2">
      <c r="A10" t="s">
        <v>2</v>
      </c>
      <c r="D10" s="24">
        <f>D8-D9</f>
        <v>5</v>
      </c>
      <c r="E10" s="24">
        <f>E8-E9</f>
        <v>1</v>
      </c>
      <c r="F10" s="24">
        <f>F8-F9</f>
        <v>33</v>
      </c>
      <c r="G10" s="7"/>
      <c r="H10" s="12"/>
      <c r="I10" s="12"/>
    </row>
    <row r="11" spans="1:9" x14ac:dyDescent="0.2">
      <c r="D11" s="24"/>
      <c r="E11" s="24"/>
      <c r="F11" s="24"/>
      <c r="G11" s="7"/>
      <c r="H11" s="12"/>
      <c r="I11" s="12"/>
    </row>
    <row r="12" spans="1:9" x14ac:dyDescent="0.2">
      <c r="A12" t="s">
        <v>16</v>
      </c>
      <c r="D12" s="24">
        <v>20</v>
      </c>
      <c r="E12" s="24">
        <v>20</v>
      </c>
      <c r="F12" s="24">
        <v>20</v>
      </c>
      <c r="G12" s="7"/>
      <c r="H12" s="12"/>
      <c r="I12" s="12"/>
    </row>
    <row r="13" spans="1:9" x14ac:dyDescent="0.2">
      <c r="A13" t="s">
        <v>17</v>
      </c>
      <c r="D13" s="24">
        <v>3</v>
      </c>
      <c r="E13" s="24">
        <v>3</v>
      </c>
      <c r="F13" s="24">
        <v>3</v>
      </c>
      <c r="G13" s="7"/>
      <c r="H13" s="12"/>
      <c r="I13" s="12"/>
    </row>
    <row r="14" spans="1:9" x14ac:dyDescent="0.2">
      <c r="A14" t="s">
        <v>27</v>
      </c>
      <c r="D14" s="24">
        <f>IF(D10&lt;D13,D13,IF(D10&gt;D12,D12,D10))</f>
        <v>5</v>
      </c>
      <c r="E14" s="24">
        <f>IF(E10&lt;E13,E13,IF(E10&gt;E12,E12,E10))</f>
        <v>3</v>
      </c>
      <c r="F14" s="24">
        <f>IF(F10&lt;F13,F13,IF(F10&gt;F12,F12,F10))</f>
        <v>20</v>
      </c>
      <c r="G14" s="7"/>
      <c r="H14" s="12"/>
      <c r="I14" s="12"/>
    </row>
    <row r="15" spans="1:9" x14ac:dyDescent="0.2">
      <c r="D15" s="24"/>
      <c r="E15" s="8"/>
      <c r="F15" s="8"/>
      <c r="G15" s="7"/>
      <c r="H15" s="12"/>
      <c r="I15" s="12"/>
    </row>
    <row r="16" spans="1:9" x14ac:dyDescent="0.2">
      <c r="A16" s="1" t="s">
        <v>12</v>
      </c>
      <c r="D16" s="24"/>
      <c r="E16" s="8"/>
      <c r="F16" s="8"/>
      <c r="G16" s="7"/>
      <c r="H16" s="12"/>
      <c r="I16" s="12"/>
    </row>
    <row r="17" spans="1:9" x14ac:dyDescent="0.2">
      <c r="A17" s="3" t="s">
        <v>23</v>
      </c>
      <c r="D17" s="2">
        <f>ROUND(20000/(1-0.0475),0)</f>
        <v>20997</v>
      </c>
      <c r="E17" s="2">
        <f>ROUND(20000/(1-0.0475),0)</f>
        <v>20997</v>
      </c>
      <c r="F17" s="2">
        <f>ROUND(20000/(1-0.0475),0)</f>
        <v>20997</v>
      </c>
      <c r="G17" s="2"/>
      <c r="H17" s="12"/>
      <c r="I17" s="12"/>
    </row>
    <row r="18" spans="1:9" x14ac:dyDescent="0.2">
      <c r="A18" s="3" t="s">
        <v>24</v>
      </c>
      <c r="D18" s="2">
        <v>20000</v>
      </c>
      <c r="E18" s="2">
        <v>20000</v>
      </c>
      <c r="F18" s="2">
        <v>20000</v>
      </c>
      <c r="G18" s="2"/>
      <c r="H18" s="12"/>
      <c r="I18" s="12"/>
    </row>
    <row r="19" spans="1:9" x14ac:dyDescent="0.2">
      <c r="A19" s="3" t="s">
        <v>1</v>
      </c>
      <c r="D19" s="24">
        <f>D9</f>
        <v>5</v>
      </c>
      <c r="E19" s="24">
        <f>E9</f>
        <v>5</v>
      </c>
      <c r="F19" s="24">
        <f>F9</f>
        <v>5</v>
      </c>
      <c r="G19" s="7"/>
      <c r="H19" s="12"/>
      <c r="I19" s="12"/>
    </row>
    <row r="20" spans="1:9" x14ac:dyDescent="0.2">
      <c r="A20" s="3" t="s">
        <v>18</v>
      </c>
      <c r="D20" s="25">
        <v>-0.1</v>
      </c>
      <c r="E20" s="25">
        <v>-0.1</v>
      </c>
      <c r="F20" s="25">
        <v>-0.1</v>
      </c>
      <c r="G20" s="7"/>
      <c r="H20" s="12"/>
      <c r="I20" s="12"/>
    </row>
    <row r="21" spans="1:9" x14ac:dyDescent="0.2">
      <c r="A21" s="3" t="s">
        <v>19</v>
      </c>
      <c r="D21" s="24">
        <f>D19+D20</f>
        <v>4.9000000000000004</v>
      </c>
      <c r="E21" s="24">
        <f>E19+E20</f>
        <v>4.9000000000000004</v>
      </c>
      <c r="F21" s="24">
        <f>F19+F20</f>
        <v>4.9000000000000004</v>
      </c>
      <c r="G21" s="7"/>
      <c r="H21" s="12"/>
      <c r="I21" s="12"/>
    </row>
    <row r="22" spans="1:9" x14ac:dyDescent="0.2">
      <c r="A22" s="3" t="s">
        <v>20</v>
      </c>
      <c r="D22" s="24"/>
      <c r="E22" s="8"/>
      <c r="F22" s="8"/>
      <c r="G22" s="7"/>
      <c r="H22" s="12"/>
      <c r="I22" s="12"/>
    </row>
    <row r="23" spans="1:9" x14ac:dyDescent="0.2">
      <c r="A23" s="3" t="s">
        <v>22</v>
      </c>
      <c r="D23" s="16">
        <v>1.1000000000000001E-3</v>
      </c>
      <c r="E23" s="16">
        <v>1.1000000000000001E-3</v>
      </c>
      <c r="F23" s="16">
        <v>1.1000000000000001E-3</v>
      </c>
      <c r="G23" s="7"/>
      <c r="H23" s="12"/>
      <c r="I23" s="12"/>
    </row>
    <row r="24" spans="1:9" x14ac:dyDescent="0.2">
      <c r="A24" s="3" t="s">
        <v>21</v>
      </c>
      <c r="D24" s="5">
        <v>2.53E-2</v>
      </c>
      <c r="E24" s="5">
        <v>2.53E-2</v>
      </c>
      <c r="F24" s="5">
        <v>2.53E-2</v>
      </c>
      <c r="G24" s="7"/>
      <c r="H24" s="12"/>
      <c r="I24" s="12"/>
    </row>
    <row r="25" spans="1:9" x14ac:dyDescent="0.2">
      <c r="A25" s="3" t="s">
        <v>25</v>
      </c>
      <c r="D25" s="24">
        <v>3</v>
      </c>
      <c r="E25" s="24">
        <v>3</v>
      </c>
      <c r="F25" s="24">
        <v>3</v>
      </c>
      <c r="G25" s="7"/>
      <c r="H25" s="12"/>
      <c r="I25" s="12"/>
    </row>
    <row r="26" spans="1:9" x14ac:dyDescent="0.2">
      <c r="A26" s="3" t="s">
        <v>44</v>
      </c>
      <c r="D26" s="25">
        <f>D14-D13</f>
        <v>2</v>
      </c>
      <c r="E26" s="25">
        <f>E14-E13</f>
        <v>0</v>
      </c>
      <c r="F26" s="25">
        <f>F14-F13</f>
        <v>17</v>
      </c>
      <c r="G26" s="7"/>
      <c r="H26" s="12"/>
      <c r="I26" s="12"/>
    </row>
    <row r="27" spans="1:9" x14ac:dyDescent="0.2">
      <c r="A27" s="3" t="s">
        <v>26</v>
      </c>
      <c r="D27" s="24">
        <f>D21+D23+D24+D25+D26</f>
        <v>9.926400000000001</v>
      </c>
      <c r="E27" s="24">
        <f>E21+E23+E24+E25+E26</f>
        <v>7.9264000000000001</v>
      </c>
      <c r="F27" s="24">
        <f>F21+F23+F24+F25+F26</f>
        <v>24.926400000000001</v>
      </c>
      <c r="G27" s="7"/>
      <c r="H27" s="12"/>
      <c r="I27" s="12"/>
    </row>
    <row r="28" spans="1:9" x14ac:dyDescent="0.2">
      <c r="A28" s="3" t="s">
        <v>26</v>
      </c>
      <c r="D28" s="24"/>
      <c r="E28" s="24"/>
      <c r="F28" s="24"/>
      <c r="G28" s="7"/>
      <c r="H28" s="12"/>
      <c r="I28" s="12"/>
    </row>
    <row r="29" spans="1:9" x14ac:dyDescent="0.2">
      <c r="A29" s="3" t="s">
        <v>46</v>
      </c>
      <c r="D29" s="24">
        <f>3+D46+D49</f>
        <v>3.3113000000000001</v>
      </c>
      <c r="E29" s="24">
        <f>3+E46+E49</f>
        <v>3.3113000000000001</v>
      </c>
      <c r="F29" s="24">
        <f>3+F46+F49</f>
        <v>3.3113000000000001</v>
      </c>
      <c r="G29" s="7"/>
      <c r="H29" s="12"/>
      <c r="I29" s="12"/>
    </row>
    <row r="30" spans="1:9" x14ac:dyDescent="0.2">
      <c r="A30" s="3" t="s">
        <v>49</v>
      </c>
      <c r="D30" s="24">
        <f>D9</f>
        <v>5</v>
      </c>
      <c r="E30" s="24">
        <f>E9</f>
        <v>5</v>
      </c>
      <c r="F30" s="24">
        <f>F9</f>
        <v>5</v>
      </c>
      <c r="G30" s="7"/>
      <c r="H30" s="12"/>
      <c r="I30" s="12"/>
    </row>
    <row r="31" spans="1:9" x14ac:dyDescent="0.2">
      <c r="A31" s="3" t="s">
        <v>47</v>
      </c>
      <c r="D31" s="24">
        <f>D23+D24</f>
        <v>2.64E-2</v>
      </c>
      <c r="E31" s="24">
        <f>E23+E24</f>
        <v>2.64E-2</v>
      </c>
      <c r="F31" s="24">
        <f>F23+F24</f>
        <v>2.64E-2</v>
      </c>
      <c r="G31" s="7"/>
      <c r="H31" s="12"/>
      <c r="I31" s="12"/>
    </row>
    <row r="32" spans="1:9" x14ac:dyDescent="0.2">
      <c r="A32" s="3" t="s">
        <v>48</v>
      </c>
      <c r="D32" s="25">
        <f>D14-D29</f>
        <v>1.6886999999999999</v>
      </c>
      <c r="E32" s="25">
        <f>E14-E29</f>
        <v>-0.31130000000000013</v>
      </c>
      <c r="F32" s="25">
        <f>F14-F29</f>
        <v>16.688700000000001</v>
      </c>
      <c r="G32" s="7"/>
      <c r="H32" s="12"/>
      <c r="I32" s="12"/>
    </row>
    <row r="33" spans="1:9" x14ac:dyDescent="0.2">
      <c r="A33" s="3" t="s">
        <v>38</v>
      </c>
      <c r="D33" s="24">
        <f>SUM(D29:D32)</f>
        <v>10.026399999999999</v>
      </c>
      <c r="E33" s="24">
        <f>SUM(E29:E32)</f>
        <v>8.0263999999999989</v>
      </c>
      <c r="F33" s="24">
        <f>SUM(F29:F32)</f>
        <v>25.026400000000002</v>
      </c>
      <c r="G33" s="7"/>
      <c r="H33" s="12"/>
      <c r="I33" s="12"/>
    </row>
    <row r="34" spans="1:9" x14ac:dyDescent="0.2">
      <c r="A34" s="3"/>
      <c r="D34" s="24"/>
      <c r="E34" s="8"/>
      <c r="F34" s="8"/>
      <c r="G34" s="7"/>
      <c r="H34" s="12"/>
      <c r="I34" s="12"/>
    </row>
    <row r="35" spans="1:9" x14ac:dyDescent="0.2">
      <c r="A35" s="1" t="s">
        <v>28</v>
      </c>
      <c r="D35" s="24"/>
      <c r="E35" s="8"/>
      <c r="F35" s="8"/>
      <c r="G35" s="7"/>
      <c r="H35" s="12"/>
      <c r="I35" s="12"/>
    </row>
    <row r="36" spans="1:9" x14ac:dyDescent="0.2">
      <c r="A36" s="3" t="s">
        <v>36</v>
      </c>
      <c r="D36" s="24"/>
      <c r="E36" s="8"/>
      <c r="F36" s="8"/>
      <c r="G36" s="7"/>
      <c r="H36" s="12"/>
      <c r="I36" s="12"/>
    </row>
    <row r="37" spans="1:9" x14ac:dyDescent="0.2">
      <c r="A37" s="3" t="s">
        <v>29</v>
      </c>
      <c r="D37" s="24">
        <f>D19</f>
        <v>5</v>
      </c>
      <c r="E37" s="24">
        <f>E19</f>
        <v>5</v>
      </c>
      <c r="F37" s="24">
        <f>F19</f>
        <v>5</v>
      </c>
      <c r="G37" s="7"/>
      <c r="H37" s="12"/>
      <c r="I37" s="12"/>
    </row>
    <row r="38" spans="1:9" x14ac:dyDescent="0.2">
      <c r="A38" s="3" t="s">
        <v>31</v>
      </c>
      <c r="D38" s="25">
        <v>7.0000000000000007E-2</v>
      </c>
      <c r="E38" s="25">
        <v>7.0000000000000007E-2</v>
      </c>
      <c r="F38" s="25">
        <v>7.0000000000000007E-2</v>
      </c>
      <c r="G38" s="7"/>
      <c r="H38" s="12"/>
      <c r="I38" s="12"/>
    </row>
    <row r="39" spans="1:9" x14ac:dyDescent="0.2">
      <c r="A39" s="3" t="s">
        <v>38</v>
      </c>
      <c r="D39" s="24">
        <f>D37+D38</f>
        <v>5.07</v>
      </c>
      <c r="E39" s="24">
        <f>E37+E38</f>
        <v>5.07</v>
      </c>
      <c r="F39" s="24">
        <f>F37+F38</f>
        <v>5.07</v>
      </c>
      <c r="G39" s="7"/>
      <c r="H39" s="12"/>
      <c r="I39" s="12"/>
    </row>
    <row r="40" spans="1:9" x14ac:dyDescent="0.2">
      <c r="A40" s="3" t="s">
        <v>38</v>
      </c>
      <c r="D40" s="32">
        <f>ROUND(D39*D17,0)</f>
        <v>106455</v>
      </c>
      <c r="E40" s="32">
        <f>ROUND(E39*E17,0)</f>
        <v>106455</v>
      </c>
      <c r="F40" s="32">
        <f>ROUND(F39*F17,0)</f>
        <v>106455</v>
      </c>
      <c r="G40" s="7"/>
      <c r="H40" s="12"/>
      <c r="I40" s="12"/>
    </row>
    <row r="41" spans="1:9" x14ac:dyDescent="0.2">
      <c r="A41" s="3" t="s">
        <v>38</v>
      </c>
      <c r="D41" s="24">
        <f>D39/(1-0.0475)</f>
        <v>5.3228346456692917</v>
      </c>
      <c r="E41" s="24">
        <f>E39/(1-0.0475)</f>
        <v>5.3228346456692917</v>
      </c>
      <c r="F41" s="24">
        <f>F39/(1-0.0475)</f>
        <v>5.3228346456692917</v>
      </c>
      <c r="G41" s="7"/>
      <c r="H41" s="12"/>
      <c r="I41" s="12"/>
    </row>
    <row r="42" spans="1:9" x14ac:dyDescent="0.2">
      <c r="A42" s="3"/>
      <c r="D42" s="24"/>
      <c r="E42" s="24"/>
      <c r="F42" s="24"/>
      <c r="G42" s="7"/>
      <c r="H42" s="12"/>
      <c r="I42" s="12"/>
    </row>
    <row r="43" spans="1:9" x14ac:dyDescent="0.2">
      <c r="A43" s="3" t="s">
        <v>3</v>
      </c>
      <c r="D43" s="24"/>
      <c r="E43" s="24"/>
      <c r="F43" s="24"/>
      <c r="G43" s="7"/>
      <c r="H43" s="12"/>
      <c r="I43" s="12"/>
    </row>
    <row r="44" spans="1:9" x14ac:dyDescent="0.2">
      <c r="A44" s="3" t="s">
        <v>7</v>
      </c>
      <c r="D44" s="24"/>
      <c r="E44" s="24"/>
      <c r="F44" s="24"/>
      <c r="G44" s="7"/>
      <c r="H44" s="12"/>
      <c r="I44" s="12"/>
    </row>
    <row r="45" spans="1:9" x14ac:dyDescent="0.2">
      <c r="A45" s="3" t="s">
        <v>6</v>
      </c>
      <c r="D45" s="16">
        <v>1.1000000000000001E-3</v>
      </c>
      <c r="E45" s="16">
        <v>1.1000000000000001E-3</v>
      </c>
      <c r="F45" s="16">
        <v>1.1000000000000001E-3</v>
      </c>
      <c r="G45" s="7"/>
      <c r="H45" s="12"/>
      <c r="I45" s="12"/>
    </row>
    <row r="46" spans="1:9" x14ac:dyDescent="0.2">
      <c r="A46" s="3" t="s">
        <v>4</v>
      </c>
      <c r="D46" s="16">
        <v>0.1031</v>
      </c>
      <c r="E46" s="16">
        <v>0.1031</v>
      </c>
      <c r="F46" s="16">
        <v>0.1031</v>
      </c>
      <c r="G46" s="7"/>
      <c r="H46" s="12"/>
      <c r="I46" s="12"/>
    </row>
    <row r="47" spans="1:9" x14ac:dyDescent="0.2">
      <c r="A47" s="3" t="s">
        <v>8</v>
      </c>
      <c r="D47" s="24"/>
      <c r="E47" s="24"/>
      <c r="F47" s="24"/>
      <c r="G47" s="7"/>
      <c r="H47" s="12"/>
      <c r="I47" s="12"/>
    </row>
    <row r="48" spans="1:9" x14ac:dyDescent="0.2">
      <c r="A48" s="3" t="s">
        <v>6</v>
      </c>
      <c r="C48" s="3"/>
      <c r="D48" s="5">
        <v>2.53E-2</v>
      </c>
      <c r="E48" s="5">
        <v>2.53E-2</v>
      </c>
      <c r="F48" s="5">
        <v>2.53E-2</v>
      </c>
      <c r="G48" s="7"/>
      <c r="H48" s="12"/>
      <c r="I48" s="12"/>
    </row>
    <row r="49" spans="1:9" x14ac:dyDescent="0.2">
      <c r="A49" s="3" t="s">
        <v>4</v>
      </c>
      <c r="C49" s="8"/>
      <c r="D49" s="27">
        <v>0.2082</v>
      </c>
      <c r="E49" s="27">
        <v>0.2082</v>
      </c>
      <c r="F49" s="27">
        <v>0.2082</v>
      </c>
      <c r="G49" s="7"/>
      <c r="H49" s="12"/>
      <c r="I49" s="12"/>
    </row>
    <row r="50" spans="1:9" x14ac:dyDescent="0.2">
      <c r="A50" s="6" t="s">
        <v>33</v>
      </c>
      <c r="B50" s="10"/>
      <c r="C50" s="11"/>
      <c r="D50" s="24">
        <f>SUM(D45:D49)</f>
        <v>0.3377</v>
      </c>
      <c r="E50" s="24">
        <f>SUM(E45:E49)</f>
        <v>0.3377</v>
      </c>
      <c r="F50" s="24">
        <f>SUM(F45:F49)</f>
        <v>0.3377</v>
      </c>
      <c r="G50" s="7"/>
      <c r="H50" s="12"/>
      <c r="I50" s="12"/>
    </row>
    <row r="51" spans="1:9" x14ac:dyDescent="0.2">
      <c r="A51" s="6" t="s">
        <v>33</v>
      </c>
      <c r="B51" s="10"/>
      <c r="C51" s="19"/>
      <c r="D51" s="33">
        <f>D50*D18</f>
        <v>6754</v>
      </c>
      <c r="E51" s="33">
        <f>E50*E18</f>
        <v>6754</v>
      </c>
      <c r="F51" s="33">
        <f>F50*F18</f>
        <v>6754</v>
      </c>
      <c r="G51" s="7"/>
      <c r="H51" s="12"/>
      <c r="I51" s="12"/>
    </row>
    <row r="52" spans="1:9" x14ac:dyDescent="0.2">
      <c r="A52" s="6"/>
      <c r="B52" s="10"/>
      <c r="C52" s="19"/>
      <c r="D52" s="33"/>
      <c r="E52" s="33"/>
      <c r="F52" s="33"/>
      <c r="G52" s="7"/>
      <c r="H52" s="12"/>
      <c r="I52" s="12"/>
    </row>
    <row r="53" spans="1:9" x14ac:dyDescent="0.2">
      <c r="A53" s="6" t="s">
        <v>37</v>
      </c>
      <c r="B53" s="10"/>
      <c r="C53" s="11"/>
      <c r="D53" s="24"/>
      <c r="E53" s="24"/>
      <c r="F53" s="24"/>
      <c r="G53" s="7"/>
      <c r="H53" s="12"/>
      <c r="I53" s="12"/>
    </row>
    <row r="54" spans="1:9" x14ac:dyDescent="0.2">
      <c r="A54" s="6" t="s">
        <v>34</v>
      </c>
      <c r="B54" s="10"/>
      <c r="C54" s="11"/>
      <c r="D54" s="24">
        <v>0.02</v>
      </c>
      <c r="E54" s="24">
        <v>0.02</v>
      </c>
      <c r="F54" s="24">
        <v>0.02</v>
      </c>
      <c r="G54" s="7"/>
      <c r="H54" s="12"/>
      <c r="I54" s="12"/>
    </row>
    <row r="55" spans="1:9" x14ac:dyDescent="0.2">
      <c r="A55" s="18" t="s">
        <v>35</v>
      </c>
      <c r="B55" s="10"/>
      <c r="C55" s="11"/>
      <c r="D55" s="25">
        <v>0.13</v>
      </c>
      <c r="E55" s="25">
        <v>0.13</v>
      </c>
      <c r="F55" s="25">
        <v>0.13</v>
      </c>
      <c r="G55" s="7"/>
      <c r="H55" s="12"/>
      <c r="I55" s="12"/>
    </row>
    <row r="56" spans="1:9" x14ac:dyDescent="0.2">
      <c r="A56" t="s">
        <v>39</v>
      </c>
      <c r="B56" s="13"/>
      <c r="C56" s="8"/>
      <c r="D56" s="35">
        <f>SUM(D54:D55)</f>
        <v>0.15</v>
      </c>
      <c r="E56" s="35">
        <f>SUM(E54:E55)</f>
        <v>0.15</v>
      </c>
      <c r="F56" s="35">
        <f>SUM(F54:F55)</f>
        <v>0.15</v>
      </c>
      <c r="G56" s="15"/>
      <c r="H56" s="12"/>
      <c r="I56" s="12"/>
    </row>
    <row r="57" spans="1:9" x14ac:dyDescent="0.2">
      <c r="A57" t="s">
        <v>39</v>
      </c>
      <c r="B57" s="13"/>
      <c r="C57" s="8"/>
      <c r="D57" s="36">
        <f>D56*D18</f>
        <v>3000</v>
      </c>
      <c r="E57" s="36">
        <f>E56*E18</f>
        <v>3000</v>
      </c>
      <c r="F57" s="36">
        <f>F56*F18</f>
        <v>3000</v>
      </c>
      <c r="G57" s="15"/>
      <c r="H57" s="12"/>
      <c r="I57" s="12"/>
    </row>
    <row r="58" spans="1:9" x14ac:dyDescent="0.2">
      <c r="B58" s="13"/>
      <c r="C58" s="8"/>
      <c r="D58" s="35"/>
      <c r="E58" s="35"/>
      <c r="F58" s="35"/>
      <c r="G58" s="15"/>
      <c r="H58" s="12"/>
      <c r="I58" s="12"/>
    </row>
    <row r="59" spans="1:9" x14ac:dyDescent="0.2">
      <c r="A59" t="s">
        <v>40</v>
      </c>
      <c r="B59" s="9"/>
      <c r="C59" s="10"/>
      <c r="D59" s="34">
        <f>D40+D51+D57</f>
        <v>116209</v>
      </c>
      <c r="E59" s="34">
        <f>E40+E51+E57</f>
        <v>116209</v>
      </c>
      <c r="F59" s="34">
        <f>F40+F51+F57</f>
        <v>116209</v>
      </c>
      <c r="G59" s="7"/>
      <c r="H59" s="12"/>
      <c r="I59" s="12"/>
    </row>
    <row r="60" spans="1:9" x14ac:dyDescent="0.2">
      <c r="A60" t="s">
        <v>40</v>
      </c>
      <c r="B60" s="8"/>
      <c r="C60" s="8"/>
      <c r="D60" s="38">
        <f>D59/D18</f>
        <v>5.8104500000000003</v>
      </c>
      <c r="E60" s="38">
        <f>E59/E18</f>
        <v>5.8104500000000003</v>
      </c>
      <c r="F60" s="38">
        <f>F59/F18</f>
        <v>5.8104500000000003</v>
      </c>
      <c r="G60" s="7"/>
      <c r="H60" s="12"/>
      <c r="I60" s="12"/>
    </row>
    <row r="61" spans="1:9" x14ac:dyDescent="0.2">
      <c r="A61" t="s">
        <v>40</v>
      </c>
      <c r="C61" s="8"/>
      <c r="D61" s="38">
        <f>D41+D50+D56</f>
        <v>5.8105346456692919</v>
      </c>
      <c r="E61" s="38">
        <f>E41+E50+E56</f>
        <v>5.8105346456692919</v>
      </c>
      <c r="F61" s="38">
        <f>F41+F50+F56</f>
        <v>5.8105346456692919</v>
      </c>
      <c r="G61" s="7"/>
      <c r="H61" s="12"/>
      <c r="I61" s="12"/>
    </row>
    <row r="62" spans="1:9" x14ac:dyDescent="0.2">
      <c r="B62" s="8"/>
      <c r="C62" s="8"/>
      <c r="D62" s="8"/>
      <c r="E62" s="8"/>
      <c r="F62" s="8"/>
      <c r="G62" s="7"/>
      <c r="H62" s="12"/>
      <c r="I62" s="12"/>
    </row>
    <row r="63" spans="1:9" x14ac:dyDescent="0.2">
      <c r="A63" s="1" t="s">
        <v>41</v>
      </c>
      <c r="B63" s="3"/>
      <c r="C63" s="3"/>
      <c r="D63" s="3"/>
      <c r="E63" s="3"/>
      <c r="F63" s="3"/>
      <c r="G63" s="4"/>
    </row>
    <row r="64" spans="1:9" x14ac:dyDescent="0.2">
      <c r="A64" t="s">
        <v>42</v>
      </c>
      <c r="B64" s="17"/>
      <c r="C64" s="20"/>
      <c r="D64" s="37">
        <f>D27*D18</f>
        <v>198528.00000000003</v>
      </c>
      <c r="E64" s="37">
        <f>E27*E18</f>
        <v>158528</v>
      </c>
      <c r="F64" s="37">
        <f>F27*F18</f>
        <v>498528</v>
      </c>
      <c r="G64" s="7"/>
    </row>
    <row r="65" spans="1:7" x14ac:dyDescent="0.2">
      <c r="A65" t="s">
        <v>43</v>
      </c>
      <c r="C65" s="8"/>
      <c r="D65" s="37">
        <f>D59</f>
        <v>116209</v>
      </c>
      <c r="E65" s="37">
        <f>E59</f>
        <v>116209</v>
      </c>
      <c r="F65" s="37">
        <f>F59</f>
        <v>116209</v>
      </c>
      <c r="G65" s="7"/>
    </row>
    <row r="66" spans="1:7" x14ac:dyDescent="0.2">
      <c r="A66" t="s">
        <v>5</v>
      </c>
      <c r="B66" s="8"/>
      <c r="C66" s="8"/>
      <c r="D66" s="37">
        <f>D64-D65</f>
        <v>82319.000000000029</v>
      </c>
      <c r="E66" s="37">
        <f>E64-E65</f>
        <v>42319</v>
      </c>
      <c r="F66" s="37">
        <f>F64-F65</f>
        <v>382319</v>
      </c>
      <c r="G66" s="7"/>
    </row>
    <row r="67" spans="1:7" x14ac:dyDescent="0.2">
      <c r="A67" t="s">
        <v>5</v>
      </c>
      <c r="B67" s="17"/>
      <c r="C67" s="8"/>
      <c r="D67" s="8">
        <f>D66/D18</f>
        <v>4.1159500000000016</v>
      </c>
      <c r="E67" s="8">
        <f>E66/E18</f>
        <v>2.1159500000000002</v>
      </c>
      <c r="F67" s="8">
        <f>F66/F18</f>
        <v>19.115950000000002</v>
      </c>
      <c r="G67" s="7"/>
    </row>
    <row r="68" spans="1:7" x14ac:dyDescent="0.2">
      <c r="B68" s="8"/>
      <c r="C68" s="8"/>
      <c r="D68" s="8"/>
      <c r="E68" s="21"/>
      <c r="F68" s="8"/>
      <c r="G68" s="7"/>
    </row>
    <row r="69" spans="1:7" x14ac:dyDescent="0.2">
      <c r="B69" s="8"/>
      <c r="C69" s="8"/>
      <c r="D69" s="8"/>
      <c r="E69" s="21"/>
      <c r="F69" s="8"/>
      <c r="G69" s="7"/>
    </row>
    <row r="70" spans="1:7" x14ac:dyDescent="0.2">
      <c r="B70" s="8"/>
      <c r="C70" s="8"/>
      <c r="D70" s="8"/>
      <c r="E70" s="8"/>
      <c r="F70" s="8"/>
      <c r="G70" s="7"/>
    </row>
    <row r="71" spans="1:7" x14ac:dyDescent="0.2">
      <c r="B71" s="8"/>
      <c r="C71" s="8"/>
      <c r="D71" s="8"/>
      <c r="E71" s="8"/>
      <c r="F71" s="12"/>
      <c r="G71" s="22"/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2001-03-22T00:45:06Z</cp:lastPrinted>
  <dcterms:created xsi:type="dcterms:W3CDTF">2001-03-21T19:09:46Z</dcterms:created>
  <dcterms:modified xsi:type="dcterms:W3CDTF">2014-09-04T08:03:08Z</dcterms:modified>
</cp:coreProperties>
</file>