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152511" iterate="1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 s="1"/>
  <c r="C13" i="1"/>
  <c r="D13" i="1"/>
  <c r="E13" i="1" s="1"/>
  <c r="C15" i="1"/>
  <c r="C17" i="1"/>
  <c r="C24" i="1" s="1"/>
  <c r="C40" i="1" s="1"/>
  <c r="C44" i="1" s="1"/>
  <c r="C53" i="1" s="1"/>
  <c r="D17" i="1"/>
  <c r="E17" i="1" s="1"/>
  <c r="C19" i="1"/>
  <c r="E19" i="1" s="1"/>
  <c r="D19" i="1"/>
  <c r="D21" i="1"/>
  <c r="E21" i="1"/>
  <c r="C27" i="1"/>
  <c r="E27" i="1" s="1"/>
  <c r="E37" i="1" s="1"/>
  <c r="D27" i="1"/>
  <c r="C29" i="1"/>
  <c r="D29" i="1"/>
  <c r="D37" i="1" s="1"/>
  <c r="E29" i="1"/>
  <c r="C31" i="1"/>
  <c r="D31" i="1"/>
  <c r="E31" i="1"/>
  <c r="C33" i="1"/>
  <c r="D33" i="1"/>
  <c r="E33" i="1"/>
  <c r="E35" i="1"/>
  <c r="C37" i="1"/>
  <c r="C42" i="1"/>
  <c r="E42" i="1"/>
  <c r="E47" i="1"/>
  <c r="E48" i="1"/>
  <c r="E49" i="1"/>
  <c r="E50" i="1"/>
  <c r="E51" i="1"/>
  <c r="D15" i="1" l="1"/>
  <c r="E15" i="1" s="1"/>
  <c r="D24" i="1" l="1"/>
  <c r="E24" i="1" l="1"/>
  <c r="E40" i="1" s="1"/>
  <c r="E44" i="1" s="1"/>
  <c r="E53" i="1" s="1"/>
  <c r="D40" i="1"/>
  <c r="D44" i="1" s="1"/>
  <c r="D53" i="1" s="1"/>
</calcChain>
</file>

<file path=xl/sharedStrings.xml><?xml version="1.0" encoding="utf-8"?>
<sst xmlns="http://schemas.openxmlformats.org/spreadsheetml/2006/main" count="38" uniqueCount="38">
  <si>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</si>
  <si>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</si>
  <si>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</si>
  <si>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</si>
  <si>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</si>
  <si>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</si>
  <si>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</si>
  <si>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</si>
  <si>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</si>
  <si>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</si>
  <si>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</si>
  <si>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</si>
  <si>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</si>
  <si>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</si>
  <si>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</si>
  <si>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</si>
  <si>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</si>
  <si>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</si>
  <si>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</si>
  <si>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</si>
  <si>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</si>
  <si>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</si>
  <si>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</si>
  <si>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PNR Revnues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</si>
  <si>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</si>
  <si>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</si>
  <si>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</si>
  <si>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</si>
  <si>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</si>
  <si>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>Over-retained Fuel Sales to Richardson Products</t>
  </si>
  <si>
    <t xml:space="preserve">Adjusted Current Month Variance </t>
  </si>
  <si>
    <t>August 31,2001 YTD</t>
  </si>
  <si>
    <t>Reliant $18K</t>
  </si>
  <si>
    <t>July 31, 2001 Actuals</t>
  </si>
  <si>
    <t>USGT $52K,  Astra $12K Negotiated Rate</t>
  </si>
  <si>
    <t>IT deals greater by $203K</t>
  </si>
  <si>
    <t>Higher retained volumes</t>
  </si>
  <si>
    <t>MTD index price of $2.80 vs. 2nd CE index price of $3.30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</si>
</sst>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44" fontId="7" fillId="0" borderId="0" xfId="0" applyNumberFormat="1" applyFont="1"/>
    <xf numFmtId="44" fontId="5" fillId="0" borderId="0" xfId="0" applyNumberFormat="1" applyFont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  <xf numFmtId="164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August/Aug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/>
      <sheetData sheetId="1"/>
      <sheetData sheetId="2"/>
      <sheetData sheetId="3"/>
      <sheetData sheetId="4">
        <row r="7">
          <cell r="C7" t="str">
            <v>August, 2001</v>
          </cell>
        </row>
        <row r="8">
          <cell r="C8" t="str">
            <v>August Week 4:  8/01/01 thru 8/27/01</v>
          </cell>
        </row>
        <row r="21">
          <cell r="C21">
            <v>0</v>
          </cell>
        </row>
        <row r="102">
          <cell r="C102">
            <v>0.9294</v>
          </cell>
        </row>
      </sheetData>
      <sheetData sheetId="5">
        <row r="10">
          <cell r="N10">
            <v>1516.4528850000002</v>
          </cell>
          <cell r="P10">
            <v>1516.4580000000001</v>
          </cell>
        </row>
        <row r="20">
          <cell r="N20">
            <v>2487.9515000000001</v>
          </cell>
          <cell r="P20">
            <v>2497.7341699999997</v>
          </cell>
        </row>
        <row r="27">
          <cell r="N27">
            <v>291.01874300000003</v>
          </cell>
          <cell r="P27">
            <v>296.09340000000009</v>
          </cell>
        </row>
        <row r="33">
          <cell r="N33">
            <v>955.104377</v>
          </cell>
          <cell r="P33">
            <v>958.75367800000015</v>
          </cell>
        </row>
        <row r="40">
          <cell r="N40">
            <v>5196.8799280000003</v>
          </cell>
          <cell r="P40">
            <v>5166.2076599999991</v>
          </cell>
        </row>
        <row r="46">
          <cell r="N46">
            <v>11496.2943375</v>
          </cell>
          <cell r="P46">
            <v>11260.872837499999</v>
          </cell>
        </row>
        <row r="50">
          <cell r="N50">
            <v>463.11874599999999</v>
          </cell>
          <cell r="P50">
            <v>464.08240000000001</v>
          </cell>
        </row>
        <row r="56">
          <cell r="N56">
            <v>242.196155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475.50312199999996</v>
          </cell>
          <cell r="P69">
            <v>468.55462857799989</v>
          </cell>
        </row>
        <row r="75">
          <cell r="N75">
            <v>1373.9191185999998</v>
          </cell>
          <cell r="P75">
            <v>1328.0809819999999</v>
          </cell>
        </row>
        <row r="78">
          <cell r="N78">
            <v>491.14548400000001</v>
          </cell>
          <cell r="P78">
            <v>489.71502279999999</v>
          </cell>
        </row>
        <row r="84">
          <cell r="N84">
            <v>373.96173399999998</v>
          </cell>
          <cell r="P84">
            <v>281.88660684999996</v>
          </cell>
        </row>
        <row r="89">
          <cell r="N89">
            <v>992.22370069999999</v>
          </cell>
          <cell r="P89">
            <v>866.74697999999989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7.75</v>
          </cell>
          <cell r="M72">
            <v>7.7499999999999725</v>
          </cell>
        </row>
        <row r="74">
          <cell r="G74">
            <v>266.20527116684764</v>
          </cell>
          <cell r="M74">
            <v>0</v>
          </cell>
        </row>
        <row r="75">
          <cell r="G75">
            <v>526.85509261712934</v>
          </cell>
          <cell r="M75">
            <v>620.93635915590244</v>
          </cell>
        </row>
        <row r="76">
          <cell r="G76">
            <v>188.3250000000001</v>
          </cell>
          <cell r="M76">
            <v>0</v>
          </cell>
        </row>
      </sheetData>
      <sheetData sheetId="8"/>
      <sheetData sheetId="9">
        <row r="9">
          <cell r="C9">
            <v>10.435</v>
          </cell>
          <cell r="D9">
            <v>10.446999999999999</v>
          </cell>
        </row>
        <row r="13">
          <cell r="C13">
            <v>1.1859999999999999</v>
          </cell>
        </row>
        <row r="17">
          <cell r="C17">
            <v>0.77200000000000002</v>
          </cell>
          <cell r="D17">
            <v>0.86499999999999999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8" t="s">
        <v>18</v>
      </c>
      <c r="B1" s="29"/>
      <c r="C1" s="29"/>
      <c r="D1" s="29"/>
      <c r="E1" s="29"/>
      <c r="F1" s="29"/>
      <c r="G1" s="29"/>
    </row>
    <row r="2" spans="1:7" ht="12.75" customHeight="1" x14ac:dyDescent="0.25">
      <c r="A2" s="30" t="s">
        <v>19</v>
      </c>
      <c r="B2" s="30"/>
      <c r="C2" s="30"/>
      <c r="D2" s="30"/>
      <c r="E2" s="30"/>
      <c r="F2" s="30"/>
      <c r="G2" s="30"/>
    </row>
    <row r="3" spans="1:7" ht="12.75" customHeight="1" x14ac:dyDescent="0.25">
      <c r="A3" s="31" t="str">
        <f>'[1]Main Data Input'!C8</f>
        <v>August Week 4:  8/01/01 thru 8/27/01</v>
      </c>
      <c r="B3" s="7"/>
      <c r="C3" s="7"/>
      <c r="D3" s="7"/>
      <c r="E3" s="7"/>
      <c r="F3" s="7"/>
      <c r="G3" s="32">
        <f ca="1">NOW()</f>
        <v>41886.394847916665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20</v>
      </c>
      <c r="B5" s="7"/>
      <c r="C5" s="33" t="str">
        <f>'[1]Main Data Input'!C7</f>
        <v>August,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27</v>
      </c>
      <c r="D6" s="10" t="s">
        <v>21</v>
      </c>
      <c r="E6" s="10"/>
      <c r="F6" s="10"/>
      <c r="G6" s="7"/>
    </row>
    <row r="7" spans="1:7" ht="12.75" customHeight="1" x14ac:dyDescent="0.2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10.435</v>
      </c>
      <c r="D9" s="12">
        <f>ROUND(([1]Weekly_Transport_CE!N10+[1]Weekly_Transport_CE!N20+[1]Weekly_Transport_CE!N27+[1]Weekly_Transport_CE!N33+[1]Weekly_Transport_CE!N40)/1000,3)</f>
        <v>10.446999999999999</v>
      </c>
      <c r="E9" s="12">
        <f>D9-C9</f>
        <v>1.1999999999998678E-2</v>
      </c>
      <c r="F9" s="7"/>
      <c r="G9" s="7" t="s">
        <v>34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/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0.82587299999999964</v>
      </c>
      <c r="D11" s="12">
        <f>((ROUND([1]Weekly_Transport_CE!N46,3))/1000)-[1]SHarris_Mthly_Rpt_CE!D9</f>
        <v>1.0492940000000015</v>
      </c>
      <c r="E11" s="12">
        <f>D11-C11</f>
        <v>0.22342100000000187</v>
      </c>
      <c r="F11" s="7"/>
      <c r="G11" s="7" t="s">
        <v>35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1.1859999999999999</v>
      </c>
      <c r="D13" s="12">
        <f>ROUND((([1]Weekly_Transport_CE!N50+[1]Weekly_Transport_CE!N56+[1]Weekly_Transport_CE!N62+[1]Weekly_Transport_CE!N69)/1000),3)</f>
        <v>1.1990000000000001</v>
      </c>
      <c r="E13" s="12">
        <f>D13-C13</f>
        <v>1.3000000000000123E-2</v>
      </c>
      <c r="F13" s="7"/>
      <c r="G13" s="7"/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0.14200000000000013</v>
      </c>
      <c r="D15" s="12">
        <f>ROUND([1]Weekly_Transport_CE!N75/1000,3)-D13</f>
        <v>0.17500000000000004</v>
      </c>
      <c r="E15" s="12">
        <f>D15-C15</f>
        <v>3.2999999999999918E-2</v>
      </c>
      <c r="F15" s="7"/>
      <c r="G15" s="7"/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0.77200000000000002</v>
      </c>
      <c r="D17" s="12">
        <f>ROUND(([1]Weekly_Transport_CE!N78+[1]Weekly_Transport_CE!N84)/1000,3)</f>
        <v>0.86499999999999999</v>
      </c>
      <c r="E17" s="12">
        <f>D17-C17</f>
        <v>9.2999999999999972E-2</v>
      </c>
      <c r="F17" s="7"/>
      <c r="G17" s="7" t="s">
        <v>32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9.4999999999999973E-2</v>
      </c>
      <c r="D19" s="12">
        <f>ROUND([1]Weekly_Transport_CE!N89/1000,3)-[1]SHarris_Mthly_Rpt_CE!D17</f>
        <v>0.127</v>
      </c>
      <c r="E19" s="12">
        <f>D19-C19</f>
        <v>3.2000000000000028E-2</v>
      </c>
      <c r="F19" s="7"/>
      <c r="G19" s="7"/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23</v>
      </c>
      <c r="B21" s="7"/>
      <c r="C21" s="17">
        <v>0</v>
      </c>
      <c r="D21" s="12">
        <f>'[1]Main Data Input'!C102/1000</f>
        <v>9.2940000000000004E-4</v>
      </c>
      <c r="E21" s="12">
        <f>D21-C21</f>
        <v>9.2940000000000004E-4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4"/>
      <c r="D23" s="34"/>
      <c r="E23" s="34"/>
      <c r="F23" s="7"/>
      <c r="G23" s="7"/>
    </row>
    <row r="24" spans="1:7" ht="12.75" customHeight="1" x14ac:dyDescent="0.25">
      <c r="A24" s="16" t="s">
        <v>8</v>
      </c>
      <c r="B24" s="7"/>
      <c r="C24" s="35">
        <f>SUM(C9:C22)</f>
        <v>13.455873</v>
      </c>
      <c r="D24" s="35">
        <f>SUM(D9:D22)</f>
        <v>13.863223400000003</v>
      </c>
      <c r="E24" s="36">
        <f>D24-C24</f>
        <v>0.40735040000000211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ROUND([1]Weekly_Fuel_CE!M75/1000,3)-0.001</f>
        <v>0.62</v>
      </c>
      <c r="D27" s="12">
        <f>ROUND([1]Weekly_Fuel_CE!G75/1000,3)</f>
        <v>0.52700000000000002</v>
      </c>
      <c r="E27" s="12">
        <f>D27-C27</f>
        <v>-9.2999999999999972E-2</v>
      </c>
      <c r="F27" s="39"/>
      <c r="G27" s="39" t="s">
        <v>37</v>
      </c>
    </row>
    <row r="28" spans="1:7" ht="12.75" customHeight="1" x14ac:dyDescent="0.2">
      <c r="A28" s="7"/>
      <c r="B28" s="7"/>
      <c r="C28" s="12"/>
      <c r="D28" s="12"/>
      <c r="E28" s="12"/>
      <c r="F28" s="39"/>
      <c r="G28" s="40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0.26600000000000001</v>
      </c>
      <c r="E29" s="12">
        <f>D29-C29</f>
        <v>0.26600000000000001</v>
      </c>
      <c r="F29" s="39"/>
      <c r="G29" s="41" t="s">
        <v>36</v>
      </c>
    </row>
    <row r="30" spans="1:7" ht="12.75" customHeight="1" x14ac:dyDescent="0.2">
      <c r="A30" s="7"/>
      <c r="B30" s="7"/>
      <c r="C30" s="12"/>
      <c r="D30" s="12"/>
      <c r="E30" s="13"/>
      <c r="F30" s="39"/>
      <c r="G30" s="41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0.188</v>
      </c>
      <c r="E31" s="12">
        <f>D31-C31</f>
        <v>0.188</v>
      </c>
      <c r="F31" s="7"/>
      <c r="G31" s="7" t="s">
        <v>29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24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40"/>
    </row>
    <row r="34" spans="1:7" ht="12.75" customHeight="1" x14ac:dyDescent="0.2">
      <c r="A34" s="7"/>
      <c r="B34" s="7"/>
      <c r="C34" s="13"/>
      <c r="D34" s="13"/>
      <c r="E34" s="17"/>
      <c r="F34" s="7"/>
      <c r="G34" s="40"/>
    </row>
    <row r="35" spans="1:7" ht="12.75" customHeight="1" x14ac:dyDescent="0.2">
      <c r="A35" s="7" t="s">
        <v>25</v>
      </c>
      <c r="B35" s="7"/>
      <c r="C35" s="12">
        <v>1E-3</v>
      </c>
      <c r="D35" s="13"/>
      <c r="E35" s="12">
        <f>D35-C35</f>
        <v>-1E-3</v>
      </c>
      <c r="F35" s="7"/>
      <c r="G35" s="7"/>
    </row>
    <row r="36" spans="1:7" ht="12.75" customHeight="1" x14ac:dyDescent="0.2">
      <c r="A36" s="7"/>
      <c r="B36" s="7"/>
      <c r="C36" s="15"/>
      <c r="D36" s="15"/>
      <c r="E36" s="20"/>
      <c r="F36" s="7"/>
      <c r="G36" s="7"/>
    </row>
    <row r="37" spans="1:7" ht="12.75" customHeight="1" x14ac:dyDescent="0.25">
      <c r="A37" s="16" t="s">
        <v>26</v>
      </c>
      <c r="B37" s="7"/>
      <c r="C37" s="22">
        <f>SUM(C27:C36)+0.001</f>
        <v>2.8279999999999998</v>
      </c>
      <c r="D37" s="22">
        <f>SUM(D27:D36)</f>
        <v>3.1870000000000003</v>
      </c>
      <c r="E37" s="21">
        <f>SUM(E27:E36)</f>
        <v>0.36000000000000004</v>
      </c>
      <c r="F37" s="7"/>
      <c r="G37" s="42"/>
    </row>
    <row r="38" spans="1:7" ht="12.75" customHeight="1" x14ac:dyDescent="0.25">
      <c r="A38" s="7"/>
      <c r="B38" s="7"/>
      <c r="C38" s="15"/>
      <c r="D38" s="15"/>
      <c r="E38" s="18"/>
      <c r="F38" s="7"/>
      <c r="G38" s="7"/>
    </row>
    <row r="39" spans="1:7" ht="12.75" customHeight="1" x14ac:dyDescent="0.2">
      <c r="A39" s="7"/>
      <c r="B39" s="7"/>
      <c r="C39" s="7"/>
      <c r="D39" s="7"/>
      <c r="E39" s="7"/>
      <c r="F39" s="7"/>
      <c r="G39" s="7"/>
    </row>
    <row r="40" spans="1:7" ht="12.75" customHeight="1" x14ac:dyDescent="0.25">
      <c r="A40" s="16" t="s">
        <v>14</v>
      </c>
      <c r="B40" s="7"/>
      <c r="C40" s="22">
        <f>C24+C37</f>
        <v>16.283873</v>
      </c>
      <c r="D40" s="22">
        <f>D24+D37</f>
        <v>17.050223400000004</v>
      </c>
      <c r="E40" s="21">
        <f>E24+E37</f>
        <v>0.76735040000000221</v>
      </c>
      <c r="F40" s="7"/>
      <c r="G40" s="7"/>
    </row>
    <row r="41" spans="1:7" ht="12.75" customHeight="1" x14ac:dyDescent="0.2">
      <c r="A41" s="7"/>
      <c r="B41" s="7"/>
      <c r="C41" s="13"/>
      <c r="D41" s="13"/>
      <c r="E41" s="15"/>
      <c r="F41" s="7"/>
      <c r="G41" s="7"/>
    </row>
    <row r="42" spans="1:7" ht="12.75" customHeight="1" x14ac:dyDescent="0.25">
      <c r="A42" s="16" t="s">
        <v>17</v>
      </c>
      <c r="B42" s="7"/>
      <c r="C42" s="12">
        <f>-'[1]Main Data Input'!C21/1000</f>
        <v>0</v>
      </c>
      <c r="D42" s="12">
        <v>0</v>
      </c>
      <c r="E42" s="12">
        <f>SUM(D42-C42)</f>
        <v>0</v>
      </c>
      <c r="F42" s="7"/>
      <c r="G42" s="7"/>
    </row>
    <row r="43" spans="1:7" ht="12.75" customHeight="1" x14ac:dyDescent="0.2">
      <c r="A43" s="7"/>
      <c r="B43" s="7"/>
      <c r="C43" s="13"/>
      <c r="D43" s="13"/>
      <c r="E43" s="20"/>
      <c r="F43" s="7"/>
      <c r="G43" s="7"/>
    </row>
    <row r="44" spans="1:7" ht="12.75" customHeight="1" x14ac:dyDescent="0.25">
      <c r="A44" s="16" t="s">
        <v>30</v>
      </c>
      <c r="B44" s="7"/>
      <c r="C44" s="22">
        <f>SUM(C40:C43)</f>
        <v>16.283873</v>
      </c>
      <c r="D44" s="22">
        <f>SUM(D40:D43)</f>
        <v>17.050223400000004</v>
      </c>
      <c r="E44" s="21">
        <f>SUM(E40:E43)</f>
        <v>0.76735040000000221</v>
      </c>
      <c r="F44" s="7"/>
      <c r="G44" s="7"/>
    </row>
    <row r="45" spans="1:7" ht="14.25" customHeight="1" x14ac:dyDescent="0.2">
      <c r="A45" s="7"/>
      <c r="B45" s="7"/>
      <c r="C45" s="13"/>
      <c r="D45" s="13"/>
      <c r="E45" s="15"/>
      <c r="F45" s="7"/>
      <c r="G45" s="7"/>
    </row>
    <row r="46" spans="1:7" ht="12.75" hidden="1" customHeight="1" x14ac:dyDescent="0.2">
      <c r="A46" s="7"/>
      <c r="B46" s="7"/>
      <c r="C46" s="13"/>
      <c r="D46" s="13"/>
      <c r="E46" s="15"/>
      <c r="F46" s="7"/>
      <c r="G46" s="7"/>
    </row>
    <row r="47" spans="1:7" ht="12.75" hidden="1" customHeight="1" x14ac:dyDescent="0.2">
      <c r="A47" s="7" t="s">
        <v>33</v>
      </c>
      <c r="B47" s="7"/>
      <c r="C47" s="12">
        <v>17.126000000000001</v>
      </c>
      <c r="D47" s="12">
        <v>17.010999999999999</v>
      </c>
      <c r="E47" s="12">
        <f>D47-C47</f>
        <v>-0.11500000000000199</v>
      </c>
      <c r="F47" s="7"/>
      <c r="G47" s="7"/>
    </row>
    <row r="48" spans="1:7" ht="12.75" hidden="1" customHeight="1" x14ac:dyDescent="0.2">
      <c r="A48" s="7" t="s">
        <v>28</v>
      </c>
      <c r="B48" s="7"/>
      <c r="C48" s="25">
        <v>17.126999999999999</v>
      </c>
      <c r="D48" s="25">
        <v>17.126999999999999</v>
      </c>
      <c r="E48" s="12">
        <f>D48-C48</f>
        <v>0</v>
      </c>
      <c r="F48" s="7"/>
      <c r="G48" s="7"/>
    </row>
    <row r="49" spans="1:7" s="7" customFormat="1" ht="12.75" hidden="1" customHeight="1" x14ac:dyDescent="0.2">
      <c r="A49" s="7" t="s">
        <v>15</v>
      </c>
      <c r="C49" s="25">
        <v>19.007999999999999</v>
      </c>
      <c r="D49" s="25">
        <v>19.007999999999999</v>
      </c>
      <c r="E49" s="12">
        <f>D49-C49</f>
        <v>0</v>
      </c>
    </row>
    <row r="50" spans="1:7" s="7" customFormat="1" ht="12.75" hidden="1" customHeight="1" x14ac:dyDescent="0.2">
      <c r="A50" s="7" t="s">
        <v>16</v>
      </c>
      <c r="C50" s="25">
        <v>17.829000000000001</v>
      </c>
      <c r="D50" s="25">
        <v>17.829000000000001</v>
      </c>
      <c r="E50" s="25">
        <f>D50-C50</f>
        <v>0</v>
      </c>
    </row>
    <row r="51" spans="1:7" s="7" customFormat="1" ht="12.75" hidden="1" customHeight="1" x14ac:dyDescent="0.2">
      <c r="A51" s="7" t="s">
        <v>12</v>
      </c>
      <c r="C51" s="35">
        <v>53.402999999999999</v>
      </c>
      <c r="D51" s="35">
        <v>53.402999999999999</v>
      </c>
      <c r="E51" s="35">
        <f>D51-C51</f>
        <v>0</v>
      </c>
    </row>
    <row r="52" spans="1:7" s="7" customFormat="1" ht="12.75" customHeight="1" x14ac:dyDescent="0.2">
      <c r="C52" s="37"/>
      <c r="D52" s="37"/>
      <c r="E52" s="20"/>
    </row>
    <row r="53" spans="1:7" ht="12.75" customHeight="1" x14ac:dyDescent="0.25">
      <c r="A53" s="16" t="s">
        <v>31</v>
      </c>
      <c r="B53" s="7"/>
      <c r="C53" s="35">
        <f>SUM(C44:C52)</f>
        <v>140.77687299999999</v>
      </c>
      <c r="D53" s="35">
        <f>SUM(D44:D52)</f>
        <v>141.42822339999998</v>
      </c>
      <c r="E53" s="36">
        <f>SUM(E44:E52)</f>
        <v>0.65235040000000022</v>
      </c>
      <c r="F53" s="7"/>
      <c r="G53" s="7"/>
    </row>
    <row r="54" spans="1:7" ht="12.75" customHeight="1" x14ac:dyDescent="0.2">
      <c r="A54" s="7"/>
      <c r="B54" s="7"/>
      <c r="C54" s="38"/>
      <c r="D54" s="38"/>
      <c r="E54" s="20"/>
      <c r="F54" s="7"/>
      <c r="G54" s="7"/>
    </row>
    <row r="55" spans="1:7" ht="15" customHeight="1" x14ac:dyDescent="0.2">
      <c r="A55" s="7"/>
      <c r="B55" s="7"/>
      <c r="C55" s="43"/>
      <c r="D55" s="43"/>
      <c r="E55" s="15"/>
      <c r="F55" s="7"/>
      <c r="G55" s="7"/>
    </row>
    <row r="56" spans="1:7" ht="15" customHeight="1" x14ac:dyDescent="0.2">
      <c r="A56" s="7"/>
      <c r="B56" s="23"/>
      <c r="C56" s="24"/>
      <c r="D56" s="24"/>
      <c r="E56" s="24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6"/>
      <c r="C58" s="27"/>
      <c r="D58" s="27"/>
      <c r="E58" s="14"/>
      <c r="F58" s="7"/>
      <c r="G58" s="7"/>
    </row>
    <row r="59" spans="1:7" ht="15" customHeight="1" x14ac:dyDescent="0.2">
      <c r="A59" s="7"/>
      <c r="B59" s="26"/>
      <c r="C59" s="27"/>
      <c r="D59" s="27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2001-04-05T21:15:07Z</cp:lastPrinted>
  <dcterms:created xsi:type="dcterms:W3CDTF">1999-10-11T14:59:11Z</dcterms:created>
  <dcterms:modified xsi:type="dcterms:W3CDTF">2014-09-04T07:28:34Z</dcterms:modified>
</cp:coreProperties>
</file>