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05" yWindow="-45" windowWidth="5970" windowHeight="7800" tabRatio="601"/>
  </bookViews>
  <sheets>
    <sheet name="Current Est Vs. Forecast" sheetId="1" r:id="rId1"/>
  </sheets>
  <externalReferences>
    <externalReference r:id="rId2"/>
  </externalReferences>
  <definedNames>
    <definedName name="_xlnm.Print_Area" localSheetId="0">'Current Est Vs. Forecast'!$A$1:$G$47</definedName>
  </definedNames>
  <calcPr calcId="152511"/>
</workbook>
</file>

<file path=xl/calcChain.xml><?xml version="1.0" encoding="utf-8"?>
<calcChain xmlns="http://schemas.openxmlformats.org/spreadsheetml/2006/main">
  <c r="A3" i="1" l="1"/>
  <c r="G3" i="1"/>
  <c r="C5" i="1"/>
  <c r="C9" i="1"/>
  <c r="D9" i="1"/>
  <c r="D24" i="1" s="1"/>
  <c r="E9" i="1"/>
  <c r="C11" i="1"/>
  <c r="C24" i="1" s="1"/>
  <c r="C40" i="1" s="1"/>
  <c r="D11" i="1"/>
  <c r="E11" i="1" s="1"/>
  <c r="C13" i="1"/>
  <c r="D13" i="1"/>
  <c r="E13" i="1"/>
  <c r="C15" i="1"/>
  <c r="D15" i="1"/>
  <c r="E15" i="1"/>
  <c r="C17" i="1"/>
  <c r="E17" i="1" s="1"/>
  <c r="D17" i="1"/>
  <c r="C19" i="1"/>
  <c r="D19" i="1"/>
  <c r="E19" i="1"/>
  <c r="D21" i="1"/>
  <c r="E21" i="1"/>
  <c r="C27" i="1"/>
  <c r="D27" i="1"/>
  <c r="D37" i="1" s="1"/>
  <c r="E27" i="1"/>
  <c r="E37" i="1" s="1"/>
  <c r="C29" i="1"/>
  <c r="D29" i="1"/>
  <c r="E29" i="1"/>
  <c r="C31" i="1"/>
  <c r="D31" i="1"/>
  <c r="E31" i="1"/>
  <c r="C33" i="1"/>
  <c r="D33" i="1"/>
  <c r="E33" i="1"/>
  <c r="E35" i="1"/>
  <c r="C37" i="1"/>
  <c r="E42" i="1"/>
  <c r="E47" i="1"/>
  <c r="E48" i="1"/>
  <c r="E49" i="1"/>
  <c r="E50" i="1"/>
  <c r="E51" i="1"/>
  <c r="E52" i="1"/>
  <c r="C44" i="1" l="1"/>
  <c r="C55" i="1"/>
  <c r="E24" i="1"/>
  <c r="E40" i="1" s="1"/>
  <c r="D40" i="1"/>
  <c r="D55" i="1" l="1"/>
  <c r="D44" i="1"/>
  <c r="E44" i="1"/>
  <c r="E55" i="1"/>
</calcChain>
</file>

<file path=xl/sharedStrings.xml><?xml version="1.0" encoding="utf-8"?>
<sst xmlns="http://schemas.openxmlformats.org/spreadsheetml/2006/main" count="40" uniqueCount="40">
  <si>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</si>
  <si>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</si>
  <si>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</si>
  <si>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</si>
  <si>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</si>
  <si>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</si>
  <si>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</si>
  <si>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</si>
  <si>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</si>
  <si>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</si>
  <si>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</si>
  <si>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</si>
  <si>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March 31, 2001(Q 1) Y T D</t>
  </si>
  <si>
    <t>Forecast</t>
  </si>
  <si>
    <t>Current Month Variance</t>
  </si>
  <si>
    <t>May 31, 2001 Actuals</t>
  </si>
  <si>
    <t>April 30, 2001 Actuals</t>
  </si>
  <si>
    <t>Reserve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</si>
  <si>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</si>
  <si>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</si>
  <si>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</si>
  <si>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</si>
  <si>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</si>
  <si>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</si>
  <si>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</si>
  <si>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</si>
  <si>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June 30, 2001 Actuals</t>
  </si>
  <si>
    <t xml:space="preserve">Adjusted Current Month Variance </t>
  </si>
  <si>
    <t>July 31, 2001 Actuals</t>
  </si>
  <si>
    <t>USGT $0K,  Astra $0K Negotiated Rate</t>
  </si>
  <si>
    <t>Reliant $2K</t>
  </si>
  <si>
    <t>PNR Revenues</t>
  </si>
  <si>
    <t>Lower retained volumes</t>
  </si>
  <si>
    <t>No over-retained fuel sales for September</t>
  </si>
  <si>
    <t>August 31, Weekly</t>
  </si>
  <si>
    <t>3rd Current</t>
  </si>
  <si>
    <t>West IT deals $130K</t>
  </si>
  <si>
    <t>September Weekly</t>
  </si>
  <si>
    <t>September 30,2001 YTD</t>
  </si>
  <si>
    <t>MTD index price of $2.04 vs. 3nd CE index price of $1.95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</si>
</sst>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3" fillId="0" borderId="0" xfId="2" applyNumberFormat="1" applyFont="1"/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/>
    <xf numFmtId="167" fontId="5" fillId="0" borderId="0" xfId="2" applyNumberFormat="1" applyFont="1"/>
    <xf numFmtId="164" fontId="5" fillId="0" borderId="0" xfId="2" applyNumberFormat="1" applyFont="1"/>
    <xf numFmtId="0" fontId="7" fillId="0" borderId="0" xfId="0" applyFont="1"/>
    <xf numFmtId="164" fontId="5" fillId="0" borderId="0" xfId="2" quotePrefix="1" applyNumberFormat="1" applyFont="1" applyAlignment="1">
      <alignment horizontal="center"/>
    </xf>
    <xf numFmtId="0" fontId="4" fillId="0" borderId="0" xfId="0" applyFont="1"/>
    <xf numFmtId="169" fontId="5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0" xfId="2" quotePrefix="1" applyNumberFormat="1" applyFont="1" applyBorder="1" applyAlignment="1">
      <alignment horizontal="center"/>
    </xf>
    <xf numFmtId="167" fontId="4" fillId="0" borderId="2" xfId="2" applyNumberFormat="1" applyFont="1" applyBorder="1"/>
    <xf numFmtId="167" fontId="5" fillId="0" borderId="2" xfId="2" applyNumberFormat="1" applyFont="1" applyBorder="1"/>
    <xf numFmtId="167" fontId="5" fillId="0" borderId="0" xfId="2" applyNumberFormat="1" applyFont="1" applyBorder="1"/>
    <xf numFmtId="178" fontId="5" fillId="0" borderId="0" xfId="1" applyNumberFormat="1" applyFont="1"/>
    <xf numFmtId="8" fontId="5" fillId="0" borderId="0" xfId="0" applyNumberFormat="1" applyFont="1"/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43" fontId="6" fillId="0" borderId="0" xfId="0" applyNumberFormat="1" applyFont="1"/>
    <xf numFmtId="14" fontId="5" fillId="0" borderId="0" xfId="0" applyNumberFormat="1" applyFont="1"/>
    <xf numFmtId="17" fontId="4" fillId="0" borderId="1" xfId="0" applyNumberFormat="1" applyFont="1" applyBorder="1" applyAlignment="1">
      <alignment horizontal="centerContinuous"/>
    </xf>
    <xf numFmtId="164" fontId="5" fillId="0" borderId="1" xfId="2" quotePrefix="1" applyNumberFormat="1" applyFont="1" applyBorder="1" applyAlignment="1">
      <alignment horizontal="center"/>
    </xf>
    <xf numFmtId="167" fontId="5" fillId="0" borderId="1" xfId="2" applyNumberFormat="1" applyFont="1" applyBorder="1"/>
    <xf numFmtId="167" fontId="4" fillId="0" borderId="1" xfId="2" applyNumberFormat="1" applyFont="1" applyBorder="1"/>
    <xf numFmtId="164" fontId="5" fillId="0" borderId="0" xfId="2" applyNumberFormat="1" applyFont="1" applyBorder="1"/>
    <xf numFmtId="164" fontId="5" fillId="0" borderId="0" xfId="0" applyNumberFormat="1" applyFont="1" applyBorder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167" fontId="5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1/WEEKLY/September/SeptWk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dity - Summ"/>
      <sheetName val="Commodity Detail"/>
      <sheetName val="Demand - Summ"/>
      <sheetName val="Demand - Detail"/>
      <sheetName val="Main Data Input"/>
      <sheetName val="Weekly_Transport_CE"/>
      <sheetName val="Weekly_Transport_Plan"/>
      <sheetName val="Weekly_Fuel_CE"/>
      <sheetName val="wkly_Fuel_2ce"/>
      <sheetName val="Weekly_Fuel_Plan"/>
      <sheetName val="SHarris_Mthly_Rpt_CE"/>
      <sheetName val="SHarris_2ce"/>
      <sheetName val="SHarris_Mthly_Rpt_Plan"/>
      <sheetName val="Detail- 2001 Plan"/>
      <sheetName val="2001 Weekly w Current Forecast"/>
      <sheetName val="2001 Actuals w Current Forecast"/>
      <sheetName val="Margins - acts w cf"/>
      <sheetName val="2001 Actuals to CE 1"/>
      <sheetName val="2001 Actuals to Plan"/>
      <sheetName val="Qtrly Forecast"/>
      <sheetName val="Annual Fuel Calc"/>
      <sheetName val="Plan Source"/>
      <sheetName val="3CE source data"/>
      <sheetName val="2CE source data"/>
    </sheetNames>
    <sheetDataSet>
      <sheetData sheetId="0"/>
      <sheetData sheetId="1"/>
      <sheetData sheetId="2"/>
      <sheetData sheetId="3"/>
      <sheetData sheetId="4">
        <row r="7">
          <cell r="C7" t="str">
            <v>September, 2001</v>
          </cell>
        </row>
        <row r="8">
          <cell r="C8" t="str">
            <v>September:  9/01/01 thru 9/18/01</v>
          </cell>
        </row>
        <row r="102">
          <cell r="C102">
            <v>11.743</v>
          </cell>
        </row>
      </sheetData>
      <sheetData sheetId="5">
        <row r="10">
          <cell r="N10">
            <v>1467.5251679999999</v>
          </cell>
          <cell r="P10">
            <v>1467.54</v>
          </cell>
        </row>
        <row r="20">
          <cell r="N20">
            <v>2417.7021</v>
          </cell>
          <cell r="P20">
            <v>2416.6000000000004</v>
          </cell>
        </row>
        <row r="27">
          <cell r="N27">
            <v>285.65510999999998</v>
          </cell>
          <cell r="P27">
            <v>284.89999999999998</v>
          </cell>
        </row>
        <row r="33">
          <cell r="N33">
            <v>934.49653499999999</v>
          </cell>
          <cell r="P33">
            <v>940</v>
          </cell>
        </row>
        <row r="40">
          <cell r="N40">
            <v>5003.2765799999997</v>
          </cell>
          <cell r="P40">
            <v>5000.5</v>
          </cell>
        </row>
        <row r="46">
          <cell r="N46">
            <v>11012.541189999998</v>
          </cell>
          <cell r="P46">
            <v>10979.84</v>
          </cell>
        </row>
        <row r="50">
          <cell r="N50">
            <v>447.63561599999997</v>
          </cell>
          <cell r="P50">
            <v>447.2</v>
          </cell>
        </row>
        <row r="56">
          <cell r="N56">
            <v>229.64261400000001</v>
          </cell>
          <cell r="P56">
            <v>238.7</v>
          </cell>
        </row>
        <row r="62">
          <cell r="N62">
            <v>18</v>
          </cell>
          <cell r="P62">
            <v>18</v>
          </cell>
        </row>
        <row r="69">
          <cell r="N69">
            <v>431.42238300000002</v>
          </cell>
          <cell r="P69">
            <v>453.1</v>
          </cell>
        </row>
        <row r="75">
          <cell r="N75">
            <v>1278.9811380000001</v>
          </cell>
          <cell r="P75">
            <v>1309.7999999999997</v>
          </cell>
        </row>
        <row r="78">
          <cell r="N78">
            <v>421.10067300000003</v>
          </cell>
          <cell r="P78">
            <v>421.4</v>
          </cell>
        </row>
        <row r="84">
          <cell r="N84">
            <v>344.38597700000003</v>
          </cell>
          <cell r="P84">
            <v>345.4</v>
          </cell>
        </row>
        <row r="89">
          <cell r="N89">
            <v>828.60863720000009</v>
          </cell>
          <cell r="P89">
            <v>812.09999999999991</v>
          </cell>
        </row>
      </sheetData>
      <sheetData sheetId="6"/>
      <sheetData sheetId="7">
        <row r="71">
          <cell r="G71">
            <v>2127.6</v>
          </cell>
          <cell r="M71">
            <v>2127.6</v>
          </cell>
        </row>
        <row r="72">
          <cell r="G72">
            <v>7.5</v>
          </cell>
          <cell r="M72">
            <v>7.4999999999999734</v>
          </cell>
        </row>
        <row r="74">
          <cell r="G74">
            <v>-82.83446617246075</v>
          </cell>
          <cell r="M74">
            <v>0</v>
          </cell>
        </row>
        <row r="75">
          <cell r="G75">
            <v>354.95224179132134</v>
          </cell>
          <cell r="M75">
            <v>339.29258406523365</v>
          </cell>
        </row>
        <row r="76">
          <cell r="G76">
            <v>0</v>
          </cell>
          <cell r="M76">
            <v>0</v>
          </cell>
        </row>
      </sheetData>
      <sheetData sheetId="8"/>
      <sheetData sheetId="9"/>
      <sheetData sheetId="10">
        <row r="9">
          <cell r="C9">
            <v>10.11</v>
          </cell>
          <cell r="D9">
            <v>10.109</v>
          </cell>
        </row>
        <row r="13">
          <cell r="C13">
            <v>1.157</v>
          </cell>
        </row>
        <row r="17">
          <cell r="C17">
            <v>0.76700000000000002</v>
          </cell>
          <cell r="D17">
            <v>0.76500000000000001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zoomScale="60" workbookViewId="0">
      <selection activeCell="A60" sqref="A60"/>
    </sheetView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6" t="s">
        <v>18</v>
      </c>
      <c r="B1" s="27"/>
      <c r="C1" s="27"/>
      <c r="D1" s="27"/>
      <c r="E1" s="27"/>
      <c r="F1" s="27"/>
      <c r="G1" s="27"/>
    </row>
    <row r="2" spans="1:7" ht="12.75" customHeight="1" x14ac:dyDescent="0.25">
      <c r="A2" s="28" t="s">
        <v>19</v>
      </c>
      <c r="B2" s="28"/>
      <c r="C2" s="28"/>
      <c r="D2" s="28"/>
      <c r="E2" s="28"/>
      <c r="F2" s="28"/>
      <c r="G2" s="28"/>
    </row>
    <row r="3" spans="1:7" ht="12.75" customHeight="1" x14ac:dyDescent="0.25">
      <c r="A3" s="29" t="str">
        <f>'[1]Main Data Input'!C8</f>
        <v>September:  9/01/01 thru 9/18/01</v>
      </c>
      <c r="B3" s="7"/>
      <c r="C3" s="7"/>
      <c r="D3" s="7"/>
      <c r="E3" s="7"/>
      <c r="F3" s="7"/>
      <c r="G3" s="30">
        <f ca="1">NOW()</f>
        <v>41886.33883645833</v>
      </c>
    </row>
    <row r="4" spans="1:7" ht="12.75" customHeight="1" x14ac:dyDescent="0.25">
      <c r="A4" s="8"/>
      <c r="B4" s="7"/>
      <c r="C4" s="7"/>
      <c r="D4" s="7"/>
      <c r="E4" s="7"/>
      <c r="F4" s="7"/>
      <c r="G4" s="7"/>
    </row>
    <row r="5" spans="1:7" ht="12.75" customHeight="1" x14ac:dyDescent="0.25">
      <c r="A5" s="8" t="s">
        <v>20</v>
      </c>
      <c r="B5" s="7"/>
      <c r="C5" s="31" t="str">
        <f>'[1]Main Data Input'!C7</f>
        <v>September, 2001</v>
      </c>
      <c r="D5" s="9"/>
      <c r="E5" s="9"/>
      <c r="F5" s="7"/>
      <c r="G5" s="7"/>
    </row>
    <row r="6" spans="1:7" ht="12.75" customHeight="1" x14ac:dyDescent="0.2">
      <c r="A6" s="7"/>
      <c r="B6" s="7"/>
      <c r="C6" s="10" t="s">
        <v>35</v>
      </c>
      <c r="D6" s="10" t="s">
        <v>21</v>
      </c>
      <c r="E6" s="10"/>
      <c r="F6" s="10"/>
      <c r="G6" s="7"/>
    </row>
    <row r="7" spans="1:7" ht="12.75" customHeight="1" x14ac:dyDescent="0.2">
      <c r="A7" s="7"/>
      <c r="B7" s="7"/>
      <c r="C7" s="19" t="s">
        <v>22</v>
      </c>
      <c r="D7" s="19" t="s">
        <v>13</v>
      </c>
      <c r="E7" s="19" t="s">
        <v>0</v>
      </c>
      <c r="F7" s="10"/>
      <c r="G7" s="11" t="s">
        <v>1</v>
      </c>
    </row>
    <row r="8" spans="1:7" ht="12.75" customHeight="1" x14ac:dyDescent="0.2">
      <c r="A8" s="7"/>
      <c r="B8" s="7"/>
      <c r="C8" s="7"/>
      <c r="D8" s="7"/>
      <c r="E8" s="7"/>
      <c r="F8" s="7"/>
      <c r="G8" s="7"/>
    </row>
    <row r="9" spans="1:7" ht="12.75" customHeight="1" x14ac:dyDescent="0.2">
      <c r="A9" s="7" t="s">
        <v>2</v>
      </c>
      <c r="B9" s="7"/>
      <c r="C9" s="12">
        <f>ROUND(([1]Weekly_Transport_CE!P10+[1]Weekly_Transport_CE!P20+[1]Weekly_Transport_CE!P27+[1]Weekly_Transport_CE!P33+[1]Weekly_Transport_CE!P40)/1000,3)</f>
        <v>10.11</v>
      </c>
      <c r="D9" s="12">
        <f>ROUND(([1]Weekly_Transport_CE!N10+[1]Weekly_Transport_CE!N20+[1]Weekly_Transport_CE!N27+[1]Weekly_Transport_CE!N33+[1]Weekly_Transport_CE!N40)/1000,3)</f>
        <v>10.109</v>
      </c>
      <c r="E9" s="12">
        <f>D9-C9</f>
        <v>-9.9999999999944578E-4</v>
      </c>
      <c r="F9" s="7"/>
      <c r="G9" s="7" t="s">
        <v>29</v>
      </c>
    </row>
    <row r="10" spans="1:7" ht="12.75" customHeight="1" x14ac:dyDescent="0.2">
      <c r="A10" s="7"/>
      <c r="B10" s="7"/>
      <c r="C10" s="12"/>
      <c r="D10" s="12"/>
      <c r="E10" s="12"/>
      <c r="F10" s="7"/>
      <c r="G10" s="7"/>
    </row>
    <row r="11" spans="1:7" ht="12.75" customHeight="1" x14ac:dyDescent="0.2">
      <c r="A11" s="7" t="s">
        <v>3</v>
      </c>
      <c r="B11" s="7"/>
      <c r="C11" s="12">
        <f>((ROUND([1]Weekly_Transport_CE!P46,3))/1000)-[1]SHarris_Mthly_Rpt_CE!C9</f>
        <v>0.86983999999999995</v>
      </c>
      <c r="D11" s="12">
        <f>((ROUND([1]Weekly_Transport_CE!N46,3))/1000)-[1]SHarris_Mthly_Rpt_CE!D9</f>
        <v>0.90354099999999882</v>
      </c>
      <c r="E11" s="12">
        <f>D11-C11</f>
        <v>3.3700999999998871E-2</v>
      </c>
      <c r="F11" s="7"/>
      <c r="G11" s="7" t="s">
        <v>36</v>
      </c>
    </row>
    <row r="12" spans="1:7" ht="12.75" customHeight="1" x14ac:dyDescent="0.2">
      <c r="A12" s="7"/>
      <c r="B12" s="7"/>
      <c r="C12" s="12"/>
      <c r="D12" s="12"/>
      <c r="E12" s="12"/>
      <c r="F12" s="7"/>
      <c r="G12" s="7"/>
    </row>
    <row r="13" spans="1:7" ht="12.75" customHeight="1" x14ac:dyDescent="0.2">
      <c r="A13" s="7" t="s">
        <v>4</v>
      </c>
      <c r="B13" s="7"/>
      <c r="C13" s="12">
        <f>ROUND((([1]Weekly_Transport_CE!P50+[1]Weekly_Transport_CE!P56+[1]Weekly_Transport_CE!P62+[1]Weekly_Transport_CE!P69)/1000),3)</f>
        <v>1.157</v>
      </c>
      <c r="D13" s="12">
        <f>ROUND((([1]Weekly_Transport_CE!N50+[1]Weekly_Transport_CE!N56+[1]Weekly_Transport_CE!N62+[1]Weekly_Transport_CE!N69)/1000),3)</f>
        <v>1.127</v>
      </c>
      <c r="E13" s="12">
        <f>D13-C13</f>
        <v>-3.0000000000000027E-2</v>
      </c>
      <c r="F13" s="7"/>
      <c r="G13" s="7"/>
    </row>
    <row r="14" spans="1:7" ht="12.75" customHeight="1" x14ac:dyDescent="0.2">
      <c r="A14" s="7"/>
      <c r="B14" s="7"/>
      <c r="C14" s="12"/>
      <c r="D14" s="12"/>
      <c r="E14" s="12"/>
      <c r="F14" s="7"/>
      <c r="G14" s="7"/>
    </row>
    <row r="15" spans="1:7" ht="12.75" customHeight="1" x14ac:dyDescent="0.2">
      <c r="A15" s="7" t="s">
        <v>5</v>
      </c>
      <c r="B15" s="7"/>
      <c r="C15" s="12">
        <f>ROUND([1]Weekly_Transport_CE!P75/1000,3)-[1]SHarris_Mthly_Rpt_CE!C13</f>
        <v>0.15300000000000002</v>
      </c>
      <c r="D15" s="12">
        <f>ROUND([1]Weekly_Transport_CE!N75/1000,3)-D13</f>
        <v>0.15199999999999991</v>
      </c>
      <c r="E15" s="12">
        <f>D15-C15</f>
        <v>-1.0000000000001119E-3</v>
      </c>
      <c r="F15" s="7"/>
      <c r="G15" s="7"/>
    </row>
    <row r="16" spans="1:7" ht="12.75" customHeight="1" x14ac:dyDescent="0.2">
      <c r="A16" s="7"/>
      <c r="B16" s="7"/>
      <c r="C16" s="12"/>
      <c r="D16" s="12"/>
      <c r="E16" s="12"/>
      <c r="F16" s="7"/>
      <c r="G16" s="7"/>
    </row>
    <row r="17" spans="1:7" ht="12.75" customHeight="1" x14ac:dyDescent="0.2">
      <c r="A17" s="7" t="s">
        <v>6</v>
      </c>
      <c r="B17" s="7"/>
      <c r="C17" s="12">
        <f>ROUND(([1]Weekly_Transport_CE!P78+[1]Weekly_Transport_CE!P84)/1000,3)</f>
        <v>0.76700000000000002</v>
      </c>
      <c r="D17" s="12">
        <f>ROUND(([1]Weekly_Transport_CE!N78+[1]Weekly_Transport_CE!N84)/1000,3)</f>
        <v>0.76500000000000001</v>
      </c>
      <c r="E17" s="12">
        <f>D17-C17</f>
        <v>-2.0000000000000018E-3</v>
      </c>
      <c r="F17" s="7"/>
      <c r="G17" s="7" t="s">
        <v>30</v>
      </c>
    </row>
    <row r="18" spans="1:7" ht="12.75" customHeight="1" x14ac:dyDescent="0.2">
      <c r="A18" s="7"/>
      <c r="B18" s="7"/>
      <c r="C18" s="12"/>
      <c r="D18" s="12"/>
      <c r="E18" s="12"/>
      <c r="F18" s="7"/>
      <c r="G18" s="7"/>
    </row>
    <row r="19" spans="1:7" ht="12.75" customHeight="1" x14ac:dyDescent="0.2">
      <c r="A19" s="7" t="s">
        <v>7</v>
      </c>
      <c r="B19" s="7"/>
      <c r="C19" s="12">
        <f>ROUND([1]Weekly_Transport_CE!P89/1000,3)-[1]SHarris_Mthly_Rpt_CE!C17</f>
        <v>4.500000000000004E-2</v>
      </c>
      <c r="D19" s="12">
        <f>ROUND([1]Weekly_Transport_CE!N89/1000,3)-[1]SHarris_Mthly_Rpt_CE!D17</f>
        <v>6.3999999999999946E-2</v>
      </c>
      <c r="E19" s="12">
        <f>D19-C19</f>
        <v>1.8999999999999906E-2</v>
      </c>
      <c r="F19" s="7"/>
      <c r="G19" s="7"/>
    </row>
    <row r="20" spans="1:7" ht="12.75" customHeight="1" x14ac:dyDescent="0.2">
      <c r="A20" s="7"/>
      <c r="B20" s="7"/>
      <c r="C20" s="17"/>
      <c r="D20" s="17"/>
      <c r="E20" s="13"/>
      <c r="F20" s="7"/>
      <c r="G20" s="7"/>
    </row>
    <row r="21" spans="1:7" ht="12.75" customHeight="1" x14ac:dyDescent="0.2">
      <c r="A21" s="7" t="s">
        <v>31</v>
      </c>
      <c r="B21" s="7"/>
      <c r="C21" s="17">
        <v>0</v>
      </c>
      <c r="D21" s="12">
        <f>'[1]Main Data Input'!C102/1000</f>
        <v>1.1743E-2</v>
      </c>
      <c r="E21" s="12">
        <f>D21-C21</f>
        <v>1.1743E-2</v>
      </c>
      <c r="F21" s="7"/>
      <c r="G21" s="7"/>
    </row>
    <row r="22" spans="1:7" ht="12.75" customHeight="1" x14ac:dyDescent="0.2">
      <c r="A22" s="7"/>
      <c r="B22" s="7"/>
      <c r="C22" s="13"/>
      <c r="D22" s="13"/>
      <c r="E22" s="13"/>
      <c r="F22" s="7"/>
      <c r="G22" s="7"/>
    </row>
    <row r="23" spans="1:7" ht="12.75" customHeight="1" x14ac:dyDescent="0.2">
      <c r="A23" s="7"/>
      <c r="B23" s="7"/>
      <c r="C23" s="32"/>
      <c r="D23" s="32"/>
      <c r="E23" s="32"/>
      <c r="F23" s="7"/>
      <c r="G23" s="7"/>
    </row>
    <row r="24" spans="1:7" ht="12.75" customHeight="1" x14ac:dyDescent="0.25">
      <c r="A24" s="16" t="s">
        <v>8</v>
      </c>
      <c r="B24" s="7"/>
      <c r="C24" s="33">
        <f>SUM(C9:C22)</f>
        <v>13.101839999999999</v>
      </c>
      <c r="D24" s="33">
        <f>SUM(D9:D22)</f>
        <v>13.132283999999999</v>
      </c>
      <c r="E24" s="34">
        <f>D24-C24</f>
        <v>3.0443999999999249E-2</v>
      </c>
      <c r="F24" s="7"/>
      <c r="G24" s="7"/>
    </row>
    <row r="25" spans="1:7" ht="12.75" customHeight="1" x14ac:dyDescent="0.25">
      <c r="A25" s="7"/>
      <c r="B25" s="7"/>
      <c r="C25" s="13"/>
      <c r="D25" s="13"/>
      <c r="E25" s="18"/>
      <c r="F25" s="7"/>
      <c r="G25" s="7"/>
    </row>
    <row r="26" spans="1:7" ht="12.75" customHeight="1" x14ac:dyDescent="0.2">
      <c r="A26" s="7"/>
      <c r="B26" s="7"/>
      <c r="C26" s="13"/>
      <c r="D26" s="13"/>
      <c r="E26" s="13"/>
      <c r="F26" s="7"/>
      <c r="G26" s="7"/>
    </row>
    <row r="27" spans="1:7" ht="12.75" customHeight="1" x14ac:dyDescent="0.2">
      <c r="A27" s="7" t="s">
        <v>9</v>
      </c>
      <c r="B27" s="7"/>
      <c r="C27" s="12">
        <f>ROUND([1]Weekly_Fuel_CE!M75/1000,3)</f>
        <v>0.33900000000000002</v>
      </c>
      <c r="D27" s="12">
        <f>ROUND([1]Weekly_Fuel_CE!G75/1000,3)</f>
        <v>0.35499999999999998</v>
      </c>
      <c r="E27" s="12">
        <f>D27-C27</f>
        <v>1.5999999999999959E-2</v>
      </c>
      <c r="F27" s="37"/>
      <c r="G27" s="37" t="s">
        <v>39</v>
      </c>
    </row>
    <row r="28" spans="1:7" ht="12.75" customHeight="1" x14ac:dyDescent="0.2">
      <c r="A28" s="7"/>
      <c r="B28" s="7"/>
      <c r="C28" s="12"/>
      <c r="D28" s="12"/>
      <c r="E28" s="12"/>
      <c r="F28" s="37"/>
      <c r="G28" s="38"/>
    </row>
    <row r="29" spans="1:7" ht="12.75" customHeight="1" x14ac:dyDescent="0.2">
      <c r="A29" s="7" t="s">
        <v>10</v>
      </c>
      <c r="B29" s="7"/>
      <c r="C29" s="12">
        <f>ROUND([1]Weekly_Fuel_CE!M74/1000,3)</f>
        <v>0</v>
      </c>
      <c r="D29" s="12">
        <f>ROUND([1]Weekly_Fuel_CE!G74/1000,3)</f>
        <v>-8.3000000000000004E-2</v>
      </c>
      <c r="E29" s="12">
        <f>D29-C29</f>
        <v>-8.3000000000000004E-2</v>
      </c>
      <c r="F29" s="37"/>
      <c r="G29" s="39" t="s">
        <v>32</v>
      </c>
    </row>
    <row r="30" spans="1:7" ht="12.75" customHeight="1" x14ac:dyDescent="0.2">
      <c r="A30" s="7"/>
      <c r="B30" s="7"/>
      <c r="C30" s="12"/>
      <c r="D30" s="12"/>
      <c r="E30" s="13"/>
      <c r="F30" s="37"/>
      <c r="G30" s="39"/>
    </row>
    <row r="31" spans="1:7" ht="12.75" customHeight="1" x14ac:dyDescent="0.2">
      <c r="A31" s="7" t="s">
        <v>11</v>
      </c>
      <c r="B31" s="7"/>
      <c r="C31" s="12">
        <f>ROUND([1]Weekly_Fuel_CE!M76/1000,3)</f>
        <v>0</v>
      </c>
      <c r="D31" s="12">
        <f>ROUND([1]Weekly_Fuel_CE!G76/1000,3)</f>
        <v>0</v>
      </c>
      <c r="E31" s="12">
        <f>D31-C31</f>
        <v>0</v>
      </c>
      <c r="F31" s="7"/>
      <c r="G31" s="7" t="s">
        <v>33</v>
      </c>
    </row>
    <row r="32" spans="1:7" ht="12.75" customHeight="1" x14ac:dyDescent="0.2">
      <c r="A32" s="7"/>
      <c r="B32" s="7"/>
      <c r="C32" s="13"/>
      <c r="D32" s="13"/>
      <c r="E32" s="12"/>
      <c r="F32" s="7"/>
      <c r="G32" s="7"/>
    </row>
    <row r="33" spans="1:7" ht="12.75" customHeight="1" x14ac:dyDescent="0.2">
      <c r="A33" s="7" t="s">
        <v>23</v>
      </c>
      <c r="B33" s="7"/>
      <c r="C33" s="12">
        <f>ROUND(([1]Weekly_Fuel_CE!M71+[1]Weekly_Fuel_CE!M72)/1000,3)</f>
        <v>2.1349999999999998</v>
      </c>
      <c r="D33" s="12">
        <f>ROUND(([1]Weekly_Fuel_CE!G71+[1]Weekly_Fuel_CE!G72)/1000,3)</f>
        <v>2.1349999999999998</v>
      </c>
      <c r="E33" s="12">
        <f>D33-C33</f>
        <v>0</v>
      </c>
      <c r="F33" s="7"/>
      <c r="G33" s="38"/>
    </row>
    <row r="34" spans="1:7" ht="12.75" customHeight="1" x14ac:dyDescent="0.2">
      <c r="A34" s="7"/>
      <c r="B34" s="7"/>
      <c r="C34" s="13"/>
      <c r="D34" s="13"/>
      <c r="E34" s="17"/>
      <c r="F34" s="7"/>
      <c r="G34" s="38"/>
    </row>
    <row r="35" spans="1:7" ht="12.75" customHeight="1" x14ac:dyDescent="0.2">
      <c r="A35" s="7" t="s">
        <v>24</v>
      </c>
      <c r="B35" s="7"/>
      <c r="C35" s="12">
        <v>1E-3</v>
      </c>
      <c r="D35" s="13"/>
      <c r="E35" s="12">
        <f>D35-C35</f>
        <v>-1E-3</v>
      </c>
      <c r="F35" s="7"/>
      <c r="G35" s="7"/>
    </row>
    <row r="36" spans="1:7" ht="12.75" customHeight="1" x14ac:dyDescent="0.2">
      <c r="A36" s="7"/>
      <c r="B36" s="7"/>
      <c r="C36" s="15"/>
      <c r="D36" s="15"/>
      <c r="E36" s="20"/>
      <c r="F36" s="7"/>
      <c r="G36" s="7"/>
    </row>
    <row r="37" spans="1:7" ht="12.75" customHeight="1" x14ac:dyDescent="0.25">
      <c r="A37" s="16" t="s">
        <v>25</v>
      </c>
      <c r="B37" s="7"/>
      <c r="C37" s="22">
        <f>SUM(C27:C36)</f>
        <v>2.4749999999999996</v>
      </c>
      <c r="D37" s="22">
        <f>SUM(D27:D36)</f>
        <v>2.4069999999999996</v>
      </c>
      <c r="E37" s="21">
        <f>SUM(E27:E36)</f>
        <v>-6.8000000000000047E-2</v>
      </c>
      <c r="F37" s="7"/>
      <c r="G37" s="40"/>
    </row>
    <row r="38" spans="1:7" ht="12.75" customHeight="1" x14ac:dyDescent="0.25">
      <c r="A38" s="7"/>
      <c r="B38" s="7"/>
      <c r="C38" s="15"/>
      <c r="D38" s="15"/>
      <c r="E38" s="18"/>
      <c r="F38" s="7"/>
      <c r="G38" s="7"/>
    </row>
    <row r="39" spans="1:7" ht="12.75" customHeight="1" x14ac:dyDescent="0.2">
      <c r="A39" s="7"/>
      <c r="B39" s="7"/>
      <c r="C39" s="7"/>
      <c r="D39" s="7"/>
      <c r="E39" s="7"/>
      <c r="F39" s="7"/>
      <c r="G39" s="7"/>
    </row>
    <row r="40" spans="1:7" ht="12.75" customHeight="1" x14ac:dyDescent="0.25">
      <c r="A40" s="16" t="s">
        <v>14</v>
      </c>
      <c r="B40" s="7"/>
      <c r="C40" s="22">
        <f>C24+C37</f>
        <v>15.576839999999999</v>
      </c>
      <c r="D40" s="22">
        <f>D24+D37</f>
        <v>15.539283999999999</v>
      </c>
      <c r="E40" s="21">
        <f>E24+E37</f>
        <v>-3.7556000000000797E-2</v>
      </c>
      <c r="F40" s="7"/>
      <c r="G40" s="7"/>
    </row>
    <row r="41" spans="1:7" ht="12.75" hidden="1" customHeight="1" x14ac:dyDescent="0.2">
      <c r="A41" s="7"/>
      <c r="B41" s="7"/>
      <c r="C41" s="13"/>
      <c r="D41" s="13"/>
      <c r="E41" s="15"/>
      <c r="F41" s="7"/>
      <c r="G41" s="7"/>
    </row>
    <row r="42" spans="1:7" ht="12.75" hidden="1" customHeight="1" x14ac:dyDescent="0.25">
      <c r="A42" s="16" t="s">
        <v>17</v>
      </c>
      <c r="B42" s="7"/>
      <c r="C42" s="12">
        <v>0</v>
      </c>
      <c r="D42" s="12">
        <v>0</v>
      </c>
      <c r="E42" s="12">
        <f>SUM(D42-C42)</f>
        <v>0</v>
      </c>
      <c r="F42" s="7"/>
      <c r="G42" s="7"/>
    </row>
    <row r="43" spans="1:7" ht="12.75" hidden="1" customHeight="1" x14ac:dyDescent="0.2">
      <c r="A43" s="7"/>
      <c r="B43" s="7"/>
      <c r="C43" s="13"/>
      <c r="D43" s="13"/>
      <c r="E43" s="20"/>
      <c r="F43" s="7"/>
      <c r="G43" s="7"/>
    </row>
    <row r="44" spans="1:7" ht="12.75" hidden="1" customHeight="1" x14ac:dyDescent="0.25">
      <c r="A44" s="16" t="s">
        <v>27</v>
      </c>
      <c r="B44" s="7"/>
      <c r="C44" s="22">
        <f>SUM(C40:C43)</f>
        <v>15.576839999999999</v>
      </c>
      <c r="D44" s="22">
        <f>SUM(D40:D43)</f>
        <v>15.539283999999999</v>
      </c>
      <c r="E44" s="21">
        <f>SUM(E40:E43)</f>
        <v>-3.7556000000000797E-2</v>
      </c>
      <c r="F44" s="7"/>
      <c r="G44" s="7"/>
    </row>
    <row r="45" spans="1:7" ht="14.25" hidden="1" customHeight="1" x14ac:dyDescent="0.2">
      <c r="A45" s="7"/>
      <c r="B45" s="7"/>
      <c r="C45" s="13"/>
      <c r="D45" s="13"/>
      <c r="E45" s="15"/>
      <c r="F45" s="7"/>
      <c r="G45" s="7"/>
    </row>
    <row r="46" spans="1:7" ht="12.75" hidden="1" customHeight="1" x14ac:dyDescent="0.2">
      <c r="A46" s="7" t="s">
        <v>37</v>
      </c>
      <c r="B46" s="7"/>
      <c r="C46" s="13"/>
      <c r="D46" s="13"/>
      <c r="E46" s="15"/>
      <c r="F46" s="7"/>
      <c r="G46" s="7"/>
    </row>
    <row r="47" spans="1:7" ht="12.75" hidden="1" customHeight="1" x14ac:dyDescent="0.2">
      <c r="A47" s="7" t="s">
        <v>34</v>
      </c>
      <c r="B47" s="7"/>
      <c r="C47" s="12">
        <v>16.283999999999999</v>
      </c>
      <c r="D47" s="12">
        <v>17.085000000000001</v>
      </c>
      <c r="E47" s="12">
        <f t="shared" ref="E47:E52" si="0">D47-C47</f>
        <v>0.80100000000000193</v>
      </c>
      <c r="F47" s="7"/>
      <c r="G47" s="7"/>
    </row>
    <row r="48" spans="1:7" ht="12.75" hidden="1" customHeight="1" x14ac:dyDescent="0.2">
      <c r="A48" s="7" t="s">
        <v>28</v>
      </c>
      <c r="B48" s="7"/>
      <c r="C48" s="12">
        <v>17.126000000000001</v>
      </c>
      <c r="D48" s="12">
        <v>17.010999999999999</v>
      </c>
      <c r="E48" s="12">
        <f t="shared" si="0"/>
        <v>-0.11500000000000199</v>
      </c>
      <c r="F48" s="7"/>
      <c r="G48" s="7"/>
    </row>
    <row r="49" spans="1:7" s="7" customFormat="1" ht="12.75" hidden="1" customHeight="1" x14ac:dyDescent="0.2">
      <c r="A49" s="7" t="s">
        <v>26</v>
      </c>
      <c r="C49" s="23">
        <v>17.126999999999999</v>
      </c>
      <c r="D49" s="23">
        <v>17.126999999999999</v>
      </c>
      <c r="E49" s="12">
        <f t="shared" si="0"/>
        <v>0</v>
      </c>
    </row>
    <row r="50" spans="1:7" s="7" customFormat="1" ht="12.75" hidden="1" customHeight="1" x14ac:dyDescent="0.2">
      <c r="A50" s="7" t="s">
        <v>15</v>
      </c>
      <c r="C50" s="23">
        <v>19.007999999999999</v>
      </c>
      <c r="D50" s="23">
        <v>19.007999999999999</v>
      </c>
      <c r="E50" s="12">
        <f t="shared" si="0"/>
        <v>0</v>
      </c>
    </row>
    <row r="51" spans="1:7" s="7" customFormat="1" ht="12.75" hidden="1" customHeight="1" x14ac:dyDescent="0.2">
      <c r="A51" s="7" t="s">
        <v>16</v>
      </c>
      <c r="C51" s="23">
        <v>17.829000000000001</v>
      </c>
      <c r="D51" s="23">
        <v>17.829000000000001</v>
      </c>
      <c r="E51" s="23">
        <f t="shared" si="0"/>
        <v>0</v>
      </c>
    </row>
    <row r="52" spans="1:7" s="7" customFormat="1" ht="12.75" hidden="1" customHeight="1" x14ac:dyDescent="0.2">
      <c r="A52" s="7" t="s">
        <v>12</v>
      </c>
      <c r="C52" s="33">
        <v>53.402999999999999</v>
      </c>
      <c r="D52" s="33">
        <v>53.402999999999999</v>
      </c>
      <c r="E52" s="33">
        <f t="shared" si="0"/>
        <v>0</v>
      </c>
    </row>
    <row r="53" spans="1:7" s="7" customFormat="1" ht="12.75" customHeight="1" x14ac:dyDescent="0.2">
      <c r="C53" s="23"/>
      <c r="D53" s="23"/>
      <c r="E53" s="23"/>
    </row>
    <row r="54" spans="1:7" ht="12.75" customHeight="1" x14ac:dyDescent="0.2">
      <c r="A54" s="7"/>
      <c r="B54" s="7"/>
      <c r="C54" s="35"/>
      <c r="D54" s="35"/>
      <c r="E54" s="20"/>
      <c r="F54" s="7"/>
      <c r="G54" s="7"/>
    </row>
    <row r="55" spans="1:7" ht="12.75" customHeight="1" x14ac:dyDescent="0.25">
      <c r="A55" s="16" t="s">
        <v>38</v>
      </c>
      <c r="B55" s="7"/>
      <c r="C55" s="33">
        <f>C40</f>
        <v>15.576839999999999</v>
      </c>
      <c r="D55" s="33">
        <f>D40</f>
        <v>15.539283999999999</v>
      </c>
      <c r="E55" s="34">
        <f>E40</f>
        <v>-3.7556000000000797E-2</v>
      </c>
      <c r="F55" s="7"/>
      <c r="G55" s="7"/>
    </row>
    <row r="56" spans="1:7" ht="15" customHeight="1" x14ac:dyDescent="0.2">
      <c r="A56" s="7"/>
      <c r="B56" s="7"/>
      <c r="C56" s="36"/>
      <c r="D56" s="36"/>
      <c r="E56" s="20"/>
      <c r="F56" s="7"/>
      <c r="G56" s="7"/>
    </row>
    <row r="57" spans="1:7" ht="15" customHeight="1" x14ac:dyDescent="0.2">
      <c r="A57" s="7"/>
      <c r="B57" s="7"/>
      <c r="C57" s="7"/>
      <c r="D57" s="7"/>
      <c r="E57" s="7"/>
      <c r="F57" s="7"/>
      <c r="G57" s="7"/>
    </row>
    <row r="58" spans="1:7" ht="15" customHeight="1" x14ac:dyDescent="0.2">
      <c r="A58" s="7"/>
      <c r="B58" s="7"/>
      <c r="C58" s="7"/>
      <c r="D58" s="7"/>
      <c r="E58" s="14"/>
      <c r="F58" s="7"/>
      <c r="G58" s="7"/>
    </row>
    <row r="59" spans="1:7" ht="15" customHeight="1" x14ac:dyDescent="0.2">
      <c r="A59" s="7"/>
      <c r="B59" s="24"/>
      <c r="C59" s="25"/>
      <c r="D59" s="25"/>
      <c r="E59" s="14"/>
      <c r="F59" s="7"/>
      <c r="G59" s="7"/>
    </row>
    <row r="60" spans="1:7" ht="15" customHeight="1" x14ac:dyDescent="0.2">
      <c r="A60" s="7"/>
      <c r="B60" s="24"/>
      <c r="C60" s="25"/>
      <c r="D60" s="25"/>
      <c r="E60" s="14"/>
      <c r="F60" s="7"/>
      <c r="G60" s="7"/>
    </row>
    <row r="61" spans="1:7" ht="15" customHeight="1" x14ac:dyDescent="0.2">
      <c r="C61" s="2"/>
      <c r="D61" s="2"/>
      <c r="E61" s="4"/>
      <c r="F61" s="4"/>
    </row>
    <row r="62" spans="1:7" ht="15" customHeight="1" x14ac:dyDescent="0.2">
      <c r="A62" s="5"/>
      <c r="C62" s="3"/>
      <c r="D62" s="3"/>
      <c r="E62" s="6"/>
      <c r="F62" s="6"/>
    </row>
    <row r="63" spans="1:7" ht="15" customHeight="1" x14ac:dyDescent="0.2">
      <c r="C63" s="3"/>
      <c r="D63" s="3"/>
      <c r="E63" s="4"/>
      <c r="F63" s="4"/>
    </row>
    <row r="64" spans="1:7" ht="15" customHeight="1" x14ac:dyDescent="0.2"/>
    <row r="65" ht="15" customHeight="1" x14ac:dyDescent="0.2"/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</vt:lpstr>
      <vt:lpstr>'Current Est Vs. Forecast'!Print_Area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2001-04-05T21:15:07Z</cp:lastPrinted>
  <dcterms:created xsi:type="dcterms:W3CDTF">1999-10-11T14:59:11Z</dcterms:created>
  <dcterms:modified xsi:type="dcterms:W3CDTF">2014-09-04T06:07:55Z</dcterms:modified>
</cp:coreProperties>
</file>