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9690" windowHeight="6720" activeTab="1"/>
  </bookViews>
  <sheets>
    <sheet name="Summary" sheetId="10" r:id="rId1"/>
    <sheet name="TANKs" sheetId="9" r:id="rId2"/>
    <sheet name="LOAD" sheetId="8" r:id="rId3"/>
    <sheet name="Fugitives" sheetId="7" r:id="rId4"/>
    <sheet name="enginePTE" sheetId="6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J12" i="6" l="1"/>
  <c r="K12" i="6"/>
  <c r="K14" i="6" s="1"/>
  <c r="L12" i="6"/>
  <c r="M12" i="6"/>
  <c r="N12" i="6"/>
  <c r="F10" i="10" s="1"/>
  <c r="F20" i="10" s="1"/>
  <c r="J13" i="6"/>
  <c r="J14" i="6" s="1"/>
  <c r="K13" i="6"/>
  <c r="C11" i="10" s="1"/>
  <c r="L13" i="6"/>
  <c r="M13" i="6"/>
  <c r="N13" i="6"/>
  <c r="L14" i="6"/>
  <c r="M14" i="6"/>
  <c r="N14" i="6"/>
  <c r="B33" i="6"/>
  <c r="C33" i="6" s="1"/>
  <c r="G33" i="6"/>
  <c r="B34" i="6"/>
  <c r="D34" i="6" s="1"/>
  <c r="H35" i="6"/>
  <c r="I35" i="6"/>
  <c r="J35" i="6"/>
  <c r="G10" i="7"/>
  <c r="I10" i="7" s="1"/>
  <c r="G11" i="7"/>
  <c r="I11" i="7" s="1"/>
  <c r="H11" i="7"/>
  <c r="G12" i="7"/>
  <c r="H12" i="7" s="1"/>
  <c r="I12" i="7"/>
  <c r="G13" i="7"/>
  <c r="H13" i="7" s="1"/>
  <c r="G14" i="7"/>
  <c r="H14" i="7" s="1"/>
  <c r="I14" i="7"/>
  <c r="G15" i="7"/>
  <c r="H15" i="7"/>
  <c r="I15" i="7"/>
  <c r="G17" i="7"/>
  <c r="H17" i="7" s="1"/>
  <c r="I17" i="7"/>
  <c r="G18" i="7"/>
  <c r="H18" i="7"/>
  <c r="I18" i="7"/>
  <c r="G19" i="7"/>
  <c r="I19" i="7" s="1"/>
  <c r="G20" i="7"/>
  <c r="I20" i="7" s="1"/>
  <c r="H20" i="7"/>
  <c r="G21" i="7"/>
  <c r="H21" i="7" s="1"/>
  <c r="I21" i="7"/>
  <c r="G22" i="7"/>
  <c r="H22" i="7" s="1"/>
  <c r="G23" i="7"/>
  <c r="H23" i="7" s="1"/>
  <c r="I23" i="7"/>
  <c r="G24" i="7"/>
  <c r="H24" i="7"/>
  <c r="I24" i="7"/>
  <c r="G25" i="7"/>
  <c r="H25" i="7" s="1"/>
  <c r="I25" i="7"/>
  <c r="G26" i="7"/>
  <c r="H26" i="7"/>
  <c r="I26" i="7"/>
  <c r="G27" i="7"/>
  <c r="I27" i="7" s="1"/>
  <c r="G28" i="7"/>
  <c r="I28" i="7" s="1"/>
  <c r="H28" i="7"/>
  <c r="G29" i="7"/>
  <c r="H29" i="7" s="1"/>
  <c r="I29" i="7"/>
  <c r="G30" i="7"/>
  <c r="H30" i="7" s="1"/>
  <c r="G31" i="7"/>
  <c r="H31" i="7" s="1"/>
  <c r="I31" i="7"/>
  <c r="G32" i="7"/>
  <c r="H32" i="7"/>
  <c r="I32" i="7"/>
  <c r="G33" i="7"/>
  <c r="H33" i="7" s="1"/>
  <c r="I33" i="7"/>
  <c r="G34" i="7"/>
  <c r="H34" i="7"/>
  <c r="I34" i="7"/>
  <c r="G35" i="7"/>
  <c r="I35" i="7" s="1"/>
  <c r="G36" i="7"/>
  <c r="I36" i="7" s="1"/>
  <c r="H36" i="7"/>
  <c r="G37" i="7"/>
  <c r="H37" i="7" s="1"/>
  <c r="I37" i="7"/>
  <c r="C38" i="7"/>
  <c r="B10" i="10"/>
  <c r="C10" i="10"/>
  <c r="D10" i="10"/>
  <c r="E10" i="10"/>
  <c r="B11" i="10"/>
  <c r="D11" i="10"/>
  <c r="D20" i="10" s="1"/>
  <c r="E11" i="10"/>
  <c r="F11" i="10"/>
  <c r="E13" i="10"/>
  <c r="E14" i="10"/>
  <c r="B20" i="10"/>
  <c r="D9" i="9"/>
  <c r="G11" i="8" s="1"/>
  <c r="H11" i="8" s="1"/>
  <c r="H9" i="9"/>
  <c r="H13" i="9" s="1"/>
  <c r="D10" i="9"/>
  <c r="I10" i="9" s="1"/>
  <c r="H10" i="9"/>
  <c r="D11" i="9"/>
  <c r="H11" i="9"/>
  <c r="I11" i="9"/>
  <c r="D12" i="9"/>
  <c r="F13" i="9"/>
  <c r="G13" i="9"/>
  <c r="C20" i="10" l="1"/>
  <c r="I9" i="9"/>
  <c r="I13" i="9" s="1"/>
  <c r="H35" i="7"/>
  <c r="H27" i="7"/>
  <c r="H19" i="7"/>
  <c r="H10" i="7"/>
  <c r="C34" i="6"/>
  <c r="C35" i="6" s="1"/>
  <c r="K33" i="6"/>
  <c r="E12" i="10"/>
  <c r="E20" i="10" s="1"/>
  <c r="G34" i="6"/>
  <c r="G35" i="6" s="1"/>
  <c r="F33" i="6"/>
  <c r="K34" i="6"/>
  <c r="H11" i="10" s="1"/>
  <c r="F34" i="6"/>
  <c r="G11" i="10" s="1"/>
  <c r="E33" i="6"/>
  <c r="I30" i="7"/>
  <c r="I22" i="7"/>
  <c r="I13" i="7"/>
  <c r="I38" i="7" s="1"/>
  <c r="E34" i="6"/>
  <c r="D33" i="6"/>
  <c r="D35" i="6" s="1"/>
  <c r="G38" i="7"/>
  <c r="H10" i="10" l="1"/>
  <c r="H20" i="10" s="1"/>
  <c r="K35" i="6"/>
  <c r="H38" i="7"/>
  <c r="F35" i="6"/>
  <c r="G10" i="10"/>
  <c r="G20" i="10" s="1"/>
  <c r="E35" i="6"/>
</calcChain>
</file>

<file path=xl/sharedStrings.xml><?xml version="1.0" encoding="utf-8"?>
<sst xmlns="http://schemas.openxmlformats.org/spreadsheetml/2006/main" count="250" uniqueCount="151">
  <si>
    <t xml:space="preserve"> </t>
  </si>
  <si>
    <t>NATURAL GAS FIRED PIPELINE COMPRESSOR ENGINE EMISSIONS</t>
  </si>
  <si>
    <t>ANNUAL EMISSIONS</t>
  </si>
  <si>
    <t>UNIT</t>
  </si>
  <si>
    <t>TOTAL</t>
  </si>
  <si>
    <t>RATED</t>
  </si>
  <si>
    <t>I.D.</t>
  </si>
  <si>
    <t>ANNUAL</t>
  </si>
  <si>
    <t>HORSE</t>
  </si>
  <si>
    <t>(EPN)</t>
  </si>
  <si>
    <t>HOURS</t>
  </si>
  <si>
    <t>POWER</t>
  </si>
  <si>
    <t>SO2</t>
  </si>
  <si>
    <t>NOX</t>
  </si>
  <si>
    <t>CO</t>
  </si>
  <si>
    <t>nm-VOC</t>
  </si>
  <si>
    <t>PM</t>
  </si>
  <si>
    <t>NOTES:</t>
  </si>
  <si>
    <t>HEAT</t>
  </si>
  <si>
    <t>TEMP.</t>
  </si>
  <si>
    <t>EPN:</t>
  </si>
  <si>
    <t>Formaldehyde</t>
  </si>
  <si>
    <t>Acetaldehyde</t>
  </si>
  <si>
    <t>Benzene</t>
  </si>
  <si>
    <t>Toluene</t>
  </si>
  <si>
    <t>Ethylbenzene</t>
  </si>
  <si>
    <t>EMISSIONS</t>
  </si>
  <si>
    <t>Annual</t>
  </si>
  <si>
    <t>EMISSION FACTORS (1) (3)</t>
  </si>
  <si>
    <t>(4)</t>
  </si>
  <si>
    <t>ANNUAL EMISSIONS (TONS/YR)  (5)</t>
  </si>
  <si>
    <t>`</t>
  </si>
  <si>
    <t>RATE</t>
  </si>
  <si>
    <t>(Btu/hp-hr)</t>
  </si>
  <si>
    <t>HAP Emissions AP-42 Factors</t>
  </si>
  <si>
    <t>Pollutant</t>
  </si>
  <si>
    <t>4SRB</t>
  </si>
  <si>
    <t>4SLB</t>
  </si>
  <si>
    <t>2SLB</t>
  </si>
  <si>
    <t>Turbines</t>
  </si>
  <si>
    <t>Acrolein</t>
  </si>
  <si>
    <t>Methanol</t>
  </si>
  <si>
    <t>Xylenes</t>
  </si>
  <si>
    <t>Total HAP</t>
  </si>
  <si>
    <t>POTENTIAL ANNUAL HAP EMISSIONS (tpy)</t>
  </si>
  <si>
    <t>MMBtu/hr</t>
  </si>
  <si>
    <t>Xylene</t>
  </si>
  <si>
    <t>-</t>
  </si>
  <si>
    <t>Fugitive Emissions Potential To Emit</t>
  </si>
  <si>
    <t>Component</t>
  </si>
  <si>
    <t>Service</t>
  </si>
  <si>
    <t>Emission</t>
  </si>
  <si>
    <t>In-Service</t>
  </si>
  <si>
    <t>Percent</t>
  </si>
  <si>
    <t>VOC Emissions</t>
  </si>
  <si>
    <t>Type</t>
  </si>
  <si>
    <t>Count</t>
  </si>
  <si>
    <r>
      <t>Factor</t>
    </r>
    <r>
      <rPr>
        <b/>
        <vertAlign val="superscript"/>
        <sz val="12"/>
        <rFont val="Arial"/>
        <family val="2"/>
      </rPr>
      <t>1</t>
    </r>
  </si>
  <si>
    <t>Hours</t>
  </si>
  <si>
    <r>
      <t>VOC</t>
    </r>
    <r>
      <rPr>
        <b/>
        <vertAlign val="superscript"/>
        <sz val="12"/>
        <rFont val="Arial"/>
        <family val="2"/>
      </rPr>
      <t>2</t>
    </r>
  </si>
  <si>
    <t>Hourly</t>
  </si>
  <si>
    <t>(comp)</t>
  </si>
  <si>
    <t>(lb/hr/comp)</t>
  </si>
  <si>
    <t>(hrs/yr)</t>
  </si>
  <si>
    <t>(wt%)</t>
  </si>
  <si>
    <t>(lb/yr)</t>
  </si>
  <si>
    <t>(tn/yr)</t>
  </si>
  <si>
    <t>(lb/hr)</t>
  </si>
  <si>
    <t>Valves</t>
  </si>
  <si>
    <t>Gas/Vapor</t>
  </si>
  <si>
    <t>Light Liquid</t>
  </si>
  <si>
    <t>Heavy Liquid</t>
  </si>
  <si>
    <t>Water/Oil</t>
  </si>
  <si>
    <t>Pump Seals</t>
  </si>
  <si>
    <t>N/A</t>
  </si>
  <si>
    <t>Flanges</t>
  </si>
  <si>
    <t>Compressor Seals</t>
  </si>
  <si>
    <t>Relief Valves</t>
  </si>
  <si>
    <t>Sample Connections</t>
  </si>
  <si>
    <t>Open-Ended Lines</t>
  </si>
  <si>
    <t>Total VOC (59999)</t>
  </si>
  <si>
    <r>
      <t>1</t>
    </r>
    <r>
      <rPr>
        <sz val="10"/>
        <rFont val="Arial"/>
        <family val="2"/>
      </rPr>
      <t xml:space="preserve">  Emission factors for Oil and Gas Production Operations extracted from Table 2-4 of EPA-453/R-95-017.</t>
    </r>
  </si>
  <si>
    <r>
      <t>2</t>
    </r>
    <r>
      <rPr>
        <sz val="10"/>
        <rFont val="Arial"/>
        <family val="2"/>
      </rPr>
      <t xml:space="preserve">  Valve count is estimated.</t>
    </r>
  </si>
  <si>
    <r>
      <t>3</t>
    </r>
    <r>
      <rPr>
        <sz val="10"/>
        <rFont val="Arial"/>
        <family val="2"/>
      </rPr>
      <t xml:space="preserve">  VOC Emissions do not include methane or ethane. Percent VOC for gas service estimated; for liquid service assumed 100% VOC.</t>
    </r>
  </si>
  <si>
    <t>Storage Tank Potential To Emit</t>
  </si>
  <si>
    <t>Mol</t>
  </si>
  <si>
    <t>AVE.</t>
  </si>
  <si>
    <t>AVG. VAPOR</t>
  </si>
  <si>
    <t>SAT.</t>
  </si>
  <si>
    <t>LOADING</t>
  </si>
  <si>
    <t>PRODUCT</t>
  </si>
  <si>
    <t>Wt</t>
  </si>
  <si>
    <t>PRESSURE</t>
  </si>
  <si>
    <t>FACTOR</t>
  </si>
  <si>
    <t>THROUGHPUT</t>
  </si>
  <si>
    <t>(lb/lb-mol)</t>
  </si>
  <si>
    <t>deg F</t>
  </si>
  <si>
    <t>psia</t>
  </si>
  <si>
    <t>gals/year</t>
  </si>
  <si>
    <t>tons/yr</t>
  </si>
  <si>
    <t>LOAD</t>
  </si>
  <si>
    <t>CONDENSATE</t>
  </si>
  <si>
    <t>Note:</t>
  </si>
  <si>
    <t xml:space="preserve">(1) Annual throughput conservatively estimated. </t>
  </si>
  <si>
    <t>(2) Physical data estimated.</t>
  </si>
  <si>
    <t>TANK EMISSIONS</t>
  </si>
  <si>
    <t xml:space="preserve">Maximum </t>
  </si>
  <si>
    <t xml:space="preserve">Working </t>
  </si>
  <si>
    <t>Standing</t>
  </si>
  <si>
    <t>Max Hourly</t>
  </si>
  <si>
    <t xml:space="preserve">Capacity </t>
  </si>
  <si>
    <t>Throughput</t>
  </si>
  <si>
    <t>Fill Rate</t>
  </si>
  <si>
    <t>Losses</t>
  </si>
  <si>
    <t xml:space="preserve">Emissions </t>
  </si>
  <si>
    <t>Emissions</t>
  </si>
  <si>
    <t>Tank ID</t>
  </si>
  <si>
    <t>Contents</t>
  </si>
  <si>
    <t>(gals)</t>
  </si>
  <si>
    <t>(gal/yr)</t>
  </si>
  <si>
    <t>(gals/hr)</t>
  </si>
  <si>
    <t>(tpy)</t>
  </si>
  <si>
    <t>Engine Coolant</t>
  </si>
  <si>
    <t>Condensate</t>
  </si>
  <si>
    <t>Summary of Emissions</t>
  </si>
  <si>
    <t>Unit</t>
  </si>
  <si>
    <t>POTENTIAL TO EMIT</t>
  </si>
  <si>
    <t>ID</t>
  </si>
  <si>
    <t>NOx</t>
  </si>
  <si>
    <t>VOC</t>
  </si>
  <si>
    <t>1. Tank emissions include breathing and working losses only.</t>
  </si>
  <si>
    <t>TK-1</t>
  </si>
  <si>
    <t>TK-2</t>
  </si>
  <si>
    <t>TK-3</t>
  </si>
  <si>
    <t>TK-4</t>
  </si>
  <si>
    <t>TK-5</t>
  </si>
  <si>
    <t>TK-6</t>
  </si>
  <si>
    <t>Lube Oil</t>
  </si>
  <si>
    <t>(1) Turnovers conservatively estimated at 1 per month.</t>
  </si>
  <si>
    <t>(2) Emissions from tanks (except TK-1) are assumed to be insignificant due to the low vapor pressures of the contents and the low annual throughput.</t>
  </si>
  <si>
    <t>NORTHERN NATURAL GAS COMPANY</t>
  </si>
  <si>
    <t>A-1</t>
  </si>
  <si>
    <t>T-1</t>
  </si>
  <si>
    <r>
      <t>(3) 100% of Total Outlet particulate is assumed to be PM</t>
    </r>
    <r>
      <rPr>
        <vertAlign val="subscript"/>
        <sz val="10"/>
        <rFont val="Tms Rmn"/>
      </rPr>
      <t>2.5</t>
    </r>
    <r>
      <rPr>
        <sz val="10"/>
        <rFont val="Tms Rmn"/>
      </rPr>
      <t>.  PM2.5 factor (lb/MMBtu) was obtained from AP-42, Tables 3.1-2a (gas turbine) and 3.2-3 (4 stroke rich-burn engine).</t>
    </r>
  </si>
  <si>
    <t>(4) Compressor turbine is a General Electric M3912R. Waukesha is amodel F1197GRSIU.</t>
  </si>
  <si>
    <t>(1) Emission factors (lb/MMBtu) for NOx, CO, and VOC from AP-42 Tables 3.1-1 and 3.1-2a dated 4/00 (turbines) and 3.2-3 dated 7/00 (4Rich), at 90-105% loads.</t>
  </si>
  <si>
    <t>(2) Analysis of natural gas shows virtually no sulfur.  AP-42 factor based on 2000 grains per MMscf.</t>
  </si>
  <si>
    <t>F-1</t>
  </si>
  <si>
    <t>Oily Wastewater</t>
  </si>
  <si>
    <t>BROWNFIELD COMPRESSOR STATION</t>
  </si>
  <si>
    <t>TNRCC ACCOUNT NO. TD-0063-I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</si>
</sst>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_)"/>
    <numFmt numFmtId="165" formatCode="0.000_)"/>
    <numFmt numFmtId="166" formatCode="0.0_)"/>
    <numFmt numFmtId="167" formatCode="0_)"/>
    <numFmt numFmtId="168" formatCode="0.0000_)"/>
    <numFmt numFmtId="169" formatCode="0.0%"/>
    <numFmt numFmtId="170" formatCode="0.00000_)"/>
    <numFmt numFmtId="172" formatCode="0.000000_)"/>
    <numFmt numFmtId="177" formatCode="0.0000"/>
    <numFmt numFmtId="178" formatCode="0.000"/>
    <numFmt numFmtId="180" formatCode="_(* #,##0_);_(* \(#,##0\);_(* &quot;-&quot;??_);_(@_)"/>
    <numFmt numFmtId="183" formatCode="#,##0.0000"/>
    <numFmt numFmtId="184" formatCode="0.0"/>
  </numFmts>
  <fonts count="19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2"/>
      <name val="Arial"/>
      <family val="2"/>
    </font>
    <font>
      <b/>
      <sz val="10"/>
      <name val="Helv"/>
    </font>
    <font>
      <sz val="10"/>
      <name val="Arial"/>
    </font>
    <font>
      <sz val="12"/>
      <name val="Helv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Helv"/>
    </font>
    <font>
      <b/>
      <sz val="14"/>
      <name val="Arial"/>
      <family val="2"/>
    </font>
    <font>
      <b/>
      <vertAlign val="superscript"/>
      <sz val="12"/>
      <name val="Arial"/>
      <family val="2"/>
    </font>
    <font>
      <vertAlign val="superscript"/>
      <sz val="10"/>
      <name val="Arial"/>
      <family val="2"/>
    </font>
    <font>
      <vertAlign val="superscript"/>
      <sz val="12"/>
      <name val="Arial"/>
      <family val="2"/>
    </font>
    <font>
      <sz val="12"/>
      <name val="Times New Roman"/>
      <family val="1"/>
    </font>
    <font>
      <b/>
      <i/>
      <sz val="12"/>
      <name val="Arial"/>
      <family val="2"/>
    </font>
    <font>
      <vertAlign val="subscript"/>
      <sz val="10"/>
      <name val="Tms Rmn"/>
    </font>
  </fonts>
  <fills count="4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solid">
        <fgColor indexed="65"/>
        <bgColor indexed="8"/>
      </patternFill>
    </fill>
  </fills>
  <borders count="73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7" fillId="0" borderId="0"/>
    <xf numFmtId="9" fontId="1" fillId="0" borderId="0" applyFont="0" applyFill="0" applyBorder="0" applyAlignment="0" applyProtection="0"/>
  </cellStyleXfs>
  <cellXfs count="261">
    <xf numFmtId="0" fontId="0" fillId="0" borderId="0" xfId="0"/>
    <xf numFmtId="0" fontId="2" fillId="0" borderId="0" xfId="0" applyFont="1" applyAlignment="1" applyProtection="1">
      <alignment horizontal="left"/>
    </xf>
    <xf numFmtId="0" fontId="2" fillId="2" borderId="0" xfId="0" applyFont="1" applyFill="1"/>
    <xf numFmtId="0" fontId="2" fillId="2" borderId="1" xfId="0" applyFont="1" applyFill="1" applyBorder="1" applyAlignment="1" applyProtection="1">
      <alignment horizontal="left"/>
    </xf>
    <xf numFmtId="0" fontId="3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5" fillId="0" borderId="0" xfId="0" applyFont="1" applyAlignment="1" applyProtection="1">
      <alignment horizontal="left"/>
    </xf>
    <xf numFmtId="0" fontId="6" fillId="0" borderId="0" xfId="0" applyFont="1"/>
    <xf numFmtId="0" fontId="6" fillId="0" borderId="0" xfId="0" applyFont="1" applyAlignment="1" applyProtection="1">
      <alignment horizontal="left"/>
    </xf>
    <xf numFmtId="0" fontId="6" fillId="2" borderId="4" xfId="0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>
      <alignment horizontal="center"/>
    </xf>
    <xf numFmtId="0" fontId="6" fillId="2" borderId="6" xfId="0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/>
    <xf numFmtId="0" fontId="6" fillId="2" borderId="6" xfId="0" applyFont="1" applyFill="1" applyBorder="1" applyAlignment="1">
      <alignment horizontal="centerContinuous"/>
    </xf>
    <xf numFmtId="0" fontId="6" fillId="2" borderId="7" xfId="0" quotePrefix="1" applyFont="1" applyFill="1" applyBorder="1" applyAlignment="1">
      <alignment horizontal="centerContinuous"/>
    </xf>
    <xf numFmtId="0" fontId="6" fillId="2" borderId="5" xfId="0" applyFont="1" applyFill="1" applyBorder="1" applyAlignment="1" applyProtection="1">
      <alignment horizontal="centerContinuous"/>
    </xf>
    <xf numFmtId="0" fontId="6" fillId="2" borderId="8" xfId="0" applyFont="1" applyFill="1" applyBorder="1" applyAlignment="1">
      <alignment horizontal="centerContinuous"/>
    </xf>
    <xf numFmtId="0" fontId="6" fillId="0" borderId="0" xfId="0" applyFont="1" applyAlignment="1">
      <alignment horizontal="center"/>
    </xf>
    <xf numFmtId="0" fontId="6" fillId="2" borderId="9" xfId="0" applyFont="1" applyFill="1" applyBorder="1" applyAlignment="1" applyProtection="1">
      <alignment horizontal="center"/>
    </xf>
    <xf numFmtId="0" fontId="6" fillId="2" borderId="3" xfId="0" applyFont="1" applyFill="1" applyBorder="1" applyAlignment="1" applyProtection="1">
      <alignment horizontal="center"/>
    </xf>
    <xf numFmtId="0" fontId="6" fillId="2" borderId="0" xfId="0" applyFont="1" applyFill="1" applyAlignment="1" applyProtection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6" fillId="2" borderId="3" xfId="0" applyFont="1" applyFill="1" applyBorder="1"/>
    <xf numFmtId="0" fontId="6" fillId="0" borderId="0" xfId="0" applyFont="1" applyAlignment="1" applyProtection="1">
      <alignment horizontal="center"/>
    </xf>
    <xf numFmtId="0" fontId="6" fillId="2" borderId="10" xfId="0" applyFont="1" applyFill="1" applyBorder="1" applyAlignment="1" applyProtection="1">
      <alignment horizontal="center"/>
    </xf>
    <xf numFmtId="0" fontId="6" fillId="2" borderId="11" xfId="0" applyFont="1" applyFill="1" applyBorder="1" applyAlignment="1" applyProtection="1">
      <alignment horizontal="center"/>
    </xf>
    <xf numFmtId="0" fontId="6" fillId="2" borderId="12" xfId="0" applyFont="1" applyFill="1" applyBorder="1" applyAlignment="1" applyProtection="1">
      <alignment horizontal="center"/>
    </xf>
    <xf numFmtId="0" fontId="6" fillId="2" borderId="13" xfId="0" applyFont="1" applyFill="1" applyBorder="1" applyAlignment="1" applyProtection="1">
      <alignment horizontal="center"/>
    </xf>
    <xf numFmtId="0" fontId="6" fillId="2" borderId="14" xfId="0" applyFont="1" applyFill="1" applyBorder="1" applyAlignment="1" applyProtection="1">
      <alignment horizontal="center"/>
    </xf>
    <xf numFmtId="0" fontId="6" fillId="0" borderId="9" xfId="0" applyFont="1" applyBorder="1"/>
    <xf numFmtId="0" fontId="6" fillId="0" borderId="3" xfId="0" applyFont="1" applyBorder="1"/>
    <xf numFmtId="165" fontId="6" fillId="0" borderId="3" xfId="0" applyNumberFormat="1" applyFont="1" applyBorder="1" applyAlignment="1" applyProtection="1">
      <alignment horizontal="left"/>
    </xf>
    <xf numFmtId="166" fontId="6" fillId="0" borderId="0" xfId="0" applyNumberFormat="1" applyFont="1" applyAlignment="1" applyProtection="1">
      <alignment horizontal="left"/>
    </xf>
    <xf numFmtId="165" fontId="6" fillId="0" borderId="0" xfId="0" applyNumberFormat="1" applyFont="1" applyAlignment="1" applyProtection="1">
      <alignment horizontal="left"/>
    </xf>
    <xf numFmtId="164" fontId="6" fillId="0" borderId="3" xfId="0" applyNumberFormat="1" applyFont="1" applyBorder="1" applyProtection="1"/>
    <xf numFmtId="164" fontId="6" fillId="0" borderId="0" xfId="0" applyNumberFormat="1" applyFont="1" applyProtection="1"/>
    <xf numFmtId="0" fontId="6" fillId="0" borderId="1" xfId="0" applyFont="1" applyBorder="1"/>
    <xf numFmtId="0" fontId="6" fillId="0" borderId="9" xfId="0" applyFont="1" applyBorder="1" applyAlignment="1" applyProtection="1">
      <alignment horizontal="center"/>
    </xf>
    <xf numFmtId="167" fontId="6" fillId="0" borderId="3" xfId="0" applyNumberFormat="1" applyFont="1" applyBorder="1" applyProtection="1"/>
    <xf numFmtId="167" fontId="6" fillId="0" borderId="0" xfId="0" applyNumberFormat="1" applyFont="1" applyProtection="1"/>
    <xf numFmtId="168" fontId="6" fillId="0" borderId="0" xfId="0" applyNumberFormat="1" applyFont="1" applyProtection="1"/>
    <xf numFmtId="164" fontId="6" fillId="0" borderId="15" xfId="0" applyNumberFormat="1" applyFont="1" applyBorder="1" applyProtection="1"/>
    <xf numFmtId="169" fontId="6" fillId="0" borderId="0" xfId="0" applyNumberFormat="1" applyFont="1" applyProtection="1"/>
    <xf numFmtId="0" fontId="6" fillId="0" borderId="10" xfId="0" applyFont="1" applyBorder="1" applyAlignment="1" applyProtection="1">
      <alignment horizontal="center"/>
    </xf>
    <xf numFmtId="167" fontId="6" fillId="0" borderId="11" xfId="0" applyNumberFormat="1" applyFont="1" applyBorder="1" applyProtection="1"/>
    <xf numFmtId="167" fontId="6" fillId="0" borderId="12" xfId="0" applyNumberFormat="1" applyFont="1" applyBorder="1" applyProtection="1"/>
    <xf numFmtId="164" fontId="6" fillId="0" borderId="12" xfId="0" applyNumberFormat="1" applyFont="1" applyBorder="1" applyProtection="1"/>
    <xf numFmtId="165" fontId="6" fillId="0" borderId="12" xfId="0" applyNumberFormat="1" applyFont="1" applyBorder="1" applyProtection="1"/>
    <xf numFmtId="168" fontId="6" fillId="0" borderId="12" xfId="0" applyNumberFormat="1" applyFont="1" applyBorder="1" applyProtection="1"/>
    <xf numFmtId="0" fontId="5" fillId="0" borderId="16" xfId="0" applyFont="1" applyBorder="1" applyAlignment="1" applyProtection="1">
      <alignment horizontal="left"/>
    </xf>
    <xf numFmtId="167" fontId="5" fillId="0" borderId="17" xfId="0" applyNumberFormat="1" applyFont="1" applyBorder="1" applyProtection="1"/>
    <xf numFmtId="0" fontId="5" fillId="0" borderId="17" xfId="0" applyFont="1" applyBorder="1"/>
    <xf numFmtId="166" fontId="5" fillId="0" borderId="17" xfId="0" applyNumberFormat="1" applyFont="1" applyBorder="1" applyAlignment="1" applyProtection="1">
      <alignment horizontal="left"/>
    </xf>
    <xf numFmtId="0" fontId="5" fillId="0" borderId="17" xfId="0" applyFont="1" applyBorder="1" applyAlignment="1" applyProtection="1">
      <alignment horizontal="left"/>
    </xf>
    <xf numFmtId="164" fontId="5" fillId="0" borderId="17" xfId="0" applyNumberFormat="1" applyFont="1" applyBorder="1" applyAlignment="1" applyProtection="1">
      <alignment horizontal="left"/>
    </xf>
    <xf numFmtId="168" fontId="5" fillId="0" borderId="17" xfId="0" applyNumberFormat="1" applyFont="1" applyBorder="1" applyAlignment="1" applyProtection="1">
      <alignment horizontal="left"/>
    </xf>
    <xf numFmtId="164" fontId="5" fillId="0" borderId="18" xfId="0" applyNumberFormat="1" applyFont="1" applyBorder="1" applyProtection="1"/>
    <xf numFmtId="164" fontId="5" fillId="0" borderId="19" xfId="0" applyNumberFormat="1" applyFont="1" applyBorder="1" applyProtection="1"/>
    <xf numFmtId="165" fontId="6" fillId="0" borderId="0" xfId="0" applyNumberFormat="1" applyFont="1" applyProtection="1"/>
    <xf numFmtId="166" fontId="6" fillId="0" borderId="0" xfId="0" applyNumberFormat="1" applyFont="1" applyProtection="1"/>
    <xf numFmtId="0" fontId="6" fillId="2" borderId="0" xfId="0" applyFont="1" applyFill="1" applyBorder="1" applyAlignment="1" applyProtection="1">
      <alignment horizontal="center"/>
    </xf>
    <xf numFmtId="0" fontId="6" fillId="0" borderId="0" xfId="0" applyFont="1" applyBorder="1"/>
    <xf numFmtId="167" fontId="6" fillId="0" borderId="0" xfId="0" applyNumberFormat="1" applyFont="1" applyBorder="1" applyProtection="1"/>
    <xf numFmtId="170" fontId="6" fillId="0" borderId="3" xfId="0" applyNumberFormat="1" applyFont="1" applyBorder="1" applyProtection="1"/>
    <xf numFmtId="167" fontId="9" fillId="0" borderId="20" xfId="2" applyNumberFormat="1" applyFont="1" applyBorder="1" applyAlignment="1">
      <alignment horizontal="left"/>
    </xf>
    <xf numFmtId="164" fontId="10" fillId="0" borderId="20" xfId="2" applyFont="1" applyBorder="1" applyAlignment="1" applyProtection="1">
      <alignment horizontal="left"/>
    </xf>
    <xf numFmtId="167" fontId="9" fillId="0" borderId="20" xfId="2" applyNumberFormat="1" applyFont="1" applyBorder="1" applyProtection="1"/>
    <xf numFmtId="164" fontId="9" fillId="0" borderId="0" xfId="2" applyFont="1" applyBorder="1"/>
    <xf numFmtId="164" fontId="10" fillId="0" borderId="0" xfId="2" applyFont="1"/>
    <xf numFmtId="167" fontId="9" fillId="0" borderId="0" xfId="2" applyNumberFormat="1" applyFont="1" applyBorder="1" applyAlignment="1">
      <alignment horizontal="left"/>
    </xf>
    <xf numFmtId="164" fontId="10" fillId="0" borderId="0" xfId="2" applyFont="1" applyAlignment="1" applyProtection="1">
      <alignment horizontal="left"/>
    </xf>
    <xf numFmtId="167" fontId="9" fillId="0" borderId="0" xfId="2" applyNumberFormat="1" applyFont="1" applyBorder="1" applyProtection="1"/>
    <xf numFmtId="167" fontId="9" fillId="0" borderId="21" xfId="2" applyNumberFormat="1" applyFont="1" applyBorder="1" applyAlignment="1">
      <alignment horizontal="left"/>
    </xf>
    <xf numFmtId="164" fontId="9" fillId="0" borderId="22" xfId="2" applyFont="1" applyBorder="1" applyAlignment="1" applyProtection="1">
      <alignment horizontal="center"/>
    </xf>
    <xf numFmtId="167" fontId="9" fillId="0" borderId="22" xfId="2" applyNumberFormat="1" applyFont="1" applyBorder="1" applyAlignment="1" applyProtection="1">
      <alignment horizontal="center"/>
    </xf>
    <xf numFmtId="164" fontId="9" fillId="0" borderId="22" xfId="2" applyFont="1" applyBorder="1" applyAlignment="1">
      <alignment horizontal="center"/>
    </xf>
    <xf numFmtId="167" fontId="9" fillId="0" borderId="15" xfId="2" applyNumberFormat="1" applyFont="1" applyBorder="1" applyAlignment="1">
      <alignment horizontal="left"/>
    </xf>
    <xf numFmtId="168" fontId="9" fillId="0" borderId="23" xfId="2" applyNumberFormat="1" applyFont="1" applyBorder="1" applyAlignment="1" applyProtection="1">
      <alignment horizontal="right"/>
    </xf>
    <xf numFmtId="168" fontId="9" fillId="0" borderId="23" xfId="2" applyNumberFormat="1" applyFont="1" applyBorder="1" applyAlignment="1">
      <alignment horizontal="right"/>
    </xf>
    <xf numFmtId="172" fontId="9" fillId="0" borderId="23" xfId="2" applyNumberFormat="1" applyFont="1" applyBorder="1" applyAlignment="1">
      <alignment horizontal="right"/>
    </xf>
    <xf numFmtId="167" fontId="9" fillId="0" borderId="24" xfId="2" applyNumberFormat="1" applyFont="1" applyBorder="1" applyAlignment="1">
      <alignment horizontal="left"/>
    </xf>
    <xf numFmtId="168" fontId="9" fillId="0" borderId="24" xfId="2" applyNumberFormat="1" applyFont="1" applyBorder="1" applyAlignment="1" applyProtection="1">
      <alignment horizontal="right"/>
    </xf>
    <xf numFmtId="172" fontId="9" fillId="0" borderId="24" xfId="2" applyNumberFormat="1" applyFont="1" applyBorder="1" applyAlignment="1" applyProtection="1">
      <alignment horizontal="right"/>
    </xf>
    <xf numFmtId="164" fontId="9" fillId="0" borderId="0" xfId="2" applyFont="1" applyAlignment="1" applyProtection="1">
      <alignment horizontal="left"/>
    </xf>
    <xf numFmtId="164" fontId="10" fillId="2" borderId="4" xfId="2" applyFont="1" applyFill="1" applyBorder="1" applyAlignment="1" applyProtection="1">
      <alignment horizontal="center"/>
    </xf>
    <xf numFmtId="164" fontId="11" fillId="0" borderId="25" xfId="2" applyFont="1" applyBorder="1"/>
    <xf numFmtId="164" fontId="11" fillId="0" borderId="26" xfId="2" applyFont="1" applyBorder="1"/>
    <xf numFmtId="164" fontId="11" fillId="0" borderId="27" xfId="2" applyFont="1" applyBorder="1"/>
    <xf numFmtId="164" fontId="10" fillId="2" borderId="9" xfId="2" applyFont="1" applyFill="1" applyBorder="1" applyAlignment="1" applyProtection="1">
      <alignment horizontal="center"/>
    </xf>
    <xf numFmtId="164" fontId="11" fillId="0" borderId="23" xfId="2" applyFont="1" applyBorder="1"/>
    <xf numFmtId="164" fontId="10" fillId="2" borderId="10" xfId="2" applyFont="1" applyFill="1" applyBorder="1" applyAlignment="1" applyProtection="1">
      <alignment horizontal="center"/>
    </xf>
    <xf numFmtId="164" fontId="5" fillId="0" borderId="28" xfId="2" applyFont="1" applyBorder="1" applyAlignment="1">
      <alignment horizontal="center"/>
    </xf>
    <xf numFmtId="164" fontId="11" fillId="0" borderId="28" xfId="2" applyFont="1" applyBorder="1"/>
    <xf numFmtId="164" fontId="10" fillId="0" borderId="28" xfId="2" applyFont="1" applyBorder="1"/>
    <xf numFmtId="164" fontId="11" fillId="0" borderId="28" xfId="2" applyFont="1" applyBorder="1" applyAlignment="1">
      <alignment horizontal="center"/>
    </xf>
    <xf numFmtId="0" fontId="10" fillId="0" borderId="29" xfId="0" applyFont="1" applyBorder="1" applyAlignment="1" applyProtection="1">
      <alignment horizontal="center"/>
    </xf>
    <xf numFmtId="167" fontId="9" fillId="0" borderId="28" xfId="2" applyNumberFormat="1" applyFont="1" applyBorder="1" applyAlignment="1">
      <alignment horizontal="left"/>
    </xf>
    <xf numFmtId="164" fontId="10" fillId="0" borderId="28" xfId="2" applyFont="1" applyBorder="1" applyAlignment="1" applyProtection="1">
      <alignment horizontal="right"/>
    </xf>
    <xf numFmtId="164" fontId="9" fillId="0" borderId="15" xfId="2" applyFont="1" applyBorder="1" applyAlignment="1">
      <alignment horizontal="center"/>
    </xf>
    <xf numFmtId="172" fontId="9" fillId="0" borderId="15" xfId="2" applyNumberFormat="1" applyFont="1" applyBorder="1" applyAlignment="1">
      <alignment horizontal="right"/>
    </xf>
    <xf numFmtId="170" fontId="9" fillId="0" borderId="15" xfId="2" applyNumberFormat="1" applyFont="1" applyBorder="1" applyAlignment="1">
      <alignment horizontal="right"/>
    </xf>
    <xf numFmtId="168" fontId="6" fillId="0" borderId="11" xfId="0" applyNumberFormat="1" applyFont="1" applyBorder="1" applyProtection="1"/>
    <xf numFmtId="167" fontId="9" fillId="0" borderId="30" xfId="2" applyNumberFormat="1" applyFont="1" applyBorder="1" applyAlignment="1">
      <alignment horizontal="left"/>
    </xf>
    <xf numFmtId="168" fontId="9" fillId="0" borderId="24" xfId="2" applyNumberFormat="1" applyFont="1" applyBorder="1" applyAlignment="1">
      <alignment horizontal="right"/>
    </xf>
    <xf numFmtId="172" fontId="9" fillId="0" borderId="24" xfId="2" applyNumberFormat="1" applyFont="1" applyBorder="1" applyAlignment="1">
      <alignment horizontal="right"/>
    </xf>
    <xf numFmtId="0" fontId="12" fillId="0" borderId="0" xfId="0" applyFont="1"/>
    <xf numFmtId="0" fontId="8" fillId="0" borderId="0" xfId="0" applyFont="1"/>
    <xf numFmtId="0" fontId="4" fillId="0" borderId="0" xfId="0" applyFont="1"/>
    <xf numFmtId="0" fontId="4" fillId="3" borderId="3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4" fillId="3" borderId="32" xfId="0" applyFont="1" applyFill="1" applyBorder="1" applyAlignment="1" applyProtection="1">
      <alignment horizontal="center"/>
    </xf>
    <xf numFmtId="0" fontId="4" fillId="3" borderId="33" xfId="0" applyFont="1" applyFill="1" applyBorder="1" applyAlignment="1" applyProtection="1">
      <alignment horizontal="centerContinuous"/>
    </xf>
    <xf numFmtId="0" fontId="4" fillId="3" borderId="34" xfId="0" applyFont="1" applyFill="1" applyBorder="1" applyAlignment="1" applyProtection="1">
      <alignment horizontal="centerContinuous"/>
    </xf>
    <xf numFmtId="0" fontId="4" fillId="3" borderId="35" xfId="0" applyFont="1" applyFill="1" applyBorder="1" applyAlignment="1" applyProtection="1">
      <alignment horizontal="centerContinuous"/>
    </xf>
    <xf numFmtId="0" fontId="4" fillId="3" borderId="36" xfId="0" applyFont="1" applyFill="1" applyBorder="1" applyAlignment="1" applyProtection="1">
      <alignment horizontal="center"/>
    </xf>
    <xf numFmtId="0" fontId="4" fillId="3" borderId="23" xfId="0" applyFont="1" applyFill="1" applyBorder="1" applyAlignment="1" applyProtection="1">
      <alignment horizontal="center"/>
    </xf>
    <xf numFmtId="0" fontId="4" fillId="3" borderId="37" xfId="0" applyFont="1" applyFill="1" applyBorder="1" applyAlignment="1" applyProtection="1">
      <alignment horizontal="centerContinuous"/>
    </xf>
    <xf numFmtId="0" fontId="4" fillId="3" borderId="38" xfId="0" applyFont="1" applyFill="1" applyBorder="1" applyAlignment="1" applyProtection="1">
      <alignment horizontal="centerContinuous"/>
    </xf>
    <xf numFmtId="0" fontId="4" fillId="3" borderId="39" xfId="0" applyFont="1" applyFill="1" applyBorder="1" applyAlignment="1" applyProtection="1">
      <alignment horizontal="center"/>
    </xf>
    <xf numFmtId="0" fontId="4" fillId="3" borderId="40" xfId="0" applyFont="1" applyFill="1" applyBorder="1"/>
    <xf numFmtId="0" fontId="4" fillId="3" borderId="41" xfId="0" applyFont="1" applyFill="1" applyBorder="1"/>
    <xf numFmtId="0" fontId="4" fillId="3" borderId="41" xfId="0" applyFont="1" applyFill="1" applyBorder="1" applyAlignment="1">
      <alignment horizontal="center"/>
    </xf>
    <xf numFmtId="0" fontId="4" fillId="3" borderId="41" xfId="0" applyFont="1" applyFill="1" applyBorder="1" applyAlignment="1" applyProtection="1">
      <alignment horizontal="center"/>
    </xf>
    <xf numFmtId="0" fontId="4" fillId="3" borderId="22" xfId="0" applyFont="1" applyFill="1" applyBorder="1" applyAlignment="1" applyProtection="1">
      <alignment horizontal="center"/>
    </xf>
    <xf numFmtId="0" fontId="4" fillId="3" borderId="42" xfId="0" applyFont="1" applyFill="1" applyBorder="1" applyAlignment="1" applyProtection="1">
      <alignment horizontal="center"/>
    </xf>
    <xf numFmtId="0" fontId="8" fillId="0" borderId="31" xfId="0" applyFont="1" applyBorder="1" applyAlignment="1" applyProtection="1">
      <alignment horizontal="left"/>
    </xf>
    <xf numFmtId="0" fontId="8" fillId="0" borderId="43" xfId="0" applyFont="1" applyBorder="1" applyAlignment="1" applyProtection="1">
      <alignment horizontal="center"/>
    </xf>
    <xf numFmtId="3" fontId="8" fillId="0" borderId="43" xfId="0" applyNumberFormat="1" applyFont="1" applyBorder="1" applyAlignment="1" applyProtection="1">
      <alignment horizontal="center"/>
    </xf>
    <xf numFmtId="11" fontId="8" fillId="0" borderId="43" xfId="0" applyNumberFormat="1" applyFont="1" applyBorder="1" applyAlignment="1">
      <alignment horizontal="center"/>
    </xf>
    <xf numFmtId="38" fontId="8" fillId="0" borderId="43" xfId="1" applyNumberFormat="1" applyFont="1" applyBorder="1" applyAlignment="1">
      <alignment horizontal="center"/>
    </xf>
    <xf numFmtId="10" fontId="8" fillId="0" borderId="43" xfId="3" applyNumberFormat="1" applyFont="1" applyBorder="1" applyAlignment="1" applyProtection="1">
      <alignment horizontal="center"/>
    </xf>
    <xf numFmtId="183" fontId="8" fillId="0" borderId="43" xfId="1" applyNumberFormat="1" applyFont="1" applyBorder="1" applyAlignment="1" applyProtection="1">
      <alignment horizontal="center"/>
    </xf>
    <xf numFmtId="183" fontId="8" fillId="0" borderId="43" xfId="0" applyNumberFormat="1" applyFont="1" applyBorder="1" applyAlignment="1" applyProtection="1">
      <alignment horizontal="center"/>
    </xf>
    <xf numFmtId="183" fontId="8" fillId="0" borderId="44" xfId="0" applyNumberFormat="1" applyFont="1" applyBorder="1" applyAlignment="1" applyProtection="1">
      <alignment horizontal="center"/>
    </xf>
    <xf numFmtId="0" fontId="8" fillId="0" borderId="36" xfId="0" applyFont="1" applyBorder="1" applyAlignment="1" applyProtection="1">
      <alignment horizontal="center"/>
    </xf>
    <xf numFmtId="0" fontId="8" fillId="0" borderId="28" xfId="0" applyFont="1" applyBorder="1" applyAlignment="1" applyProtection="1">
      <alignment horizontal="center"/>
    </xf>
    <xf numFmtId="3" fontId="8" fillId="0" borderId="28" xfId="0" applyNumberFormat="1" applyFont="1" applyBorder="1" applyAlignment="1" applyProtection="1">
      <alignment horizontal="center"/>
    </xf>
    <xf numFmtId="11" fontId="8" fillId="0" borderId="28" xfId="0" applyNumberFormat="1" applyFont="1" applyBorder="1" applyAlignment="1" applyProtection="1">
      <alignment horizontal="center"/>
    </xf>
    <xf numFmtId="38" fontId="8" fillId="0" borderId="28" xfId="1" applyNumberFormat="1" applyFont="1" applyBorder="1" applyAlignment="1" applyProtection="1">
      <alignment horizontal="center"/>
    </xf>
    <xf numFmtId="10" fontId="8" fillId="0" borderId="28" xfId="3" applyNumberFormat="1" applyFont="1" applyBorder="1" applyAlignment="1" applyProtection="1">
      <alignment horizontal="center"/>
    </xf>
    <xf numFmtId="183" fontId="8" fillId="0" borderId="28" xfId="1" applyNumberFormat="1" applyFont="1" applyBorder="1" applyAlignment="1" applyProtection="1">
      <alignment horizontal="center"/>
    </xf>
    <xf numFmtId="183" fontId="8" fillId="0" borderId="28" xfId="0" applyNumberFormat="1" applyFont="1" applyBorder="1" applyAlignment="1" applyProtection="1">
      <alignment horizontal="center"/>
    </xf>
    <xf numFmtId="183" fontId="8" fillId="0" borderId="45" xfId="0" applyNumberFormat="1" applyFont="1" applyBorder="1" applyAlignment="1" applyProtection="1">
      <alignment horizontal="center"/>
    </xf>
    <xf numFmtId="0" fontId="8" fillId="0" borderId="46" xfId="0" applyFont="1" applyBorder="1" applyAlignment="1" applyProtection="1">
      <alignment horizontal="center"/>
    </xf>
    <xf numFmtId="0" fontId="8" fillId="0" borderId="47" xfId="0" applyFont="1" applyBorder="1" applyAlignment="1" applyProtection="1">
      <alignment horizontal="left"/>
    </xf>
    <xf numFmtId="0" fontId="4" fillId="0" borderId="36" xfId="0" applyFont="1" applyBorder="1" applyAlignment="1" applyProtection="1">
      <alignment horizontal="left"/>
    </xf>
    <xf numFmtId="3" fontId="8" fillId="0" borderId="28" xfId="0" applyNumberFormat="1" applyFont="1" applyBorder="1" applyAlignment="1">
      <alignment horizontal="center"/>
    </xf>
    <xf numFmtId="38" fontId="8" fillId="0" borderId="28" xfId="1" applyNumberFormat="1" applyFont="1" applyBorder="1" applyAlignment="1">
      <alignment horizontal="center"/>
    </xf>
    <xf numFmtId="0" fontId="8" fillId="0" borderId="40" xfId="0" applyFont="1" applyBorder="1" applyAlignment="1" applyProtection="1">
      <alignment horizontal="center"/>
    </xf>
    <xf numFmtId="0" fontId="8" fillId="0" borderId="22" xfId="0" applyFont="1" applyBorder="1" applyAlignment="1" applyProtection="1">
      <alignment horizontal="center"/>
    </xf>
    <xf numFmtId="3" fontId="8" fillId="0" borderId="22" xfId="0" applyNumberFormat="1" applyFont="1" applyBorder="1" applyAlignment="1" applyProtection="1">
      <alignment horizontal="center"/>
    </xf>
    <xf numFmtId="11" fontId="8" fillId="0" borderId="22" xfId="0" applyNumberFormat="1" applyFont="1" applyBorder="1" applyAlignment="1" applyProtection="1">
      <alignment horizontal="center"/>
    </xf>
    <xf numFmtId="38" fontId="8" fillId="0" borderId="22" xfId="1" applyNumberFormat="1" applyFont="1" applyBorder="1" applyAlignment="1" applyProtection="1">
      <alignment horizontal="center"/>
    </xf>
    <xf numFmtId="10" fontId="8" fillId="0" borderId="22" xfId="3" applyNumberFormat="1" applyFont="1" applyBorder="1" applyAlignment="1" applyProtection="1">
      <alignment horizontal="center"/>
    </xf>
    <xf numFmtId="183" fontId="8" fillId="0" borderId="22" xfId="1" applyNumberFormat="1" applyFont="1" applyBorder="1" applyAlignment="1" applyProtection="1">
      <alignment horizontal="center"/>
    </xf>
    <xf numFmtId="183" fontId="8" fillId="0" borderId="22" xfId="0" applyNumberFormat="1" applyFont="1" applyBorder="1" applyAlignment="1" applyProtection="1">
      <alignment horizontal="center"/>
    </xf>
    <xf numFmtId="183" fontId="8" fillId="0" borderId="48" xfId="0" applyNumberFormat="1" applyFont="1" applyBorder="1" applyAlignment="1" applyProtection="1">
      <alignment horizontal="center"/>
    </xf>
    <xf numFmtId="0" fontId="4" fillId="0" borderId="49" xfId="0" applyFont="1" applyBorder="1" applyAlignment="1" applyProtection="1">
      <alignment horizontal="left"/>
    </xf>
    <xf numFmtId="0" fontId="4" fillId="0" borderId="50" xfId="0" applyFont="1" applyBorder="1" applyAlignment="1" applyProtection="1">
      <alignment horizontal="left"/>
    </xf>
    <xf numFmtId="38" fontId="8" fillId="0" borderId="50" xfId="1" applyNumberFormat="1" applyFont="1" applyBorder="1" applyAlignment="1" applyProtection="1">
      <alignment horizontal="center"/>
    </xf>
    <xf numFmtId="0" fontId="8" fillId="0" borderId="50" xfId="0" applyFont="1" applyBorder="1" applyAlignment="1" applyProtection="1">
      <alignment horizontal="center"/>
    </xf>
    <xf numFmtId="0" fontId="8" fillId="0" borderId="50" xfId="0" applyFont="1" applyBorder="1"/>
    <xf numFmtId="0" fontId="8" fillId="0" borderId="51" xfId="0" applyFont="1" applyBorder="1"/>
    <xf numFmtId="183" fontId="4" fillId="0" borderId="52" xfId="1" applyNumberFormat="1" applyFont="1" applyBorder="1" applyAlignment="1" applyProtection="1">
      <alignment horizontal="center"/>
    </xf>
    <xf numFmtId="183" fontId="4" fillId="0" borderId="52" xfId="0" applyNumberFormat="1" applyFont="1" applyBorder="1" applyAlignment="1" applyProtection="1">
      <alignment horizontal="center"/>
    </xf>
    <xf numFmtId="183" fontId="4" fillId="0" borderId="53" xfId="0" applyNumberFormat="1" applyFont="1" applyBorder="1" applyAlignment="1" applyProtection="1">
      <alignment horizontal="center"/>
    </xf>
    <xf numFmtId="0" fontId="4" fillId="0" borderId="34" xfId="0" applyFont="1" applyBorder="1" applyAlignment="1" applyProtection="1">
      <alignment horizontal="left"/>
    </xf>
    <xf numFmtId="38" fontId="8" fillId="0" borderId="34" xfId="1" applyNumberFormat="1" applyFont="1" applyBorder="1" applyAlignment="1" applyProtection="1">
      <alignment horizontal="center"/>
    </xf>
    <xf numFmtId="0" fontId="8" fillId="0" borderId="34" xfId="0" applyFont="1" applyBorder="1" applyAlignment="1" applyProtection="1">
      <alignment horizontal="center"/>
    </xf>
    <xf numFmtId="0" fontId="8" fillId="0" borderId="34" xfId="0" applyFont="1" applyBorder="1"/>
    <xf numFmtId="183" fontId="4" fillId="0" borderId="34" xfId="1" applyNumberFormat="1" applyFont="1" applyBorder="1" applyAlignment="1" applyProtection="1">
      <alignment horizontal="center"/>
    </xf>
    <xf numFmtId="183" fontId="4" fillId="0" borderId="34" xfId="0" applyNumberFormat="1" applyFont="1" applyBorder="1" applyAlignment="1" applyProtection="1">
      <alignment horizontal="center"/>
    </xf>
    <xf numFmtId="0" fontId="14" fillId="0" borderId="0" xfId="0" applyFont="1" applyBorder="1"/>
    <xf numFmtId="0" fontId="15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77" fontId="4" fillId="0" borderId="0" xfId="0" applyNumberFormat="1" applyFont="1" applyBorder="1" applyAlignment="1">
      <alignment horizontal="center"/>
    </xf>
    <xf numFmtId="10" fontId="8" fillId="0" borderId="0" xfId="3" applyNumberFormat="1" applyFont="1" applyBorder="1" applyAlignment="1">
      <alignment horizontal="center"/>
    </xf>
    <xf numFmtId="0" fontId="14" fillId="0" borderId="0" xfId="0" applyFont="1" applyBorder="1" applyAlignment="1" applyProtection="1">
      <alignment horizontal="left"/>
    </xf>
    <xf numFmtId="0" fontId="15" fillId="0" borderId="0" xfId="0" applyFont="1" applyBorder="1" applyAlignment="1" applyProtection="1">
      <alignment horizontal="left"/>
    </xf>
    <xf numFmtId="0" fontId="8" fillId="0" borderId="0" xfId="0" applyFont="1" applyAlignment="1" applyProtection="1">
      <alignment horizontal="left"/>
    </xf>
    <xf numFmtId="37" fontId="8" fillId="2" borderId="4" xfId="0" applyNumberFormat="1" applyFont="1" applyFill="1" applyBorder="1" applyProtection="1"/>
    <xf numFmtId="0" fontId="8" fillId="2" borderId="4" xfId="0" applyFont="1" applyFill="1" applyBorder="1"/>
    <xf numFmtId="0" fontId="8" fillId="2" borderId="6" xfId="0" applyFont="1" applyFill="1" applyBorder="1" applyAlignment="1" applyProtection="1">
      <alignment horizontal="center"/>
    </xf>
    <xf numFmtId="0" fontId="8" fillId="2" borderId="54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37" fontId="8" fillId="2" borderId="9" xfId="0" applyNumberFormat="1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8" fillId="2" borderId="55" xfId="0" applyFont="1" applyFill="1" applyBorder="1" applyAlignment="1" applyProtection="1">
      <alignment horizontal="center"/>
    </xf>
    <xf numFmtId="0" fontId="8" fillId="2" borderId="16" xfId="0" applyFont="1" applyFill="1" applyBorder="1"/>
    <xf numFmtId="0" fontId="8" fillId="2" borderId="16" xfId="0" applyFont="1" applyFill="1" applyBorder="1" applyAlignment="1" applyProtection="1">
      <alignment horizontal="center"/>
    </xf>
    <xf numFmtId="0" fontId="8" fillId="2" borderId="17" xfId="0" applyFont="1" applyFill="1" applyBorder="1" applyAlignment="1" applyProtection="1">
      <alignment horizontal="center"/>
    </xf>
    <xf numFmtId="0" fontId="8" fillId="2" borderId="56" xfId="0" applyFont="1" applyFill="1" applyBorder="1" applyAlignment="1" applyProtection="1">
      <alignment horizontal="center"/>
    </xf>
    <xf numFmtId="0" fontId="8" fillId="0" borderId="9" xfId="0" applyFont="1" applyBorder="1"/>
    <xf numFmtId="0" fontId="8" fillId="0" borderId="55" xfId="0" applyFont="1" applyBorder="1"/>
    <xf numFmtId="37" fontId="8" fillId="0" borderId="9" xfId="0" applyNumberFormat="1" applyFont="1" applyBorder="1" applyAlignment="1" applyProtection="1">
      <alignment horizontal="center"/>
    </xf>
    <xf numFmtId="167" fontId="8" fillId="0" borderId="0" xfId="0" applyNumberFormat="1" applyFont="1" applyAlignment="1" applyProtection="1">
      <alignment horizontal="center"/>
    </xf>
    <xf numFmtId="166" fontId="8" fillId="0" borderId="0" xfId="0" applyNumberFormat="1" applyFont="1" applyAlignment="1" applyProtection="1">
      <alignment horizontal="center"/>
    </xf>
    <xf numFmtId="2" fontId="8" fillId="0" borderId="0" xfId="0" applyNumberFormat="1" applyFont="1" applyAlignment="1" applyProtection="1">
      <alignment horizontal="center"/>
    </xf>
    <xf numFmtId="164" fontId="8" fillId="0" borderId="0" xfId="0" applyNumberFormat="1" applyFont="1" applyAlignment="1" applyProtection="1">
      <alignment horizontal="center"/>
    </xf>
    <xf numFmtId="37" fontId="8" fillId="0" borderId="0" xfId="0" applyNumberFormat="1" applyFont="1" applyAlignment="1" applyProtection="1">
      <alignment horizontal="center"/>
    </xf>
    <xf numFmtId="164" fontId="8" fillId="0" borderId="55" xfId="0" applyNumberFormat="1" applyFont="1" applyBorder="1" applyAlignment="1" applyProtection="1">
      <alignment horizontal="center"/>
    </xf>
    <xf numFmtId="0" fontId="8" fillId="0" borderId="16" xfId="0" applyFont="1" applyBorder="1"/>
    <xf numFmtId="0" fontId="8" fillId="0" borderId="17" xfId="0" applyFont="1" applyBorder="1"/>
    <xf numFmtId="0" fontId="8" fillId="0" borderId="56" xfId="0" applyFont="1" applyBorder="1"/>
    <xf numFmtId="0" fontId="10" fillId="0" borderId="0" xfId="0" applyFont="1"/>
    <xf numFmtId="0" fontId="16" fillId="0" borderId="0" xfId="0" applyFont="1"/>
    <xf numFmtId="0" fontId="17" fillId="0" borderId="0" xfId="0" applyFont="1"/>
    <xf numFmtId="0" fontId="8" fillId="0" borderId="57" xfId="0" applyFont="1" applyBorder="1" applyAlignment="1">
      <alignment horizontal="center"/>
    </xf>
    <xf numFmtId="0" fontId="8" fillId="0" borderId="25" xfId="0" applyFont="1" applyBorder="1"/>
    <xf numFmtId="0" fontId="8" fillId="0" borderId="2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23" xfId="0" applyFont="1" applyBorder="1"/>
    <xf numFmtId="0" fontId="8" fillId="0" borderId="23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59" xfId="0" applyFont="1" applyBorder="1"/>
    <xf numFmtId="0" fontId="8" fillId="0" borderId="59" xfId="0" applyFont="1" applyBorder="1" applyAlignment="1">
      <alignment horizontal="center"/>
    </xf>
    <xf numFmtId="167" fontId="8" fillId="0" borderId="23" xfId="0" applyNumberFormat="1" applyFont="1" applyBorder="1" applyAlignment="1">
      <alignment horizontal="center"/>
    </xf>
    <xf numFmtId="2" fontId="8" fillId="0" borderId="23" xfId="0" applyNumberFormat="1" applyFont="1" applyBorder="1" applyAlignment="1">
      <alignment horizontal="center"/>
    </xf>
    <xf numFmtId="2" fontId="8" fillId="0" borderId="60" xfId="0" applyNumberFormat="1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4" xfId="0" applyFont="1" applyBorder="1"/>
    <xf numFmtId="167" fontId="8" fillId="0" borderId="24" xfId="0" applyNumberFormat="1" applyFont="1" applyBorder="1" applyAlignment="1">
      <alignment horizontal="center"/>
    </xf>
    <xf numFmtId="167" fontId="8" fillId="0" borderId="24" xfId="1" applyNumberFormat="1" applyFont="1" applyBorder="1" applyAlignment="1">
      <alignment horizontal="center"/>
    </xf>
    <xf numFmtId="2" fontId="8" fillId="0" borderId="24" xfId="0" applyNumberFormat="1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2" fontId="8" fillId="0" borderId="24" xfId="1" applyNumberFormat="1" applyFont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62" xfId="0" applyFont="1" applyBorder="1" applyAlignment="1">
      <alignment horizontal="centerContinuous"/>
    </xf>
    <xf numFmtId="0" fontId="4" fillId="0" borderId="63" xfId="0" applyFont="1" applyBorder="1" applyAlignment="1">
      <alignment horizontal="centerContinuous"/>
    </xf>
    <xf numFmtId="0" fontId="4" fillId="0" borderId="64" xfId="0" applyFont="1" applyBorder="1" applyAlignment="1">
      <alignment horizontal="center"/>
    </xf>
    <xf numFmtId="0" fontId="4" fillId="0" borderId="65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2" fontId="8" fillId="0" borderId="66" xfId="0" applyNumberFormat="1" applyFont="1" applyBorder="1" applyAlignment="1">
      <alignment horizontal="right"/>
    </xf>
    <xf numFmtId="0" fontId="8" fillId="0" borderId="67" xfId="0" applyFont="1" applyBorder="1" applyAlignment="1" applyProtection="1">
      <alignment horizontal="center"/>
    </xf>
    <xf numFmtId="2" fontId="8" fillId="0" borderId="28" xfId="0" applyNumberFormat="1" applyFont="1" applyBorder="1" applyAlignment="1">
      <alignment horizontal="right"/>
    </xf>
    <xf numFmtId="2" fontId="8" fillId="0" borderId="45" xfId="0" applyNumberFormat="1" applyFont="1" applyBorder="1" applyAlignment="1">
      <alignment horizontal="right"/>
    </xf>
    <xf numFmtId="0" fontId="8" fillId="0" borderId="67" xfId="0" applyFont="1" applyBorder="1" applyAlignment="1">
      <alignment horizontal="center"/>
    </xf>
    <xf numFmtId="184" fontId="8" fillId="0" borderId="38" xfId="0" applyNumberFormat="1" applyFont="1" applyBorder="1" applyAlignment="1">
      <alignment horizontal="right"/>
    </xf>
    <xf numFmtId="0" fontId="8" fillId="0" borderId="68" xfId="0" applyFont="1" applyBorder="1" applyAlignment="1">
      <alignment horizontal="center"/>
    </xf>
    <xf numFmtId="184" fontId="8" fillId="0" borderId="27" xfId="0" applyNumberFormat="1" applyFont="1" applyBorder="1" applyAlignment="1">
      <alignment horizontal="right"/>
    </xf>
    <xf numFmtId="2" fontId="8" fillId="0" borderId="25" xfId="0" applyNumberFormat="1" applyFont="1" applyBorder="1" applyAlignment="1">
      <alignment horizontal="right"/>
    </xf>
    <xf numFmtId="2" fontId="8" fillId="0" borderId="39" xfId="0" applyNumberFormat="1" applyFont="1" applyBorder="1" applyAlignment="1">
      <alignment horizontal="right"/>
    </xf>
    <xf numFmtId="0" fontId="4" fillId="0" borderId="69" xfId="0" applyFont="1" applyBorder="1" applyAlignment="1">
      <alignment horizontal="center"/>
    </xf>
    <xf numFmtId="178" fontId="8" fillId="0" borderId="51" xfId="0" applyNumberFormat="1" applyFont="1" applyBorder="1" applyAlignment="1">
      <alignment horizontal="right"/>
    </xf>
    <xf numFmtId="2" fontId="8" fillId="0" borderId="52" xfId="0" applyNumberFormat="1" applyFont="1" applyBorder="1" applyAlignment="1">
      <alignment horizontal="right"/>
    </xf>
    <xf numFmtId="2" fontId="8" fillId="0" borderId="53" xfId="0" applyNumberFormat="1" applyFont="1" applyBorder="1" applyAlignment="1">
      <alignment horizontal="right"/>
    </xf>
    <xf numFmtId="2" fontId="8" fillId="0" borderId="70" xfId="0" applyNumberFormat="1" applyFont="1" applyBorder="1" applyAlignment="1">
      <alignment horizontal="right"/>
    </xf>
    <xf numFmtId="0" fontId="4" fillId="0" borderId="21" xfId="0" applyFont="1" applyBorder="1" applyAlignment="1">
      <alignment horizontal="center"/>
    </xf>
    <xf numFmtId="2" fontId="8" fillId="0" borderId="20" xfId="0" applyNumberFormat="1" applyFont="1" applyBorder="1" applyAlignment="1">
      <alignment horizontal="right"/>
    </xf>
    <xf numFmtId="2" fontId="8" fillId="0" borderId="37" xfId="0" applyNumberFormat="1" applyFont="1" applyBorder="1" applyAlignment="1">
      <alignment horizontal="right"/>
    </xf>
    <xf numFmtId="2" fontId="8" fillId="0" borderId="57" xfId="0" applyNumberFormat="1" applyFont="1" applyBorder="1" applyAlignment="1">
      <alignment horizontal="right"/>
    </xf>
    <xf numFmtId="2" fontId="8" fillId="0" borderId="71" xfId="0" applyNumberFormat="1" applyFont="1" applyBorder="1" applyAlignment="1">
      <alignment horizontal="right"/>
    </xf>
    <xf numFmtId="180" fontId="8" fillId="0" borderId="23" xfId="1" applyNumberFormat="1" applyFont="1" applyBorder="1" applyAlignment="1">
      <alignment horizontal="center"/>
    </xf>
    <xf numFmtId="180" fontId="8" fillId="0" borderId="24" xfId="1" applyNumberFormat="1" applyFont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5" fillId="0" borderId="0" xfId="2" applyFont="1" applyBorder="1" applyAlignment="1">
      <alignment horizontal="center"/>
    </xf>
    <xf numFmtId="164" fontId="5" fillId="0" borderId="72" xfId="2" applyFont="1" applyBorder="1" applyAlignment="1">
      <alignment horizontal="center"/>
    </xf>
  </cellXfs>
  <cellStyles count="4">
    <cellStyle name="Comma" xfId="1" builtinId="3"/>
    <cellStyle name="Normal" xfId="0" builtinId="0"/>
    <cellStyle name="Normal_HASTINGS" xfId="2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Clients/Northern%20NG/Northern%20NG%20-%20Bobbitt%20Compressor,%20TX/Title%20V%20Renewal%20(2001)/Bobbitt%20-%20P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gines"/>
      <sheetName val="tank"/>
      <sheetName val="fugitives"/>
      <sheetName val="load"/>
      <sheetName val="Summary"/>
    </sheetNames>
    <sheetDataSet>
      <sheetData sheetId="0"/>
      <sheetData sheetId="1">
        <row r="13">
          <cell r="H13">
            <v>0</v>
          </cell>
        </row>
        <row r="14">
          <cell r="H14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75" workbookViewId="0">
      <selection activeCell="A2" sqref="A2:A3"/>
    </sheetView>
  </sheetViews>
  <sheetFormatPr defaultRowHeight="12.75" x14ac:dyDescent="0.2"/>
  <cols>
    <col min="1" max="1" width="10.5703125" bestFit="1" customWidth="1"/>
    <col min="3" max="3" width="9.85546875" bestFit="1" customWidth="1"/>
    <col min="7" max="7" width="17.42578125" bestFit="1" customWidth="1"/>
    <col min="8" max="8" width="12.28515625" bestFit="1" customWidth="1"/>
  </cols>
  <sheetData>
    <row r="1" spans="1:8" ht="15" x14ac:dyDescent="0.2">
      <c r="A1" s="7" t="s">
        <v>140</v>
      </c>
      <c r="B1" s="108"/>
      <c r="C1" s="108"/>
      <c r="D1" s="108"/>
      <c r="E1" s="108"/>
      <c r="F1" s="108"/>
      <c r="G1" s="108"/>
      <c r="H1" s="108"/>
    </row>
    <row r="2" spans="1:8" ht="15" x14ac:dyDescent="0.2">
      <c r="A2" s="7" t="s">
        <v>149</v>
      </c>
      <c r="B2" s="108"/>
      <c r="C2" s="108"/>
      <c r="D2" s="108"/>
      <c r="E2" s="108"/>
      <c r="F2" s="108"/>
      <c r="G2" s="108"/>
      <c r="H2" s="108"/>
    </row>
    <row r="3" spans="1:8" ht="15" x14ac:dyDescent="0.2">
      <c r="A3" s="7" t="s">
        <v>150</v>
      </c>
      <c r="B3" s="108"/>
      <c r="C3" s="108"/>
      <c r="D3" s="108"/>
      <c r="E3" s="108"/>
      <c r="F3" s="108"/>
      <c r="G3" s="108"/>
      <c r="H3" s="108"/>
    </row>
    <row r="4" spans="1:8" ht="18" x14ac:dyDescent="0.25">
      <c r="A4" s="107"/>
      <c r="B4" s="108"/>
      <c r="C4" s="108"/>
      <c r="D4" s="108"/>
      <c r="E4" s="108"/>
      <c r="F4" s="108"/>
      <c r="G4" s="108"/>
      <c r="H4" s="108"/>
    </row>
    <row r="5" spans="1:8" ht="15" x14ac:dyDescent="0.2">
      <c r="A5" s="108"/>
      <c r="B5" s="108"/>
      <c r="C5" s="108"/>
      <c r="D5" s="108"/>
      <c r="E5" s="108"/>
      <c r="F5" s="108"/>
      <c r="G5" s="108"/>
      <c r="H5" s="108"/>
    </row>
    <row r="6" spans="1:8" ht="15" x14ac:dyDescent="0.2">
      <c r="A6" s="108" t="s">
        <v>124</v>
      </c>
      <c r="B6" s="108"/>
      <c r="C6" s="108"/>
      <c r="D6" s="108"/>
      <c r="E6" s="108"/>
      <c r="F6" s="108"/>
      <c r="G6" s="108"/>
      <c r="H6" s="108"/>
    </row>
    <row r="7" spans="1:8" ht="15.75" thickBot="1" x14ac:dyDescent="0.25">
      <c r="A7" s="108"/>
      <c r="B7" s="108"/>
      <c r="C7" s="108"/>
      <c r="D7" s="108"/>
      <c r="E7" s="108"/>
      <c r="F7" s="108"/>
      <c r="G7" s="108"/>
      <c r="H7" s="108"/>
    </row>
    <row r="8" spans="1:8" ht="15.75" x14ac:dyDescent="0.25">
      <c r="A8" s="229" t="s">
        <v>125</v>
      </c>
      <c r="B8" s="230" t="s">
        <v>126</v>
      </c>
      <c r="C8" s="230"/>
      <c r="D8" s="230"/>
      <c r="E8" s="230"/>
      <c r="F8" s="230"/>
      <c r="G8" s="230"/>
      <c r="H8" s="231"/>
    </row>
    <row r="9" spans="1:8" ht="16.5" thickBot="1" x14ac:dyDescent="0.3">
      <c r="A9" s="232" t="s">
        <v>127</v>
      </c>
      <c r="B9" s="233" t="s">
        <v>12</v>
      </c>
      <c r="C9" s="234" t="s">
        <v>128</v>
      </c>
      <c r="D9" s="234" t="s">
        <v>14</v>
      </c>
      <c r="E9" s="234" t="s">
        <v>129</v>
      </c>
      <c r="F9" s="234" t="s">
        <v>16</v>
      </c>
      <c r="G9" s="251" t="s">
        <v>21</v>
      </c>
      <c r="H9" s="235" t="s">
        <v>43</v>
      </c>
    </row>
    <row r="10" spans="1:8" ht="15" x14ac:dyDescent="0.2">
      <c r="A10" s="237" t="s">
        <v>141</v>
      </c>
      <c r="B10" s="250">
        <f>+enginePTE!J12</f>
        <v>8.2880550000000008E-3</v>
      </c>
      <c r="C10" s="250">
        <f>+enginePTE!K12</f>
        <v>31.580347499999998</v>
      </c>
      <c r="D10" s="250">
        <f>+enginePTE!L12</f>
        <v>53.157870000000003</v>
      </c>
      <c r="E10" s="250">
        <f>+enginePTE!M12</f>
        <v>0.42297660000000004</v>
      </c>
      <c r="F10" s="250">
        <f>+enginePTE!N12</f>
        <v>0.27736404749999993</v>
      </c>
      <c r="G10" s="252">
        <f>+enginePTE!F33</f>
        <v>0.29293987500000002</v>
      </c>
      <c r="H10" s="236">
        <f>+enginePTE!K33</f>
        <v>0.46298789999999995</v>
      </c>
    </row>
    <row r="11" spans="1:8" ht="15" x14ac:dyDescent="0.2">
      <c r="A11" s="237" t="s">
        <v>142</v>
      </c>
      <c r="B11" s="250">
        <f>+enginePTE!J13</f>
        <v>1.3849559999999999</v>
      </c>
      <c r="C11" s="250">
        <f>+enginePTE!K13</f>
        <v>130.34880000000001</v>
      </c>
      <c r="D11" s="250">
        <f>+enginePTE!L13</f>
        <v>33.401879999999998</v>
      </c>
      <c r="E11" s="250">
        <f>+enginePTE!M13</f>
        <v>0.85541400000000001</v>
      </c>
      <c r="F11" s="250">
        <f>+enginePTE!N13</f>
        <v>2.6884440000000001</v>
      </c>
      <c r="G11" s="252">
        <f>+enginePTE!F34</f>
        <v>0.28921140000000001</v>
      </c>
      <c r="H11" s="236">
        <f>+enginePTE!K34</f>
        <v>0.41833818</v>
      </c>
    </row>
    <row r="12" spans="1:8" ht="15" x14ac:dyDescent="0.2">
      <c r="A12" s="240" t="s">
        <v>131</v>
      </c>
      <c r="B12" s="241">
        <v>0</v>
      </c>
      <c r="C12" s="238">
        <v>0</v>
      </c>
      <c r="D12" s="238">
        <v>0</v>
      </c>
      <c r="E12" s="238">
        <f>+TANKs!H9</f>
        <v>0.53949999999999998</v>
      </c>
      <c r="F12" s="238">
        <v>0</v>
      </c>
      <c r="G12" s="253">
        <v>0</v>
      </c>
      <c r="H12" s="239">
        <v>0</v>
      </c>
    </row>
    <row r="13" spans="1:8" ht="15" x14ac:dyDescent="0.2">
      <c r="A13" s="240" t="s">
        <v>132</v>
      </c>
      <c r="B13" s="241">
        <v>0</v>
      </c>
      <c r="C13" s="238">
        <v>0</v>
      </c>
      <c r="D13" s="238">
        <v>0</v>
      </c>
      <c r="E13" s="238">
        <f>[1]tank!H13</f>
        <v>0</v>
      </c>
      <c r="F13" s="238">
        <v>0</v>
      </c>
      <c r="G13" s="253">
        <v>0</v>
      </c>
      <c r="H13" s="239">
        <v>0</v>
      </c>
    </row>
    <row r="14" spans="1:8" ht="15" x14ac:dyDescent="0.2">
      <c r="A14" s="240" t="s">
        <v>133</v>
      </c>
      <c r="B14" s="241">
        <v>0</v>
      </c>
      <c r="C14" s="238">
        <v>0</v>
      </c>
      <c r="D14" s="238">
        <v>0</v>
      </c>
      <c r="E14" s="238">
        <f>[1]tank!H14</f>
        <v>0</v>
      </c>
      <c r="F14" s="238">
        <v>0</v>
      </c>
      <c r="G14" s="253">
        <v>0</v>
      </c>
      <c r="H14" s="239">
        <v>0</v>
      </c>
    </row>
    <row r="15" spans="1:8" ht="15" x14ac:dyDescent="0.2">
      <c r="A15" s="240" t="s">
        <v>134</v>
      </c>
      <c r="B15" s="241">
        <v>0</v>
      </c>
      <c r="C15" s="238">
        <v>0</v>
      </c>
      <c r="D15" s="238">
        <v>0</v>
      </c>
      <c r="E15" s="238">
        <v>0</v>
      </c>
      <c r="F15" s="238">
        <v>0</v>
      </c>
      <c r="G15" s="253">
        <v>0</v>
      </c>
      <c r="H15" s="239">
        <v>0</v>
      </c>
    </row>
    <row r="16" spans="1:8" ht="15" x14ac:dyDescent="0.2">
      <c r="A16" s="240" t="s">
        <v>135</v>
      </c>
      <c r="B16" s="241">
        <v>0</v>
      </c>
      <c r="C16" s="238">
        <v>0</v>
      </c>
      <c r="D16" s="238">
        <v>0</v>
      </c>
      <c r="E16" s="238">
        <v>0</v>
      </c>
      <c r="F16" s="238">
        <v>0</v>
      </c>
      <c r="G16" s="253">
        <v>0</v>
      </c>
      <c r="H16" s="239">
        <v>0</v>
      </c>
    </row>
    <row r="17" spans="1:8" ht="15" x14ac:dyDescent="0.2">
      <c r="A17" s="240" t="s">
        <v>136</v>
      </c>
      <c r="B17" s="241">
        <v>0</v>
      </c>
      <c r="C17" s="238">
        <v>0</v>
      </c>
      <c r="D17" s="238">
        <v>0</v>
      </c>
      <c r="E17" s="238">
        <v>0</v>
      </c>
      <c r="F17" s="238">
        <v>0</v>
      </c>
      <c r="G17" s="253">
        <v>0</v>
      </c>
      <c r="H17" s="239">
        <v>0</v>
      </c>
    </row>
    <row r="18" spans="1:8" ht="15" x14ac:dyDescent="0.2">
      <c r="A18" s="240" t="s">
        <v>147</v>
      </c>
      <c r="B18" s="241">
        <v>0</v>
      </c>
      <c r="C18" s="238">
        <v>0</v>
      </c>
      <c r="D18" s="238">
        <v>0</v>
      </c>
      <c r="E18" s="238">
        <v>0</v>
      </c>
      <c r="F18" s="238">
        <v>0</v>
      </c>
      <c r="G18" s="253">
        <v>0</v>
      </c>
      <c r="H18" s="239">
        <v>0</v>
      </c>
    </row>
    <row r="19" spans="1:8" ht="15.75" thickBot="1" x14ac:dyDescent="0.25">
      <c r="A19" s="242" t="s">
        <v>100</v>
      </c>
      <c r="B19" s="243">
        <v>0</v>
      </c>
      <c r="C19" s="244">
        <v>0</v>
      </c>
      <c r="D19" s="244">
        <v>0</v>
      </c>
      <c r="E19" s="244">
        <v>0</v>
      </c>
      <c r="F19" s="244">
        <v>0</v>
      </c>
      <c r="G19" s="254">
        <v>0</v>
      </c>
      <c r="H19" s="245">
        <v>0</v>
      </c>
    </row>
    <row r="20" spans="1:8" ht="16.5" thickBot="1" x14ac:dyDescent="0.3">
      <c r="A20" s="246" t="s">
        <v>4</v>
      </c>
      <c r="B20" s="247">
        <f t="shared" ref="B20:H20" si="0">SUM(B10:B19)</f>
        <v>1.3932440549999998</v>
      </c>
      <c r="C20" s="248">
        <f t="shared" si="0"/>
        <v>161.9291475</v>
      </c>
      <c r="D20" s="248">
        <f t="shared" si="0"/>
        <v>86.559750000000008</v>
      </c>
      <c r="E20" s="248">
        <f t="shared" si="0"/>
        <v>1.8178906000000001</v>
      </c>
      <c r="F20" s="248">
        <f t="shared" si="0"/>
        <v>2.9658080474999999</v>
      </c>
      <c r="G20" s="255">
        <f t="shared" si="0"/>
        <v>0.58215127499999997</v>
      </c>
      <c r="H20" s="249">
        <f t="shared" si="0"/>
        <v>0.88132608000000001</v>
      </c>
    </row>
    <row r="21" spans="1:8" ht="15" x14ac:dyDescent="0.2">
      <c r="A21" s="108" t="s">
        <v>102</v>
      </c>
      <c r="B21" s="108"/>
      <c r="C21" s="108"/>
      <c r="D21" s="108"/>
      <c r="E21" s="108"/>
      <c r="F21" s="108"/>
      <c r="G21" s="108"/>
      <c r="H21" s="108"/>
    </row>
    <row r="22" spans="1:8" ht="15.75" x14ac:dyDescent="0.25">
      <c r="A22" s="208" t="s">
        <v>130</v>
      </c>
      <c r="B22" s="208"/>
      <c r="C22" s="208"/>
      <c r="D22" s="208"/>
      <c r="E22" s="208"/>
      <c r="F22" s="208"/>
      <c r="G22" s="208"/>
      <c r="H22" s="20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tabSelected="1" zoomScale="75" workbookViewId="0">
      <selection activeCell="H9" sqref="H9"/>
    </sheetView>
  </sheetViews>
  <sheetFormatPr defaultRowHeight="12.75" x14ac:dyDescent="0.2"/>
  <cols>
    <col min="1" max="1" width="10.5703125" bestFit="1" customWidth="1"/>
    <col min="2" max="2" width="21.28515625" bestFit="1" customWidth="1"/>
    <col min="3" max="3" width="13.42578125" bestFit="1" customWidth="1"/>
    <col min="4" max="4" width="14.85546875" bestFit="1" customWidth="1"/>
    <col min="5" max="5" width="12" bestFit="1" customWidth="1"/>
    <col min="6" max="6" width="10.42578125" bestFit="1" customWidth="1"/>
    <col min="7" max="7" width="10.5703125" bestFit="1" customWidth="1"/>
    <col min="8" max="8" width="13.42578125" bestFit="1" customWidth="1"/>
    <col min="9" max="9" width="12.85546875" bestFit="1" customWidth="1"/>
  </cols>
  <sheetData>
    <row r="1" spans="1:10" ht="15" x14ac:dyDescent="0.2">
      <c r="A1" s="7" t="s">
        <v>140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ht="15" x14ac:dyDescent="0.2">
      <c r="A2" s="7" t="s">
        <v>149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15" x14ac:dyDescent="0.2">
      <c r="A3" s="7" t="s">
        <v>150</v>
      </c>
      <c r="B3" s="108"/>
      <c r="C3" s="108"/>
      <c r="D3" s="108"/>
      <c r="E3" s="108"/>
      <c r="F3" s="108"/>
      <c r="G3" s="108"/>
      <c r="H3" s="108"/>
      <c r="I3" s="108"/>
      <c r="J3" s="108"/>
    </row>
    <row r="4" spans="1:10" ht="18" x14ac:dyDescent="0.25">
      <c r="A4" s="107"/>
      <c r="B4" s="108"/>
      <c r="C4" s="108"/>
      <c r="D4" s="108"/>
      <c r="E4" s="108"/>
      <c r="F4" s="108"/>
      <c r="G4" s="108"/>
      <c r="H4" s="108"/>
      <c r="I4" s="108"/>
      <c r="J4" s="108"/>
    </row>
    <row r="5" spans="1:10" ht="15" x14ac:dyDescent="0.2">
      <c r="A5" s="209" t="s">
        <v>105</v>
      </c>
      <c r="B5" s="108"/>
      <c r="C5" s="108"/>
      <c r="D5" s="108"/>
      <c r="E5" s="108"/>
      <c r="F5" s="108"/>
      <c r="G5" s="108"/>
      <c r="H5" s="108"/>
      <c r="I5" s="108"/>
      <c r="J5" s="108"/>
    </row>
    <row r="6" spans="1:10" ht="15" x14ac:dyDescent="0.2">
      <c r="A6" s="210"/>
      <c r="B6" s="211"/>
      <c r="C6" s="212"/>
      <c r="D6" s="212" t="s">
        <v>27</v>
      </c>
      <c r="E6" s="212" t="s">
        <v>106</v>
      </c>
      <c r="F6" s="212" t="s">
        <v>107</v>
      </c>
      <c r="G6" s="212" t="s">
        <v>108</v>
      </c>
      <c r="H6" s="212" t="s">
        <v>27</v>
      </c>
      <c r="I6" s="212" t="s">
        <v>109</v>
      </c>
      <c r="J6" s="108"/>
    </row>
    <row r="7" spans="1:10" ht="15" x14ac:dyDescent="0.2">
      <c r="A7" s="213"/>
      <c r="B7" s="214"/>
      <c r="C7" s="215" t="s">
        <v>110</v>
      </c>
      <c r="D7" s="215" t="s">
        <v>111</v>
      </c>
      <c r="E7" s="215" t="s">
        <v>112</v>
      </c>
      <c r="F7" s="215" t="s">
        <v>113</v>
      </c>
      <c r="G7" s="215" t="s">
        <v>113</v>
      </c>
      <c r="H7" s="215" t="s">
        <v>114</v>
      </c>
      <c r="I7" s="215" t="s">
        <v>115</v>
      </c>
      <c r="J7" s="108"/>
    </row>
    <row r="8" spans="1:10" ht="15.75" thickBot="1" x14ac:dyDescent="0.25">
      <c r="A8" s="216" t="s">
        <v>116</v>
      </c>
      <c r="B8" s="217" t="s">
        <v>117</v>
      </c>
      <c r="C8" s="218" t="s">
        <v>118</v>
      </c>
      <c r="D8" s="218" t="s">
        <v>119</v>
      </c>
      <c r="E8" s="218" t="s">
        <v>120</v>
      </c>
      <c r="F8" s="218" t="s">
        <v>65</v>
      </c>
      <c r="G8" s="218" t="s">
        <v>65</v>
      </c>
      <c r="H8" s="218" t="s">
        <v>121</v>
      </c>
      <c r="I8" s="218" t="s">
        <v>67</v>
      </c>
      <c r="J8" s="108"/>
    </row>
    <row r="9" spans="1:10" ht="15.75" thickTop="1" x14ac:dyDescent="0.2">
      <c r="A9" s="213" t="s">
        <v>131</v>
      </c>
      <c r="B9" s="214" t="s">
        <v>123</v>
      </c>
      <c r="C9" s="256">
        <v>8820</v>
      </c>
      <c r="D9" s="256">
        <f>+C9*12</f>
        <v>105840</v>
      </c>
      <c r="E9" s="219">
        <v>4200</v>
      </c>
      <c r="F9" s="220">
        <v>496</v>
      </c>
      <c r="G9" s="220">
        <v>583</v>
      </c>
      <c r="H9" s="221">
        <f>(F9+G9)/2000</f>
        <v>0.53949999999999998</v>
      </c>
      <c r="I9" s="220">
        <f>+((F9*E9)/D9)+G9/8760</f>
        <v>19.74909219395521</v>
      </c>
      <c r="J9" s="108"/>
    </row>
    <row r="10" spans="1:10" ht="15" x14ac:dyDescent="0.2">
      <c r="A10" s="213" t="s">
        <v>132</v>
      </c>
      <c r="B10" s="214" t="s">
        <v>137</v>
      </c>
      <c r="C10" s="256">
        <v>2558</v>
      </c>
      <c r="D10" s="256">
        <f>+C10*12</f>
        <v>30696</v>
      </c>
      <c r="E10" s="219">
        <v>4200</v>
      </c>
      <c r="F10" s="220">
        <v>0</v>
      </c>
      <c r="G10" s="220">
        <v>0</v>
      </c>
      <c r="H10" s="220">
        <f>(F10+G10)/2000</f>
        <v>0</v>
      </c>
      <c r="I10" s="220">
        <f>+((F10*E10)/D10)+G10/8760</f>
        <v>0</v>
      </c>
      <c r="J10" s="108"/>
    </row>
    <row r="11" spans="1:10" ht="15" x14ac:dyDescent="0.2">
      <c r="A11" s="213" t="s">
        <v>133</v>
      </c>
      <c r="B11" s="214" t="s">
        <v>122</v>
      </c>
      <c r="C11" s="256">
        <v>1070</v>
      </c>
      <c r="D11" s="256">
        <f>+C11*12</f>
        <v>12840</v>
      </c>
      <c r="E11" s="219">
        <v>4200</v>
      </c>
      <c r="F11" s="220">
        <v>0</v>
      </c>
      <c r="G11" s="220">
        <v>0</v>
      </c>
      <c r="H11" s="220">
        <f>(F11+G11)/2000</f>
        <v>0</v>
      </c>
      <c r="I11" s="220">
        <f>+((F11*E11)/D11)+G11/8760</f>
        <v>0</v>
      </c>
      <c r="J11" s="108"/>
    </row>
    <row r="12" spans="1:10" ht="15" x14ac:dyDescent="0.2">
      <c r="A12" s="227" t="s">
        <v>134</v>
      </c>
      <c r="B12" s="223" t="s">
        <v>148</v>
      </c>
      <c r="C12" s="257">
        <v>1500</v>
      </c>
      <c r="D12" s="257">
        <f>+C12*12</f>
        <v>18000</v>
      </c>
      <c r="E12" s="224">
        <v>4200</v>
      </c>
      <c r="F12" s="226">
        <v>0</v>
      </c>
      <c r="G12" s="226">
        <v>0</v>
      </c>
      <c r="H12" s="226">
        <v>0</v>
      </c>
      <c r="I12" s="226">
        <v>0</v>
      </c>
      <c r="J12" s="108"/>
    </row>
    <row r="13" spans="1:10" ht="15" x14ac:dyDescent="0.2">
      <c r="A13" s="227" t="s">
        <v>4</v>
      </c>
      <c r="B13" s="223"/>
      <c r="C13" s="222"/>
      <c r="D13" s="225"/>
      <c r="E13" s="222"/>
      <c r="F13" s="228">
        <f>SUM(F9:F12)</f>
        <v>496</v>
      </c>
      <c r="G13" s="228">
        <f>SUM(G9:G12)</f>
        <v>583</v>
      </c>
      <c r="H13" s="228">
        <f>SUM(H9:H12)</f>
        <v>0.53949999999999998</v>
      </c>
      <c r="I13" s="228">
        <f>SUM(I9:I12)</f>
        <v>19.74909219395521</v>
      </c>
      <c r="J13" s="108"/>
    </row>
    <row r="14" spans="1:10" ht="15" x14ac:dyDescent="0.2">
      <c r="A14" s="108"/>
      <c r="B14" s="108"/>
      <c r="C14" s="108"/>
      <c r="D14" s="108"/>
      <c r="E14" s="108"/>
      <c r="F14" s="108"/>
      <c r="G14" s="108"/>
      <c r="H14" s="108"/>
      <c r="I14" s="108"/>
      <c r="J14" s="108"/>
    </row>
    <row r="15" spans="1:10" ht="15" x14ac:dyDescent="0.2">
      <c r="A15" s="207" t="s">
        <v>102</v>
      </c>
      <c r="B15" s="108"/>
      <c r="C15" s="108"/>
      <c r="D15" s="108"/>
      <c r="E15" s="108"/>
      <c r="F15" s="108"/>
      <c r="G15" s="108"/>
      <c r="H15" s="108"/>
      <c r="I15" s="108"/>
      <c r="J15" s="108"/>
    </row>
    <row r="16" spans="1:10" ht="15" x14ac:dyDescent="0.2">
      <c r="A16" s="207" t="s">
        <v>138</v>
      </c>
      <c r="B16" s="108"/>
      <c r="C16" s="108"/>
      <c r="D16" s="108"/>
      <c r="E16" s="108"/>
      <c r="F16" s="108"/>
      <c r="G16" s="108"/>
      <c r="H16" s="108"/>
      <c r="I16" s="108"/>
      <c r="J16" s="108"/>
    </row>
    <row r="17" spans="1:10" ht="15" x14ac:dyDescent="0.2">
      <c r="A17" s="207" t="s">
        <v>139</v>
      </c>
      <c r="B17" s="108"/>
      <c r="C17" s="108"/>
      <c r="D17" s="108"/>
      <c r="E17" s="108"/>
      <c r="F17" s="108"/>
      <c r="G17" s="108"/>
      <c r="H17" s="108"/>
      <c r="I17" s="108"/>
      <c r="J17" s="108"/>
    </row>
    <row r="18" spans="1:10" ht="15" x14ac:dyDescent="0.2">
      <c r="A18" s="108"/>
      <c r="B18" s="108"/>
      <c r="C18" s="108"/>
      <c r="D18" s="108"/>
      <c r="E18" s="108"/>
      <c r="F18" s="108"/>
      <c r="G18" s="108"/>
      <c r="H18" s="108"/>
      <c r="I18" s="108"/>
      <c r="J18" s="108"/>
    </row>
    <row r="19" spans="1:10" ht="15.75" x14ac:dyDescent="0.25">
      <c r="A19" s="208"/>
      <c r="B19" s="208"/>
      <c r="C19" s="208"/>
      <c r="D19" s="208"/>
      <c r="E19" s="208"/>
      <c r="F19" s="208"/>
      <c r="G19" s="208"/>
      <c r="H19" s="208"/>
      <c r="I19" s="208"/>
      <c r="J19" s="208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workbookViewId="0">
      <selection activeCell="C13" sqref="C13"/>
    </sheetView>
  </sheetViews>
  <sheetFormatPr defaultRowHeight="12.75" x14ac:dyDescent="0.2"/>
  <cols>
    <col min="1" max="1" width="7.5703125" customWidth="1"/>
    <col min="2" max="2" width="17.28515625" bestFit="1" customWidth="1"/>
    <col min="3" max="3" width="11" bestFit="1" customWidth="1"/>
    <col min="4" max="4" width="8.140625" customWidth="1"/>
    <col min="5" max="5" width="15.42578125" bestFit="1" customWidth="1"/>
    <col min="6" max="6" width="10.5703125" bestFit="1" customWidth="1"/>
    <col min="7" max="7" width="16.85546875" bestFit="1" customWidth="1"/>
    <col min="8" max="8" width="13.7109375" bestFit="1" customWidth="1"/>
  </cols>
  <sheetData>
    <row r="1" spans="1:8" ht="15" x14ac:dyDescent="0.2">
      <c r="A1" s="7" t="s">
        <v>140</v>
      </c>
      <c r="B1" s="108"/>
      <c r="C1" s="108"/>
      <c r="D1" s="108"/>
      <c r="E1" s="108"/>
      <c r="F1" s="108"/>
      <c r="G1" s="108"/>
      <c r="H1" s="108"/>
    </row>
    <row r="2" spans="1:8" ht="15" x14ac:dyDescent="0.2">
      <c r="A2" s="7" t="s">
        <v>149</v>
      </c>
      <c r="B2" s="108"/>
      <c r="C2" s="108"/>
      <c r="D2" s="108"/>
      <c r="E2" s="108"/>
      <c r="F2" s="108"/>
      <c r="G2" s="108"/>
      <c r="H2" s="108"/>
    </row>
    <row r="3" spans="1:8" ht="15" x14ac:dyDescent="0.2">
      <c r="A3" s="7" t="s">
        <v>150</v>
      </c>
      <c r="B3" s="108"/>
      <c r="C3" s="108"/>
      <c r="D3" s="108"/>
      <c r="E3" s="108"/>
      <c r="F3" s="108"/>
      <c r="G3" s="108"/>
      <c r="H3" s="108"/>
    </row>
    <row r="4" spans="1:8" ht="18" x14ac:dyDescent="0.25">
      <c r="A4" s="107"/>
      <c r="B4" s="108"/>
      <c r="C4" s="108"/>
      <c r="D4" s="108"/>
      <c r="E4" s="108"/>
      <c r="F4" s="108"/>
      <c r="G4" s="108"/>
      <c r="H4" s="108"/>
    </row>
    <row r="5" spans="1:8" ht="15.75" x14ac:dyDescent="0.25">
      <c r="A5" s="109" t="s">
        <v>84</v>
      </c>
      <c r="B5" s="108"/>
      <c r="C5" s="108"/>
      <c r="D5" s="108"/>
      <c r="E5" s="108"/>
      <c r="F5" s="182"/>
      <c r="G5" s="108"/>
      <c r="H5" s="108"/>
    </row>
    <row r="6" spans="1:8" ht="15" x14ac:dyDescent="0.2">
      <c r="A6" s="108"/>
      <c r="B6" s="108"/>
      <c r="C6" s="108"/>
      <c r="D6" s="108"/>
      <c r="E6" s="108"/>
      <c r="F6" s="182"/>
      <c r="G6" s="108"/>
      <c r="H6" s="108"/>
    </row>
    <row r="7" spans="1:8" ht="15" x14ac:dyDescent="0.2">
      <c r="A7" s="183"/>
      <c r="B7" s="184"/>
      <c r="C7" s="185" t="s">
        <v>85</v>
      </c>
      <c r="D7" s="185" t="s">
        <v>86</v>
      </c>
      <c r="E7" s="185" t="s">
        <v>87</v>
      </c>
      <c r="F7" s="185" t="s">
        <v>88</v>
      </c>
      <c r="G7" s="185" t="s">
        <v>7</v>
      </c>
      <c r="H7" s="186" t="s">
        <v>89</v>
      </c>
    </row>
    <row r="8" spans="1:8" ht="15" x14ac:dyDescent="0.2">
      <c r="A8" s="187" t="s">
        <v>20</v>
      </c>
      <c r="B8" s="188" t="s">
        <v>90</v>
      </c>
      <c r="C8" s="189" t="s">
        <v>91</v>
      </c>
      <c r="D8" s="189" t="s">
        <v>19</v>
      </c>
      <c r="E8" s="189" t="s">
        <v>92</v>
      </c>
      <c r="F8" s="189" t="s">
        <v>93</v>
      </c>
      <c r="G8" s="189" t="s">
        <v>94</v>
      </c>
      <c r="H8" s="190" t="s">
        <v>26</v>
      </c>
    </row>
    <row r="9" spans="1:8" ht="15" x14ac:dyDescent="0.2">
      <c r="A9" s="191"/>
      <c r="B9" s="192"/>
      <c r="C9" s="193" t="s">
        <v>95</v>
      </c>
      <c r="D9" s="193" t="s">
        <v>96</v>
      </c>
      <c r="E9" s="193" t="s">
        <v>97</v>
      </c>
      <c r="F9" s="193"/>
      <c r="G9" s="193" t="s">
        <v>98</v>
      </c>
      <c r="H9" s="194" t="s">
        <v>99</v>
      </c>
    </row>
    <row r="10" spans="1:8" ht="15" x14ac:dyDescent="0.2">
      <c r="A10" s="195"/>
      <c r="B10" s="195"/>
      <c r="C10" s="108"/>
      <c r="D10" s="108"/>
      <c r="E10" s="108"/>
      <c r="F10" s="108"/>
      <c r="G10" s="108"/>
      <c r="H10" s="196"/>
    </row>
    <row r="11" spans="1:8" ht="15" x14ac:dyDescent="0.2">
      <c r="A11" s="197" t="s">
        <v>100</v>
      </c>
      <c r="B11" s="197" t="s">
        <v>101</v>
      </c>
      <c r="C11" s="198">
        <v>68</v>
      </c>
      <c r="D11" s="199">
        <v>65.56</v>
      </c>
      <c r="E11" s="200">
        <v>4.0999999999999996</v>
      </c>
      <c r="F11" s="201">
        <v>0.6</v>
      </c>
      <c r="G11" s="202">
        <f>+TANKs!D9</f>
        <v>105840</v>
      </c>
      <c r="H11" s="203">
        <f>(12.46*E11*F11*C11/(D11+460))*(G11/1000)/2000</f>
        <v>0.20987446094832179</v>
      </c>
    </row>
    <row r="12" spans="1:8" ht="15" x14ac:dyDescent="0.2">
      <c r="A12" s="204"/>
      <c r="B12" s="204"/>
      <c r="C12" s="205"/>
      <c r="D12" s="205"/>
      <c r="E12" s="205"/>
      <c r="F12" s="205"/>
      <c r="G12" s="205"/>
      <c r="H12" s="206"/>
    </row>
    <row r="13" spans="1:8" ht="15" x14ac:dyDescent="0.2">
      <c r="A13" s="108"/>
      <c r="B13" s="108"/>
      <c r="C13" s="108"/>
      <c r="D13" s="108"/>
      <c r="E13" s="108"/>
      <c r="F13" s="108"/>
      <c r="G13" s="108"/>
      <c r="H13" s="108"/>
    </row>
    <row r="14" spans="1:8" ht="15" x14ac:dyDescent="0.2">
      <c r="A14" s="207" t="s">
        <v>102</v>
      </c>
      <c r="B14" s="108"/>
      <c r="C14" s="108"/>
      <c r="D14" s="108"/>
      <c r="E14" s="108"/>
      <c r="F14" s="108"/>
      <c r="G14" s="108"/>
      <c r="H14" s="108"/>
    </row>
    <row r="15" spans="1:8" ht="15.75" x14ac:dyDescent="0.25">
      <c r="A15" s="4" t="s">
        <v>103</v>
      </c>
      <c r="B15" s="208"/>
      <c r="C15" s="208"/>
      <c r="D15" s="208"/>
      <c r="E15" s="208"/>
      <c r="F15" s="208"/>
      <c r="G15" s="208"/>
      <c r="H15" s="208"/>
    </row>
    <row r="16" spans="1:8" ht="15.75" x14ac:dyDescent="0.25">
      <c r="A16" s="4" t="s">
        <v>104</v>
      </c>
      <c r="B16" s="208"/>
      <c r="C16" s="208"/>
      <c r="D16" s="208"/>
      <c r="E16" s="208"/>
      <c r="F16" s="208"/>
      <c r="G16" s="208"/>
      <c r="H16" s="208"/>
    </row>
  </sheetData>
  <phoneticPr fontId="0" type="noConversion"/>
  <pageMargins left="0.75" right="0.75" top="1" bottom="1" header="0.5" footer="0.5"/>
  <pageSetup scale="9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zoomScale="75" workbookViewId="0">
      <selection activeCell="A2" sqref="A2:A3"/>
    </sheetView>
  </sheetViews>
  <sheetFormatPr defaultRowHeight="12.75" x14ac:dyDescent="0.2"/>
  <cols>
    <col min="1" max="1" width="24" bestFit="1" customWidth="1"/>
    <col min="2" max="2" width="14.28515625" bestFit="1" customWidth="1"/>
    <col min="3" max="3" width="14.42578125" bestFit="1" customWidth="1"/>
    <col min="4" max="4" width="14.5703125" bestFit="1" customWidth="1"/>
    <col min="5" max="5" width="12.28515625" bestFit="1" customWidth="1"/>
    <col min="6" max="6" width="10.5703125" bestFit="1" customWidth="1"/>
    <col min="7" max="7" width="13.28515625" customWidth="1"/>
    <col min="8" max="8" width="8.28515625" customWidth="1"/>
    <col min="9" max="9" width="8.5703125" customWidth="1"/>
  </cols>
  <sheetData>
    <row r="1" spans="1:9" ht="15" x14ac:dyDescent="0.2">
      <c r="A1" s="7" t="s">
        <v>140</v>
      </c>
      <c r="B1" s="108"/>
      <c r="C1" s="108"/>
      <c r="D1" s="108"/>
      <c r="E1" s="108"/>
      <c r="F1" s="108"/>
      <c r="G1" s="108"/>
      <c r="H1" s="108"/>
      <c r="I1" s="108"/>
    </row>
    <row r="2" spans="1:9" ht="15" x14ac:dyDescent="0.2">
      <c r="A2" s="7" t="s">
        <v>149</v>
      </c>
      <c r="B2" s="108"/>
      <c r="C2" s="108"/>
      <c r="D2" s="108"/>
      <c r="E2" s="108"/>
      <c r="F2" s="108"/>
      <c r="G2" s="108"/>
      <c r="H2" s="108"/>
      <c r="I2" s="108"/>
    </row>
    <row r="3" spans="1:9" ht="15" x14ac:dyDescent="0.2">
      <c r="A3" s="7" t="s">
        <v>150</v>
      </c>
      <c r="B3" s="108"/>
      <c r="C3" s="108"/>
      <c r="D3" s="108"/>
      <c r="E3" s="108"/>
      <c r="F3" s="108"/>
      <c r="G3" s="108"/>
      <c r="H3" s="108"/>
      <c r="I3" s="108"/>
    </row>
    <row r="4" spans="1:9" ht="18" x14ac:dyDescent="0.25">
      <c r="A4" s="107"/>
      <c r="B4" s="108"/>
      <c r="C4" s="108"/>
      <c r="D4" s="108"/>
      <c r="E4" s="108"/>
      <c r="F4" s="108"/>
      <c r="G4" s="108"/>
      <c r="H4" s="108"/>
      <c r="I4" s="108"/>
    </row>
    <row r="5" spans="1:9" ht="15.75" x14ac:dyDescent="0.25">
      <c r="A5" s="109" t="s">
        <v>48</v>
      </c>
      <c r="B5" s="108"/>
      <c r="C5" s="108"/>
      <c r="D5" s="108"/>
      <c r="E5" s="108"/>
      <c r="F5" s="108"/>
      <c r="G5" s="108"/>
      <c r="H5" s="108"/>
      <c r="I5" s="108"/>
    </row>
    <row r="6" spans="1:9" ht="15.75" thickBot="1" x14ac:dyDescent="0.25">
      <c r="A6" s="108"/>
      <c r="B6" s="108"/>
      <c r="C6" s="108"/>
      <c r="D6" s="108"/>
      <c r="E6" s="108"/>
      <c r="F6" s="108"/>
      <c r="G6" s="108"/>
      <c r="H6" s="108"/>
      <c r="I6" s="108"/>
    </row>
    <row r="7" spans="1:9" ht="15.75" x14ac:dyDescent="0.25">
      <c r="A7" s="110" t="s">
        <v>49</v>
      </c>
      <c r="B7" s="111" t="s">
        <v>50</v>
      </c>
      <c r="C7" s="111" t="s">
        <v>49</v>
      </c>
      <c r="D7" s="112" t="s">
        <v>51</v>
      </c>
      <c r="E7" s="111" t="s">
        <v>52</v>
      </c>
      <c r="F7" s="112" t="s">
        <v>53</v>
      </c>
      <c r="G7" s="113" t="s">
        <v>54</v>
      </c>
      <c r="H7" s="114"/>
      <c r="I7" s="115"/>
    </row>
    <row r="8" spans="1:9" ht="18.75" x14ac:dyDescent="0.25">
      <c r="A8" s="116" t="s">
        <v>55</v>
      </c>
      <c r="B8" s="117"/>
      <c r="C8" s="117" t="s">
        <v>56</v>
      </c>
      <c r="D8" s="117" t="s">
        <v>57</v>
      </c>
      <c r="E8" s="117" t="s">
        <v>58</v>
      </c>
      <c r="F8" s="117" t="s">
        <v>59</v>
      </c>
      <c r="G8" s="118" t="s">
        <v>27</v>
      </c>
      <c r="H8" s="119"/>
      <c r="I8" s="120" t="s">
        <v>60</v>
      </c>
    </row>
    <row r="9" spans="1:9" ht="16.5" thickBot="1" x14ac:dyDescent="0.3">
      <c r="A9" s="121"/>
      <c r="B9" s="122"/>
      <c r="C9" s="123" t="s">
        <v>61</v>
      </c>
      <c r="D9" s="124" t="s">
        <v>62</v>
      </c>
      <c r="E9" s="123" t="s">
        <v>63</v>
      </c>
      <c r="F9" s="123" t="s">
        <v>64</v>
      </c>
      <c r="G9" s="125" t="s">
        <v>65</v>
      </c>
      <c r="H9" s="125" t="s">
        <v>66</v>
      </c>
      <c r="I9" s="126" t="s">
        <v>67</v>
      </c>
    </row>
    <row r="10" spans="1:9" ht="15" x14ac:dyDescent="0.2">
      <c r="A10" s="127" t="s">
        <v>68</v>
      </c>
      <c r="B10" s="128" t="s">
        <v>69</v>
      </c>
      <c r="C10" s="129">
        <v>188</v>
      </c>
      <c r="D10" s="130">
        <v>9.92E-3</v>
      </c>
      <c r="E10" s="131">
        <v>8760</v>
      </c>
      <c r="F10" s="132">
        <v>0.1</v>
      </c>
      <c r="G10" s="133">
        <f t="shared" ref="G10:G15" si="0">(C10*D10*E10*F10)</f>
        <v>1633.70496</v>
      </c>
      <c r="H10" s="134">
        <f t="shared" ref="H10:H15" si="1">G10/2000</f>
        <v>0.81685247999999999</v>
      </c>
      <c r="I10" s="135">
        <f>G10/E10</f>
        <v>0.186496</v>
      </c>
    </row>
    <row r="11" spans="1:9" ht="15" x14ac:dyDescent="0.2">
      <c r="A11" s="136"/>
      <c r="B11" s="137" t="s">
        <v>70</v>
      </c>
      <c r="C11" s="138">
        <v>2</v>
      </c>
      <c r="D11" s="139">
        <v>5.5100000000000001E-3</v>
      </c>
      <c r="E11" s="140">
        <v>8760</v>
      </c>
      <c r="F11" s="141">
        <v>1</v>
      </c>
      <c r="G11" s="142">
        <f t="shared" si="0"/>
        <v>96.535200000000003</v>
      </c>
      <c r="H11" s="143">
        <f t="shared" si="1"/>
        <v>4.8267600000000001E-2</v>
      </c>
      <c r="I11" s="144">
        <f>G11/365</f>
        <v>0.26447999999999999</v>
      </c>
    </row>
    <row r="12" spans="1:9" ht="15" x14ac:dyDescent="0.2">
      <c r="A12" s="136"/>
      <c r="B12" s="137" t="s">
        <v>71</v>
      </c>
      <c r="C12" s="138">
        <v>0</v>
      </c>
      <c r="D12" s="139">
        <v>1.8499999999999999E-5</v>
      </c>
      <c r="E12" s="140"/>
      <c r="F12" s="141">
        <v>1</v>
      </c>
      <c r="G12" s="142">
        <f t="shared" si="0"/>
        <v>0</v>
      </c>
      <c r="H12" s="143">
        <f t="shared" si="1"/>
        <v>0</v>
      </c>
      <c r="I12" s="144">
        <f>G12/365</f>
        <v>0</v>
      </c>
    </row>
    <row r="13" spans="1:9" ht="15" x14ac:dyDescent="0.2">
      <c r="A13" s="145"/>
      <c r="B13" s="137" t="s">
        <v>72</v>
      </c>
      <c r="C13" s="138">
        <v>0</v>
      </c>
      <c r="D13" s="139">
        <v>2.1599999999999999E-4</v>
      </c>
      <c r="E13" s="140"/>
      <c r="F13" s="141">
        <v>1</v>
      </c>
      <c r="G13" s="142">
        <f t="shared" si="0"/>
        <v>0</v>
      </c>
      <c r="H13" s="143">
        <f t="shared" si="1"/>
        <v>0</v>
      </c>
      <c r="I13" s="144">
        <f>G13/365</f>
        <v>0</v>
      </c>
    </row>
    <row r="14" spans="1:9" ht="15" x14ac:dyDescent="0.2">
      <c r="A14" s="146" t="s">
        <v>73</v>
      </c>
      <c r="B14" s="137" t="s">
        <v>69</v>
      </c>
      <c r="C14" s="138">
        <v>0</v>
      </c>
      <c r="D14" s="139">
        <v>5.2900000000000004E-3</v>
      </c>
      <c r="E14" s="140"/>
      <c r="F14" s="141">
        <v>0.1</v>
      </c>
      <c r="G14" s="142">
        <f t="shared" si="0"/>
        <v>0</v>
      </c>
      <c r="H14" s="143">
        <f t="shared" si="1"/>
        <v>0</v>
      </c>
      <c r="I14" s="144">
        <f>G14/365</f>
        <v>0</v>
      </c>
    </row>
    <row r="15" spans="1:9" ht="15.75" x14ac:dyDescent="0.25">
      <c r="A15" s="147"/>
      <c r="B15" s="137" t="s">
        <v>70</v>
      </c>
      <c r="C15" s="148">
        <v>0</v>
      </c>
      <c r="D15" s="139">
        <v>2.87E-2</v>
      </c>
      <c r="E15" s="149"/>
      <c r="F15" s="141">
        <v>1</v>
      </c>
      <c r="G15" s="142">
        <f t="shared" si="0"/>
        <v>0</v>
      </c>
      <c r="H15" s="143">
        <f t="shared" si="1"/>
        <v>0</v>
      </c>
      <c r="I15" s="144">
        <f>G15/365</f>
        <v>0</v>
      </c>
    </row>
    <row r="16" spans="1:9" ht="15.75" x14ac:dyDescent="0.25">
      <c r="A16" s="147"/>
      <c r="B16" s="137" t="s">
        <v>71</v>
      </c>
      <c r="C16" s="148">
        <v>0</v>
      </c>
      <c r="D16" s="139" t="s">
        <v>74</v>
      </c>
      <c r="E16" s="149"/>
      <c r="F16" s="141">
        <v>1</v>
      </c>
      <c r="G16" s="143" t="s">
        <v>74</v>
      </c>
      <c r="H16" s="143" t="s">
        <v>74</v>
      </c>
      <c r="I16" s="144" t="s">
        <v>74</v>
      </c>
    </row>
    <row r="17" spans="1:9" ht="15" x14ac:dyDescent="0.2">
      <c r="A17" s="145"/>
      <c r="B17" s="137" t="s">
        <v>72</v>
      </c>
      <c r="C17" s="148">
        <v>0</v>
      </c>
      <c r="D17" s="139">
        <v>5.2899999999999998E-5</v>
      </c>
      <c r="E17" s="149"/>
      <c r="F17" s="141">
        <v>1</v>
      </c>
      <c r="G17" s="142">
        <f t="shared" ref="G17:G37" si="2">(C17*D17*E17*F17)</f>
        <v>0</v>
      </c>
      <c r="H17" s="143">
        <f t="shared" ref="H17:H37" si="3">G17/2000</f>
        <v>0</v>
      </c>
      <c r="I17" s="144">
        <f>G17/365</f>
        <v>0</v>
      </c>
    </row>
    <row r="18" spans="1:9" ht="15" x14ac:dyDescent="0.2">
      <c r="A18" s="146" t="s">
        <v>75</v>
      </c>
      <c r="B18" s="137" t="s">
        <v>69</v>
      </c>
      <c r="C18" s="148">
        <v>213</v>
      </c>
      <c r="D18" s="139">
        <v>8.5999999999999998E-4</v>
      </c>
      <c r="E18" s="149">
        <v>8760</v>
      </c>
      <c r="F18" s="141">
        <v>0.1</v>
      </c>
      <c r="G18" s="142">
        <f t="shared" si="2"/>
        <v>160.46567999999999</v>
      </c>
      <c r="H18" s="143">
        <f t="shared" si="3"/>
        <v>8.023284E-2</v>
      </c>
      <c r="I18" s="144">
        <f>G18/E18</f>
        <v>1.8317999999999997E-2</v>
      </c>
    </row>
    <row r="19" spans="1:9" ht="15" x14ac:dyDescent="0.2">
      <c r="A19" s="136"/>
      <c r="B19" s="137" t="s">
        <v>70</v>
      </c>
      <c r="C19" s="138">
        <v>5</v>
      </c>
      <c r="D19" s="139">
        <v>2.43E-4</v>
      </c>
      <c r="E19" s="140">
        <v>8760</v>
      </c>
      <c r="F19" s="141">
        <v>1</v>
      </c>
      <c r="G19" s="142">
        <f t="shared" si="2"/>
        <v>10.6434</v>
      </c>
      <c r="H19" s="143">
        <f t="shared" si="3"/>
        <v>5.3216999999999995E-3</v>
      </c>
      <c r="I19" s="144">
        <f>G19/365</f>
        <v>2.9159999999999998E-2</v>
      </c>
    </row>
    <row r="20" spans="1:9" ht="15" x14ac:dyDescent="0.2">
      <c r="A20" s="136"/>
      <c r="B20" s="137" t="s">
        <v>71</v>
      </c>
      <c r="C20" s="138">
        <v>0</v>
      </c>
      <c r="D20" s="139">
        <v>8.6000000000000002E-7</v>
      </c>
      <c r="E20" s="140"/>
      <c r="F20" s="141">
        <v>1</v>
      </c>
      <c r="G20" s="142">
        <f t="shared" si="2"/>
        <v>0</v>
      </c>
      <c r="H20" s="143">
        <f t="shared" si="3"/>
        <v>0</v>
      </c>
      <c r="I20" s="144">
        <f>G20/365</f>
        <v>0</v>
      </c>
    </row>
    <row r="21" spans="1:9" ht="15" x14ac:dyDescent="0.2">
      <c r="A21" s="145"/>
      <c r="B21" s="137" t="s">
        <v>72</v>
      </c>
      <c r="C21" s="138">
        <v>0</v>
      </c>
      <c r="D21" s="139">
        <v>6.3899999999999998E-6</v>
      </c>
      <c r="E21" s="140"/>
      <c r="F21" s="141">
        <v>1</v>
      </c>
      <c r="G21" s="142">
        <f t="shared" si="2"/>
        <v>0</v>
      </c>
      <c r="H21" s="143">
        <f t="shared" si="3"/>
        <v>0</v>
      </c>
      <c r="I21" s="144">
        <f>G21/365</f>
        <v>0</v>
      </c>
    </row>
    <row r="22" spans="1:9" ht="15" x14ac:dyDescent="0.2">
      <c r="A22" s="146" t="s">
        <v>76</v>
      </c>
      <c r="B22" s="137" t="s">
        <v>69</v>
      </c>
      <c r="C22" s="148">
        <v>1</v>
      </c>
      <c r="D22" s="139">
        <v>1.9400000000000001E-2</v>
      </c>
      <c r="E22" s="149">
        <v>8760</v>
      </c>
      <c r="F22" s="141">
        <v>0.1</v>
      </c>
      <c r="G22" s="142">
        <f t="shared" si="2"/>
        <v>16.994400000000002</v>
      </c>
      <c r="H22" s="143">
        <f t="shared" si="3"/>
        <v>8.4972000000000016E-3</v>
      </c>
      <c r="I22" s="144">
        <f>G22/E22</f>
        <v>1.9400000000000003E-3</v>
      </c>
    </row>
    <row r="23" spans="1:9" ht="15" x14ac:dyDescent="0.2">
      <c r="A23" s="136"/>
      <c r="B23" s="137" t="s">
        <v>70</v>
      </c>
      <c r="C23" s="138">
        <v>0</v>
      </c>
      <c r="D23" s="139">
        <v>1.6500000000000001E-2</v>
      </c>
      <c r="E23" s="140"/>
      <c r="F23" s="141">
        <v>1</v>
      </c>
      <c r="G23" s="142">
        <f t="shared" si="2"/>
        <v>0</v>
      </c>
      <c r="H23" s="143">
        <f t="shared" si="3"/>
        <v>0</v>
      </c>
      <c r="I23" s="144">
        <f>G23/365</f>
        <v>0</v>
      </c>
    </row>
    <row r="24" spans="1:9" ht="15" x14ac:dyDescent="0.2">
      <c r="A24" s="136"/>
      <c r="B24" s="137" t="s">
        <v>71</v>
      </c>
      <c r="C24" s="138">
        <v>0</v>
      </c>
      <c r="D24" s="139">
        <v>7.0500000000000006E-5</v>
      </c>
      <c r="E24" s="140"/>
      <c r="F24" s="141">
        <v>1</v>
      </c>
      <c r="G24" s="142">
        <f t="shared" si="2"/>
        <v>0</v>
      </c>
      <c r="H24" s="143">
        <f t="shared" si="3"/>
        <v>0</v>
      </c>
      <c r="I24" s="144">
        <f>G24/365</f>
        <v>0</v>
      </c>
    </row>
    <row r="25" spans="1:9" ht="15" x14ac:dyDescent="0.2">
      <c r="A25" s="145"/>
      <c r="B25" s="137" t="s">
        <v>72</v>
      </c>
      <c r="C25" s="138">
        <v>0</v>
      </c>
      <c r="D25" s="139">
        <v>3.09E-2</v>
      </c>
      <c r="E25" s="140"/>
      <c r="F25" s="141">
        <v>1</v>
      </c>
      <c r="G25" s="142">
        <f t="shared" si="2"/>
        <v>0</v>
      </c>
      <c r="H25" s="143">
        <f t="shared" si="3"/>
        <v>0</v>
      </c>
      <c r="I25" s="144">
        <f>G25/365</f>
        <v>0</v>
      </c>
    </row>
    <row r="26" spans="1:9" ht="15" x14ac:dyDescent="0.2">
      <c r="A26" s="146" t="s">
        <v>77</v>
      </c>
      <c r="B26" s="137" t="s">
        <v>69</v>
      </c>
      <c r="C26" s="148">
        <v>5</v>
      </c>
      <c r="D26" s="139">
        <v>1.9400000000000001E-2</v>
      </c>
      <c r="E26" s="149">
        <v>8760</v>
      </c>
      <c r="F26" s="141">
        <v>0.1</v>
      </c>
      <c r="G26" s="142">
        <f t="shared" si="2"/>
        <v>84.972000000000008</v>
      </c>
      <c r="H26" s="143">
        <f t="shared" si="3"/>
        <v>4.2486000000000003E-2</v>
      </c>
      <c r="I26" s="144">
        <f>G26/E26</f>
        <v>9.7000000000000003E-3</v>
      </c>
    </row>
    <row r="27" spans="1:9" ht="15" x14ac:dyDescent="0.2">
      <c r="A27" s="136"/>
      <c r="B27" s="137" t="s">
        <v>70</v>
      </c>
      <c r="C27" s="138">
        <v>0</v>
      </c>
      <c r="D27" s="139">
        <v>1.6500000000000001E-2</v>
      </c>
      <c r="E27" s="140"/>
      <c r="F27" s="141">
        <v>1</v>
      </c>
      <c r="G27" s="142">
        <f t="shared" si="2"/>
        <v>0</v>
      </c>
      <c r="H27" s="143">
        <f t="shared" si="3"/>
        <v>0</v>
      </c>
      <c r="I27" s="144">
        <f t="shared" ref="I27:I37" si="4">G27/365</f>
        <v>0</v>
      </c>
    </row>
    <row r="28" spans="1:9" ht="15" x14ac:dyDescent="0.2">
      <c r="A28" s="136"/>
      <c r="B28" s="137" t="s">
        <v>71</v>
      </c>
      <c r="C28" s="138">
        <v>0</v>
      </c>
      <c r="D28" s="139">
        <v>7.0500000000000006E-5</v>
      </c>
      <c r="E28" s="140"/>
      <c r="F28" s="141">
        <v>1</v>
      </c>
      <c r="G28" s="142">
        <f t="shared" si="2"/>
        <v>0</v>
      </c>
      <c r="H28" s="143">
        <f t="shared" si="3"/>
        <v>0</v>
      </c>
      <c r="I28" s="144">
        <f t="shared" si="4"/>
        <v>0</v>
      </c>
    </row>
    <row r="29" spans="1:9" ht="15" x14ac:dyDescent="0.2">
      <c r="A29" s="145"/>
      <c r="B29" s="137" t="s">
        <v>72</v>
      </c>
      <c r="C29" s="138">
        <v>0</v>
      </c>
      <c r="D29" s="139">
        <v>3.09E-2</v>
      </c>
      <c r="E29" s="140"/>
      <c r="F29" s="141">
        <v>1</v>
      </c>
      <c r="G29" s="142">
        <f t="shared" si="2"/>
        <v>0</v>
      </c>
      <c r="H29" s="143">
        <f t="shared" si="3"/>
        <v>0</v>
      </c>
      <c r="I29" s="144">
        <f t="shared" si="4"/>
        <v>0</v>
      </c>
    </row>
    <row r="30" spans="1:9" ht="15" x14ac:dyDescent="0.2">
      <c r="A30" s="146" t="s">
        <v>78</v>
      </c>
      <c r="B30" s="137" t="s">
        <v>69</v>
      </c>
      <c r="C30" s="148">
        <v>0</v>
      </c>
      <c r="D30" s="139">
        <v>1.9400000000000001E-2</v>
      </c>
      <c r="E30" s="149"/>
      <c r="F30" s="141">
        <v>5.8400000000000001E-2</v>
      </c>
      <c r="G30" s="142">
        <f t="shared" si="2"/>
        <v>0</v>
      </c>
      <c r="H30" s="143">
        <f t="shared" si="3"/>
        <v>0</v>
      </c>
      <c r="I30" s="144">
        <f t="shared" si="4"/>
        <v>0</v>
      </c>
    </row>
    <row r="31" spans="1:9" ht="15" x14ac:dyDescent="0.2">
      <c r="A31" s="136"/>
      <c r="B31" s="137" t="s">
        <v>70</v>
      </c>
      <c r="C31" s="138">
        <v>0</v>
      </c>
      <c r="D31" s="139">
        <v>1.6500000000000001E-2</v>
      </c>
      <c r="E31" s="140"/>
      <c r="F31" s="141">
        <v>1</v>
      </c>
      <c r="G31" s="142">
        <f t="shared" si="2"/>
        <v>0</v>
      </c>
      <c r="H31" s="143">
        <f t="shared" si="3"/>
        <v>0</v>
      </c>
      <c r="I31" s="144">
        <f t="shared" si="4"/>
        <v>0</v>
      </c>
    </row>
    <row r="32" spans="1:9" ht="15" x14ac:dyDescent="0.2">
      <c r="A32" s="136"/>
      <c r="B32" s="137" t="s">
        <v>71</v>
      </c>
      <c r="C32" s="138">
        <v>0</v>
      </c>
      <c r="D32" s="139">
        <v>7.0500000000000006E-5</v>
      </c>
      <c r="E32" s="140"/>
      <c r="F32" s="141">
        <v>1</v>
      </c>
      <c r="G32" s="142">
        <f t="shared" si="2"/>
        <v>0</v>
      </c>
      <c r="H32" s="143">
        <f t="shared" si="3"/>
        <v>0</v>
      </c>
      <c r="I32" s="144">
        <f t="shared" si="4"/>
        <v>0</v>
      </c>
    </row>
    <row r="33" spans="1:9" ht="15" x14ac:dyDescent="0.2">
      <c r="A33" s="145"/>
      <c r="B33" s="137" t="s">
        <v>72</v>
      </c>
      <c r="C33" s="138">
        <v>0</v>
      </c>
      <c r="D33" s="139">
        <v>3.09E-2</v>
      </c>
      <c r="E33" s="140"/>
      <c r="F33" s="141">
        <v>1</v>
      </c>
      <c r="G33" s="142">
        <f t="shared" si="2"/>
        <v>0</v>
      </c>
      <c r="H33" s="143">
        <f t="shared" si="3"/>
        <v>0</v>
      </c>
      <c r="I33" s="144">
        <f t="shared" si="4"/>
        <v>0</v>
      </c>
    </row>
    <row r="34" spans="1:9" ht="15" x14ac:dyDescent="0.2">
      <c r="A34" s="146" t="s">
        <v>79</v>
      </c>
      <c r="B34" s="137" t="s">
        <v>69</v>
      </c>
      <c r="C34" s="148">
        <v>0</v>
      </c>
      <c r="D34" s="139">
        <v>1.9400000000000001E-2</v>
      </c>
      <c r="E34" s="149"/>
      <c r="F34" s="141">
        <v>0.1</v>
      </c>
      <c r="G34" s="142">
        <f t="shared" si="2"/>
        <v>0</v>
      </c>
      <c r="H34" s="143">
        <f t="shared" si="3"/>
        <v>0</v>
      </c>
      <c r="I34" s="144">
        <f t="shared" si="4"/>
        <v>0</v>
      </c>
    </row>
    <row r="35" spans="1:9" ht="15" x14ac:dyDescent="0.2">
      <c r="A35" s="136"/>
      <c r="B35" s="137" t="s">
        <v>70</v>
      </c>
      <c r="C35" s="138">
        <v>0</v>
      </c>
      <c r="D35" s="139">
        <v>1.6500000000000001E-2</v>
      </c>
      <c r="E35" s="140"/>
      <c r="F35" s="141">
        <v>1</v>
      </c>
      <c r="G35" s="142">
        <f t="shared" si="2"/>
        <v>0</v>
      </c>
      <c r="H35" s="143">
        <f t="shared" si="3"/>
        <v>0</v>
      </c>
      <c r="I35" s="144">
        <f t="shared" si="4"/>
        <v>0</v>
      </c>
    </row>
    <row r="36" spans="1:9" ht="15" x14ac:dyDescent="0.2">
      <c r="A36" s="136"/>
      <c r="B36" s="137" t="s">
        <v>71</v>
      </c>
      <c r="C36" s="138">
        <v>0</v>
      </c>
      <c r="D36" s="139">
        <v>7.0500000000000006E-5</v>
      </c>
      <c r="E36" s="140"/>
      <c r="F36" s="141">
        <v>1</v>
      </c>
      <c r="G36" s="142">
        <f t="shared" si="2"/>
        <v>0</v>
      </c>
      <c r="H36" s="143">
        <f t="shared" si="3"/>
        <v>0</v>
      </c>
      <c r="I36" s="144">
        <f t="shared" si="4"/>
        <v>0</v>
      </c>
    </row>
    <row r="37" spans="1:9" ht="15.75" thickBot="1" x14ac:dyDescent="0.25">
      <c r="A37" s="150"/>
      <c r="B37" s="151" t="s">
        <v>72</v>
      </c>
      <c r="C37" s="152">
        <v>0</v>
      </c>
      <c r="D37" s="153">
        <v>3.09E-2</v>
      </c>
      <c r="E37" s="154"/>
      <c r="F37" s="155">
        <v>1</v>
      </c>
      <c r="G37" s="156">
        <f t="shared" si="2"/>
        <v>0</v>
      </c>
      <c r="H37" s="157">
        <f t="shared" si="3"/>
        <v>0</v>
      </c>
      <c r="I37" s="158">
        <f t="shared" si="4"/>
        <v>0</v>
      </c>
    </row>
    <row r="38" spans="1:9" ht="16.5" thickBot="1" x14ac:dyDescent="0.3">
      <c r="A38" s="159" t="s">
        <v>80</v>
      </c>
      <c r="B38" s="160"/>
      <c r="C38" s="161">
        <f>SUM(C10:C37)</f>
        <v>414</v>
      </c>
      <c r="D38" s="162" t="s">
        <v>0</v>
      </c>
      <c r="E38" s="163"/>
      <c r="F38" s="164"/>
      <c r="G38" s="165">
        <f>SUM(G10:G37)</f>
        <v>2003.31564</v>
      </c>
      <c r="H38" s="166">
        <f>SUM(H10:H37)</f>
        <v>1.0016578199999999</v>
      </c>
      <c r="I38" s="167">
        <f>SUM(I10:I37)</f>
        <v>0.51009400000000005</v>
      </c>
    </row>
    <row r="39" spans="1:9" ht="15.75" x14ac:dyDescent="0.25">
      <c r="A39" s="168"/>
      <c r="B39" s="168"/>
      <c r="C39" s="169"/>
      <c r="D39" s="170"/>
      <c r="E39" s="171"/>
      <c r="F39" s="171"/>
      <c r="G39" s="172"/>
      <c r="H39" s="173"/>
      <c r="I39" s="173"/>
    </row>
    <row r="40" spans="1:9" ht="18.75" x14ac:dyDescent="0.25">
      <c r="A40" s="174" t="s">
        <v>81</v>
      </c>
      <c r="B40" s="175"/>
      <c r="C40" s="176"/>
      <c r="D40" s="176"/>
      <c r="E40" s="176"/>
      <c r="F40" s="176"/>
      <c r="G40" s="177"/>
      <c r="H40" s="178"/>
      <c r="I40" s="179"/>
    </row>
    <row r="41" spans="1:9" ht="18" x14ac:dyDescent="0.2">
      <c r="A41" s="180" t="s">
        <v>82</v>
      </c>
      <c r="B41" s="181"/>
      <c r="C41" s="176"/>
      <c r="D41" s="176"/>
      <c r="E41" s="176"/>
      <c r="F41" s="176"/>
      <c r="G41" s="176"/>
      <c r="H41" s="176"/>
      <c r="I41" s="176"/>
    </row>
    <row r="42" spans="1:9" ht="15" x14ac:dyDescent="0.2">
      <c r="A42" s="180" t="s">
        <v>83</v>
      </c>
      <c r="B42" s="108"/>
      <c r="C42" s="108"/>
      <c r="D42" s="108"/>
      <c r="E42" s="108"/>
      <c r="F42" s="108"/>
      <c r="G42" s="108"/>
      <c r="H42" s="108"/>
      <c r="I42" s="108"/>
    </row>
  </sheetData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zoomScale="75" workbookViewId="0">
      <selection activeCell="F15" sqref="F15"/>
    </sheetView>
  </sheetViews>
  <sheetFormatPr defaultRowHeight="12.75" x14ac:dyDescent="0.2"/>
  <cols>
    <col min="1" max="1" width="15.42578125" bestFit="1" customWidth="1"/>
    <col min="2" max="2" width="11.5703125" bestFit="1" customWidth="1"/>
    <col min="3" max="3" width="15.28515625" bestFit="1" customWidth="1"/>
    <col min="4" max="4" width="9.85546875" bestFit="1" customWidth="1"/>
    <col min="5" max="5" width="11" customWidth="1"/>
    <col min="6" max="6" width="16" bestFit="1" customWidth="1"/>
    <col min="7" max="7" width="10.85546875" bestFit="1" customWidth="1"/>
    <col min="8" max="8" width="14.85546875" bestFit="1" customWidth="1"/>
    <col min="9" max="9" width="9.42578125" bestFit="1" customWidth="1"/>
    <col min="10" max="10" width="8" customWidth="1"/>
    <col min="11" max="11" width="12" bestFit="1" customWidth="1"/>
    <col min="13" max="13" width="9.85546875" customWidth="1"/>
    <col min="15" max="15" width="11" customWidth="1"/>
    <col min="16" max="16" width="9.85546875" customWidth="1"/>
  </cols>
  <sheetData>
    <row r="1" spans="1:16" x14ac:dyDescent="0.2">
      <c r="A1" s="7" t="s">
        <v>140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">
      <c r="A2" s="7" t="s">
        <v>149</v>
      </c>
      <c r="B2" s="8"/>
      <c r="C2" s="8"/>
      <c r="D2" s="8"/>
      <c r="E2" s="8"/>
      <c r="F2" s="8"/>
      <c r="G2" s="8"/>
      <c r="H2" s="8"/>
      <c r="I2" s="8"/>
      <c r="J2" s="8"/>
      <c r="K2" s="8"/>
      <c r="L2" s="9" t="s">
        <v>0</v>
      </c>
      <c r="M2" s="8"/>
      <c r="N2" s="8"/>
      <c r="O2" s="8"/>
      <c r="P2" s="8"/>
    </row>
    <row r="3" spans="1:16" x14ac:dyDescent="0.2">
      <c r="A3" s="7" t="s">
        <v>150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">
      <c r="A4" s="8"/>
      <c r="B4" s="8"/>
      <c r="C4" s="8"/>
      <c r="D4" s="8"/>
      <c r="E4" s="8"/>
      <c r="F4" s="8"/>
      <c r="G4" s="8"/>
      <c r="H4" s="8"/>
      <c r="I4" s="8"/>
      <c r="J4" s="8" t="s">
        <v>31</v>
      </c>
      <c r="K4" s="8"/>
      <c r="L4" s="8"/>
      <c r="M4" s="8"/>
      <c r="N4" s="8"/>
      <c r="O4" s="8"/>
      <c r="P4" s="8"/>
    </row>
    <row r="5" spans="1:16" x14ac:dyDescent="0.2">
      <c r="A5" s="9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">
      <c r="A7" s="9" t="s">
        <v>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2">
      <c r="A8" s="10" t="s">
        <v>3</v>
      </c>
      <c r="B8" s="11" t="s">
        <v>4</v>
      </c>
      <c r="C8" s="12" t="s">
        <v>18</v>
      </c>
      <c r="D8" s="12" t="s">
        <v>5</v>
      </c>
      <c r="E8" s="13"/>
      <c r="F8" s="258" t="s">
        <v>28</v>
      </c>
      <c r="G8" s="258"/>
      <c r="H8" s="258"/>
      <c r="I8" s="15" t="s">
        <v>29</v>
      </c>
      <c r="J8" s="16" t="s">
        <v>30</v>
      </c>
      <c r="K8" s="14"/>
      <c r="L8" s="14"/>
      <c r="M8" s="14"/>
      <c r="N8" s="17"/>
      <c r="O8" s="18"/>
      <c r="P8" s="8"/>
    </row>
    <row r="9" spans="1:16" x14ac:dyDescent="0.2">
      <c r="A9" s="19" t="s">
        <v>6</v>
      </c>
      <c r="B9" s="20" t="s">
        <v>7</v>
      </c>
      <c r="C9" s="62" t="s">
        <v>32</v>
      </c>
      <c r="D9" s="21" t="s">
        <v>8</v>
      </c>
      <c r="E9" s="6"/>
      <c r="F9" s="22"/>
      <c r="G9" s="23"/>
      <c r="H9" s="2"/>
      <c r="I9" s="5"/>
      <c r="J9" s="24"/>
      <c r="K9" s="23"/>
      <c r="L9" s="23"/>
      <c r="M9" s="23"/>
      <c r="N9" s="3" t="s">
        <v>0</v>
      </c>
      <c r="O9" s="25"/>
      <c r="P9" s="25"/>
    </row>
    <row r="10" spans="1:16" ht="13.5" thickBot="1" x14ac:dyDescent="0.25">
      <c r="A10" s="26" t="s">
        <v>9</v>
      </c>
      <c r="B10" s="27" t="s">
        <v>10</v>
      </c>
      <c r="C10" s="28" t="s">
        <v>33</v>
      </c>
      <c r="D10" s="28" t="s">
        <v>11</v>
      </c>
      <c r="E10" s="27" t="s">
        <v>12</v>
      </c>
      <c r="F10" s="28" t="s">
        <v>13</v>
      </c>
      <c r="G10" s="28" t="s">
        <v>14</v>
      </c>
      <c r="H10" s="28" t="s">
        <v>15</v>
      </c>
      <c r="I10" s="29" t="s">
        <v>16</v>
      </c>
      <c r="J10" s="27" t="s">
        <v>12</v>
      </c>
      <c r="K10" s="28" t="s">
        <v>13</v>
      </c>
      <c r="L10" s="28" t="s">
        <v>14</v>
      </c>
      <c r="M10" s="28" t="s">
        <v>15</v>
      </c>
      <c r="N10" s="30" t="s">
        <v>16</v>
      </c>
      <c r="O10" s="25"/>
      <c r="P10" s="25"/>
    </row>
    <row r="11" spans="1:16" ht="13.5" thickTop="1" x14ac:dyDescent="0.2">
      <c r="A11" s="31"/>
      <c r="B11" s="32"/>
      <c r="C11" s="63"/>
      <c r="D11" s="8"/>
      <c r="E11" s="33" t="s">
        <v>0</v>
      </c>
      <c r="F11" s="34" t="s">
        <v>0</v>
      </c>
      <c r="G11" s="34" t="s">
        <v>0</v>
      </c>
      <c r="H11" s="35" t="s">
        <v>0</v>
      </c>
      <c r="I11" s="8"/>
      <c r="J11" s="36"/>
      <c r="K11" s="37"/>
      <c r="L11" s="37"/>
      <c r="M11" s="37"/>
      <c r="N11" s="38"/>
      <c r="O11" s="8"/>
      <c r="P11" s="8"/>
    </row>
    <row r="12" spans="1:16" x14ac:dyDescent="0.2">
      <c r="A12" s="39" t="s">
        <v>141</v>
      </c>
      <c r="B12" s="40">
        <v>8760</v>
      </c>
      <c r="C12" s="64">
        <v>7500</v>
      </c>
      <c r="D12" s="41">
        <v>435</v>
      </c>
      <c r="E12" s="65">
        <v>5.8E-4</v>
      </c>
      <c r="F12" s="37">
        <v>2.21</v>
      </c>
      <c r="G12" s="37">
        <v>3.72</v>
      </c>
      <c r="H12" s="42">
        <v>2.9600000000000001E-2</v>
      </c>
      <c r="I12" s="42">
        <v>1.941E-2</v>
      </c>
      <c r="J12" s="36">
        <f t="shared" ref="J12:N13" si="0">+E12*$C12*$D12*$B12/1000000/2000</f>
        <v>8.2880550000000008E-3</v>
      </c>
      <c r="K12" s="37">
        <f t="shared" si="0"/>
        <v>31.580347499999998</v>
      </c>
      <c r="L12" s="37">
        <f t="shared" si="0"/>
        <v>53.157870000000003</v>
      </c>
      <c r="M12" s="37">
        <f t="shared" si="0"/>
        <v>0.42297660000000004</v>
      </c>
      <c r="N12" s="37">
        <f t="shared" si="0"/>
        <v>0.27736404749999993</v>
      </c>
      <c r="O12" s="43"/>
      <c r="P12" s="44"/>
    </row>
    <row r="13" spans="1:16" ht="13.5" thickBot="1" x14ac:dyDescent="0.25">
      <c r="A13" s="45" t="s">
        <v>142</v>
      </c>
      <c r="B13" s="46">
        <v>8760</v>
      </c>
      <c r="C13" s="47">
        <v>10000</v>
      </c>
      <c r="D13" s="47">
        <v>9300</v>
      </c>
      <c r="E13" s="103">
        <v>3.3999999999999998E-3</v>
      </c>
      <c r="F13" s="48">
        <v>0.32</v>
      </c>
      <c r="G13" s="49">
        <v>8.2000000000000003E-2</v>
      </c>
      <c r="H13" s="50">
        <v>2.0999999999999999E-3</v>
      </c>
      <c r="I13" s="50">
        <v>6.6E-3</v>
      </c>
      <c r="J13" s="36">
        <f t="shared" si="0"/>
        <v>1.3849559999999999</v>
      </c>
      <c r="K13" s="37">
        <f t="shared" si="0"/>
        <v>130.34880000000001</v>
      </c>
      <c r="L13" s="37">
        <f t="shared" si="0"/>
        <v>33.401879999999998</v>
      </c>
      <c r="M13" s="37">
        <f t="shared" si="0"/>
        <v>0.85541400000000001</v>
      </c>
      <c r="N13" s="37">
        <f t="shared" si="0"/>
        <v>2.6884440000000001</v>
      </c>
      <c r="O13" s="43"/>
      <c r="P13" s="44"/>
    </row>
    <row r="14" spans="1:16" ht="13.5" thickTop="1" x14ac:dyDescent="0.2">
      <c r="A14" s="51" t="s">
        <v>4</v>
      </c>
      <c r="B14" s="52"/>
      <c r="C14" s="52"/>
      <c r="D14" s="53"/>
      <c r="E14" s="54" t="s">
        <v>0</v>
      </c>
      <c r="F14" s="55" t="s">
        <v>0</v>
      </c>
      <c r="G14" s="55" t="s">
        <v>0</v>
      </c>
      <c r="H14" s="56" t="s">
        <v>0</v>
      </c>
      <c r="I14" s="57" t="s">
        <v>0</v>
      </c>
      <c r="J14" s="58">
        <f>SUM(J12:J13)</f>
        <v>1.3932440549999998</v>
      </c>
      <c r="K14" s="58">
        <f>SUM(K12:K13)</f>
        <v>161.9291475</v>
      </c>
      <c r="L14" s="58">
        <f>SUM(L12:L13)</f>
        <v>86.559750000000008</v>
      </c>
      <c r="M14" s="58">
        <f>SUM(M12:M13)</f>
        <v>1.2783906</v>
      </c>
      <c r="N14" s="59">
        <f>SUM(N12:N13)</f>
        <v>2.9658080474999999</v>
      </c>
      <c r="O14" s="8"/>
      <c r="P14" s="8"/>
    </row>
    <row r="15" spans="1:16" x14ac:dyDescent="0.2">
      <c r="A15" s="8"/>
      <c r="B15" s="8"/>
      <c r="C15" s="8"/>
      <c r="D15" s="8"/>
      <c r="E15" s="8"/>
      <c r="F15" s="8"/>
      <c r="G15" s="8"/>
      <c r="H15" s="37"/>
      <c r="I15" s="42"/>
      <c r="J15" s="8"/>
      <c r="K15" s="8"/>
      <c r="L15" s="8"/>
      <c r="M15" s="8"/>
      <c r="N15" s="8"/>
      <c r="O15" s="8"/>
      <c r="P15" s="8"/>
    </row>
    <row r="16" spans="1:16" x14ac:dyDescent="0.2">
      <c r="A16" s="66" t="s">
        <v>34</v>
      </c>
      <c r="B16" s="67"/>
      <c r="C16" s="68"/>
      <c r="D16" s="69"/>
      <c r="E16" s="70"/>
      <c r="F16" s="70"/>
      <c r="G16" s="70"/>
      <c r="H16" s="70"/>
      <c r="I16" s="70"/>
      <c r="J16" s="70"/>
      <c r="K16" s="70"/>
      <c r="L16" s="37"/>
      <c r="M16" s="8"/>
      <c r="N16" s="8"/>
      <c r="O16" s="8"/>
      <c r="P16" s="8"/>
    </row>
    <row r="17" spans="1:16" x14ac:dyDescent="0.2">
      <c r="A17" s="71"/>
      <c r="B17" s="72"/>
      <c r="C17" s="73"/>
      <c r="D17" s="69"/>
      <c r="E17" s="70"/>
      <c r="F17" s="70"/>
      <c r="G17" s="70"/>
      <c r="H17" s="70"/>
      <c r="I17" s="70"/>
      <c r="J17" s="70"/>
      <c r="K17" s="70"/>
      <c r="L17" s="37"/>
      <c r="M17" s="8"/>
      <c r="N17" s="8"/>
      <c r="O17" s="8"/>
      <c r="P17" s="8"/>
    </row>
    <row r="18" spans="1:16" ht="13.5" thickBot="1" x14ac:dyDescent="0.25">
      <c r="A18" s="74" t="s">
        <v>35</v>
      </c>
      <c r="B18" s="75" t="s">
        <v>36</v>
      </c>
      <c r="C18" s="76" t="s">
        <v>37</v>
      </c>
      <c r="D18" s="77" t="s">
        <v>38</v>
      </c>
      <c r="E18" s="77" t="s">
        <v>39</v>
      </c>
      <c r="F18" s="100"/>
      <c r="G18" s="70"/>
      <c r="H18" s="70"/>
      <c r="I18" s="70"/>
      <c r="J18" s="70"/>
      <c r="K18" s="70"/>
      <c r="L18" s="37"/>
      <c r="M18" s="8"/>
      <c r="N18" s="8"/>
      <c r="O18" s="8"/>
      <c r="P18" s="8"/>
    </row>
    <row r="19" spans="1:16" x14ac:dyDescent="0.2">
      <c r="A19" s="78" t="s">
        <v>22</v>
      </c>
      <c r="B19" s="79">
        <v>2.7899999999999999E-3</v>
      </c>
      <c r="C19" s="79">
        <v>8.3599999999999994E-3</v>
      </c>
      <c r="D19" s="80">
        <v>7.7600000000000004E-3</v>
      </c>
      <c r="E19" s="81">
        <v>4.0000000000000003E-5</v>
      </c>
      <c r="F19" s="101"/>
      <c r="G19" s="70"/>
      <c r="H19" s="70"/>
      <c r="I19" s="70"/>
      <c r="J19" s="70"/>
      <c r="K19" s="70"/>
      <c r="L19" s="37"/>
      <c r="M19" s="8"/>
      <c r="N19" s="8"/>
      <c r="O19" s="8"/>
      <c r="P19" s="8"/>
    </row>
    <row r="20" spans="1:16" x14ac:dyDescent="0.2">
      <c r="A20" s="78" t="s">
        <v>40</v>
      </c>
      <c r="B20" s="79">
        <v>2.63E-3</v>
      </c>
      <c r="C20" s="79">
        <v>5.1399999999999996E-3</v>
      </c>
      <c r="D20" s="80">
        <v>7.7799999999999996E-3</v>
      </c>
      <c r="E20" s="81"/>
      <c r="F20" s="101"/>
      <c r="G20" s="70"/>
      <c r="H20" s="70"/>
      <c r="I20" s="70"/>
      <c r="J20" s="70"/>
      <c r="K20" s="70"/>
      <c r="L20" s="37"/>
      <c r="M20" s="8"/>
      <c r="N20" s="8"/>
      <c r="O20" s="8"/>
      <c r="P20" s="8"/>
    </row>
    <row r="21" spans="1:16" x14ac:dyDescent="0.2">
      <c r="A21" s="78" t="s">
        <v>23</v>
      </c>
      <c r="B21" s="79">
        <v>1.58E-3</v>
      </c>
      <c r="C21" s="79">
        <v>4.4000000000000002E-4</v>
      </c>
      <c r="D21" s="80">
        <v>1.9400000000000001E-3</v>
      </c>
      <c r="E21" s="81"/>
      <c r="F21" s="101"/>
      <c r="G21" s="70"/>
      <c r="H21" s="70"/>
      <c r="I21" s="70"/>
      <c r="J21" s="70"/>
      <c r="K21" s="70"/>
      <c r="L21" s="37"/>
      <c r="M21" s="8"/>
      <c r="N21" s="8"/>
      <c r="O21" s="8"/>
      <c r="P21" s="8"/>
    </row>
    <row r="22" spans="1:16" x14ac:dyDescent="0.2">
      <c r="A22" s="78" t="s">
        <v>21</v>
      </c>
      <c r="B22" s="79">
        <v>2.0500000000000001E-2</v>
      </c>
      <c r="C22" s="79">
        <v>5.28E-2</v>
      </c>
      <c r="D22" s="80">
        <v>5.5199999999999999E-2</v>
      </c>
      <c r="E22" s="81">
        <v>7.1000000000000002E-4</v>
      </c>
      <c r="F22" s="101"/>
      <c r="G22" s="70"/>
      <c r="H22" s="70"/>
      <c r="I22" s="70"/>
      <c r="J22" s="70"/>
      <c r="K22" s="70"/>
      <c r="L22" s="37"/>
      <c r="M22" s="8"/>
      <c r="N22" s="8"/>
      <c r="O22" s="8"/>
      <c r="P22" s="8"/>
    </row>
    <row r="23" spans="1:16" x14ac:dyDescent="0.2">
      <c r="A23" s="78" t="s">
        <v>41</v>
      </c>
      <c r="B23" s="79">
        <v>3.0599999999999998E-3</v>
      </c>
      <c r="C23" s="79">
        <v>2.5000000000000001E-3</v>
      </c>
      <c r="D23" s="80">
        <v>2.48E-3</v>
      </c>
      <c r="E23" s="81"/>
      <c r="F23" s="101"/>
      <c r="G23" s="70"/>
      <c r="H23" s="70"/>
      <c r="I23" s="70"/>
      <c r="J23" s="70"/>
      <c r="K23" s="70"/>
      <c r="L23" s="37"/>
      <c r="M23" s="8"/>
      <c r="N23" s="8"/>
      <c r="O23" s="8"/>
      <c r="P23" s="8"/>
    </row>
    <row r="24" spans="1:16" x14ac:dyDescent="0.2">
      <c r="A24" s="78" t="s">
        <v>25</v>
      </c>
      <c r="B24" s="79"/>
      <c r="C24" s="79"/>
      <c r="D24" s="80"/>
      <c r="E24" s="81">
        <v>3.1999999999999999E-5</v>
      </c>
      <c r="F24" s="101"/>
      <c r="G24" s="70"/>
      <c r="H24" s="70"/>
      <c r="I24" s="70"/>
      <c r="J24" s="70"/>
      <c r="K24" s="70"/>
      <c r="L24" s="37"/>
      <c r="M24" s="8"/>
      <c r="N24" s="8"/>
      <c r="O24" s="8"/>
      <c r="P24" s="8"/>
    </row>
    <row r="25" spans="1:16" x14ac:dyDescent="0.2">
      <c r="A25" s="78" t="s">
        <v>24</v>
      </c>
      <c r="B25" s="79"/>
      <c r="C25" s="79"/>
      <c r="D25" s="80"/>
      <c r="E25" s="81">
        <v>1.2999999999999999E-4</v>
      </c>
      <c r="F25" s="101"/>
      <c r="G25" s="70"/>
      <c r="H25" s="70"/>
      <c r="I25" s="70"/>
      <c r="J25" s="70"/>
      <c r="K25" s="70"/>
      <c r="L25" s="37"/>
      <c r="M25" s="8"/>
      <c r="N25" s="8"/>
      <c r="O25" s="8"/>
      <c r="P25" s="8"/>
    </row>
    <row r="26" spans="1:16" x14ac:dyDescent="0.2">
      <c r="A26" s="104" t="s">
        <v>42</v>
      </c>
      <c r="B26" s="83"/>
      <c r="C26" s="83"/>
      <c r="D26" s="105"/>
      <c r="E26" s="106">
        <v>6.3999999999999997E-5</v>
      </c>
      <c r="F26" s="101"/>
      <c r="G26" s="70"/>
      <c r="H26" s="70"/>
      <c r="I26" s="70"/>
      <c r="J26" s="70"/>
      <c r="K26" s="70"/>
      <c r="L26" s="37"/>
      <c r="M26" s="8"/>
      <c r="N26" s="8"/>
      <c r="O26" s="8"/>
      <c r="P26" s="8"/>
    </row>
    <row r="27" spans="1:16" x14ac:dyDescent="0.2">
      <c r="A27" s="82" t="s">
        <v>43</v>
      </c>
      <c r="B27" s="83">
        <v>3.2399999999999998E-2</v>
      </c>
      <c r="C27" s="83">
        <v>7.2029999999999997E-2</v>
      </c>
      <c r="D27" s="83">
        <v>7.954E-2</v>
      </c>
      <c r="E27" s="84">
        <v>1.0269999999999999E-3</v>
      </c>
      <c r="F27" s="102"/>
      <c r="G27" s="70"/>
      <c r="H27" s="70"/>
      <c r="I27" s="70"/>
      <c r="J27" s="70"/>
      <c r="K27" s="70"/>
      <c r="L27" s="37"/>
      <c r="M27" s="8"/>
      <c r="N27" s="8"/>
      <c r="O27" s="8"/>
      <c r="P27" s="8"/>
    </row>
    <row r="28" spans="1:16" x14ac:dyDescent="0.2">
      <c r="A28" s="71"/>
      <c r="B28" s="72"/>
      <c r="C28" s="73"/>
      <c r="D28" s="69"/>
      <c r="E28" s="70"/>
      <c r="F28" s="70"/>
      <c r="G28" s="70"/>
      <c r="H28" s="70"/>
      <c r="I28" s="70"/>
      <c r="J28" s="70"/>
      <c r="K28" s="70"/>
      <c r="L28" s="37"/>
      <c r="M28" s="8"/>
      <c r="N28" s="8"/>
      <c r="O28" s="8"/>
      <c r="P28" s="8"/>
    </row>
    <row r="29" spans="1:16" x14ac:dyDescent="0.2">
      <c r="A29" s="85" t="s">
        <v>44</v>
      </c>
      <c r="B29" s="85"/>
      <c r="C29" s="70"/>
      <c r="D29" s="70"/>
      <c r="E29" s="70"/>
      <c r="F29" s="70"/>
      <c r="G29" s="70"/>
      <c r="H29" s="70"/>
      <c r="I29" s="70"/>
      <c r="J29" s="70"/>
      <c r="K29" s="70"/>
      <c r="L29" s="37"/>
      <c r="M29" s="8"/>
      <c r="N29" s="8"/>
      <c r="O29" s="8"/>
      <c r="P29" s="8"/>
    </row>
    <row r="30" spans="1:16" x14ac:dyDescent="0.2">
      <c r="A30" s="86" t="s">
        <v>3</v>
      </c>
      <c r="B30" s="87"/>
      <c r="C30" s="88"/>
      <c r="D30" s="88"/>
      <c r="E30" s="88"/>
      <c r="F30" s="88"/>
      <c r="G30" s="88"/>
      <c r="H30" s="88"/>
      <c r="I30" s="88"/>
      <c r="J30" s="88"/>
      <c r="K30" s="89"/>
      <c r="L30" s="37"/>
      <c r="M30" s="8"/>
      <c r="N30" s="8"/>
      <c r="O30" s="8"/>
      <c r="P30" s="8"/>
    </row>
    <row r="31" spans="1:16" x14ac:dyDescent="0.2">
      <c r="A31" s="90" t="s">
        <v>6</v>
      </c>
      <c r="B31" s="91"/>
      <c r="C31" s="259" t="s">
        <v>35</v>
      </c>
      <c r="D31" s="259"/>
      <c r="E31" s="259"/>
      <c r="F31" s="259"/>
      <c r="G31" s="259"/>
      <c r="H31" s="259"/>
      <c r="I31" s="259"/>
      <c r="J31" s="259"/>
      <c r="K31" s="260"/>
      <c r="L31" s="37"/>
      <c r="M31" s="8"/>
      <c r="N31" s="8"/>
      <c r="O31" s="8"/>
      <c r="P31" s="8"/>
    </row>
    <row r="32" spans="1:16" ht="13.5" thickBot="1" x14ac:dyDescent="0.25">
      <c r="A32" s="92"/>
      <c r="B32" s="93" t="s">
        <v>45</v>
      </c>
      <c r="C32" s="93" t="s">
        <v>22</v>
      </c>
      <c r="D32" s="93" t="s">
        <v>40</v>
      </c>
      <c r="E32" s="93" t="s">
        <v>23</v>
      </c>
      <c r="F32" s="93" t="s">
        <v>21</v>
      </c>
      <c r="G32" s="93" t="s">
        <v>41</v>
      </c>
      <c r="H32" s="93" t="s">
        <v>25</v>
      </c>
      <c r="I32" s="93" t="s">
        <v>24</v>
      </c>
      <c r="J32" s="93" t="s">
        <v>46</v>
      </c>
      <c r="K32" s="93" t="s">
        <v>43</v>
      </c>
      <c r="L32" s="37"/>
      <c r="M32" s="8"/>
      <c r="N32" s="8"/>
      <c r="O32" s="8"/>
      <c r="P32" s="8"/>
    </row>
    <row r="33" spans="1:16" ht="13.5" thickTop="1" x14ac:dyDescent="0.2">
      <c r="A33" s="97" t="s">
        <v>141</v>
      </c>
      <c r="B33" s="94">
        <f>+C12*D12/1000000</f>
        <v>3.2625000000000002</v>
      </c>
      <c r="C33" s="94">
        <f>+$B33*$B$19*4.38</f>
        <v>3.9868402500000004E-2</v>
      </c>
      <c r="D33" s="94">
        <f>+$B33*$B$20*4.38</f>
        <v>3.7582042500000003E-2</v>
      </c>
      <c r="E33" s="94">
        <f>+B33*$B$21*4.38</f>
        <v>2.2577805000000003E-2</v>
      </c>
      <c r="F33" s="94">
        <f>+B33*$B$22*4.38</f>
        <v>0.29293987500000002</v>
      </c>
      <c r="G33" s="95">
        <f>+B33*$B$23*4.38</f>
        <v>4.3726634999999993E-2</v>
      </c>
      <c r="H33" s="96" t="s">
        <v>47</v>
      </c>
      <c r="I33" s="96" t="s">
        <v>47</v>
      </c>
      <c r="J33" s="96" t="s">
        <v>47</v>
      </c>
      <c r="K33" s="94">
        <f>+B33*$B$27*4.38</f>
        <v>0.46298789999999995</v>
      </c>
      <c r="L33" s="37"/>
      <c r="M33" s="8"/>
      <c r="N33" s="8"/>
      <c r="O33" s="8"/>
      <c r="P33" s="8"/>
    </row>
    <row r="34" spans="1:16" x14ac:dyDescent="0.2">
      <c r="A34" s="97" t="s">
        <v>142</v>
      </c>
      <c r="B34" s="94">
        <f>+C13*D13/1000000</f>
        <v>93</v>
      </c>
      <c r="C34" s="94">
        <f>+$B34*$E$19*4.38</f>
        <v>1.6293600000000002E-2</v>
      </c>
      <c r="D34" s="94">
        <f>+$B34*$E$20*4.38</f>
        <v>0</v>
      </c>
      <c r="E34" s="94">
        <f>+B34*$E$21*4.38</f>
        <v>0</v>
      </c>
      <c r="F34" s="94">
        <f>+B34*$E$22*4.38</f>
        <v>0.28921140000000001</v>
      </c>
      <c r="G34" s="95">
        <f>+B34*$E$23*4.38</f>
        <v>0</v>
      </c>
      <c r="H34" s="96" t="s">
        <v>47</v>
      </c>
      <c r="I34" s="96" t="s">
        <v>47</v>
      </c>
      <c r="J34" s="96" t="s">
        <v>47</v>
      </c>
      <c r="K34" s="94">
        <f>+B34*$E$27*4.38</f>
        <v>0.41833818</v>
      </c>
      <c r="L34" s="37"/>
      <c r="M34" s="8"/>
      <c r="N34" s="8"/>
      <c r="O34" s="8"/>
      <c r="P34" s="8"/>
    </row>
    <row r="35" spans="1:16" x14ac:dyDescent="0.2">
      <c r="A35" s="94" t="s">
        <v>4</v>
      </c>
      <c r="B35" s="98"/>
      <c r="C35" s="99">
        <f t="shared" ref="C35:K35" si="1">SUM(C33:C34)</f>
        <v>5.6162002500000002E-2</v>
      </c>
      <c r="D35" s="99">
        <f t="shared" si="1"/>
        <v>3.7582042500000003E-2</v>
      </c>
      <c r="E35" s="99">
        <f t="shared" si="1"/>
        <v>2.2577805000000003E-2</v>
      </c>
      <c r="F35" s="99">
        <f t="shared" si="1"/>
        <v>0.58215127499999997</v>
      </c>
      <c r="G35" s="99">
        <f t="shared" si="1"/>
        <v>4.3726634999999993E-2</v>
      </c>
      <c r="H35" s="99">
        <f t="shared" si="1"/>
        <v>0</v>
      </c>
      <c r="I35" s="99">
        <f t="shared" si="1"/>
        <v>0</v>
      </c>
      <c r="J35" s="99">
        <f t="shared" si="1"/>
        <v>0</v>
      </c>
      <c r="K35" s="99">
        <f t="shared" si="1"/>
        <v>0.88132608000000001</v>
      </c>
      <c r="L35" s="37"/>
      <c r="M35" s="8"/>
      <c r="N35" s="8"/>
      <c r="O35" s="8"/>
      <c r="P35" s="8"/>
    </row>
    <row r="36" spans="1:16" x14ac:dyDescent="0.2">
      <c r="A36" s="1" t="s">
        <v>17</v>
      </c>
      <c r="B36" s="8"/>
      <c r="C36" s="8"/>
      <c r="D36" s="8"/>
      <c r="E36" s="60"/>
      <c r="F36" s="61"/>
      <c r="G36" s="61"/>
      <c r="H36" s="8"/>
      <c r="I36" s="8"/>
      <c r="J36" s="8"/>
      <c r="K36" s="37"/>
      <c r="L36" s="37"/>
      <c r="M36" s="37"/>
      <c r="N36" s="37"/>
      <c r="O36" s="8"/>
      <c r="P36" s="8"/>
    </row>
    <row r="37" spans="1:16" x14ac:dyDescent="0.2">
      <c r="A37" s="1" t="s">
        <v>145</v>
      </c>
      <c r="B37" s="8"/>
      <c r="C37" s="8"/>
      <c r="D37" s="8"/>
      <c r="E37" s="60"/>
      <c r="F37" s="61"/>
      <c r="G37" s="61"/>
      <c r="H37" s="8"/>
      <c r="I37" s="8"/>
      <c r="J37" s="8"/>
      <c r="K37" s="37"/>
      <c r="L37" s="37"/>
      <c r="M37" s="37"/>
      <c r="N37" s="37"/>
      <c r="O37" s="8"/>
      <c r="P37" s="8"/>
    </row>
    <row r="38" spans="1:16" x14ac:dyDescent="0.2">
      <c r="A38" s="1" t="s">
        <v>146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ht="14.25" x14ac:dyDescent="0.25">
      <c r="A39" s="1" t="s">
        <v>143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">
      <c r="A40" s="1" t="s">
        <v>144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</sheetData>
  <mergeCells count="3">
    <mergeCell ref="F8:H8"/>
    <mergeCell ref="C31:G31"/>
    <mergeCell ref="H31:K31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TANKs</vt:lpstr>
      <vt:lpstr>LOAD</vt:lpstr>
      <vt:lpstr>Fugitives</vt:lpstr>
      <vt:lpstr>enginePTE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haunschild</dc:creator>
  <cp:lastModifiedBy>Felienne</cp:lastModifiedBy>
  <cp:lastPrinted>2001-11-05T20:16:13Z</cp:lastPrinted>
  <dcterms:created xsi:type="dcterms:W3CDTF">1999-01-19T15:36:01Z</dcterms:created>
  <dcterms:modified xsi:type="dcterms:W3CDTF">2014-09-04T14:06:23Z</dcterms:modified>
</cp:coreProperties>
</file>