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8580"/>
  </bookViews>
  <sheets>
    <sheet name="Asset1" sheetId="1" r:id="rId1"/>
  </sheets>
  <definedNames>
    <definedName name="_xlnm.Print_Area" localSheetId="0">Asset1!$A$1:$J$188</definedName>
    <definedName name="_xlnm.Print_Titles" localSheetId="0">Asset1!$A:$C</definedName>
  </definedNames>
  <calcPr calcId="152511" fullCalcOnLoad="1"/>
</workbook>
</file>

<file path=xl/calcChain.xml><?xml version="1.0" encoding="utf-8"?>
<calcChain xmlns="http://schemas.openxmlformats.org/spreadsheetml/2006/main">
  <c r="J1" i="1" l="1"/>
  <c r="J2" i="1"/>
  <c r="G5" i="1"/>
  <c r="H5" i="1" s="1"/>
  <c r="F12" i="1"/>
  <c r="G12" i="1"/>
  <c r="G21" i="1" s="1"/>
  <c r="G31" i="1" s="1"/>
  <c r="G40" i="1" s="1"/>
  <c r="G52" i="1" s="1"/>
  <c r="G59" i="1" s="1"/>
  <c r="H12" i="1"/>
  <c r="H21" i="1" s="1"/>
  <c r="H31" i="1" s="1"/>
  <c r="H40" i="1" s="1"/>
  <c r="H52" i="1" s="1"/>
  <c r="H59" i="1" s="1"/>
  <c r="I12" i="1"/>
  <c r="I21" i="1" s="1"/>
  <c r="I31" i="1" s="1"/>
  <c r="I40" i="1" s="1"/>
  <c r="I52" i="1" s="1"/>
  <c r="I59" i="1" s="1"/>
  <c r="J12" i="1"/>
  <c r="J21" i="1" s="1"/>
  <c r="J31" i="1" s="1"/>
  <c r="J40" i="1" s="1"/>
  <c r="J52" i="1" s="1"/>
  <c r="J59" i="1" s="1"/>
  <c r="F19" i="1"/>
  <c r="G19" i="1"/>
  <c r="H19" i="1"/>
  <c r="I19" i="1"/>
  <c r="J19" i="1"/>
  <c r="F21" i="1"/>
  <c r="F24" i="1"/>
  <c r="F29" i="1" s="1"/>
  <c r="G24" i="1"/>
  <c r="H24" i="1"/>
  <c r="H29" i="1" s="1"/>
  <c r="I24" i="1"/>
  <c r="I29" i="1" s="1"/>
  <c r="J24" i="1"/>
  <c r="J29" i="1" s="1"/>
  <c r="F26" i="1"/>
  <c r="G26" i="1"/>
  <c r="H26" i="1"/>
  <c r="I26" i="1"/>
  <c r="I144" i="1" s="1"/>
  <c r="J26" i="1"/>
  <c r="G29" i="1"/>
  <c r="F38" i="1"/>
  <c r="G38" i="1"/>
  <c r="H38" i="1"/>
  <c r="I38" i="1"/>
  <c r="J38" i="1"/>
  <c r="F47" i="1"/>
  <c r="G47" i="1"/>
  <c r="H47" i="1"/>
  <c r="I47" i="1"/>
  <c r="J47" i="1"/>
  <c r="F57" i="1"/>
  <c r="G57" i="1"/>
  <c r="H57" i="1"/>
  <c r="I57" i="1"/>
  <c r="J57" i="1"/>
  <c r="A65" i="1"/>
  <c r="A66" i="1"/>
  <c r="F68" i="1"/>
  <c r="G68" i="1"/>
  <c r="F79" i="1"/>
  <c r="G79" i="1"/>
  <c r="H79" i="1"/>
  <c r="H80" i="1" s="1"/>
  <c r="I79" i="1"/>
  <c r="J79" i="1"/>
  <c r="J80" i="1" s="1"/>
  <c r="F80" i="1"/>
  <c r="G80" i="1"/>
  <c r="I80" i="1"/>
  <c r="F87" i="1"/>
  <c r="G87" i="1"/>
  <c r="H87" i="1"/>
  <c r="I87" i="1"/>
  <c r="J87" i="1"/>
  <c r="F95" i="1"/>
  <c r="G95" i="1"/>
  <c r="H95" i="1"/>
  <c r="I95" i="1"/>
  <c r="I98" i="1" s="1"/>
  <c r="I100" i="1" s="1"/>
  <c r="J95" i="1"/>
  <c r="J98" i="1" s="1"/>
  <c r="J100" i="1" s="1"/>
  <c r="F98" i="1"/>
  <c r="F100" i="1" s="1"/>
  <c r="G98" i="1"/>
  <c r="G100" i="1" s="1"/>
  <c r="H98" i="1"/>
  <c r="F105" i="1"/>
  <c r="F110" i="1" s="1"/>
  <c r="F133" i="1" s="1"/>
  <c r="G105" i="1"/>
  <c r="H105" i="1"/>
  <c r="I105" i="1"/>
  <c r="I110" i="1" s="1"/>
  <c r="I133" i="1" s="1"/>
  <c r="I135" i="1" s="1"/>
  <c r="J105" i="1"/>
  <c r="F109" i="1"/>
  <c r="G109" i="1"/>
  <c r="G110" i="1" s="1"/>
  <c r="G133" i="1" s="1"/>
  <c r="G135" i="1" s="1"/>
  <c r="H109" i="1"/>
  <c r="H110" i="1" s="1"/>
  <c r="H133" i="1" s="1"/>
  <c r="I109" i="1"/>
  <c r="J109" i="1"/>
  <c r="J110" i="1"/>
  <c r="J133" i="1" s="1"/>
  <c r="F118" i="1"/>
  <c r="G118" i="1"/>
  <c r="H118" i="1"/>
  <c r="I118" i="1"/>
  <c r="J118" i="1"/>
  <c r="F131" i="1"/>
  <c r="G131" i="1"/>
  <c r="H131" i="1"/>
  <c r="I131" i="1"/>
  <c r="J131" i="1"/>
  <c r="A137" i="1"/>
  <c r="A138" i="1"/>
  <c r="F140" i="1"/>
  <c r="G140" i="1"/>
  <c r="B143" i="1"/>
  <c r="F143" i="1"/>
  <c r="G143" i="1"/>
  <c r="H143" i="1"/>
  <c r="I143" i="1"/>
  <c r="J143" i="1"/>
  <c r="F144" i="1"/>
  <c r="G144" i="1"/>
  <c r="H144" i="1"/>
  <c r="J144" i="1"/>
  <c r="F145" i="1"/>
  <c r="G145" i="1"/>
  <c r="H145" i="1"/>
  <c r="I145" i="1"/>
  <c r="J145" i="1"/>
  <c r="F146" i="1"/>
  <c r="G146" i="1"/>
  <c r="H146" i="1"/>
  <c r="I146" i="1"/>
  <c r="J146" i="1"/>
  <c r="F147" i="1"/>
  <c r="G147" i="1"/>
  <c r="H147" i="1"/>
  <c r="I147" i="1"/>
  <c r="J147" i="1"/>
  <c r="F171" i="1"/>
  <c r="G171" i="1"/>
  <c r="H171" i="1"/>
  <c r="I171" i="1"/>
  <c r="J171" i="1"/>
  <c r="F184" i="1"/>
  <c r="G184" i="1"/>
  <c r="H184" i="1"/>
  <c r="I184" i="1"/>
  <c r="J184" i="1"/>
  <c r="G63" i="1" l="1"/>
  <c r="G142" i="1"/>
  <c r="G161" i="1" s="1"/>
  <c r="G186" i="1" s="1"/>
  <c r="J142" i="1"/>
  <c r="J161" i="1" s="1"/>
  <c r="J186" i="1" s="1"/>
  <c r="J63" i="1"/>
  <c r="F31" i="1"/>
  <c r="F40" i="1" s="1"/>
  <c r="F52" i="1" s="1"/>
  <c r="F59" i="1" s="1"/>
  <c r="J135" i="1"/>
  <c r="H63" i="1"/>
  <c r="H142" i="1"/>
  <c r="H161" i="1" s="1"/>
  <c r="H186" i="1" s="1"/>
  <c r="H68" i="1"/>
  <c r="H140" i="1"/>
  <c r="I5" i="1"/>
  <c r="I63" i="1"/>
  <c r="I142" i="1"/>
  <c r="I161" i="1" s="1"/>
  <c r="I186" i="1" s="1"/>
  <c r="F135" i="1"/>
  <c r="H100" i="1"/>
  <c r="H135" i="1" s="1"/>
  <c r="C135" i="1" l="1"/>
  <c r="F63" i="1"/>
  <c r="F142" i="1"/>
  <c r="F161" i="1" s="1"/>
  <c r="F186" i="1" s="1"/>
  <c r="I68" i="1"/>
  <c r="I140" i="1"/>
  <c r="J5" i="1"/>
  <c r="J68" i="1" l="1"/>
  <c r="J140" i="1"/>
</calcChain>
</file>

<file path=xl/sharedStrings.xml><?xml version="1.0" encoding="utf-8"?>
<sst xmlns="http://schemas.openxmlformats.org/spreadsheetml/2006/main" count="139" uniqueCount="121">
  <si>
    <t>(Millions of Dollars)</t>
  </si>
  <si>
    <t>Operating Revenues</t>
  </si>
  <si>
    <t>Total Revenues</t>
  </si>
  <si>
    <t>Total Cost of Sales</t>
  </si>
  <si>
    <t>GROSS MARGIN</t>
  </si>
  <si>
    <t>Operating Expenses</t>
  </si>
  <si>
    <t>Depreciation, depletion &amp; amortization</t>
  </si>
  <si>
    <t>Taxes other than income</t>
  </si>
  <si>
    <t>Total</t>
  </si>
  <si>
    <t>OPERATING INCOME</t>
  </si>
  <si>
    <t>Other Income (Deductions)</t>
  </si>
  <si>
    <t>Gain (Loss) on sale of assets</t>
  </si>
  <si>
    <t>Interest Expense</t>
  </si>
  <si>
    <t>Interco interest expense/(income)  - Capital Charge</t>
  </si>
  <si>
    <t>Minority Interest</t>
  </si>
  <si>
    <t>Other</t>
  </si>
  <si>
    <t>Preferred Dividends</t>
  </si>
  <si>
    <t>INCOME BEFORE INCOME TAXES</t>
  </si>
  <si>
    <t>Income Taxes</t>
  </si>
  <si>
    <t>Payable currently</t>
  </si>
  <si>
    <t>Payment deferred</t>
  </si>
  <si>
    <t>NET INCOME</t>
  </si>
  <si>
    <t>Cash Flow Statement</t>
  </si>
  <si>
    <t>CASH FLOW FROM OPERATING ACTIVITIES</t>
  </si>
  <si>
    <t>Deferred income taxes</t>
  </si>
  <si>
    <t>Merchant Activities</t>
  </si>
  <si>
    <t>Realized (Gains) / Losses on Sales</t>
  </si>
  <si>
    <t>Proceeds from Sales</t>
  </si>
  <si>
    <t>Additions</t>
  </si>
  <si>
    <t>Unrealized (Gains)/ Losses</t>
  </si>
  <si>
    <t>Other Operating Activities</t>
  </si>
  <si>
    <t>Inventories</t>
  </si>
  <si>
    <t>Payables</t>
  </si>
  <si>
    <t>CASH FROM OPERATING ACTIVITIES</t>
  </si>
  <si>
    <t>Capital Expenditures</t>
  </si>
  <si>
    <t>Equity Investments</t>
  </si>
  <si>
    <t>Cash paid for Business Acquisitions</t>
  </si>
  <si>
    <t>Other Investing Activity</t>
  </si>
  <si>
    <t>Issuance of Long-term Debt</t>
  </si>
  <si>
    <t>(Repayment) of Long-term Debt</t>
  </si>
  <si>
    <t>Issuance of Common Stock</t>
  </si>
  <si>
    <t>Other Financing Activity</t>
  </si>
  <si>
    <t>NET CASH FLOW (After Financing Activities)</t>
  </si>
  <si>
    <t>Balance Sheet</t>
  </si>
  <si>
    <t>Current Assets</t>
  </si>
  <si>
    <t>Cash and Cash Equivalents</t>
  </si>
  <si>
    <t>Trade Receivables (net of allowance for doubtfull accounts)</t>
  </si>
  <si>
    <t>Other Receivables</t>
  </si>
  <si>
    <t>Assets from Price Risk Management</t>
  </si>
  <si>
    <t>Deposits</t>
  </si>
  <si>
    <t xml:space="preserve">Other  </t>
  </si>
  <si>
    <t>Total Current Assets</t>
  </si>
  <si>
    <t>Investments and Other Assets</t>
  </si>
  <si>
    <t>Investments in and advances to unconsolidated equity affilates</t>
  </si>
  <si>
    <t>Goodwill</t>
  </si>
  <si>
    <t>Total Investments and Other Assets</t>
  </si>
  <si>
    <t>Property, Plant and Equipment</t>
  </si>
  <si>
    <t>Natural Gas Transmission</t>
  </si>
  <si>
    <t>Exploration and Production</t>
  </si>
  <si>
    <t>Electric Generation and Distribution</t>
  </si>
  <si>
    <t>Construction in Progress</t>
  </si>
  <si>
    <t>Total Proerty, Plant and Equipment</t>
  </si>
  <si>
    <t>Less accumulated depreciation, depletion and amortization</t>
  </si>
  <si>
    <t>Net Property Plant and Equipment</t>
  </si>
  <si>
    <t>Total Assets</t>
  </si>
  <si>
    <t>ASSETS</t>
  </si>
  <si>
    <t>LIABILITIES AND SHAREHOLDERS' EQUITY</t>
  </si>
  <si>
    <t>Current Liabilities</t>
  </si>
  <si>
    <t>Accounts Payable</t>
  </si>
  <si>
    <t>Liabilities from Price Risk Management</t>
  </si>
  <si>
    <t>Short-term debt</t>
  </si>
  <si>
    <t>Customers' Deposits</t>
  </si>
  <si>
    <t>Total Current Liabilities</t>
  </si>
  <si>
    <t>Long-Term Debt</t>
  </si>
  <si>
    <t>Deferred Credits and Other Liabilities</t>
  </si>
  <si>
    <t>Deferred Income Taxes</t>
  </si>
  <si>
    <t>Minority Interests</t>
  </si>
  <si>
    <t>Company-Obligated Preferred Securities of Subsidiaries</t>
  </si>
  <si>
    <t>Shareholders' Equity</t>
  </si>
  <si>
    <t>Retained Earnings</t>
  </si>
  <si>
    <t>Common Stock held in Treasury</t>
  </si>
  <si>
    <t>Restricted Stock and Other</t>
  </si>
  <si>
    <t>Total Shareholders' Equity</t>
  </si>
  <si>
    <t>Total Liabilities and Shareholders' Equity</t>
  </si>
  <si>
    <t>Income Statement</t>
  </si>
  <si>
    <t>Natural Gas and Other Products</t>
  </si>
  <si>
    <t>Electricity</t>
  </si>
  <si>
    <t xml:space="preserve">Transportation </t>
  </si>
  <si>
    <t>Cost and Expenses</t>
  </si>
  <si>
    <t>Equity earnings in unconsolidated subsidiaries</t>
  </si>
  <si>
    <t>INCOME BEFORE INTEREST, MINORITY INTEREST &amp; TAXES</t>
  </si>
  <si>
    <t>Interest expense and related charges, net</t>
  </si>
  <si>
    <t>Impairment of long lived assets</t>
  </si>
  <si>
    <t>Gains on Sales of Non-merchant Assets</t>
  </si>
  <si>
    <t>Net Assets from Price Risk Management Activities</t>
  </si>
  <si>
    <t>Proceeds from Sale of Investments (non-merchant)</t>
  </si>
  <si>
    <t>Acquisition of Subsidiary Stock</t>
  </si>
  <si>
    <t>5 Year Projections</t>
  </si>
  <si>
    <t>Cost of Natural Gas and Other Products</t>
  </si>
  <si>
    <t>Cost of Electricity</t>
  </si>
  <si>
    <t>Cost of Transportation</t>
  </si>
  <si>
    <t>Corporate Overhead</t>
  </si>
  <si>
    <t>Interest Income</t>
  </si>
  <si>
    <t>Dividends on company-obligated preferred securites of subsidiaries</t>
  </si>
  <si>
    <t>NET INCOME (Before Cummulative Effect of Accounting Changes)</t>
  </si>
  <si>
    <t>Cummulative Effect of Accounting Changes</t>
  </si>
  <si>
    <t>Preferred Stock</t>
  </si>
  <si>
    <t xml:space="preserve">Common Stock  </t>
  </si>
  <si>
    <t>Accumulated other comprehensive income</t>
  </si>
  <si>
    <t>Changes in components of working capital</t>
  </si>
  <si>
    <t>Net Issuance (Redemption) of company-obligated pref securities of subs.</t>
  </si>
  <si>
    <t>Issuance of Subsidiary Equity</t>
  </si>
  <si>
    <t>Dividends Paid</t>
  </si>
  <si>
    <t>Receivables</t>
  </si>
  <si>
    <t>ck</t>
  </si>
  <si>
    <t>Other Income, net</t>
  </si>
  <si>
    <t>CASH FLOWS FROM INVESTING ACTIVITIES</t>
  </si>
  <si>
    <t>CASH FLOWS FROM FINANCING ACTIVITIES</t>
  </si>
  <si>
    <t>Net Increase (Decrease) in Short-term Borrowings</t>
  </si>
  <si>
    <t>Net (acquisition) disposition of Treasury Stock</t>
  </si>
  <si>
    <t>Transwestern Pipeline Company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</si>
</sst>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5" formatCode="_(* #,##0.0_);_(* \(#,##0.0\);_(* &quot;-&quot;?_);_(@_)"/>
    <numFmt numFmtId="166" formatCode="#,##0.0_);\(#,##0.0\)"/>
    <numFmt numFmtId="167" formatCode="mm/dd/yy_)"/>
    <numFmt numFmtId="189" formatCode="_(* #,##0_);_(* \(#,##0\);_(* &quot;-&quot;??_);_(@_)"/>
  </numFmts>
  <fonts count="14" x14ac:knownFonts="1">
    <font>
      <sz val="10"/>
      <name val="Arial"/>
    </font>
    <font>
      <sz val="10"/>
      <name val="Arial"/>
    </font>
    <font>
      <b/>
      <sz val="12"/>
      <color indexed="12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12"/>
      <color indexed="2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2"/>
      <name val="Arial"/>
      <family val="2"/>
    </font>
    <font>
      <b/>
      <sz val="8"/>
      <color indexed="12"/>
      <name val="Arial"/>
      <family val="2"/>
    </font>
    <font>
      <sz val="10"/>
      <color indexed="12"/>
      <name val="Arial"/>
      <family val="2"/>
    </font>
    <font>
      <b/>
      <sz val="8"/>
      <color indexed="8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0" fontId="3" fillId="0" borderId="0" xfId="0" applyFont="1"/>
    <xf numFmtId="0" fontId="5" fillId="0" borderId="0" xfId="0" applyNumberFormat="1" applyFont="1" applyProtection="1"/>
    <xf numFmtId="166" fontId="6" fillId="0" borderId="0" xfId="0" applyNumberFormat="1" applyFont="1" applyProtection="1"/>
    <xf numFmtId="166" fontId="7" fillId="0" borderId="0" xfId="0" applyNumberFormat="1" applyFont="1" applyProtection="1"/>
    <xf numFmtId="0" fontId="7" fillId="0" borderId="0" xfId="0" applyFont="1"/>
    <xf numFmtId="165" fontId="8" fillId="0" borderId="0" xfId="0" applyNumberFormat="1" applyFont="1" applyProtection="1"/>
    <xf numFmtId="165" fontId="7" fillId="0" borderId="0" xfId="0" applyNumberFormat="1" applyFont="1" applyProtection="1"/>
    <xf numFmtId="165" fontId="9" fillId="0" borderId="0" xfId="0" applyNumberFormat="1" applyFont="1" applyProtection="1">
      <protection locked="0"/>
    </xf>
    <xf numFmtId="165" fontId="7" fillId="0" borderId="0" xfId="0" applyNumberFormat="1" applyFont="1"/>
    <xf numFmtId="165" fontId="7" fillId="0" borderId="0" xfId="0" applyNumberFormat="1" applyFont="1" applyProtection="1">
      <protection locked="0"/>
    </xf>
    <xf numFmtId="165" fontId="8" fillId="0" borderId="0" xfId="0" applyNumberFormat="1" applyFont="1"/>
    <xf numFmtId="165" fontId="9" fillId="0" borderId="0" xfId="0" applyNumberFormat="1" applyFont="1" applyProtection="1"/>
    <xf numFmtId="165" fontId="0" fillId="0" borderId="0" xfId="0" applyNumberFormat="1"/>
    <xf numFmtId="165" fontId="0" fillId="0" borderId="0" xfId="0" applyNumberFormat="1" applyProtection="1">
      <protection locked="0"/>
    </xf>
    <xf numFmtId="165" fontId="7" fillId="0" borderId="0" xfId="0" applyNumberFormat="1" applyFont="1" applyFill="1" applyProtection="1"/>
    <xf numFmtId="165" fontId="8" fillId="0" borderId="0" xfId="0" applyNumberFormat="1" applyFont="1" applyFill="1" applyProtection="1"/>
    <xf numFmtId="165" fontId="10" fillId="0" borderId="0" xfId="0" applyNumberFormat="1" applyFont="1" applyFill="1" applyBorder="1" applyProtection="1"/>
    <xf numFmtId="165" fontId="11" fillId="0" borderId="0" xfId="0" applyNumberFormat="1" applyFont="1" applyProtection="1">
      <protection locked="0"/>
    </xf>
    <xf numFmtId="165" fontId="7" fillId="0" borderId="1" xfId="0" applyNumberFormat="1" applyFont="1" applyBorder="1" applyProtection="1"/>
    <xf numFmtId="166" fontId="6" fillId="0" borderId="0" xfId="0" quotePrefix="1" applyNumberFormat="1" applyFont="1" applyProtection="1"/>
    <xf numFmtId="0" fontId="8" fillId="0" borderId="0" xfId="0" applyFont="1"/>
    <xf numFmtId="166" fontId="8" fillId="0" borderId="0" xfId="0" applyNumberFormat="1" applyFont="1" applyProtection="1"/>
    <xf numFmtId="165" fontId="12" fillId="0" borderId="0" xfId="0" applyNumberFormat="1" applyFont="1" applyProtection="1"/>
    <xf numFmtId="165" fontId="12" fillId="0" borderId="0" xfId="0" applyNumberFormat="1" applyFont="1"/>
    <xf numFmtId="165" fontId="8" fillId="0" borderId="2" xfId="0" applyNumberFormat="1" applyFont="1" applyBorder="1" applyProtection="1"/>
    <xf numFmtId="165" fontId="12" fillId="0" borderId="3" xfId="0" applyNumberFormat="1" applyFont="1" applyBorder="1" applyProtection="1">
      <protection locked="0"/>
    </xf>
    <xf numFmtId="165" fontId="13" fillId="0" borderId="0" xfId="0" applyNumberFormat="1" applyFont="1"/>
    <xf numFmtId="165" fontId="8" fillId="0" borderId="3" xfId="0" applyNumberFormat="1" applyFont="1" applyBorder="1" applyProtection="1"/>
    <xf numFmtId="166" fontId="6" fillId="0" borderId="0" xfId="0" applyNumberFormat="1" applyFont="1"/>
    <xf numFmtId="0" fontId="6" fillId="0" borderId="0" xfId="0" applyFont="1"/>
    <xf numFmtId="165" fontId="7" fillId="0" borderId="4" xfId="0" applyNumberFormat="1" applyFont="1" applyBorder="1" applyProtection="1">
      <protection locked="0"/>
    </xf>
    <xf numFmtId="189" fontId="7" fillId="0" borderId="0" xfId="0" applyNumberFormat="1" applyFont="1"/>
    <xf numFmtId="189" fontId="7" fillId="0" borderId="5" xfId="0" applyNumberFormat="1" applyFont="1" applyBorder="1"/>
    <xf numFmtId="165" fontId="3" fillId="0" borderId="0" xfId="0" applyNumberFormat="1" applyFont="1"/>
    <xf numFmtId="165" fontId="7" fillId="0" borderId="4" xfId="0" applyNumberFormat="1" applyFont="1" applyBorder="1" applyProtection="1"/>
    <xf numFmtId="165" fontId="7" fillId="0" borderId="0" xfId="0" applyNumberFormat="1" applyFont="1" applyBorder="1"/>
    <xf numFmtId="165" fontId="9" fillId="0" borderId="0" xfId="0" applyNumberFormat="1" applyFont="1" applyFill="1" applyProtection="1">
      <protection locked="0"/>
    </xf>
    <xf numFmtId="0" fontId="7" fillId="0" borderId="0" xfId="0" applyFont="1" applyFill="1"/>
    <xf numFmtId="0" fontId="0" fillId="0" borderId="0" xfId="0" applyFill="1"/>
    <xf numFmtId="0" fontId="3" fillId="0" borderId="0" xfId="0" applyFont="1" applyFill="1"/>
    <xf numFmtId="165" fontId="7" fillId="0" borderId="0" xfId="0" applyNumberFormat="1" applyFont="1" applyFill="1"/>
    <xf numFmtId="0" fontId="8" fillId="0" borderId="2" xfId="0" applyNumberFormat="1" applyFont="1" applyFill="1" applyBorder="1" applyAlignment="1" applyProtection="1">
      <alignment horizontal="center" wrapText="1"/>
    </xf>
    <xf numFmtId="165" fontId="7" fillId="0" borderId="0" xfId="0" applyNumberFormat="1" applyFont="1" applyFill="1" applyProtection="1">
      <protection locked="0"/>
    </xf>
    <xf numFmtId="165" fontId="7" fillId="0" borderId="4" xfId="0" applyNumberFormat="1" applyFont="1" applyFill="1" applyBorder="1" applyProtection="1">
      <protection locked="0"/>
    </xf>
    <xf numFmtId="165" fontId="8" fillId="0" borderId="0" xfId="0" applyNumberFormat="1" applyFont="1" applyFill="1"/>
    <xf numFmtId="165" fontId="7" fillId="0" borderId="4" xfId="0" applyNumberFormat="1" applyFont="1" applyFill="1" applyBorder="1" applyProtection="1"/>
    <xf numFmtId="165" fontId="7" fillId="0" borderId="0" xfId="0" applyNumberFormat="1" applyFont="1" applyFill="1" applyBorder="1"/>
    <xf numFmtId="165" fontId="9" fillId="0" borderId="2" xfId="0" applyNumberFormat="1" applyFont="1" applyFill="1" applyBorder="1" applyProtection="1">
      <protection locked="0"/>
    </xf>
    <xf numFmtId="165" fontId="7" fillId="0" borderId="1" xfId="0" applyNumberFormat="1" applyFont="1" applyFill="1" applyBorder="1" applyProtection="1"/>
    <xf numFmtId="189" fontId="7" fillId="0" borderId="0" xfId="0" applyNumberFormat="1" applyFont="1" applyFill="1"/>
    <xf numFmtId="189" fontId="7" fillId="0" borderId="5" xfId="0" applyNumberFormat="1" applyFont="1" applyFill="1" applyBorder="1"/>
    <xf numFmtId="165" fontId="8" fillId="0" borderId="2" xfId="0" applyNumberFormat="1" applyFont="1" applyFill="1" applyBorder="1" applyProtection="1"/>
    <xf numFmtId="165" fontId="8" fillId="0" borderId="3" xfId="0" applyNumberFormat="1" applyFont="1" applyFill="1" applyBorder="1" applyProtection="1"/>
    <xf numFmtId="0" fontId="4" fillId="0" borderId="0" xfId="0" applyFont="1" applyAlignment="1">
      <alignment horizontal="right"/>
    </xf>
    <xf numFmtId="167" fontId="4" fillId="0" borderId="0" xfId="0" applyNumberFormat="1" applyFont="1" applyProtection="1"/>
    <xf numFmtId="165" fontId="0" fillId="0" borderId="0" xfId="0" applyNumberFormat="1" applyFill="1" applyProtection="1">
      <protection locked="0"/>
    </xf>
    <xf numFmtId="165" fontId="7" fillId="0" borderId="0" xfId="0" applyNumberFormat="1" applyFont="1" applyBorder="1" applyProtection="1"/>
    <xf numFmtId="165" fontId="7" fillId="0" borderId="0" xfId="0" applyNumberFormat="1" applyFont="1" applyFill="1" applyBorder="1" applyProtection="1"/>
    <xf numFmtId="165" fontId="0" fillId="0" borderId="0" xfId="0" applyNumberFormat="1" applyFill="1"/>
    <xf numFmtId="165" fontId="8" fillId="0" borderId="5" xfId="0" applyNumberFormat="1" applyFont="1" applyBorder="1" applyProtection="1"/>
    <xf numFmtId="165" fontId="8" fillId="0" borderId="0" xfId="0" applyNumberFormat="1" applyFont="1" applyBorder="1" applyProtection="1"/>
    <xf numFmtId="165" fontId="8" fillId="0" borderId="0" xfId="0" applyNumberFormat="1" applyFont="1" applyFill="1" applyBorder="1" applyProtection="1"/>
    <xf numFmtId="165" fontId="10" fillId="0" borderId="0" xfId="0" applyNumberFormat="1" applyFont="1" applyBorder="1" applyProtection="1"/>
    <xf numFmtId="189" fontId="0" fillId="0" borderId="0" xfId="0" applyNumberFormat="1"/>
    <xf numFmtId="165" fontId="9" fillId="2" borderId="0" xfId="0" applyNumberFormat="1" applyFont="1" applyFill="1" applyProtection="1">
      <protection locked="0"/>
    </xf>
    <xf numFmtId="165" fontId="9" fillId="2" borderId="0" xfId="0" applyNumberFormat="1" applyFont="1" applyFill="1" applyProtection="1"/>
    <xf numFmtId="165" fontId="9" fillId="2" borderId="2" xfId="0" applyNumberFormat="1" applyFont="1" applyFill="1" applyBorder="1" applyProtection="1">
      <protection locked="0"/>
    </xf>
    <xf numFmtId="9" fontId="10" fillId="2" borderId="0" xfId="2" applyFont="1" applyFill="1" applyProtection="1"/>
    <xf numFmtId="189" fontId="9" fillId="2" borderId="0" xfId="1" applyNumberFormat="1" applyFont="1" applyFill="1"/>
    <xf numFmtId="189" fontId="9" fillId="2" borderId="3" xfId="1" applyNumberFormat="1" applyFont="1" applyFill="1" applyBorder="1"/>
    <xf numFmtId="165" fontId="10" fillId="2" borderId="0" xfId="0" applyNumberFormat="1" applyFont="1" applyFill="1" applyProtection="1"/>
    <xf numFmtId="165" fontId="9" fillId="2" borderId="3" xfId="0" applyNumberFormat="1" applyFont="1" applyFill="1" applyBorder="1" applyProtection="1">
      <protection locked="0"/>
    </xf>
    <xf numFmtId="166" fontId="2" fillId="2" borderId="0" xfId="0" applyNumberFormat="1" applyFont="1" applyFill="1" applyProtection="1">
      <protection locked="0"/>
    </xf>
    <xf numFmtId="0" fontId="3" fillId="2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1">
    <dxf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pageSetUpPr fitToPage="1"/>
  </sheetPr>
  <dimension ref="A1:J188"/>
  <sheetViews>
    <sheetView tabSelected="1" zoomScaleNormal="100" workbookViewId="0">
      <pane xSplit="5" ySplit="5" topLeftCell="F6" activePane="bottomRight" state="frozen"/>
      <selection pane="topRight" activeCell="F1" sqref="F1"/>
      <selection pane="bottomLeft" activeCell="A6" sqref="A6"/>
      <selection pane="bottomRight" activeCell="J26" sqref="J26"/>
    </sheetView>
  </sheetViews>
  <sheetFormatPr defaultRowHeight="12.75" x14ac:dyDescent="0.2"/>
  <cols>
    <col min="1" max="2" width="2.42578125" style="5" customWidth="1"/>
    <col min="3" max="3" width="34.85546875" style="5" customWidth="1"/>
    <col min="4" max="4" width="7.85546875" style="5" customWidth="1"/>
    <col min="5" max="5" width="7.140625" style="5" customWidth="1"/>
    <col min="6" max="6" width="11.140625" style="5" customWidth="1"/>
    <col min="7" max="7" width="10.85546875" style="38" customWidth="1"/>
    <col min="8" max="8" width="10.5703125" style="38" customWidth="1"/>
    <col min="9" max="9" width="10.7109375" style="38" customWidth="1"/>
    <col min="10" max="10" width="11.140625" style="38" customWidth="1"/>
    <col min="11" max="11" width="6.42578125" customWidth="1"/>
  </cols>
  <sheetData>
    <row r="1" spans="1:10" s="1" customFormat="1" ht="15.75" x14ac:dyDescent="0.25">
      <c r="A1" s="73" t="s">
        <v>120</v>
      </c>
      <c r="B1" s="74"/>
      <c r="C1" s="74"/>
      <c r="G1" s="40"/>
      <c r="H1" s="40"/>
      <c r="I1" s="40"/>
      <c r="J1" s="54" t="str">
        <f ca="1">CELL("FILENAME")</f>
        <v>C:\Users\Felienne\Enron\EnronSpreadsheets\[lindy_donoho__22012__Projections_5yearTemplate2.xls]Asset1</v>
      </c>
    </row>
    <row r="2" spans="1:10" s="1" customFormat="1" ht="15.75" x14ac:dyDescent="0.25">
      <c r="A2" s="2" t="s">
        <v>97</v>
      </c>
      <c r="G2" s="40"/>
      <c r="H2" s="40"/>
      <c r="I2" s="40"/>
      <c r="J2" s="55">
        <f ca="1">NOW()</f>
        <v>41886.438406250003</v>
      </c>
    </row>
    <row r="3" spans="1:10" s="1" customFormat="1" ht="15.75" x14ac:dyDescent="0.25">
      <c r="A3" s="3" t="s">
        <v>84</v>
      </c>
      <c r="G3" s="40"/>
      <c r="H3" s="40"/>
      <c r="I3" s="40"/>
      <c r="J3" s="40"/>
    </row>
    <row r="4" spans="1:10" s="5" customFormat="1" x14ac:dyDescent="0.2">
      <c r="A4" s="4" t="s">
        <v>0</v>
      </c>
      <c r="F4"/>
      <c r="G4" s="40"/>
      <c r="H4" s="40"/>
      <c r="I4" s="40"/>
      <c r="J4" s="40"/>
    </row>
    <row r="5" spans="1:10" s="5" customFormat="1" ht="39" customHeight="1" x14ac:dyDescent="0.2">
      <c r="F5" s="42">
        <v>2002</v>
      </c>
      <c r="G5" s="42">
        <f>F5+1</f>
        <v>2003</v>
      </c>
      <c r="H5" s="42">
        <f>G5+1</f>
        <v>2004</v>
      </c>
      <c r="I5" s="42">
        <f>H5+1</f>
        <v>2005</v>
      </c>
      <c r="J5" s="42">
        <f>I5+1</f>
        <v>2006</v>
      </c>
    </row>
    <row r="6" spans="1:10" s="5" customFormat="1" ht="9.9499999999999993" customHeight="1" x14ac:dyDescent="0.2">
      <c r="G6" s="38"/>
      <c r="H6" s="38"/>
      <c r="I6" s="38"/>
      <c r="J6" s="38"/>
    </row>
    <row r="7" spans="1:10" s="9" customFormat="1" ht="9.75" customHeight="1" x14ac:dyDescent="0.2">
      <c r="A7" s="6" t="s">
        <v>1</v>
      </c>
      <c r="B7" s="7"/>
      <c r="C7" s="7"/>
      <c r="D7" s="7"/>
      <c r="E7" s="7"/>
      <c r="F7" s="8"/>
      <c r="G7" s="37"/>
      <c r="H7" s="37"/>
      <c r="I7" s="37"/>
      <c r="J7" s="37"/>
    </row>
    <row r="8" spans="1:10" s="10" customFormat="1" ht="9.75" customHeight="1" x14ac:dyDescent="0.2">
      <c r="A8" s="6"/>
      <c r="B8" s="7" t="s">
        <v>85</v>
      </c>
      <c r="C8" s="7"/>
      <c r="D8" s="7"/>
      <c r="E8" s="7"/>
      <c r="F8" s="65">
        <v>166.8</v>
      </c>
      <c r="G8" s="65">
        <v>184.8</v>
      </c>
      <c r="H8" s="65">
        <v>195.2</v>
      </c>
      <c r="I8" s="65">
        <v>212.2</v>
      </c>
      <c r="J8" s="65">
        <v>216.9</v>
      </c>
    </row>
    <row r="9" spans="1:10" s="10" customFormat="1" ht="9.75" customHeight="1" x14ac:dyDescent="0.2">
      <c r="A9" s="6"/>
      <c r="B9" s="7" t="s">
        <v>86</v>
      </c>
      <c r="C9" s="7"/>
      <c r="D9" s="7"/>
      <c r="E9" s="7"/>
      <c r="F9" s="65">
        <v>0</v>
      </c>
      <c r="G9" s="65">
        <v>0</v>
      </c>
      <c r="H9" s="65">
        <v>0</v>
      </c>
      <c r="I9" s="65">
        <v>0</v>
      </c>
      <c r="J9" s="65">
        <v>0</v>
      </c>
    </row>
    <row r="10" spans="1:10" s="10" customFormat="1" ht="9.75" customHeight="1" x14ac:dyDescent="0.2">
      <c r="A10" s="6"/>
      <c r="B10" s="7" t="s">
        <v>87</v>
      </c>
      <c r="C10" s="7"/>
      <c r="D10" s="7"/>
      <c r="E10" s="7"/>
      <c r="F10" s="65">
        <v>0</v>
      </c>
      <c r="G10" s="65">
        <v>0</v>
      </c>
      <c r="H10" s="65">
        <v>0</v>
      </c>
      <c r="I10" s="65">
        <v>0</v>
      </c>
      <c r="J10" s="65">
        <v>0</v>
      </c>
    </row>
    <row r="11" spans="1:10" s="10" customFormat="1" ht="11.1" customHeight="1" x14ac:dyDescent="0.2">
      <c r="A11" s="6"/>
      <c r="B11" s="7" t="s">
        <v>15</v>
      </c>
      <c r="C11" s="7"/>
      <c r="D11" s="7"/>
      <c r="E11" s="7"/>
      <c r="F11" s="65">
        <v>0</v>
      </c>
      <c r="G11" s="65">
        <v>0</v>
      </c>
      <c r="H11" s="65">
        <v>0</v>
      </c>
      <c r="I11" s="65">
        <v>0</v>
      </c>
      <c r="J11" s="65">
        <v>0</v>
      </c>
    </row>
    <row r="12" spans="1:10" s="10" customFormat="1" ht="11.1" customHeight="1" x14ac:dyDescent="0.2">
      <c r="A12" s="6"/>
      <c r="B12" s="7"/>
      <c r="C12" s="7" t="s">
        <v>2</v>
      </c>
      <c r="D12" s="7"/>
      <c r="E12" s="7"/>
      <c r="F12" s="31">
        <f>SUM(F8:F11)</f>
        <v>166.8</v>
      </c>
      <c r="G12" s="44">
        <f>SUM(G8:G11)</f>
        <v>184.8</v>
      </c>
      <c r="H12" s="44">
        <f>SUM(H8:H11)</f>
        <v>195.2</v>
      </c>
      <c r="I12" s="44">
        <f>SUM(I8:I11)</f>
        <v>212.2</v>
      </c>
      <c r="J12" s="44">
        <f>SUM(J8:J11)</f>
        <v>216.9</v>
      </c>
    </row>
    <row r="13" spans="1:10" s="9" customFormat="1" ht="11.1" customHeight="1" x14ac:dyDescent="0.2">
      <c r="A13" s="6"/>
      <c r="B13" s="7"/>
      <c r="C13" s="7"/>
      <c r="D13" s="7"/>
      <c r="E13" s="7"/>
      <c r="G13" s="41"/>
      <c r="H13" s="41"/>
      <c r="I13" s="41"/>
      <c r="J13" s="41"/>
    </row>
    <row r="14" spans="1:10" s="9" customFormat="1" ht="3.95" customHeight="1" x14ac:dyDescent="0.2">
      <c r="A14" s="6"/>
      <c r="B14" s="7"/>
      <c r="C14" s="7"/>
      <c r="D14" s="7"/>
      <c r="E14" s="7"/>
      <c r="G14" s="41"/>
      <c r="H14" s="41"/>
      <c r="I14" s="41"/>
      <c r="J14" s="41"/>
    </row>
    <row r="15" spans="1:10" s="10" customFormat="1" ht="11.1" customHeight="1" x14ac:dyDescent="0.2">
      <c r="A15" s="6" t="s">
        <v>88</v>
      </c>
      <c r="B15" s="7"/>
      <c r="C15" s="7"/>
      <c r="D15" s="7"/>
      <c r="E15" s="7"/>
      <c r="F15" s="8"/>
      <c r="G15" s="37"/>
      <c r="H15" s="37"/>
      <c r="I15" s="37"/>
      <c r="J15" s="37"/>
    </row>
    <row r="16" spans="1:10" s="10" customFormat="1" ht="11.1" customHeight="1" x14ac:dyDescent="0.2">
      <c r="A16" s="6"/>
      <c r="B16" s="7" t="s">
        <v>98</v>
      </c>
      <c r="C16" s="7"/>
      <c r="D16" s="7"/>
      <c r="E16" s="7"/>
      <c r="F16" s="65">
        <v>0</v>
      </c>
      <c r="G16" s="65">
        <v>0</v>
      </c>
      <c r="H16" s="65">
        <v>0</v>
      </c>
      <c r="I16" s="65">
        <v>0</v>
      </c>
      <c r="J16" s="65">
        <v>0</v>
      </c>
    </row>
    <row r="17" spans="1:10" s="10" customFormat="1" ht="11.1" customHeight="1" x14ac:dyDescent="0.2">
      <c r="A17" s="6"/>
      <c r="B17" s="7" t="s">
        <v>99</v>
      </c>
      <c r="C17" s="7"/>
      <c r="D17" s="7"/>
      <c r="E17" s="7"/>
      <c r="F17" s="65"/>
      <c r="G17" s="65"/>
      <c r="H17" s="65"/>
      <c r="I17" s="65"/>
      <c r="J17" s="65"/>
    </row>
    <row r="18" spans="1:10" s="43" customFormat="1" ht="11.1" customHeight="1" x14ac:dyDescent="0.2">
      <c r="A18" s="16"/>
      <c r="B18" s="15" t="s">
        <v>100</v>
      </c>
      <c r="C18" s="15"/>
      <c r="D18" s="15"/>
      <c r="E18" s="15"/>
      <c r="F18" s="65">
        <v>0</v>
      </c>
      <c r="G18" s="65">
        <v>0</v>
      </c>
      <c r="H18" s="65">
        <v>0</v>
      </c>
      <c r="I18" s="65">
        <v>0</v>
      </c>
      <c r="J18" s="65">
        <v>0</v>
      </c>
    </row>
    <row r="19" spans="1:10" s="9" customFormat="1" ht="11.1" customHeight="1" x14ac:dyDescent="0.2">
      <c r="A19" s="7"/>
      <c r="C19" s="7" t="s">
        <v>3</v>
      </c>
      <c r="D19" s="7"/>
      <c r="E19" s="7"/>
      <c r="F19" s="31">
        <f>SUM(F16:F18)</f>
        <v>0</v>
      </c>
      <c r="G19" s="44">
        <f>SUM(G16:G18)</f>
        <v>0</v>
      </c>
      <c r="H19" s="44">
        <f>SUM(H16:H18)</f>
        <v>0</v>
      </c>
      <c r="I19" s="44">
        <f>SUM(I16:I18)</f>
        <v>0</v>
      </c>
      <c r="J19" s="44">
        <f>SUM(J16:J18)</f>
        <v>0</v>
      </c>
    </row>
    <row r="20" spans="1:10" s="9" customFormat="1" ht="3.95" customHeight="1" x14ac:dyDescent="0.2">
      <c r="A20" s="7"/>
      <c r="B20" s="7"/>
      <c r="C20" s="7"/>
      <c r="D20" s="7"/>
      <c r="E20" s="7"/>
      <c r="G20" s="41"/>
      <c r="H20" s="41"/>
      <c r="I20" s="41"/>
      <c r="J20" s="41"/>
    </row>
    <row r="21" spans="1:10" s="9" customFormat="1" ht="11.1" customHeight="1" x14ac:dyDescent="0.2">
      <c r="A21" s="6" t="s">
        <v>4</v>
      </c>
      <c r="B21" s="6"/>
      <c r="C21" s="6"/>
      <c r="D21" s="6"/>
      <c r="E21" s="6"/>
      <c r="F21" s="6">
        <f>F12-F19</f>
        <v>166.8</v>
      </c>
      <c r="G21" s="16">
        <f>G12-G19</f>
        <v>184.8</v>
      </c>
      <c r="H21" s="16">
        <f>H12-H19</f>
        <v>195.2</v>
      </c>
      <c r="I21" s="16">
        <f>I12-I19</f>
        <v>212.2</v>
      </c>
      <c r="J21" s="16">
        <f>J12-J19</f>
        <v>216.9</v>
      </c>
    </row>
    <row r="22" spans="1:10" s="9" customFormat="1" ht="3.95" customHeight="1" x14ac:dyDescent="0.2">
      <c r="A22" s="7"/>
      <c r="B22" s="7"/>
      <c r="C22" s="7"/>
      <c r="D22" s="7"/>
      <c r="E22" s="7"/>
      <c r="G22" s="41"/>
      <c r="H22" s="41"/>
      <c r="I22" s="41"/>
      <c r="J22" s="41"/>
    </row>
    <row r="23" spans="1:10" s="9" customFormat="1" ht="11.1" customHeight="1" x14ac:dyDescent="0.2">
      <c r="A23" s="6" t="s">
        <v>5</v>
      </c>
      <c r="B23" s="7"/>
      <c r="C23" s="7"/>
      <c r="D23" s="7"/>
      <c r="E23" s="7"/>
      <c r="G23" s="41"/>
      <c r="H23" s="41"/>
      <c r="I23" s="41"/>
      <c r="J23" s="41"/>
    </row>
    <row r="24" spans="1:10" s="9" customFormat="1" ht="11.1" customHeight="1" x14ac:dyDescent="0.2">
      <c r="A24" s="7"/>
      <c r="B24" s="7" t="s">
        <v>5</v>
      </c>
      <c r="C24" s="7"/>
      <c r="D24" s="7"/>
      <c r="E24" s="7"/>
      <c r="F24" s="66">
        <f>60.2-F25-F26-F27-F28</f>
        <v>20.900000000000006</v>
      </c>
      <c r="G24" s="66">
        <f>55.6-G25-G26-G27-G28</f>
        <v>15.100000000000001</v>
      </c>
      <c r="H24" s="66">
        <f>55-H25-H26-H27-H28</f>
        <v>14.300000000000002</v>
      </c>
      <c r="I24" s="66">
        <f>61.6-I25-I26-I27-I28</f>
        <v>15.300000000000002</v>
      </c>
      <c r="J24" s="66">
        <f>68.8-J25-J26-J27-J28</f>
        <v>18.499999999999993</v>
      </c>
    </row>
    <row r="25" spans="1:10" s="9" customFormat="1" ht="11.1" customHeight="1" x14ac:dyDescent="0.2">
      <c r="A25" s="7"/>
      <c r="B25" s="7" t="s">
        <v>101</v>
      </c>
      <c r="C25" s="7"/>
      <c r="D25" s="7"/>
      <c r="E25" s="7"/>
      <c r="F25" s="66">
        <v>1.8</v>
      </c>
      <c r="G25" s="66">
        <v>1.8</v>
      </c>
      <c r="H25" s="66">
        <v>1.8</v>
      </c>
      <c r="I25" s="66">
        <v>1.8</v>
      </c>
      <c r="J25" s="66">
        <v>1.8</v>
      </c>
    </row>
    <row r="26" spans="1:10" s="13" customFormat="1" ht="11.1" customHeight="1" x14ac:dyDescent="0.2">
      <c r="A26" s="7"/>
      <c r="B26" s="7" t="s">
        <v>6</v>
      </c>
      <c r="C26" s="7"/>
      <c r="D26" s="7"/>
      <c r="E26" s="7"/>
      <c r="F26" s="66">
        <f>13+6+7.6</f>
        <v>26.6</v>
      </c>
      <c r="G26" s="66">
        <f>6.8+6+14.9</f>
        <v>27.700000000000003</v>
      </c>
      <c r="H26" s="66">
        <f>6.8+15+6</f>
        <v>27.8</v>
      </c>
      <c r="I26" s="66">
        <f>6.8+18.8+6</f>
        <v>31.6</v>
      </c>
      <c r="J26" s="66">
        <f>6.8+21.6+6</f>
        <v>34.400000000000006</v>
      </c>
    </row>
    <row r="27" spans="1:10" s="14" customFormat="1" ht="11.1" customHeight="1" x14ac:dyDescent="0.2">
      <c r="A27" s="7"/>
      <c r="B27" s="7" t="s">
        <v>92</v>
      </c>
      <c r="C27" s="7"/>
      <c r="D27" s="7"/>
      <c r="E27" s="7"/>
      <c r="F27" s="66">
        <v>0</v>
      </c>
      <c r="G27" s="66">
        <v>0</v>
      </c>
      <c r="H27" s="66">
        <v>0</v>
      </c>
      <c r="I27" s="66">
        <v>0</v>
      </c>
      <c r="J27" s="66">
        <v>0</v>
      </c>
    </row>
    <row r="28" spans="1:10" s="13" customFormat="1" ht="11.1" customHeight="1" x14ac:dyDescent="0.2">
      <c r="A28" s="7"/>
      <c r="B28" s="7" t="s">
        <v>7</v>
      </c>
      <c r="C28" s="7"/>
      <c r="D28" s="7"/>
      <c r="E28" s="7"/>
      <c r="F28" s="66">
        <v>10.9</v>
      </c>
      <c r="G28" s="66">
        <v>11</v>
      </c>
      <c r="H28" s="66">
        <v>11.1</v>
      </c>
      <c r="I28" s="66">
        <v>12.9</v>
      </c>
      <c r="J28" s="66">
        <v>14.1</v>
      </c>
    </row>
    <row r="29" spans="1:10" s="13" customFormat="1" ht="11.1" customHeight="1" x14ac:dyDescent="0.2">
      <c r="A29" s="7"/>
      <c r="B29" s="7"/>
      <c r="C29" s="7" t="s">
        <v>8</v>
      </c>
      <c r="D29" s="7"/>
      <c r="E29" s="7"/>
      <c r="F29" s="35">
        <f>SUM(F24:F28)</f>
        <v>60.20000000000001</v>
      </c>
      <c r="G29" s="46">
        <f>SUM(G24:G28)</f>
        <v>55.600000000000009</v>
      </c>
      <c r="H29" s="46">
        <f>SUM(H24:H28)</f>
        <v>55.000000000000007</v>
      </c>
      <c r="I29" s="46">
        <f>SUM(I24:I28)</f>
        <v>61.6</v>
      </c>
      <c r="J29" s="46">
        <f>SUM(J24:J28)</f>
        <v>68.8</v>
      </c>
    </row>
    <row r="30" spans="1:10" s="13" customFormat="1" ht="3.95" customHeight="1" x14ac:dyDescent="0.2">
      <c r="A30" s="7"/>
      <c r="B30" s="7"/>
      <c r="C30" s="7"/>
      <c r="D30" s="7"/>
      <c r="E30" s="7"/>
      <c r="F30" s="36"/>
      <c r="G30" s="47"/>
      <c r="H30" s="47"/>
      <c r="I30" s="47"/>
      <c r="J30" s="47"/>
    </row>
    <row r="31" spans="1:10" s="13" customFormat="1" ht="11.1" customHeight="1" x14ac:dyDescent="0.2">
      <c r="A31" s="6" t="s">
        <v>9</v>
      </c>
      <c r="B31" s="6"/>
      <c r="C31" s="6"/>
      <c r="D31" s="6"/>
      <c r="E31" s="6"/>
      <c r="F31" s="6">
        <f>F21-F29</f>
        <v>106.6</v>
      </c>
      <c r="G31" s="16">
        <f>G21-G29</f>
        <v>129.19999999999999</v>
      </c>
      <c r="H31" s="16">
        <f>H21-H29</f>
        <v>140.19999999999999</v>
      </c>
      <c r="I31" s="16">
        <f>I21-I29</f>
        <v>150.6</v>
      </c>
      <c r="J31" s="16">
        <f>J21-J29</f>
        <v>148.10000000000002</v>
      </c>
    </row>
    <row r="32" spans="1:10" s="13" customFormat="1" ht="3.95" customHeight="1" x14ac:dyDescent="0.2">
      <c r="A32" s="7"/>
      <c r="B32" s="7"/>
      <c r="C32" s="7"/>
      <c r="D32" s="7"/>
      <c r="E32" s="7"/>
      <c r="F32" s="9"/>
      <c r="G32" s="41"/>
      <c r="H32" s="41"/>
      <c r="I32" s="41"/>
      <c r="J32" s="41"/>
    </row>
    <row r="33" spans="1:10" s="13" customFormat="1" ht="11.1" customHeight="1" x14ac:dyDescent="0.2">
      <c r="A33" s="7" t="s">
        <v>10</v>
      </c>
      <c r="B33" s="7"/>
      <c r="C33" s="7"/>
      <c r="D33" s="7"/>
      <c r="E33" s="7"/>
      <c r="F33" s="9"/>
      <c r="G33" s="41"/>
      <c r="H33" s="41"/>
      <c r="I33" s="41"/>
      <c r="J33" s="41"/>
    </row>
    <row r="34" spans="1:10" s="14" customFormat="1" ht="11.1" customHeight="1" x14ac:dyDescent="0.2">
      <c r="A34" s="7"/>
      <c r="B34" s="7" t="s">
        <v>89</v>
      </c>
      <c r="C34" s="7"/>
      <c r="D34" s="7"/>
      <c r="E34" s="7"/>
      <c r="F34" s="65">
        <v>0</v>
      </c>
      <c r="G34" s="65">
        <v>0</v>
      </c>
      <c r="H34" s="65">
        <v>0</v>
      </c>
      <c r="I34" s="65">
        <v>0</v>
      </c>
      <c r="J34" s="65">
        <v>0</v>
      </c>
    </row>
    <row r="35" spans="1:10" s="14" customFormat="1" ht="11.1" customHeight="1" x14ac:dyDescent="0.2">
      <c r="A35" s="7"/>
      <c r="B35" s="7" t="s">
        <v>11</v>
      </c>
      <c r="C35" s="7"/>
      <c r="D35" s="7"/>
      <c r="E35" s="7"/>
      <c r="F35" s="65">
        <v>0</v>
      </c>
      <c r="G35" s="65">
        <v>0</v>
      </c>
      <c r="H35" s="65">
        <v>0</v>
      </c>
      <c r="I35" s="65">
        <v>0</v>
      </c>
      <c r="J35" s="65">
        <v>0</v>
      </c>
    </row>
    <row r="36" spans="1:10" s="14" customFormat="1" ht="11.1" customHeight="1" x14ac:dyDescent="0.2">
      <c r="A36" s="7"/>
      <c r="B36" s="7" t="s">
        <v>102</v>
      </c>
      <c r="C36" s="7"/>
      <c r="D36" s="7"/>
      <c r="E36" s="7"/>
      <c r="F36" s="65">
        <v>0</v>
      </c>
      <c r="G36" s="65">
        <v>0.2</v>
      </c>
      <c r="H36" s="65">
        <v>0.2</v>
      </c>
      <c r="I36" s="65">
        <v>0.2</v>
      </c>
      <c r="J36" s="65">
        <v>0.2</v>
      </c>
    </row>
    <row r="37" spans="1:10" s="56" customFormat="1" ht="11.1" customHeight="1" x14ac:dyDescent="0.2">
      <c r="A37" s="15"/>
      <c r="B37" s="15" t="s">
        <v>115</v>
      </c>
      <c r="C37" s="15"/>
      <c r="D37" s="15"/>
      <c r="E37" s="15"/>
      <c r="F37" s="67">
        <v>4.4000000000000004</v>
      </c>
      <c r="G37" s="67">
        <v>0.1</v>
      </c>
      <c r="H37" s="67">
        <v>5.5</v>
      </c>
      <c r="I37" s="67">
        <v>3.8</v>
      </c>
      <c r="J37" s="67">
        <v>0.1</v>
      </c>
    </row>
    <row r="38" spans="1:10" s="13" customFormat="1" ht="11.1" customHeight="1" x14ac:dyDescent="0.2">
      <c r="A38" s="7"/>
      <c r="B38" s="7"/>
      <c r="C38" s="7" t="s">
        <v>8</v>
      </c>
      <c r="D38" s="7"/>
      <c r="E38" s="7"/>
      <c r="F38" s="57">
        <f>SUM(F34:F37)</f>
        <v>4.4000000000000004</v>
      </c>
      <c r="G38" s="58">
        <f>SUM(G34:G37)</f>
        <v>0.30000000000000004</v>
      </c>
      <c r="H38" s="58">
        <f>SUM(H34:H37)</f>
        <v>5.7</v>
      </c>
      <c r="I38" s="58">
        <f>SUM(I34:I37)</f>
        <v>4</v>
      </c>
      <c r="J38" s="58">
        <f>SUM(J34:J37)</f>
        <v>0.30000000000000004</v>
      </c>
    </row>
    <row r="39" spans="1:10" s="13" customFormat="1" ht="3.95" customHeight="1" x14ac:dyDescent="0.2">
      <c r="A39" s="7"/>
      <c r="B39" s="7"/>
      <c r="C39" s="7"/>
      <c r="D39" s="7"/>
      <c r="E39" s="7"/>
      <c r="F39" s="36"/>
      <c r="G39" s="47"/>
      <c r="H39" s="47"/>
      <c r="I39" s="47"/>
      <c r="J39" s="47"/>
    </row>
    <row r="40" spans="1:10" s="13" customFormat="1" ht="11.1" customHeight="1" x14ac:dyDescent="0.2">
      <c r="A40" s="6" t="s">
        <v>90</v>
      </c>
      <c r="B40" s="6"/>
      <c r="C40" s="6"/>
      <c r="D40" s="6"/>
      <c r="E40" s="6"/>
      <c r="F40" s="6">
        <f>F31+F38</f>
        <v>111</v>
      </c>
      <c r="G40" s="16">
        <f>G31+G38</f>
        <v>129.5</v>
      </c>
      <c r="H40" s="16">
        <f>H31+H38</f>
        <v>145.89999999999998</v>
      </c>
      <c r="I40" s="16">
        <f>I31+I38</f>
        <v>154.6</v>
      </c>
      <c r="J40" s="16">
        <f>J31+J38</f>
        <v>148.40000000000003</v>
      </c>
    </row>
    <row r="41" spans="1:10" s="13" customFormat="1" ht="3.95" customHeight="1" x14ac:dyDescent="0.2">
      <c r="A41" s="7"/>
      <c r="B41" s="7"/>
      <c r="C41" s="7"/>
      <c r="D41" s="7"/>
      <c r="E41" s="7"/>
      <c r="F41" s="9"/>
      <c r="G41" s="41"/>
      <c r="H41" s="41"/>
      <c r="I41" s="41"/>
      <c r="J41" s="41"/>
    </row>
    <row r="42" spans="1:10" s="13" customFormat="1" ht="11.1" customHeight="1" x14ac:dyDescent="0.2">
      <c r="A42" s="7" t="s">
        <v>12</v>
      </c>
      <c r="B42" s="7"/>
      <c r="C42" s="7"/>
      <c r="D42" s="7"/>
      <c r="E42" s="7"/>
      <c r="F42" s="9"/>
      <c r="G42" s="41"/>
      <c r="H42" s="41"/>
      <c r="I42" s="41"/>
      <c r="J42" s="41"/>
    </row>
    <row r="43" spans="1:10" s="14" customFormat="1" ht="11.1" customHeight="1" x14ac:dyDescent="0.2">
      <c r="A43" s="7"/>
      <c r="B43" s="15" t="s">
        <v>91</v>
      </c>
      <c r="C43" s="16"/>
      <c r="D43" s="16"/>
      <c r="E43" s="16"/>
      <c r="F43" s="65">
        <v>26.3</v>
      </c>
      <c r="G43" s="65">
        <v>34.299999999999997</v>
      </c>
      <c r="H43" s="65">
        <v>34.200000000000003</v>
      </c>
      <c r="I43" s="65">
        <v>34.6</v>
      </c>
      <c r="J43" s="65">
        <v>37.799999999999997</v>
      </c>
    </row>
    <row r="44" spans="1:10" s="18" customFormat="1" ht="11.1" customHeight="1" x14ac:dyDescent="0.2">
      <c r="A44" s="12"/>
      <c r="B44" s="15" t="s">
        <v>13</v>
      </c>
      <c r="C44" s="17"/>
      <c r="D44" s="17"/>
      <c r="E44" s="17"/>
      <c r="F44" s="65">
        <v>0</v>
      </c>
      <c r="G44" s="65">
        <v>0</v>
      </c>
      <c r="H44" s="65">
        <v>0</v>
      </c>
      <c r="I44" s="65">
        <v>0</v>
      </c>
      <c r="J44" s="65">
        <v>0</v>
      </c>
    </row>
    <row r="45" spans="1:10" s="18" customFormat="1" ht="11.1" customHeight="1" x14ac:dyDescent="0.2">
      <c r="A45" s="12"/>
      <c r="B45" s="15" t="s">
        <v>103</v>
      </c>
      <c r="C45" s="17"/>
      <c r="D45" s="17"/>
      <c r="E45" s="17"/>
      <c r="F45" s="65"/>
      <c r="G45" s="65"/>
      <c r="H45" s="65"/>
      <c r="I45" s="65"/>
      <c r="J45" s="65"/>
    </row>
    <row r="46" spans="1:10" s="56" customFormat="1" ht="11.1" customHeight="1" x14ac:dyDescent="0.2">
      <c r="A46" s="15"/>
      <c r="B46" s="15" t="s">
        <v>14</v>
      </c>
      <c r="C46" s="15"/>
      <c r="D46" s="15"/>
      <c r="E46" s="15"/>
      <c r="F46" s="67">
        <v>0</v>
      </c>
      <c r="G46" s="67">
        <v>0</v>
      </c>
      <c r="H46" s="67">
        <v>0</v>
      </c>
      <c r="I46" s="67">
        <v>0</v>
      </c>
      <c r="J46" s="67">
        <v>0</v>
      </c>
    </row>
    <row r="47" spans="1:10" s="13" customFormat="1" ht="11.1" customHeight="1" x14ac:dyDescent="0.2">
      <c r="A47" s="7"/>
      <c r="B47" s="7"/>
      <c r="C47" s="7" t="s">
        <v>8</v>
      </c>
      <c r="D47" s="7"/>
      <c r="E47" s="7"/>
      <c r="F47" s="19">
        <f>SUM(F43:F46)</f>
        <v>26.3</v>
      </c>
      <c r="G47" s="49">
        <f>SUM(G43:G46)</f>
        <v>34.299999999999997</v>
      </c>
      <c r="H47" s="49">
        <f>SUM(H43:H46)</f>
        <v>34.200000000000003</v>
      </c>
      <c r="I47" s="49">
        <f>SUM(I43:I46)</f>
        <v>34.6</v>
      </c>
      <c r="J47" s="49">
        <f>SUM(J43:J46)</f>
        <v>37.799999999999997</v>
      </c>
    </row>
    <row r="48" spans="1:10" s="13" customFormat="1" ht="3.95" customHeight="1" x14ac:dyDescent="0.2">
      <c r="A48" s="7"/>
      <c r="B48" s="7"/>
      <c r="C48" s="7"/>
      <c r="D48" s="7"/>
      <c r="E48" s="7"/>
      <c r="F48" s="9"/>
      <c r="G48" s="41"/>
      <c r="H48" s="41"/>
      <c r="I48" s="41"/>
      <c r="J48" s="41"/>
    </row>
    <row r="49" spans="1:10" s="13" customFormat="1" ht="3.95" customHeight="1" x14ac:dyDescent="0.2">
      <c r="A49" s="7"/>
      <c r="B49" s="7"/>
      <c r="C49" s="7"/>
      <c r="D49" s="7"/>
      <c r="E49" s="7"/>
      <c r="F49" s="9"/>
      <c r="G49" s="41"/>
      <c r="H49" s="41"/>
      <c r="I49" s="41"/>
      <c r="J49" s="41"/>
    </row>
    <row r="50" spans="1:10" s="56" customFormat="1" ht="11.1" customHeight="1" x14ac:dyDescent="0.2">
      <c r="A50" s="15" t="s">
        <v>16</v>
      </c>
      <c r="B50" s="15"/>
      <c r="C50" s="15"/>
      <c r="D50" s="15"/>
      <c r="E50" s="15"/>
      <c r="F50" s="48">
        <v>0</v>
      </c>
      <c r="G50" s="48">
        <v>0</v>
      </c>
      <c r="H50" s="48">
        <v>0</v>
      </c>
      <c r="I50" s="48">
        <v>0</v>
      </c>
      <c r="J50" s="48">
        <v>0</v>
      </c>
    </row>
    <row r="51" spans="1:10" s="13" customFormat="1" ht="3.95" customHeight="1" x14ac:dyDescent="0.2">
      <c r="A51" s="7"/>
      <c r="B51" s="7"/>
      <c r="C51" s="7"/>
      <c r="D51" s="7"/>
      <c r="E51" s="7"/>
      <c r="F51" s="9"/>
      <c r="G51" s="41"/>
      <c r="H51" s="41"/>
      <c r="I51" s="41"/>
      <c r="J51" s="41"/>
    </row>
    <row r="52" spans="1:10" s="13" customFormat="1" ht="11.1" customHeight="1" x14ac:dyDescent="0.2">
      <c r="A52" s="6" t="s">
        <v>17</v>
      </c>
      <c r="B52" s="6"/>
      <c r="C52" s="6"/>
      <c r="D52" s="6"/>
      <c r="E52" s="6"/>
      <c r="F52" s="6">
        <f>F40-F47-F50</f>
        <v>84.7</v>
      </c>
      <c r="G52" s="6">
        <f>G40-G47-G50</f>
        <v>95.2</v>
      </c>
      <c r="H52" s="6">
        <f>H40-H47-H50</f>
        <v>111.69999999999997</v>
      </c>
      <c r="I52" s="6">
        <f>I40-I47-I50</f>
        <v>120</v>
      </c>
      <c r="J52" s="6">
        <f>J40-J47-J50</f>
        <v>110.60000000000004</v>
      </c>
    </row>
    <row r="53" spans="1:10" s="13" customFormat="1" ht="3.95" customHeight="1" x14ac:dyDescent="0.2">
      <c r="A53" s="7"/>
      <c r="B53" s="7"/>
      <c r="C53" s="7"/>
      <c r="D53" s="7"/>
      <c r="E53" s="7"/>
      <c r="F53" s="9"/>
      <c r="G53" s="41"/>
      <c r="H53" s="41"/>
      <c r="I53" s="41"/>
      <c r="J53" s="41"/>
    </row>
    <row r="54" spans="1:10" s="13" customFormat="1" ht="11.1" customHeight="1" x14ac:dyDescent="0.2">
      <c r="A54" s="7" t="s">
        <v>18</v>
      </c>
      <c r="B54" s="6"/>
      <c r="C54" s="6"/>
      <c r="D54" s="6"/>
      <c r="E54" s="6"/>
      <c r="F54" s="11"/>
      <c r="G54" s="45"/>
      <c r="H54" s="45"/>
      <c r="I54" s="45"/>
      <c r="J54" s="45"/>
    </row>
    <row r="55" spans="1:10" s="56" customFormat="1" ht="11.1" customHeight="1" x14ac:dyDescent="0.2">
      <c r="A55" s="15"/>
      <c r="B55" s="15" t="s">
        <v>19</v>
      </c>
      <c r="C55" s="15"/>
      <c r="D55" s="68"/>
      <c r="E55" s="15"/>
      <c r="F55" s="43">
        <v>29.3</v>
      </c>
      <c r="G55" s="43">
        <v>34.6</v>
      </c>
      <c r="H55" s="43">
        <v>36</v>
      </c>
      <c r="I55" s="43">
        <v>38.9</v>
      </c>
      <c r="J55" s="43">
        <v>37.9</v>
      </c>
    </row>
    <row r="56" spans="1:10" s="56" customFormat="1" ht="11.1" customHeight="1" x14ac:dyDescent="0.2">
      <c r="A56" s="15"/>
      <c r="B56" s="15" t="s">
        <v>20</v>
      </c>
      <c r="C56" s="15"/>
      <c r="D56" s="15"/>
      <c r="E56" s="15"/>
      <c r="F56" s="48">
        <v>3.6</v>
      </c>
      <c r="G56" s="48">
        <v>2.2999999999999998</v>
      </c>
      <c r="H56" s="48">
        <v>7.3</v>
      </c>
      <c r="I56" s="48">
        <v>7.7</v>
      </c>
      <c r="J56" s="48">
        <v>5</v>
      </c>
    </row>
    <row r="57" spans="1:10" s="59" customFormat="1" ht="11.1" customHeight="1" x14ac:dyDescent="0.2">
      <c r="A57" s="15"/>
      <c r="B57" s="15"/>
      <c r="C57" s="15" t="s">
        <v>8</v>
      </c>
      <c r="D57" s="15"/>
      <c r="E57" s="15"/>
      <c r="F57" s="58">
        <f>SUM(F55:F56)</f>
        <v>32.9</v>
      </c>
      <c r="G57" s="58">
        <f>SUM(G55:G56)</f>
        <v>36.9</v>
      </c>
      <c r="H57" s="58">
        <f>SUM(H55:H56)</f>
        <v>43.3</v>
      </c>
      <c r="I57" s="58">
        <f>SUM(I55:I56)</f>
        <v>46.6</v>
      </c>
      <c r="J57" s="58">
        <f>SUM(J55:J56)</f>
        <v>42.9</v>
      </c>
    </row>
    <row r="58" spans="1:10" s="13" customFormat="1" ht="3.95" customHeight="1" x14ac:dyDescent="0.2">
      <c r="A58" s="7"/>
      <c r="B58" s="7"/>
      <c r="C58" s="7"/>
      <c r="D58" s="7"/>
      <c r="E58" s="7"/>
      <c r="F58" s="36"/>
      <c r="G58" s="47"/>
      <c r="H58" s="47"/>
      <c r="I58" s="47"/>
      <c r="J58" s="47"/>
    </row>
    <row r="59" spans="1:10" s="13" customFormat="1" ht="11.1" customHeight="1" x14ac:dyDescent="0.2">
      <c r="A59" s="6" t="s">
        <v>104</v>
      </c>
      <c r="B59" s="6"/>
      <c r="C59" s="6"/>
      <c r="D59" s="6"/>
      <c r="E59" s="6"/>
      <c r="F59" s="61">
        <f>F52-F57</f>
        <v>51.800000000000004</v>
      </c>
      <c r="G59" s="62">
        <f>G52-G57</f>
        <v>58.300000000000004</v>
      </c>
      <c r="H59" s="62">
        <f>H52-H57</f>
        <v>68.399999999999977</v>
      </c>
      <c r="I59" s="62">
        <f>I52-I57</f>
        <v>73.400000000000006</v>
      </c>
      <c r="J59" s="62">
        <f>J52-J57</f>
        <v>67.700000000000045</v>
      </c>
    </row>
    <row r="60" spans="1:10" s="13" customFormat="1" ht="5.25" customHeight="1" x14ac:dyDescent="0.2">
      <c r="A60" s="6"/>
      <c r="B60" s="6"/>
      <c r="C60" s="6"/>
      <c r="D60" s="6"/>
      <c r="E60" s="6"/>
      <c r="F60" s="61"/>
      <c r="G60" s="62"/>
      <c r="H60" s="62"/>
      <c r="I60" s="62"/>
      <c r="J60" s="62"/>
    </row>
    <row r="61" spans="1:10" s="13" customFormat="1" ht="11.1" customHeight="1" x14ac:dyDescent="0.2">
      <c r="A61" s="7" t="s">
        <v>105</v>
      </c>
      <c r="B61" s="6"/>
      <c r="C61" s="6"/>
      <c r="D61" s="6"/>
      <c r="E61" s="6"/>
      <c r="F61" s="63">
        <v>0</v>
      </c>
      <c r="G61" s="17">
        <v>0</v>
      </c>
      <c r="H61" s="17">
        <v>0</v>
      </c>
      <c r="I61" s="17">
        <v>0</v>
      </c>
      <c r="J61" s="17">
        <v>0</v>
      </c>
    </row>
    <row r="62" spans="1:10" s="13" customFormat="1" ht="5.25" customHeight="1" x14ac:dyDescent="0.2">
      <c r="A62" s="6"/>
      <c r="B62" s="6"/>
      <c r="C62" s="6"/>
      <c r="D62" s="6"/>
      <c r="E62" s="6"/>
      <c r="F62" s="61"/>
      <c r="G62" s="62"/>
      <c r="H62" s="62"/>
      <c r="I62" s="62"/>
      <c r="J62" s="62"/>
    </row>
    <row r="63" spans="1:10" s="13" customFormat="1" ht="11.1" customHeight="1" thickBot="1" x14ac:dyDescent="0.25">
      <c r="A63" s="6" t="s">
        <v>21</v>
      </c>
      <c r="B63" s="6"/>
      <c r="C63" s="6"/>
      <c r="D63" s="6"/>
      <c r="E63" s="6"/>
      <c r="F63" s="60">
        <f>F59+F61</f>
        <v>51.800000000000004</v>
      </c>
      <c r="G63" s="60">
        <f>G59+G61</f>
        <v>58.300000000000004</v>
      </c>
      <c r="H63" s="60">
        <f>H59+H61</f>
        <v>68.399999999999977</v>
      </c>
      <c r="I63" s="60">
        <f>I59+I61</f>
        <v>73.400000000000006</v>
      </c>
      <c r="J63" s="60">
        <f>J59+J61</f>
        <v>67.700000000000045</v>
      </c>
    </row>
    <row r="64" spans="1:10" ht="11.1" customHeight="1" thickTop="1" x14ac:dyDescent="0.2">
      <c r="A64"/>
      <c r="B64"/>
      <c r="C64"/>
      <c r="D64"/>
      <c r="E64"/>
      <c r="F64"/>
      <c r="G64" s="39"/>
      <c r="H64" s="39"/>
      <c r="I64" s="39"/>
      <c r="J64" s="39"/>
    </row>
    <row r="65" spans="1:10" ht="15.75" x14ac:dyDescent="0.25">
      <c r="A65" s="29" t="str">
        <f>A1</f>
        <v>Transwestern Pipeline Company</v>
      </c>
      <c r="B65"/>
      <c r="C65"/>
      <c r="D65"/>
      <c r="E65"/>
      <c r="F65"/>
      <c r="G65" s="39"/>
      <c r="H65" s="39"/>
      <c r="I65" s="39"/>
      <c r="J65" s="39"/>
    </row>
    <row r="66" spans="1:10" ht="15.75" x14ac:dyDescent="0.25">
      <c r="A66" s="30" t="str">
        <f>A2</f>
        <v>5 Year Projections</v>
      </c>
      <c r="B66"/>
      <c r="C66"/>
      <c r="D66"/>
      <c r="E66"/>
      <c r="F66"/>
      <c r="G66" s="39"/>
      <c r="H66" s="39"/>
      <c r="I66" s="39"/>
      <c r="J66" s="39"/>
    </row>
    <row r="67" spans="1:10" ht="15.75" x14ac:dyDescent="0.25">
      <c r="A67" s="30" t="s">
        <v>43</v>
      </c>
      <c r="B67"/>
      <c r="C67"/>
      <c r="D67"/>
      <c r="E67"/>
      <c r="F67"/>
      <c r="G67" s="39"/>
      <c r="H67" s="39"/>
      <c r="I67" s="39"/>
      <c r="J67" s="39"/>
    </row>
    <row r="68" spans="1:10" s="5" customFormat="1" ht="37.5" customHeight="1" x14ac:dyDescent="0.2">
      <c r="A68" s="6"/>
      <c r="F68" s="42">
        <f>F5</f>
        <v>2002</v>
      </c>
      <c r="G68" s="42">
        <f>G5</f>
        <v>2003</v>
      </c>
      <c r="H68" s="42">
        <f>H5</f>
        <v>2004</v>
      </c>
      <c r="I68" s="42">
        <f>I5</f>
        <v>2005</v>
      </c>
      <c r="J68" s="42">
        <f>J5</f>
        <v>2006</v>
      </c>
    </row>
    <row r="69" spans="1:10" s="5" customFormat="1" ht="5.25" customHeight="1" x14ac:dyDescent="0.2">
      <c r="A69" s="6"/>
      <c r="G69" s="38"/>
      <c r="H69" s="38"/>
      <c r="I69" s="38"/>
      <c r="J69" s="38"/>
    </row>
    <row r="70" spans="1:10" s="5" customFormat="1" ht="11.25" x14ac:dyDescent="0.2">
      <c r="A70" s="6" t="s">
        <v>65</v>
      </c>
      <c r="G70" s="38"/>
      <c r="H70" s="38"/>
      <c r="I70" s="38"/>
      <c r="J70" s="38"/>
    </row>
    <row r="71" spans="1:10" s="5" customFormat="1" ht="5.25" customHeight="1" x14ac:dyDescent="0.2">
      <c r="A71" s="6"/>
      <c r="G71" s="38"/>
      <c r="H71" s="38"/>
      <c r="I71" s="38"/>
      <c r="J71" s="38"/>
    </row>
    <row r="72" spans="1:10" s="5" customFormat="1" ht="9.9499999999999993" customHeight="1" x14ac:dyDescent="0.2">
      <c r="B72" s="21" t="s">
        <v>44</v>
      </c>
      <c r="G72" s="38"/>
      <c r="H72" s="38"/>
      <c r="I72" s="38"/>
      <c r="J72" s="38"/>
    </row>
    <row r="73" spans="1:10" s="5" customFormat="1" ht="9.9499999999999993" customHeight="1" x14ac:dyDescent="0.2">
      <c r="C73" s="5" t="s">
        <v>45</v>
      </c>
      <c r="F73" s="69">
        <v>7.5</v>
      </c>
      <c r="G73" s="69">
        <v>7.5</v>
      </c>
      <c r="H73" s="69">
        <v>7.5</v>
      </c>
      <c r="I73" s="69">
        <v>7.5</v>
      </c>
      <c r="J73" s="69">
        <v>7.5</v>
      </c>
    </row>
    <row r="74" spans="1:10" s="5" customFormat="1" ht="9.9499999999999993" customHeight="1" x14ac:dyDescent="0.2">
      <c r="C74" s="5" t="s">
        <v>46</v>
      </c>
      <c r="F74" s="69">
        <v>15.8</v>
      </c>
      <c r="G74" s="69">
        <v>17.5</v>
      </c>
      <c r="H74" s="69">
        <v>18.5</v>
      </c>
      <c r="I74" s="69">
        <v>20.100000000000001</v>
      </c>
      <c r="J74" s="69">
        <v>20.5</v>
      </c>
    </row>
    <row r="75" spans="1:10" s="5" customFormat="1" ht="9.9499999999999993" customHeight="1" x14ac:dyDescent="0.2">
      <c r="C75" s="5" t="s">
        <v>47</v>
      </c>
      <c r="F75" s="69">
        <v>6.5</v>
      </c>
      <c r="G75" s="69">
        <v>6.5</v>
      </c>
      <c r="H75" s="69">
        <v>6.5</v>
      </c>
      <c r="I75" s="69">
        <v>6.5</v>
      </c>
      <c r="J75" s="69">
        <v>6.5</v>
      </c>
    </row>
    <row r="76" spans="1:10" s="5" customFormat="1" ht="9.9499999999999993" customHeight="1" x14ac:dyDescent="0.2">
      <c r="C76" s="5" t="s">
        <v>48</v>
      </c>
      <c r="F76" s="69">
        <v>0</v>
      </c>
      <c r="G76" s="69">
        <v>0</v>
      </c>
      <c r="H76" s="69">
        <v>0</v>
      </c>
      <c r="I76" s="69">
        <v>0</v>
      </c>
      <c r="J76" s="69">
        <v>0</v>
      </c>
    </row>
    <row r="77" spans="1:10" s="5" customFormat="1" ht="9.9499999999999993" customHeight="1" x14ac:dyDescent="0.2">
      <c r="C77" s="5" t="s">
        <v>31</v>
      </c>
      <c r="F77" s="69">
        <v>0</v>
      </c>
      <c r="G77" s="69">
        <v>0</v>
      </c>
      <c r="H77" s="69">
        <v>0</v>
      </c>
      <c r="I77" s="69">
        <v>0</v>
      </c>
      <c r="J77" s="69">
        <v>0</v>
      </c>
    </row>
    <row r="78" spans="1:10" s="5" customFormat="1" ht="9.9499999999999993" customHeight="1" x14ac:dyDescent="0.2">
      <c r="C78" s="5" t="s">
        <v>49</v>
      </c>
      <c r="F78" s="69">
        <v>0</v>
      </c>
      <c r="G78" s="69">
        <v>0</v>
      </c>
      <c r="H78" s="69">
        <v>0</v>
      </c>
      <c r="I78" s="69">
        <v>0</v>
      </c>
      <c r="J78" s="69">
        <v>0</v>
      </c>
    </row>
    <row r="79" spans="1:10" s="5" customFormat="1" ht="9.9499999999999993" customHeight="1" x14ac:dyDescent="0.2">
      <c r="C79" s="5" t="s">
        <v>50</v>
      </c>
      <c r="F79" s="70">
        <f>6.6+3.9+0.2</f>
        <v>10.7</v>
      </c>
      <c r="G79" s="70">
        <f>6.6+3.9+0.2</f>
        <v>10.7</v>
      </c>
      <c r="H79" s="70">
        <f>6.6+3.9+0.2</f>
        <v>10.7</v>
      </c>
      <c r="I79" s="70">
        <f>6.6+3.9+0.2</f>
        <v>10.7</v>
      </c>
      <c r="J79" s="70">
        <f>6.6+3.9+0.2</f>
        <v>10.7</v>
      </c>
    </row>
    <row r="80" spans="1:10" s="5" customFormat="1" ht="9.9499999999999993" customHeight="1" x14ac:dyDescent="0.2">
      <c r="B80" s="21" t="s">
        <v>51</v>
      </c>
      <c r="F80" s="32">
        <f>SUM(F73:F79)</f>
        <v>40.5</v>
      </c>
      <c r="G80" s="50">
        <f>SUM(G73:G79)</f>
        <v>42.2</v>
      </c>
      <c r="H80" s="50">
        <f>SUM(H73:H79)</f>
        <v>43.2</v>
      </c>
      <c r="I80" s="50">
        <f>SUM(I73:I79)</f>
        <v>44.8</v>
      </c>
      <c r="J80" s="50">
        <f>SUM(J73:J79)</f>
        <v>45.2</v>
      </c>
    </row>
    <row r="81" spans="2:10" s="5" customFormat="1" ht="9.9499999999999993" customHeight="1" x14ac:dyDescent="0.2">
      <c r="G81" s="38"/>
      <c r="H81" s="38"/>
      <c r="I81" s="38"/>
      <c r="J81" s="38"/>
    </row>
    <row r="82" spans="2:10" s="5" customFormat="1" ht="9.9499999999999993" customHeight="1" x14ac:dyDescent="0.2">
      <c r="B82" s="21" t="s">
        <v>52</v>
      </c>
      <c r="G82" s="38"/>
      <c r="H82" s="38"/>
      <c r="I82" s="38"/>
      <c r="J82" s="38"/>
    </row>
    <row r="83" spans="2:10" s="5" customFormat="1" ht="9.9499999999999993" customHeight="1" x14ac:dyDescent="0.2">
      <c r="C83" s="5" t="s">
        <v>53</v>
      </c>
      <c r="F83" s="69">
        <v>0</v>
      </c>
      <c r="G83" s="69">
        <v>0</v>
      </c>
      <c r="H83" s="69">
        <v>0</v>
      </c>
      <c r="I83" s="69">
        <v>0</v>
      </c>
      <c r="J83" s="69">
        <v>0</v>
      </c>
    </row>
    <row r="84" spans="2:10" s="5" customFormat="1" ht="9.9499999999999993" customHeight="1" x14ac:dyDescent="0.2">
      <c r="C84" s="5" t="s">
        <v>48</v>
      </c>
      <c r="F84" s="69">
        <v>-34.1</v>
      </c>
      <c r="G84" s="69">
        <v>-34.1</v>
      </c>
      <c r="H84" s="69">
        <v>-34.1</v>
      </c>
      <c r="I84" s="69">
        <v>-34.1</v>
      </c>
      <c r="J84" s="69">
        <v>-34.1</v>
      </c>
    </row>
    <row r="85" spans="2:10" s="5" customFormat="1" ht="9.9499999999999993" customHeight="1" x14ac:dyDescent="0.2">
      <c r="C85" s="5" t="s">
        <v>54</v>
      </c>
      <c r="F85" s="69">
        <v>0</v>
      </c>
      <c r="G85" s="69">
        <v>0</v>
      </c>
      <c r="H85" s="69">
        <v>0</v>
      </c>
      <c r="I85" s="69">
        <v>0</v>
      </c>
      <c r="J85" s="69">
        <v>0</v>
      </c>
    </row>
    <row r="86" spans="2:10" s="5" customFormat="1" ht="9.9499999999999993" customHeight="1" x14ac:dyDescent="0.2">
      <c r="C86" s="5" t="s">
        <v>15</v>
      </c>
      <c r="F86" s="70">
        <v>96.9</v>
      </c>
      <c r="G86" s="70">
        <v>90.1</v>
      </c>
      <c r="H86" s="70">
        <v>83.3</v>
      </c>
      <c r="I86" s="70">
        <v>76.5</v>
      </c>
      <c r="J86" s="70">
        <v>69.7</v>
      </c>
    </row>
    <row r="87" spans="2:10" s="5" customFormat="1" ht="9.9499999999999993" customHeight="1" x14ac:dyDescent="0.2">
      <c r="B87" s="21" t="s">
        <v>55</v>
      </c>
      <c r="F87" s="32">
        <f>SUM(F83:F86)</f>
        <v>62.800000000000004</v>
      </c>
      <c r="G87" s="50">
        <f>SUM(G83:G86)</f>
        <v>55.999999999999993</v>
      </c>
      <c r="H87" s="50">
        <f>SUM(H83:H86)</f>
        <v>49.199999999999996</v>
      </c>
      <c r="I87" s="50">
        <f>SUM(I83:I86)</f>
        <v>42.4</v>
      </c>
      <c r="J87" s="50">
        <f>SUM(J83:J86)</f>
        <v>35.6</v>
      </c>
    </row>
    <row r="88" spans="2:10" s="5" customFormat="1" ht="9.9499999999999993" customHeight="1" x14ac:dyDescent="0.2">
      <c r="G88" s="38"/>
      <c r="H88" s="38"/>
      <c r="I88" s="38"/>
      <c r="J88" s="38"/>
    </row>
    <row r="89" spans="2:10" s="5" customFormat="1" ht="9.9499999999999993" customHeight="1" x14ac:dyDescent="0.2">
      <c r="B89" s="21" t="s">
        <v>56</v>
      </c>
      <c r="G89" s="38"/>
      <c r="H89" s="38"/>
      <c r="I89" s="38"/>
      <c r="J89" s="38"/>
    </row>
    <row r="90" spans="2:10" s="5" customFormat="1" ht="9.9499999999999993" customHeight="1" x14ac:dyDescent="0.2">
      <c r="C90" s="5" t="s">
        <v>57</v>
      </c>
      <c r="F90" s="69">
        <v>1097.7</v>
      </c>
      <c r="G90" s="69">
        <v>1112.0999999999999</v>
      </c>
      <c r="H90" s="69">
        <v>1218.0999999999999</v>
      </c>
      <c r="I90" s="69">
        <v>1296.3</v>
      </c>
      <c r="J90" s="69">
        <v>1316.7</v>
      </c>
    </row>
    <row r="91" spans="2:10" s="5" customFormat="1" ht="9.9499999999999993" customHeight="1" x14ac:dyDescent="0.2">
      <c r="C91" s="5" t="s">
        <v>59</v>
      </c>
      <c r="F91" s="69">
        <v>0</v>
      </c>
      <c r="G91" s="69">
        <v>0</v>
      </c>
      <c r="H91" s="69">
        <v>0</v>
      </c>
      <c r="I91" s="69">
        <v>0</v>
      </c>
      <c r="J91" s="69">
        <v>0</v>
      </c>
    </row>
    <row r="92" spans="2:10" s="5" customFormat="1" ht="9.9499999999999993" customHeight="1" x14ac:dyDescent="0.2">
      <c r="C92" s="5" t="s">
        <v>58</v>
      </c>
      <c r="F92" s="69">
        <v>0</v>
      </c>
      <c r="G92" s="69">
        <v>0</v>
      </c>
      <c r="H92" s="69">
        <v>0</v>
      </c>
      <c r="I92" s="69">
        <v>0</v>
      </c>
      <c r="J92" s="69">
        <v>0</v>
      </c>
    </row>
    <row r="93" spans="2:10" s="5" customFormat="1" ht="9.9499999999999993" customHeight="1" x14ac:dyDescent="0.2">
      <c r="C93" s="5" t="s">
        <v>60</v>
      </c>
      <c r="F93" s="69">
        <v>0</v>
      </c>
      <c r="G93" s="69">
        <v>0</v>
      </c>
      <c r="H93" s="69">
        <v>0</v>
      </c>
      <c r="I93" s="69">
        <v>0</v>
      </c>
      <c r="J93" s="69">
        <v>0</v>
      </c>
    </row>
    <row r="94" spans="2:10" s="5" customFormat="1" ht="9.9499999999999993" customHeight="1" x14ac:dyDescent="0.2">
      <c r="C94" s="5" t="s">
        <v>15</v>
      </c>
      <c r="F94" s="70">
        <v>0</v>
      </c>
      <c r="G94" s="70">
        <v>0</v>
      </c>
      <c r="H94" s="70">
        <v>0</v>
      </c>
      <c r="I94" s="70">
        <v>0</v>
      </c>
      <c r="J94" s="70">
        <v>0</v>
      </c>
    </row>
    <row r="95" spans="2:10" s="5" customFormat="1" ht="9.9499999999999993" customHeight="1" x14ac:dyDescent="0.2">
      <c r="B95" s="21" t="s">
        <v>61</v>
      </c>
      <c r="F95" s="32">
        <f>SUM(F90:F94)</f>
        <v>1097.7</v>
      </c>
      <c r="G95" s="50">
        <f>SUM(G90:G94)</f>
        <v>1112.0999999999999</v>
      </c>
      <c r="H95" s="50">
        <f>SUM(H90:H94)</f>
        <v>1218.0999999999999</v>
      </c>
      <c r="I95" s="50">
        <f>SUM(I90:I94)</f>
        <v>1296.3</v>
      </c>
      <c r="J95" s="50">
        <f>SUM(J90:J94)</f>
        <v>1316.7</v>
      </c>
    </row>
    <row r="96" spans="2:10" s="5" customFormat="1" ht="9.9499999999999993" customHeight="1" x14ac:dyDescent="0.2">
      <c r="G96" s="38"/>
      <c r="H96" s="38"/>
      <c r="I96" s="38"/>
      <c r="J96" s="38"/>
    </row>
    <row r="97" spans="1:10" s="5" customFormat="1" ht="9.9499999999999993" customHeight="1" x14ac:dyDescent="0.2">
      <c r="C97" s="5" t="s">
        <v>62</v>
      </c>
      <c r="F97" s="70">
        <v>142.4</v>
      </c>
      <c r="G97" s="70">
        <v>163.30000000000001</v>
      </c>
      <c r="H97" s="70">
        <v>184.3</v>
      </c>
      <c r="I97" s="70">
        <v>209.2</v>
      </c>
      <c r="J97" s="70">
        <v>236.7</v>
      </c>
    </row>
    <row r="98" spans="1:10" s="5" customFormat="1" ht="9.9499999999999993" customHeight="1" x14ac:dyDescent="0.2">
      <c r="B98" s="21" t="s">
        <v>63</v>
      </c>
      <c r="F98" s="32">
        <f>F95-F97</f>
        <v>955.30000000000007</v>
      </c>
      <c r="G98" s="50">
        <f>G95-G97</f>
        <v>948.8</v>
      </c>
      <c r="H98" s="50">
        <f>H95-H97</f>
        <v>1033.8</v>
      </c>
      <c r="I98" s="50">
        <f>I95-I97</f>
        <v>1087.0999999999999</v>
      </c>
      <c r="J98" s="50">
        <f>J95-J97</f>
        <v>1080</v>
      </c>
    </row>
    <row r="99" spans="1:10" s="5" customFormat="1" ht="9.9499999999999993" customHeight="1" x14ac:dyDescent="0.2">
      <c r="G99" s="38"/>
      <c r="H99" s="38"/>
      <c r="I99" s="38"/>
      <c r="J99" s="38"/>
    </row>
    <row r="100" spans="1:10" s="5" customFormat="1" ht="9.9499999999999993" customHeight="1" thickBot="1" x14ac:dyDescent="0.25">
      <c r="B100" s="21" t="s">
        <v>64</v>
      </c>
      <c r="F100" s="33">
        <f>F98+F87+F80</f>
        <v>1058.5999999999999</v>
      </c>
      <c r="G100" s="51">
        <f>G98+G87+G80</f>
        <v>1047</v>
      </c>
      <c r="H100" s="51">
        <f>H98+H87+H80</f>
        <v>1126.2</v>
      </c>
      <c r="I100" s="51">
        <f>I98+I87+I80</f>
        <v>1174.3</v>
      </c>
      <c r="J100" s="51">
        <f>J98+J87+J80</f>
        <v>1160.8</v>
      </c>
    </row>
    <row r="101" spans="1:10" s="5" customFormat="1" ht="9.9499999999999993" customHeight="1" thickTop="1" x14ac:dyDescent="0.2">
      <c r="G101" s="38"/>
      <c r="H101" s="38"/>
      <c r="I101" s="38"/>
      <c r="J101" s="38"/>
    </row>
    <row r="102" spans="1:10" s="5" customFormat="1" ht="9.9499999999999993" customHeight="1" x14ac:dyDescent="0.2">
      <c r="A102" s="21" t="s">
        <v>66</v>
      </c>
      <c r="G102" s="38"/>
      <c r="H102" s="38"/>
      <c r="I102" s="38"/>
      <c r="J102" s="38"/>
    </row>
    <row r="103" spans="1:10" s="5" customFormat="1" ht="6" customHeight="1" x14ac:dyDescent="0.2">
      <c r="G103" s="38"/>
      <c r="H103" s="38"/>
      <c r="I103" s="38"/>
      <c r="J103" s="38"/>
    </row>
    <row r="104" spans="1:10" s="5" customFormat="1" ht="9.9499999999999993" customHeight="1" x14ac:dyDescent="0.2">
      <c r="B104" s="5" t="s">
        <v>67</v>
      </c>
      <c r="G104" s="38"/>
      <c r="H104" s="38"/>
      <c r="I104" s="38"/>
      <c r="J104" s="38"/>
    </row>
    <row r="105" spans="1:10" s="5" customFormat="1" ht="9.9499999999999993" customHeight="1" x14ac:dyDescent="0.2">
      <c r="C105" s="5" t="s">
        <v>68</v>
      </c>
      <c r="F105" s="69">
        <f>5.4+1.9+5.6</f>
        <v>12.9</v>
      </c>
      <c r="G105" s="69">
        <f>4.1+1.9+5.6</f>
        <v>11.6</v>
      </c>
      <c r="H105" s="69">
        <f>3.8+1.9+5.6</f>
        <v>11.299999999999999</v>
      </c>
      <c r="I105" s="69">
        <f>4.1+1.9+5.6</f>
        <v>11.6</v>
      </c>
      <c r="J105" s="69">
        <f>4.9+1.9+5.6</f>
        <v>12.4</v>
      </c>
    </row>
    <row r="106" spans="1:10" s="5" customFormat="1" ht="9.9499999999999993" customHeight="1" x14ac:dyDescent="0.2">
      <c r="C106" s="5" t="s">
        <v>69</v>
      </c>
      <c r="F106" s="69">
        <v>0</v>
      </c>
      <c r="G106" s="69">
        <v>0</v>
      </c>
      <c r="H106" s="69">
        <v>0</v>
      </c>
      <c r="I106" s="69">
        <v>0</v>
      </c>
      <c r="J106" s="69">
        <v>0</v>
      </c>
    </row>
    <row r="107" spans="1:10" s="5" customFormat="1" ht="9.9499999999999993" customHeight="1" x14ac:dyDescent="0.2">
      <c r="C107" s="5" t="s">
        <v>70</v>
      </c>
      <c r="F107" s="69">
        <v>0</v>
      </c>
      <c r="G107" s="69">
        <v>0</v>
      </c>
      <c r="H107" s="69">
        <v>0</v>
      </c>
      <c r="I107" s="69">
        <v>0</v>
      </c>
      <c r="J107" s="69">
        <v>0</v>
      </c>
    </row>
    <row r="108" spans="1:10" s="5" customFormat="1" ht="9.9499999999999993" customHeight="1" x14ac:dyDescent="0.2">
      <c r="C108" s="5" t="s">
        <v>71</v>
      </c>
      <c r="F108" s="69">
        <v>0</v>
      </c>
      <c r="G108" s="69">
        <v>0</v>
      </c>
      <c r="H108" s="69">
        <v>0</v>
      </c>
      <c r="I108" s="69">
        <v>0</v>
      </c>
      <c r="J108" s="69">
        <v>0</v>
      </c>
    </row>
    <row r="109" spans="1:10" s="5" customFormat="1" ht="9.9499999999999993" customHeight="1" x14ac:dyDescent="0.2">
      <c r="C109" s="5" t="s">
        <v>15</v>
      </c>
      <c r="F109" s="70">
        <f>125.7+6.3+2.1+3+19.9</f>
        <v>157</v>
      </c>
      <c r="G109" s="70">
        <f>119.5+6.3+2.1+3+19.9</f>
        <v>150.79999999999998</v>
      </c>
      <c r="H109" s="70">
        <f>113.1+6.3+2.1+3+19.9</f>
        <v>144.39999999999998</v>
      </c>
      <c r="I109" s="70">
        <f>545.7+6.3+2.1+3+19.9</f>
        <v>577</v>
      </c>
      <c r="J109" s="70">
        <f>123.6+6.3+2.1+3+19.9</f>
        <v>154.9</v>
      </c>
    </row>
    <row r="110" spans="1:10" s="5" customFormat="1" ht="9.9499999999999993" customHeight="1" x14ac:dyDescent="0.2">
      <c r="B110" s="5" t="s">
        <v>72</v>
      </c>
      <c r="F110" s="32">
        <f>SUM(F105:F109)</f>
        <v>169.9</v>
      </c>
      <c r="G110" s="50">
        <f>SUM(G105:G109)</f>
        <v>162.39999999999998</v>
      </c>
      <c r="H110" s="50">
        <f>SUM(H105:H109)</f>
        <v>155.69999999999999</v>
      </c>
      <c r="I110" s="50">
        <f>SUM(I105:I109)</f>
        <v>588.6</v>
      </c>
      <c r="J110" s="50">
        <f>SUM(J105:J109)</f>
        <v>167.3</v>
      </c>
    </row>
    <row r="111" spans="1:10" s="5" customFormat="1" ht="9.9499999999999993" customHeight="1" x14ac:dyDescent="0.2">
      <c r="G111" s="38"/>
      <c r="H111" s="38"/>
      <c r="I111" s="38"/>
      <c r="J111" s="38"/>
    </row>
    <row r="112" spans="1:10" s="5" customFormat="1" ht="9.9499999999999993" customHeight="1" x14ac:dyDescent="0.2">
      <c r="B112" s="5" t="s">
        <v>73</v>
      </c>
      <c r="F112" s="69">
        <v>412.5</v>
      </c>
      <c r="G112" s="69">
        <v>412.5</v>
      </c>
      <c r="H112" s="69">
        <v>454.8</v>
      </c>
      <c r="I112" s="69">
        <v>42.3</v>
      </c>
      <c r="J112" s="69">
        <v>454.8</v>
      </c>
    </row>
    <row r="113" spans="1:10" s="5" customFormat="1" ht="9.9499999999999993" customHeight="1" x14ac:dyDescent="0.2">
      <c r="G113" s="38"/>
      <c r="H113" s="38"/>
      <c r="I113" s="38"/>
      <c r="J113" s="38"/>
    </row>
    <row r="114" spans="1:10" s="5" customFormat="1" ht="9.9499999999999993" customHeight="1" x14ac:dyDescent="0.2">
      <c r="B114" s="5" t="s">
        <v>74</v>
      </c>
      <c r="G114" s="38"/>
      <c r="H114" s="38"/>
      <c r="I114" s="38"/>
      <c r="J114" s="38"/>
    </row>
    <row r="115" spans="1:10" s="5" customFormat="1" ht="9.9499999999999993" customHeight="1" x14ac:dyDescent="0.2">
      <c r="C115" s="5" t="s">
        <v>75</v>
      </c>
      <c r="F115" s="69">
        <v>-64.400000000000006</v>
      </c>
      <c r="G115" s="69">
        <v>-62.1</v>
      </c>
      <c r="H115" s="69">
        <v>-54.7</v>
      </c>
      <c r="I115" s="69">
        <v>-47</v>
      </c>
      <c r="J115" s="69">
        <v>-42</v>
      </c>
    </row>
    <row r="116" spans="1:10" s="5" customFormat="1" ht="9.9499999999999993" customHeight="1" x14ac:dyDescent="0.2">
      <c r="C116" s="5" t="s">
        <v>69</v>
      </c>
      <c r="F116" s="69">
        <v>0</v>
      </c>
      <c r="G116" s="69">
        <v>0</v>
      </c>
      <c r="H116" s="69">
        <v>0</v>
      </c>
      <c r="I116" s="69">
        <v>0</v>
      </c>
      <c r="J116" s="69">
        <v>0</v>
      </c>
    </row>
    <row r="117" spans="1:10" s="5" customFormat="1" ht="9.9499999999999993" customHeight="1" x14ac:dyDescent="0.2">
      <c r="C117" s="5" t="s">
        <v>15</v>
      </c>
      <c r="F117" s="70">
        <v>2.4</v>
      </c>
      <c r="G117" s="70">
        <v>2.4</v>
      </c>
      <c r="H117" s="70">
        <v>2.4</v>
      </c>
      <c r="I117" s="70">
        <v>2.4</v>
      </c>
      <c r="J117" s="70">
        <v>2.4</v>
      </c>
    </row>
    <row r="118" spans="1:10" s="5" customFormat="1" ht="9.9499999999999993" customHeight="1" x14ac:dyDescent="0.2">
      <c r="B118" s="5" t="s">
        <v>8</v>
      </c>
      <c r="F118" s="32">
        <f>SUM(F115:F117)</f>
        <v>-62.000000000000007</v>
      </c>
      <c r="G118" s="50">
        <f>SUM(G115:G117)</f>
        <v>-59.7</v>
      </c>
      <c r="H118" s="50">
        <f>SUM(H115:H117)</f>
        <v>-52.300000000000004</v>
      </c>
      <c r="I118" s="50">
        <f>SUM(I115:I117)</f>
        <v>-44.6</v>
      </c>
      <c r="J118" s="50">
        <f>SUM(J115:J117)</f>
        <v>-39.6</v>
      </c>
    </row>
    <row r="119" spans="1:10" s="5" customFormat="1" ht="9.9499999999999993" customHeight="1" x14ac:dyDescent="0.2">
      <c r="G119" s="38"/>
      <c r="H119" s="38"/>
      <c r="I119" s="38"/>
      <c r="J119" s="38"/>
    </row>
    <row r="120" spans="1:10" s="5" customFormat="1" ht="9.9499999999999993" customHeight="1" x14ac:dyDescent="0.2">
      <c r="B120" s="5" t="s">
        <v>76</v>
      </c>
      <c r="F120" s="69">
        <v>0</v>
      </c>
      <c r="G120" s="69">
        <v>0</v>
      </c>
      <c r="H120" s="69">
        <v>0</v>
      </c>
      <c r="I120" s="69">
        <v>0</v>
      </c>
      <c r="J120" s="69">
        <v>0</v>
      </c>
    </row>
    <row r="121" spans="1:10" s="5" customFormat="1" ht="9.9499999999999993" customHeight="1" x14ac:dyDescent="0.2">
      <c r="G121" s="38"/>
      <c r="H121" s="38"/>
      <c r="I121" s="38"/>
      <c r="J121" s="38"/>
    </row>
    <row r="122" spans="1:10" s="38" customFormat="1" ht="9.9499999999999993" customHeight="1" x14ac:dyDescent="0.2">
      <c r="B122" s="38" t="s">
        <v>77</v>
      </c>
      <c r="F122" s="69">
        <v>0</v>
      </c>
      <c r="G122" s="69">
        <v>0</v>
      </c>
      <c r="H122" s="69">
        <v>0</v>
      </c>
      <c r="I122" s="69">
        <v>0</v>
      </c>
      <c r="J122" s="69">
        <v>0</v>
      </c>
    </row>
    <row r="123" spans="1:10" s="5" customFormat="1" ht="9.9499999999999993" customHeight="1" x14ac:dyDescent="0.2">
      <c r="G123" s="38"/>
      <c r="H123" s="38"/>
      <c r="I123" s="38"/>
      <c r="J123" s="38"/>
    </row>
    <row r="124" spans="1:10" s="5" customFormat="1" ht="9.9499999999999993" customHeight="1" x14ac:dyDescent="0.2">
      <c r="A124" s="21" t="s">
        <v>78</v>
      </c>
      <c r="G124" s="38"/>
      <c r="H124" s="38"/>
      <c r="I124" s="38"/>
      <c r="J124" s="38"/>
    </row>
    <row r="125" spans="1:10" s="5" customFormat="1" ht="9.9499999999999993" customHeight="1" x14ac:dyDescent="0.2">
      <c r="B125" s="5" t="s">
        <v>106</v>
      </c>
      <c r="F125" s="69">
        <v>0</v>
      </c>
      <c r="G125" s="69">
        <v>0</v>
      </c>
      <c r="H125" s="69">
        <v>0</v>
      </c>
      <c r="I125" s="69">
        <v>0</v>
      </c>
      <c r="J125" s="69">
        <v>0</v>
      </c>
    </row>
    <row r="126" spans="1:10" s="5" customFormat="1" ht="9.9499999999999993" customHeight="1" x14ac:dyDescent="0.2">
      <c r="B126" s="5" t="s">
        <v>107</v>
      </c>
      <c r="F126" s="69">
        <v>1</v>
      </c>
      <c r="G126" s="69">
        <v>1</v>
      </c>
      <c r="H126" s="69">
        <v>1</v>
      </c>
      <c r="I126" s="69">
        <v>1</v>
      </c>
      <c r="J126" s="69">
        <v>1</v>
      </c>
    </row>
    <row r="127" spans="1:10" s="5" customFormat="1" ht="9.9499999999999993" customHeight="1" x14ac:dyDescent="0.2">
      <c r="B127" s="5" t="s">
        <v>79</v>
      </c>
      <c r="F127" s="69">
        <v>128</v>
      </c>
      <c r="G127" s="69">
        <v>122</v>
      </c>
      <c r="H127" s="69">
        <v>158</v>
      </c>
      <c r="I127" s="69">
        <v>178</v>
      </c>
      <c r="J127" s="69">
        <v>168</v>
      </c>
    </row>
    <row r="128" spans="1:10" s="5" customFormat="1" ht="9.9499999999999993" customHeight="1" x14ac:dyDescent="0.2">
      <c r="B128" s="5" t="s">
        <v>108</v>
      </c>
      <c r="F128" s="69">
        <v>0</v>
      </c>
      <c r="G128" s="69">
        <v>0</v>
      </c>
      <c r="H128" s="69">
        <v>0</v>
      </c>
      <c r="I128" s="69">
        <v>0</v>
      </c>
      <c r="J128" s="69">
        <v>0</v>
      </c>
    </row>
    <row r="129" spans="1:10" s="38" customFormat="1" ht="9.9499999999999993" customHeight="1" x14ac:dyDescent="0.2">
      <c r="B129" s="38" t="s">
        <v>80</v>
      </c>
      <c r="F129" s="69">
        <v>0</v>
      </c>
      <c r="G129" s="69">
        <v>0</v>
      </c>
      <c r="H129" s="69">
        <v>0</v>
      </c>
      <c r="I129" s="69">
        <v>0</v>
      </c>
      <c r="J129" s="69">
        <v>0</v>
      </c>
    </row>
    <row r="130" spans="1:10" s="38" customFormat="1" ht="9.9499999999999993" customHeight="1" x14ac:dyDescent="0.2">
      <c r="B130" s="38" t="s">
        <v>81</v>
      </c>
      <c r="F130" s="70">
        <v>409.2</v>
      </c>
      <c r="G130" s="70">
        <v>409.2</v>
      </c>
      <c r="H130" s="70">
        <v>409.2</v>
      </c>
      <c r="I130" s="70">
        <v>409.2</v>
      </c>
      <c r="J130" s="70">
        <v>409.2</v>
      </c>
    </row>
    <row r="131" spans="1:10" s="5" customFormat="1" ht="9.9499999999999993" customHeight="1" x14ac:dyDescent="0.2">
      <c r="B131" s="5" t="s">
        <v>82</v>
      </c>
      <c r="F131" s="32">
        <f>SUM(F125:F130)</f>
        <v>538.20000000000005</v>
      </c>
      <c r="G131" s="50">
        <f>SUM(G125:G130)</f>
        <v>532.20000000000005</v>
      </c>
      <c r="H131" s="50">
        <f>SUM(H125:H130)</f>
        <v>568.20000000000005</v>
      </c>
      <c r="I131" s="50">
        <f>SUM(I125:I130)</f>
        <v>588.20000000000005</v>
      </c>
      <c r="J131" s="50">
        <f>SUM(J125:J130)</f>
        <v>578.20000000000005</v>
      </c>
    </row>
    <row r="132" spans="1:10" s="5" customFormat="1" ht="9.9499999999999993" customHeight="1" x14ac:dyDescent="0.2">
      <c r="G132" s="38"/>
      <c r="H132" s="38"/>
      <c r="I132" s="38"/>
      <c r="J132" s="38"/>
    </row>
    <row r="133" spans="1:10" s="5" customFormat="1" ht="9.9499999999999993" customHeight="1" thickBot="1" x14ac:dyDescent="0.25">
      <c r="B133" s="21" t="s">
        <v>83</v>
      </c>
      <c r="F133" s="33">
        <f>F110+F112+F118+F120+F122+F131</f>
        <v>1058.5999999999999</v>
      </c>
      <c r="G133" s="51">
        <f>G110+G112+G118+G120+G122+G131</f>
        <v>1047.4000000000001</v>
      </c>
      <c r="H133" s="51">
        <f>H110+H112+H118+H120+H122+H131</f>
        <v>1126.4000000000001</v>
      </c>
      <c r="I133" s="51">
        <f>I110+I112+I118+I120+I122+I131</f>
        <v>1174.5</v>
      </c>
      <c r="J133" s="51">
        <f>J110+J112+J118+J120+J122+J131</f>
        <v>1160.7</v>
      </c>
    </row>
    <row r="134" spans="1:10" s="5" customFormat="1" ht="9.9499999999999993" customHeight="1" thickTop="1" x14ac:dyDescent="0.2">
      <c r="G134" s="38"/>
      <c r="H134" s="38"/>
      <c r="I134" s="38"/>
      <c r="J134" s="38"/>
    </row>
    <row r="135" spans="1:10" ht="11.1" customHeight="1" x14ac:dyDescent="0.2">
      <c r="A135"/>
      <c r="B135" s="5" t="s">
        <v>114</v>
      </c>
      <c r="C135" s="64">
        <f>SUM(F135:J135)</f>
        <v>0.70000000000027285</v>
      </c>
      <c r="D135"/>
      <c r="E135"/>
      <c r="F135" s="64">
        <f>F133-F100</f>
        <v>0</v>
      </c>
      <c r="G135" s="64">
        <f>G133-G100</f>
        <v>0.40000000000009095</v>
      </c>
      <c r="H135" s="64">
        <f>H133-H100</f>
        <v>0.20000000000004547</v>
      </c>
      <c r="I135" s="64">
        <f>I133-I100</f>
        <v>0.20000000000004547</v>
      </c>
      <c r="J135" s="64">
        <f>J133-J100</f>
        <v>-9.9999999999909051E-2</v>
      </c>
    </row>
    <row r="136" spans="1:10" ht="11.1" customHeight="1" x14ac:dyDescent="0.2">
      <c r="A136"/>
      <c r="B136"/>
      <c r="C136"/>
      <c r="D136"/>
      <c r="E136"/>
      <c r="F136"/>
      <c r="G136" s="39"/>
      <c r="H136" s="39"/>
      <c r="I136" s="39"/>
      <c r="J136" s="39"/>
    </row>
    <row r="137" spans="1:10" s="5" customFormat="1" ht="15.75" x14ac:dyDescent="0.25">
      <c r="A137" s="3" t="str">
        <f>A1</f>
        <v>Transwestern Pipeline Company</v>
      </c>
      <c r="B137" s="1"/>
      <c r="C137" s="1"/>
      <c r="D137" s="1"/>
      <c r="E137" s="1"/>
      <c r="F137"/>
      <c r="G137" s="39"/>
      <c r="H137" s="39"/>
      <c r="I137" s="39"/>
      <c r="J137" s="39"/>
    </row>
    <row r="138" spans="1:10" s="5" customFormat="1" ht="15.75" x14ac:dyDescent="0.25">
      <c r="A138" s="20" t="str">
        <f>+A2</f>
        <v>5 Year Projections</v>
      </c>
      <c r="B138" s="1"/>
      <c r="C138" s="1"/>
      <c r="D138" s="1"/>
      <c r="E138" s="1"/>
      <c r="F138"/>
      <c r="G138" s="39"/>
      <c r="H138" s="39"/>
      <c r="I138" s="39"/>
      <c r="J138" s="39"/>
    </row>
    <row r="139" spans="1:10" s="5" customFormat="1" ht="15.75" x14ac:dyDescent="0.25">
      <c r="A139" s="3" t="s">
        <v>22</v>
      </c>
      <c r="B139" s="1"/>
      <c r="C139" s="1"/>
      <c r="D139" s="1"/>
      <c r="E139" s="1"/>
      <c r="F139"/>
      <c r="G139" s="39"/>
      <c r="H139" s="39"/>
      <c r="I139" s="39"/>
      <c r="J139" s="39"/>
    </row>
    <row r="140" spans="1:10" s="21" customFormat="1" ht="37.5" customHeight="1" x14ac:dyDescent="0.2">
      <c r="F140" s="42">
        <f>F5</f>
        <v>2002</v>
      </c>
      <c r="G140" s="42">
        <f>G5</f>
        <v>2003</v>
      </c>
      <c r="H140" s="42">
        <f>H5</f>
        <v>2004</v>
      </c>
      <c r="I140" s="42">
        <f>I5</f>
        <v>2005</v>
      </c>
      <c r="J140" s="42">
        <f>J5</f>
        <v>2006</v>
      </c>
    </row>
    <row r="141" spans="1:10" s="5" customFormat="1" ht="11.25" x14ac:dyDescent="0.2">
      <c r="A141" s="22" t="s">
        <v>23</v>
      </c>
      <c r="G141" s="38"/>
      <c r="H141" s="38"/>
      <c r="I141" s="38"/>
      <c r="J141" s="38"/>
    </row>
    <row r="142" spans="1:10" s="24" customFormat="1" ht="11.25" x14ac:dyDescent="0.2">
      <c r="B142" s="23" t="s">
        <v>21</v>
      </c>
      <c r="F142" s="6">
        <f>F59</f>
        <v>51.800000000000004</v>
      </c>
      <c r="G142" s="6">
        <f>G59</f>
        <v>58.300000000000004</v>
      </c>
      <c r="H142" s="6">
        <f>H59</f>
        <v>68.399999999999977</v>
      </c>
      <c r="I142" s="6">
        <f>I59</f>
        <v>73.400000000000006</v>
      </c>
      <c r="J142" s="6">
        <f>J59</f>
        <v>67.700000000000045</v>
      </c>
    </row>
    <row r="143" spans="1:10" s="11" customFormat="1" ht="11.25" x14ac:dyDescent="0.2">
      <c r="A143" s="6"/>
      <c r="B143" s="9" t="str">
        <f>A61</f>
        <v>Cummulative Effect of Accounting Changes</v>
      </c>
      <c r="F143" s="6">
        <f>F61</f>
        <v>0</v>
      </c>
      <c r="G143" s="6">
        <f>G61</f>
        <v>0</v>
      </c>
      <c r="H143" s="6">
        <f>H61</f>
        <v>0</v>
      </c>
      <c r="I143" s="6">
        <f>I61</f>
        <v>0</v>
      </c>
      <c r="J143" s="6">
        <f>J61</f>
        <v>0</v>
      </c>
    </row>
    <row r="144" spans="1:10" s="9" customFormat="1" ht="11.25" x14ac:dyDescent="0.2">
      <c r="B144" s="7" t="s">
        <v>6</v>
      </c>
      <c r="F144" s="7">
        <f t="shared" ref="F144:J145" si="0">+F26</f>
        <v>26.6</v>
      </c>
      <c r="G144" s="7">
        <f t="shared" si="0"/>
        <v>27.700000000000003</v>
      </c>
      <c r="H144" s="7">
        <f t="shared" si="0"/>
        <v>27.8</v>
      </c>
      <c r="I144" s="7">
        <f t="shared" si="0"/>
        <v>31.6</v>
      </c>
      <c r="J144" s="7">
        <f t="shared" si="0"/>
        <v>34.400000000000006</v>
      </c>
    </row>
    <row r="145" spans="1:10" s="9" customFormat="1" ht="11.25" x14ac:dyDescent="0.2">
      <c r="B145" s="7" t="s">
        <v>92</v>
      </c>
      <c r="F145" s="7">
        <f t="shared" si="0"/>
        <v>0</v>
      </c>
      <c r="G145" s="7">
        <f t="shared" si="0"/>
        <v>0</v>
      </c>
      <c r="H145" s="7">
        <f t="shared" si="0"/>
        <v>0</v>
      </c>
      <c r="I145" s="7">
        <f t="shared" si="0"/>
        <v>0</v>
      </c>
      <c r="J145" s="7">
        <f t="shared" si="0"/>
        <v>0</v>
      </c>
    </row>
    <row r="146" spans="1:10" s="34" customFormat="1" x14ac:dyDescent="0.2">
      <c r="A146" s="9"/>
      <c r="B146" s="7" t="s">
        <v>24</v>
      </c>
      <c r="C146" s="9"/>
      <c r="D146" s="9"/>
      <c r="E146" s="9"/>
      <c r="F146" s="7">
        <f>+F56</f>
        <v>3.6</v>
      </c>
      <c r="G146" s="15">
        <f>+G56</f>
        <v>2.2999999999999998</v>
      </c>
      <c r="H146" s="15">
        <f>+H56</f>
        <v>7.3</v>
      </c>
      <c r="I146" s="15">
        <f>+I56</f>
        <v>7.7</v>
      </c>
      <c r="J146" s="15">
        <f>+J56</f>
        <v>5</v>
      </c>
    </row>
    <row r="147" spans="1:10" s="34" customFormat="1" x14ac:dyDescent="0.2">
      <c r="A147" s="9"/>
      <c r="B147" s="7" t="s">
        <v>93</v>
      </c>
      <c r="C147" s="9"/>
      <c r="D147" s="9"/>
      <c r="E147" s="9"/>
      <c r="F147" s="7">
        <f>-F35</f>
        <v>0</v>
      </c>
      <c r="G147" s="15">
        <f>-G35</f>
        <v>0</v>
      </c>
      <c r="H147" s="15">
        <f>-H35</f>
        <v>0</v>
      </c>
      <c r="I147" s="15">
        <f>-I35</f>
        <v>0</v>
      </c>
      <c r="J147" s="15">
        <f>-J35</f>
        <v>0</v>
      </c>
    </row>
    <row r="148" spans="1:10" s="34" customFormat="1" x14ac:dyDescent="0.2">
      <c r="A148" s="9"/>
      <c r="B148" s="7" t="s">
        <v>109</v>
      </c>
      <c r="C148" s="9"/>
      <c r="D148" s="9"/>
      <c r="E148" s="9"/>
      <c r="F148" s="7"/>
      <c r="G148" s="7"/>
      <c r="H148" s="7"/>
      <c r="I148" s="7"/>
      <c r="J148" s="7"/>
    </row>
    <row r="149" spans="1:10" s="34" customFormat="1" x14ac:dyDescent="0.2">
      <c r="A149" s="9"/>
      <c r="B149" s="7"/>
      <c r="C149" s="9" t="s">
        <v>113</v>
      </c>
      <c r="D149" s="9"/>
      <c r="E149" s="9"/>
      <c r="F149" s="66">
        <v>19.2</v>
      </c>
      <c r="G149" s="66">
        <v>-1.7</v>
      </c>
      <c r="H149" s="66">
        <v>-1</v>
      </c>
      <c r="I149" s="66">
        <v>-1.6</v>
      </c>
      <c r="J149" s="66">
        <v>-0.4</v>
      </c>
    </row>
    <row r="150" spans="1:10" s="34" customFormat="1" x14ac:dyDescent="0.2">
      <c r="A150" s="9"/>
      <c r="B150" s="7"/>
      <c r="C150" s="9" t="s">
        <v>31</v>
      </c>
      <c r="D150" s="9"/>
      <c r="E150" s="9"/>
      <c r="F150" s="66">
        <v>0</v>
      </c>
      <c r="G150" s="66">
        <v>0</v>
      </c>
      <c r="H150" s="66">
        <v>0</v>
      </c>
      <c r="I150" s="66">
        <v>0</v>
      </c>
      <c r="J150" s="66">
        <v>0</v>
      </c>
    </row>
    <row r="151" spans="1:10" s="34" customFormat="1" x14ac:dyDescent="0.2">
      <c r="A151" s="9"/>
      <c r="B151" s="7"/>
      <c r="C151" s="9" t="s">
        <v>32</v>
      </c>
      <c r="D151" s="9"/>
      <c r="E151" s="9"/>
      <c r="F151" s="66">
        <v>1.7</v>
      </c>
      <c r="G151" s="66">
        <v>-1.4</v>
      </c>
      <c r="H151" s="66">
        <v>-0.2</v>
      </c>
      <c r="I151" s="66">
        <v>0.3</v>
      </c>
      <c r="J151" s="66">
        <v>0.8</v>
      </c>
    </row>
    <row r="152" spans="1:10" s="34" customFormat="1" x14ac:dyDescent="0.2">
      <c r="A152" s="9"/>
      <c r="B152" s="7"/>
      <c r="C152" s="9" t="s">
        <v>15</v>
      </c>
      <c r="D152" s="9"/>
      <c r="E152" s="9"/>
      <c r="F152" s="66">
        <v>0</v>
      </c>
      <c r="G152" s="66">
        <v>0</v>
      </c>
      <c r="H152" s="66">
        <v>0</v>
      </c>
      <c r="I152" s="66">
        <v>0</v>
      </c>
      <c r="J152" s="66">
        <v>0</v>
      </c>
    </row>
    <row r="153" spans="1:10" s="24" customFormat="1" ht="11.25" x14ac:dyDescent="0.2">
      <c r="A153" s="23"/>
      <c r="B153" s="7" t="s">
        <v>94</v>
      </c>
      <c r="F153" s="71">
        <v>0</v>
      </c>
      <c r="G153" s="71">
        <v>0</v>
      </c>
      <c r="H153" s="71">
        <v>0</v>
      </c>
      <c r="I153" s="71">
        <v>0</v>
      </c>
      <c r="J153" s="71">
        <v>0</v>
      </c>
    </row>
    <row r="154" spans="1:10" s="13" customFormat="1" x14ac:dyDescent="0.2">
      <c r="A154" s="9"/>
      <c r="B154" s="7" t="s">
        <v>25</v>
      </c>
      <c r="C154" s="9"/>
      <c r="D154" s="9"/>
      <c r="E154" s="9"/>
      <c r="F154" s="8"/>
      <c r="G154" s="37"/>
      <c r="H154" s="37"/>
      <c r="I154" s="37"/>
      <c r="J154" s="37"/>
    </row>
    <row r="155" spans="1:10" s="13" customFormat="1" x14ac:dyDescent="0.2">
      <c r="A155" s="9"/>
      <c r="C155" s="7" t="s">
        <v>26</v>
      </c>
      <c r="D155" s="7"/>
      <c r="E155" s="7"/>
      <c r="F155" s="65">
        <v>0</v>
      </c>
      <c r="G155" s="65">
        <v>0</v>
      </c>
      <c r="H155" s="65">
        <v>0</v>
      </c>
      <c r="I155" s="65">
        <v>0</v>
      </c>
      <c r="J155" s="65">
        <v>0</v>
      </c>
    </row>
    <row r="156" spans="1:10" s="13" customFormat="1" x14ac:dyDescent="0.2">
      <c r="A156" s="9"/>
      <c r="C156" s="7" t="s">
        <v>27</v>
      </c>
      <c r="D156" s="7"/>
      <c r="E156" s="7"/>
      <c r="F156" s="65">
        <v>0</v>
      </c>
      <c r="G156" s="65">
        <v>0</v>
      </c>
      <c r="H156" s="65">
        <v>0</v>
      </c>
      <c r="I156" s="65">
        <v>0</v>
      </c>
      <c r="J156" s="65">
        <v>0</v>
      </c>
    </row>
    <row r="157" spans="1:10" s="13" customFormat="1" x14ac:dyDescent="0.2">
      <c r="A157" s="9"/>
      <c r="C157" s="7" t="s">
        <v>28</v>
      </c>
      <c r="D157" s="7"/>
      <c r="E157" s="7"/>
      <c r="F157" s="65">
        <v>0</v>
      </c>
      <c r="G157" s="65">
        <v>0</v>
      </c>
      <c r="H157" s="65">
        <v>0</v>
      </c>
      <c r="I157" s="65">
        <v>0</v>
      </c>
      <c r="J157" s="65">
        <v>0</v>
      </c>
    </row>
    <row r="158" spans="1:10" s="13" customFormat="1" x14ac:dyDescent="0.2">
      <c r="A158" s="9"/>
      <c r="C158" s="7" t="s">
        <v>29</v>
      </c>
      <c r="D158" s="7"/>
      <c r="E158" s="7"/>
      <c r="F158" s="65">
        <v>0</v>
      </c>
      <c r="G158" s="65">
        <v>0</v>
      </c>
      <c r="H158" s="65">
        <v>0</v>
      </c>
      <c r="I158" s="65">
        <v>0</v>
      </c>
      <c r="J158" s="65">
        <v>0</v>
      </c>
    </row>
    <row r="159" spans="1:10" s="13" customFormat="1" x14ac:dyDescent="0.2">
      <c r="A159" s="9"/>
      <c r="B159" s="7" t="s">
        <v>30</v>
      </c>
      <c r="D159" s="9"/>
      <c r="E159" s="9"/>
      <c r="F159" s="65">
        <v>-4.3</v>
      </c>
      <c r="G159" s="65">
        <v>-0.1</v>
      </c>
      <c r="H159" s="65">
        <v>-2.7</v>
      </c>
      <c r="I159" s="65">
        <v>-1.8</v>
      </c>
      <c r="J159" s="65">
        <v>-0.1</v>
      </c>
    </row>
    <row r="160" spans="1:10" s="13" customFormat="1" ht="3.95" customHeight="1" x14ac:dyDescent="0.2">
      <c r="A160" s="11"/>
      <c r="B160" s="9"/>
      <c r="C160" s="11"/>
      <c r="D160" s="11"/>
      <c r="E160" s="11"/>
      <c r="F160" s="11"/>
      <c r="G160" s="45"/>
      <c r="H160" s="45"/>
      <c r="I160" s="45"/>
      <c r="J160" s="45"/>
    </row>
    <row r="161" spans="1:10" s="13" customFormat="1" x14ac:dyDescent="0.2">
      <c r="A161" s="6" t="s">
        <v>33</v>
      </c>
      <c r="B161" s="9"/>
      <c r="C161" s="9"/>
      <c r="D161" s="9"/>
      <c r="E161" s="9"/>
      <c r="F161" s="26">
        <f>SUM(F142:F159)</f>
        <v>98.600000000000009</v>
      </c>
      <c r="G161" s="26">
        <f>SUM(G142:G159)</f>
        <v>85.1</v>
      </c>
      <c r="H161" s="26">
        <f>SUM(H142:H159)</f>
        <v>99.599999999999966</v>
      </c>
      <c r="I161" s="26">
        <f>SUM(I142:I159)</f>
        <v>109.60000000000001</v>
      </c>
      <c r="J161" s="26">
        <f>SUM(J142:J159)</f>
        <v>107.40000000000005</v>
      </c>
    </row>
    <row r="162" spans="1:10" s="13" customFormat="1" ht="5.0999999999999996" customHeight="1" x14ac:dyDescent="0.2">
      <c r="A162" s="9"/>
      <c r="B162" s="9"/>
      <c r="C162" s="9"/>
      <c r="D162" s="9"/>
      <c r="E162" s="9"/>
      <c r="F162" s="9"/>
      <c r="G162" s="41"/>
      <c r="H162" s="41"/>
      <c r="I162" s="41"/>
      <c r="J162" s="41"/>
    </row>
    <row r="163" spans="1:10" s="13" customFormat="1" x14ac:dyDescent="0.2">
      <c r="A163" s="6" t="s">
        <v>116</v>
      </c>
      <c r="B163" s="9"/>
      <c r="C163" s="9"/>
      <c r="D163" s="9"/>
      <c r="E163" s="9"/>
      <c r="F163" s="9"/>
      <c r="G163" s="41"/>
      <c r="H163" s="41"/>
      <c r="I163" s="41"/>
      <c r="J163" s="41"/>
    </row>
    <row r="164" spans="1:10" s="13" customFormat="1" x14ac:dyDescent="0.2">
      <c r="A164" s="9"/>
      <c r="B164" s="7" t="s">
        <v>34</v>
      </c>
      <c r="C164" s="11"/>
      <c r="D164" s="11"/>
      <c r="E164" s="11"/>
      <c r="F164" s="65">
        <v>-51</v>
      </c>
      <c r="G164" s="65">
        <v>-14.3</v>
      </c>
      <c r="H164" s="65">
        <v>-103.3</v>
      </c>
      <c r="I164" s="65">
        <v>-76.400000000000006</v>
      </c>
      <c r="J164" s="65">
        <v>-20.399999999999999</v>
      </c>
    </row>
    <row r="165" spans="1:10" s="13" customFormat="1" x14ac:dyDescent="0.2">
      <c r="A165" s="9"/>
      <c r="B165" s="7" t="s">
        <v>35</v>
      </c>
      <c r="C165" s="9"/>
      <c r="D165" s="9"/>
      <c r="E165" s="9"/>
      <c r="F165" s="65">
        <v>0</v>
      </c>
      <c r="G165" s="65">
        <v>0</v>
      </c>
      <c r="H165" s="65">
        <v>0</v>
      </c>
      <c r="I165" s="65">
        <v>0</v>
      </c>
      <c r="J165" s="65">
        <v>0</v>
      </c>
    </row>
    <row r="166" spans="1:10" s="13" customFormat="1" x14ac:dyDescent="0.2">
      <c r="A166" s="9"/>
      <c r="B166" s="7" t="s">
        <v>95</v>
      </c>
      <c r="C166" s="7"/>
      <c r="D166" s="7"/>
      <c r="E166" s="7"/>
      <c r="F166" s="65">
        <v>0</v>
      </c>
      <c r="G166" s="65">
        <v>0</v>
      </c>
      <c r="H166" s="65">
        <v>0</v>
      </c>
      <c r="I166" s="65">
        <v>0</v>
      </c>
      <c r="J166" s="65">
        <v>0</v>
      </c>
    </row>
    <row r="167" spans="1:10" s="59" customFormat="1" x14ac:dyDescent="0.2">
      <c r="A167" s="41"/>
      <c r="B167" s="15" t="s">
        <v>96</v>
      </c>
      <c r="C167" s="41"/>
      <c r="D167" s="41"/>
      <c r="E167" s="41"/>
      <c r="F167" s="65">
        <v>0</v>
      </c>
      <c r="G167" s="65">
        <v>0</v>
      </c>
      <c r="H167" s="65">
        <v>0</v>
      </c>
      <c r="I167" s="65">
        <v>0</v>
      </c>
      <c r="J167" s="65">
        <v>0</v>
      </c>
    </row>
    <row r="168" spans="1:10" s="13" customFormat="1" x14ac:dyDescent="0.2">
      <c r="A168" s="9"/>
      <c r="B168" s="7" t="s">
        <v>36</v>
      </c>
      <c r="C168" s="9"/>
      <c r="D168" s="9"/>
      <c r="E168" s="9"/>
      <c r="F168" s="65">
        <v>0</v>
      </c>
      <c r="G168" s="65">
        <v>0</v>
      </c>
      <c r="H168" s="65">
        <v>0</v>
      </c>
      <c r="I168" s="65">
        <v>0</v>
      </c>
      <c r="J168" s="65">
        <v>0</v>
      </c>
    </row>
    <row r="169" spans="1:10" s="13" customFormat="1" x14ac:dyDescent="0.2">
      <c r="A169" s="9"/>
      <c r="B169" s="7" t="s">
        <v>37</v>
      </c>
      <c r="C169" s="9"/>
      <c r="D169" s="9"/>
      <c r="E169" s="9"/>
      <c r="F169" s="72">
        <v>0</v>
      </c>
      <c r="G169" s="72">
        <v>0</v>
      </c>
      <c r="H169" s="72">
        <v>0</v>
      </c>
      <c r="I169" s="72">
        <v>0</v>
      </c>
      <c r="J169" s="72">
        <v>0</v>
      </c>
    </row>
    <row r="170" spans="1:10" s="13" customFormat="1" ht="3.95" customHeight="1" x14ac:dyDescent="0.2">
      <c r="A170" s="9"/>
      <c r="B170" s="9"/>
      <c r="C170" s="9"/>
      <c r="D170" s="9"/>
      <c r="E170" s="9"/>
      <c r="F170" s="9"/>
      <c r="G170" s="41"/>
      <c r="H170" s="41"/>
      <c r="I170" s="41"/>
      <c r="J170" s="41"/>
    </row>
    <row r="171" spans="1:10" s="27" customFormat="1" x14ac:dyDescent="0.2">
      <c r="A171" s="11"/>
      <c r="B171" s="6" t="s">
        <v>116</v>
      </c>
      <c r="C171" s="11"/>
      <c r="D171" s="11"/>
      <c r="E171" s="11"/>
      <c r="F171" s="25">
        <f>SUM(F164:F169)</f>
        <v>-51</v>
      </c>
      <c r="G171" s="52">
        <f>SUM(G164:G169)</f>
        <v>-14.3</v>
      </c>
      <c r="H171" s="52">
        <f>SUM(H164:H169)</f>
        <v>-103.3</v>
      </c>
      <c r="I171" s="52">
        <f>SUM(I164:I169)</f>
        <v>-76.400000000000006</v>
      </c>
      <c r="J171" s="52">
        <f>SUM(J164:J169)</f>
        <v>-20.399999999999999</v>
      </c>
    </row>
    <row r="172" spans="1:10" s="13" customFormat="1" ht="3.95" customHeight="1" x14ac:dyDescent="0.2">
      <c r="A172" s="9"/>
      <c r="B172" s="9"/>
      <c r="C172" s="9"/>
      <c r="D172" s="9"/>
      <c r="E172" s="9"/>
      <c r="F172" s="9"/>
      <c r="G172" s="41"/>
      <c r="H172" s="41"/>
      <c r="I172" s="41"/>
      <c r="J172" s="41"/>
    </row>
    <row r="173" spans="1:10" s="13" customFormat="1" x14ac:dyDescent="0.2">
      <c r="A173" s="6" t="s">
        <v>117</v>
      </c>
      <c r="B173" s="9"/>
      <c r="C173" s="9"/>
      <c r="D173" s="9"/>
      <c r="E173" s="9"/>
      <c r="F173" s="9"/>
      <c r="G173" s="41"/>
      <c r="H173" s="41"/>
      <c r="I173" s="41"/>
      <c r="J173" s="41"/>
    </row>
    <row r="174" spans="1:10" s="13" customFormat="1" x14ac:dyDescent="0.2">
      <c r="A174" s="9"/>
      <c r="B174" s="7" t="s">
        <v>38</v>
      </c>
      <c r="C174" s="11"/>
      <c r="D174" s="11"/>
      <c r="E174" s="11"/>
      <c r="F174" s="65">
        <v>125.7</v>
      </c>
      <c r="G174" s="65">
        <v>0</v>
      </c>
      <c r="H174" s="65">
        <v>42.3</v>
      </c>
      <c r="I174" s="65">
        <v>20.100000000000001</v>
      </c>
      <c r="J174" s="65">
        <v>0</v>
      </c>
    </row>
    <row r="175" spans="1:10" s="13" customFormat="1" x14ac:dyDescent="0.2">
      <c r="A175" s="9"/>
      <c r="B175" s="7" t="s">
        <v>39</v>
      </c>
      <c r="C175" s="11"/>
      <c r="D175" s="11"/>
      <c r="E175" s="11"/>
      <c r="F175" s="65">
        <v>-137.5</v>
      </c>
      <c r="G175" s="65">
        <v>-6.3</v>
      </c>
      <c r="H175" s="65">
        <v>-6.3</v>
      </c>
      <c r="I175" s="65">
        <v>0</v>
      </c>
      <c r="J175" s="65">
        <v>-9.6</v>
      </c>
    </row>
    <row r="176" spans="1:10" s="13" customFormat="1" x14ac:dyDescent="0.2">
      <c r="A176" s="9"/>
      <c r="B176" s="7" t="s">
        <v>118</v>
      </c>
      <c r="C176" s="11"/>
      <c r="D176" s="11"/>
      <c r="E176" s="11"/>
      <c r="F176" s="65">
        <v>0</v>
      </c>
      <c r="G176" s="65">
        <v>0</v>
      </c>
      <c r="H176" s="65">
        <v>0</v>
      </c>
      <c r="I176" s="65">
        <v>0</v>
      </c>
      <c r="J176" s="65">
        <v>0</v>
      </c>
    </row>
    <row r="177" spans="1:10" s="13" customFormat="1" x14ac:dyDescent="0.2">
      <c r="A177" s="9"/>
      <c r="B177" s="7" t="s">
        <v>110</v>
      </c>
      <c r="C177" s="11"/>
      <c r="D177" s="11"/>
      <c r="E177" s="11"/>
      <c r="F177" s="65">
        <v>0</v>
      </c>
      <c r="G177" s="65">
        <v>0</v>
      </c>
      <c r="H177" s="65">
        <v>0</v>
      </c>
      <c r="I177" s="65">
        <v>0</v>
      </c>
      <c r="J177" s="65">
        <v>0</v>
      </c>
    </row>
    <row r="178" spans="1:10" s="13" customFormat="1" x14ac:dyDescent="0.2">
      <c r="A178" s="9"/>
      <c r="B178" s="7" t="s">
        <v>40</v>
      </c>
      <c r="C178" s="11"/>
      <c r="D178" s="11"/>
      <c r="E178" s="11"/>
      <c r="F178" s="65">
        <v>137.5</v>
      </c>
      <c r="G178" s="65">
        <v>0</v>
      </c>
      <c r="H178" s="65">
        <v>0</v>
      </c>
      <c r="I178" s="65">
        <v>0</v>
      </c>
      <c r="J178" s="65">
        <v>0</v>
      </c>
    </row>
    <row r="179" spans="1:10" s="13" customFormat="1" x14ac:dyDescent="0.2">
      <c r="A179" s="9"/>
      <c r="B179" s="7" t="s">
        <v>111</v>
      </c>
      <c r="C179" s="11"/>
      <c r="D179" s="11"/>
      <c r="E179" s="11"/>
      <c r="F179" s="65">
        <v>0</v>
      </c>
      <c r="G179" s="65">
        <v>0</v>
      </c>
      <c r="H179" s="65">
        <v>0</v>
      </c>
      <c r="I179" s="65">
        <v>0</v>
      </c>
      <c r="J179" s="65">
        <v>0</v>
      </c>
    </row>
    <row r="180" spans="1:10" s="13" customFormat="1" x14ac:dyDescent="0.2">
      <c r="A180" s="9"/>
      <c r="B180" s="7" t="s">
        <v>112</v>
      </c>
      <c r="C180" s="9"/>
      <c r="D180" s="9"/>
      <c r="E180" s="9"/>
      <c r="F180" s="65">
        <v>-187.1</v>
      </c>
      <c r="G180" s="65">
        <v>-64.5</v>
      </c>
      <c r="H180" s="65">
        <v>-32.299999999999997</v>
      </c>
      <c r="I180" s="65">
        <v>-53.3</v>
      </c>
      <c r="J180" s="65">
        <v>-77.400000000000006</v>
      </c>
    </row>
    <row r="181" spans="1:10" s="13" customFormat="1" x14ac:dyDescent="0.2">
      <c r="A181" s="9"/>
      <c r="B181" s="7" t="s">
        <v>119</v>
      </c>
      <c r="C181" s="9"/>
      <c r="D181" s="9"/>
      <c r="E181" s="9"/>
      <c r="F181" s="65">
        <v>0</v>
      </c>
      <c r="G181" s="65">
        <v>0</v>
      </c>
      <c r="H181" s="65">
        <v>0</v>
      </c>
      <c r="I181" s="65">
        <v>0</v>
      </c>
      <c r="J181" s="65">
        <v>0</v>
      </c>
    </row>
    <row r="182" spans="1:10" s="13" customFormat="1" x14ac:dyDescent="0.2">
      <c r="A182" s="9"/>
      <c r="B182" s="7" t="s">
        <v>41</v>
      </c>
      <c r="C182" s="9"/>
      <c r="D182" s="9"/>
      <c r="E182" s="9"/>
      <c r="F182" s="72">
        <v>18.100000000000001</v>
      </c>
      <c r="G182" s="72">
        <v>0</v>
      </c>
      <c r="H182" s="72">
        <v>0</v>
      </c>
      <c r="I182" s="72">
        <v>0</v>
      </c>
      <c r="J182" s="72">
        <v>0</v>
      </c>
    </row>
    <row r="183" spans="1:10" s="13" customFormat="1" ht="3.95" customHeight="1" x14ac:dyDescent="0.2">
      <c r="A183" s="9"/>
      <c r="B183" s="9"/>
      <c r="C183" s="9"/>
      <c r="D183" s="9"/>
      <c r="E183" s="9"/>
      <c r="F183" s="9"/>
      <c r="G183" s="41"/>
      <c r="H183" s="41"/>
      <c r="I183" s="41"/>
      <c r="J183" s="41"/>
    </row>
    <row r="184" spans="1:10" s="27" customFormat="1" x14ac:dyDescent="0.2">
      <c r="A184" s="11"/>
      <c r="B184" s="6" t="s">
        <v>117</v>
      </c>
      <c r="C184" s="11"/>
      <c r="D184" s="11"/>
      <c r="E184" s="11"/>
      <c r="F184" s="25">
        <f>SUM(F174:F182)</f>
        <v>-43.29999999999999</v>
      </c>
      <c r="G184" s="52">
        <f>SUM(G174:G182)</f>
        <v>-70.8</v>
      </c>
      <c r="H184" s="52">
        <f>SUM(H174:H182)</f>
        <v>3.7000000000000028</v>
      </c>
      <c r="I184" s="52">
        <f>SUM(I174:I182)</f>
        <v>-33.199999999999996</v>
      </c>
      <c r="J184" s="52">
        <f>SUM(J174:J182)</f>
        <v>-87</v>
      </c>
    </row>
    <row r="185" spans="1:10" s="13" customFormat="1" ht="3.95" customHeight="1" x14ac:dyDescent="0.2">
      <c r="A185" s="9"/>
      <c r="B185" s="9"/>
      <c r="C185" s="9"/>
      <c r="D185" s="9"/>
      <c r="E185" s="9"/>
      <c r="F185" s="9"/>
      <c r="G185" s="41"/>
      <c r="H185" s="41"/>
      <c r="I185" s="41"/>
      <c r="J185" s="41"/>
    </row>
    <row r="186" spans="1:10" s="27" customFormat="1" x14ac:dyDescent="0.2">
      <c r="A186" s="6" t="s">
        <v>42</v>
      </c>
      <c r="B186" s="11"/>
      <c r="C186" s="11"/>
      <c r="D186" s="11"/>
      <c r="E186" s="11"/>
      <c r="F186" s="28">
        <f>F161+F171+F184</f>
        <v>4.3000000000000185</v>
      </c>
      <c r="G186" s="53">
        <f>G161+G171+G184</f>
        <v>0</v>
      </c>
      <c r="H186" s="53">
        <f>H161+H171+H184</f>
        <v>-2.8421709430404007E-14</v>
      </c>
      <c r="I186" s="53">
        <f>I161+I171+I184</f>
        <v>0</v>
      </c>
      <c r="J186" s="53">
        <f>J161+J171+J184</f>
        <v>0</v>
      </c>
    </row>
    <row r="187" spans="1:10" s="13" customFormat="1" ht="3.95" customHeight="1" x14ac:dyDescent="0.2">
      <c r="A187" s="9"/>
      <c r="B187" s="9"/>
      <c r="C187" s="9"/>
      <c r="D187" s="9"/>
      <c r="E187" s="9"/>
      <c r="F187" s="9"/>
      <c r="G187" s="41"/>
      <c r="H187" s="41"/>
      <c r="I187" s="41"/>
      <c r="J187" s="41"/>
    </row>
    <row r="188" spans="1:10" s="13" customFormat="1" x14ac:dyDescent="0.2">
      <c r="A188" s="9"/>
      <c r="B188" s="7"/>
      <c r="C188" s="9"/>
      <c r="D188" s="9"/>
      <c r="E188" s="9"/>
      <c r="F188" s="8"/>
      <c r="G188" s="37"/>
      <c r="H188" s="37"/>
      <c r="I188" s="37"/>
      <c r="J188" s="37"/>
    </row>
  </sheetData>
  <phoneticPr fontId="0" type="noConversion"/>
  <conditionalFormatting sqref="C135">
    <cfRule type="cellIs" dxfId="0" priority="1" stopIfTrue="1" operator="notEqual">
      <formula>0</formula>
    </cfRule>
  </conditionalFormatting>
  <printOptions horizontalCentered="1"/>
  <pageMargins left="0.2" right="0.2" top="0.5" bottom="0.5" header="0.5" footer="0.5"/>
  <pageSetup scale="70" fitToHeight="0" orientation="portrait" r:id="rId1"/>
  <headerFooter alignWithMargins="0"/>
  <rowBreaks count="2" manualBreakCount="2">
    <brk id="64" max="9" man="1"/>
    <brk id="136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Asset1</vt:lpstr>
      <vt:lpstr>Asset1!Print_Area</vt:lpstr>
      <vt:lpstr>Asset1!Print_Titles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Thomason</dc:creator>
  <cp:lastModifiedBy>Felienne</cp:lastModifiedBy>
  <cp:lastPrinted>2002-03-13T21:00:51Z</cp:lastPrinted>
  <dcterms:created xsi:type="dcterms:W3CDTF">2002-03-12T20:36:20Z</dcterms:created>
  <dcterms:modified xsi:type="dcterms:W3CDTF">2014-09-04T08:31:18Z</dcterms:modified>
</cp:coreProperties>
</file>