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revenue'!$K$1:$BH$36</definedName>
    <definedName name="_xlnm.Print_Area" localSheetId="0">'Existing volumes'!$A$1:$I$22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I29" i="13" s="1"/>
  <c r="J27" i="13"/>
  <c r="J29" i="13" s="1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L28" i="13" s="1"/>
  <c r="F10" i="14" s="1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BJ28" i="13" s="1"/>
  <c r="H10" i="14" s="1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AX28" i="13"/>
  <c r="G10" i="14" s="1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Y25" i="18" s="1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O25" i="18" s="1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E25" i="18" s="1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I27" i="18" s="1"/>
  <c r="J25" i="18"/>
  <c r="K25" i="18"/>
  <c r="N25" i="18"/>
  <c r="U25" i="18"/>
  <c r="V25" i="18"/>
  <c r="AD25" i="18"/>
  <c r="AK25" i="18"/>
  <c r="AL25" i="18"/>
  <c r="AT25" i="18"/>
  <c r="BA25" i="18"/>
  <c r="BB25" i="18"/>
  <c r="BJ25" i="18"/>
  <c r="BQ25" i="18"/>
  <c r="BR25" i="18"/>
  <c r="BU25" i="18"/>
  <c r="J27" i="18"/>
  <c r="J31" i="18"/>
  <c r="B12" i="14"/>
  <c r="D12" i="14"/>
  <c r="D13" i="14" s="1"/>
  <c r="E15" i="14"/>
  <c r="F15" i="14" s="1"/>
  <c r="G15" i="14" s="1"/>
  <c r="H15" i="14"/>
  <c r="I15" i="14"/>
  <c r="D22" i="14"/>
  <c r="E31" i="14"/>
  <c r="F31" i="14"/>
  <c r="G31" i="14"/>
  <c r="H31" i="14"/>
  <c r="I31" i="14"/>
  <c r="L38" i="14"/>
  <c r="M38" i="14"/>
  <c r="J41" i="14"/>
  <c r="K41" i="14"/>
  <c r="L41" i="14"/>
  <c r="L40" i="14" s="1"/>
  <c r="M41" i="14"/>
  <c r="K14" i="12"/>
  <c r="K15" i="12"/>
  <c r="K28" i="12" s="1"/>
  <c r="K46" i="12" s="1"/>
  <c r="K16" i="12"/>
  <c r="K17" i="12"/>
  <c r="K18" i="12"/>
  <c r="K19" i="12"/>
  <c r="K20" i="12"/>
  <c r="K21" i="12"/>
  <c r="K22" i="12"/>
  <c r="K25" i="12"/>
  <c r="H28" i="12"/>
  <c r="I28" i="12"/>
  <c r="L28" i="12"/>
  <c r="M28" i="12"/>
  <c r="M30" i="12" s="1"/>
  <c r="N28" i="12"/>
  <c r="O28" i="12"/>
  <c r="P28" i="12"/>
  <c r="P30" i="12" s="1"/>
  <c r="Q28" i="12"/>
  <c r="R28" i="12"/>
  <c r="S28" i="12"/>
  <c r="S30" i="12" s="1"/>
  <c r="T28" i="12"/>
  <c r="T30" i="12" s="1"/>
  <c r="U28" i="12"/>
  <c r="U30" i="12" s="1"/>
  <c r="V28" i="12"/>
  <c r="W28" i="12"/>
  <c r="X28" i="12"/>
  <c r="X30" i="12" s="1"/>
  <c r="Y28" i="12"/>
  <c r="Z28" i="12"/>
  <c r="AA28" i="12"/>
  <c r="AA30" i="12" s="1"/>
  <c r="AB28" i="12"/>
  <c r="AB30" i="12" s="1"/>
  <c r="AC28" i="12"/>
  <c r="AC30" i="12" s="1"/>
  <c r="AD28" i="12"/>
  <c r="AE28" i="12"/>
  <c r="AF28" i="12"/>
  <c r="AF30" i="12" s="1"/>
  <c r="AG28" i="12"/>
  <c r="AH28" i="12"/>
  <c r="AI28" i="12"/>
  <c r="AI30" i="12" s="1"/>
  <c r="AJ28" i="12"/>
  <c r="AJ30" i="12" s="1"/>
  <c r="AK28" i="12"/>
  <c r="AK30" i="12" s="1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N30" i="12"/>
  <c r="O30" i="12"/>
  <c r="Q30" i="12"/>
  <c r="R30" i="12"/>
  <c r="V30" i="12"/>
  <c r="W30" i="12"/>
  <c r="Y30" i="12"/>
  <c r="Z30" i="12"/>
  <c r="AD30" i="12"/>
  <c r="AE30" i="12"/>
  <c r="AG30" i="12"/>
  <c r="AH30" i="12"/>
  <c r="AL30" i="12"/>
  <c r="AM30" i="12"/>
  <c r="AO30" i="12"/>
  <c r="AP30" i="12"/>
  <c r="AQ30" i="12"/>
  <c r="AT30" i="12"/>
  <c r="AU30" i="12"/>
  <c r="AW30" i="12"/>
  <c r="AX30" i="12"/>
  <c r="BB30" i="12"/>
  <c r="BC30" i="12"/>
  <c r="BE30" i="12"/>
  <c r="BF30" i="12"/>
  <c r="BG30" i="12"/>
  <c r="BJ30" i="12"/>
  <c r="BK30" i="12"/>
  <c r="BM30" i="12"/>
  <c r="BN30" i="12"/>
  <c r="BR30" i="12"/>
  <c r="BS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T34" i="12" s="1"/>
  <c r="AU32" i="12"/>
  <c r="AU34" i="12" s="1"/>
  <c r="AV32" i="12"/>
  <c r="AW32" i="12"/>
  <c r="AX32" i="12"/>
  <c r="AY32" i="12"/>
  <c r="AZ32" i="12"/>
  <c r="BA32" i="12"/>
  <c r="BB32" i="12"/>
  <c r="BB34" i="12" s="1"/>
  <c r="BC32" i="12"/>
  <c r="BC34" i="12" s="1"/>
  <c r="BD32" i="12"/>
  <c r="BE32" i="12"/>
  <c r="BF32" i="12"/>
  <c r="BG32" i="12"/>
  <c r="BH32" i="12"/>
  <c r="BI32" i="12"/>
  <c r="BJ32" i="12"/>
  <c r="BJ34" i="12" s="1"/>
  <c r="BK32" i="12"/>
  <c r="BK34" i="12" s="1"/>
  <c r="BL32" i="12"/>
  <c r="BM32" i="12"/>
  <c r="BN32" i="12"/>
  <c r="BO32" i="12"/>
  <c r="BP32" i="12"/>
  <c r="BQ32" i="12"/>
  <c r="BR32" i="12"/>
  <c r="BS32" i="12"/>
  <c r="BS34" i="12" s="1"/>
  <c r="BT32" i="12"/>
  <c r="BU32" i="12"/>
  <c r="BV32" i="12"/>
  <c r="H34" i="12"/>
  <c r="I34" i="12"/>
  <c r="L34" i="12"/>
  <c r="M34" i="12"/>
  <c r="N34" i="12"/>
  <c r="O34" i="12"/>
  <c r="Z35" i="12" s="1"/>
  <c r="E8" i="14" s="1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W34" i="12"/>
  <c r="AX34" i="12"/>
  <c r="BE34" i="12"/>
  <c r="BF34" i="12"/>
  <c r="BM34" i="12"/>
  <c r="BN34" i="12"/>
  <c r="BR34" i="12"/>
  <c r="BU34" i="12"/>
  <c r="BV34" i="12"/>
  <c r="K40" i="12"/>
  <c r="K41" i="12"/>
  <c r="K42" i="12"/>
  <c r="K43" i="12"/>
  <c r="H44" i="12"/>
  <c r="H53" i="12" s="1"/>
  <c r="I44" i="12"/>
  <c r="K44" i="12"/>
  <c r="L44" i="12"/>
  <c r="L49" i="12" s="1"/>
  <c r="M44" i="12"/>
  <c r="N44" i="12"/>
  <c r="N49" i="12" s="1"/>
  <c r="O44" i="12"/>
  <c r="P44" i="12"/>
  <c r="Q44" i="12"/>
  <c r="R44" i="12"/>
  <c r="S44" i="12"/>
  <c r="T44" i="12"/>
  <c r="T49" i="12" s="1"/>
  <c r="U44" i="12"/>
  <c r="V44" i="12"/>
  <c r="V49" i="12" s="1"/>
  <c r="W44" i="12"/>
  <c r="X44" i="12"/>
  <c r="Y44" i="12"/>
  <c r="Z44" i="12"/>
  <c r="AA44" i="12"/>
  <c r="AB44" i="12"/>
  <c r="AB49" i="12" s="1"/>
  <c r="AC44" i="12"/>
  <c r="AD44" i="12"/>
  <c r="AD49" i="12" s="1"/>
  <c r="AE44" i="12"/>
  <c r="AF44" i="12"/>
  <c r="AG44" i="12"/>
  <c r="AH44" i="12"/>
  <c r="AI44" i="12"/>
  <c r="AJ44" i="12"/>
  <c r="AJ49" i="12" s="1"/>
  <c r="AK44" i="12"/>
  <c r="AL44" i="12"/>
  <c r="AL49" i="12" s="1"/>
  <c r="AM44" i="12"/>
  <c r="AN44" i="12"/>
  <c r="AO44" i="12"/>
  <c r="AP44" i="12"/>
  <c r="AQ44" i="12"/>
  <c r="AR44" i="12"/>
  <c r="AR49" i="12" s="1"/>
  <c r="AS44" i="12"/>
  <c r="AT44" i="12"/>
  <c r="AT49" i="12" s="1"/>
  <c r="AU44" i="12"/>
  <c r="AV44" i="12"/>
  <c r="AW44" i="12"/>
  <c r="AX44" i="12"/>
  <c r="AY44" i="12"/>
  <c r="AZ44" i="12"/>
  <c r="AZ49" i="12" s="1"/>
  <c r="BA44" i="12"/>
  <c r="BB44" i="12"/>
  <c r="BB49" i="12" s="1"/>
  <c r="BC44" i="12"/>
  <c r="BD44" i="12"/>
  <c r="BE44" i="12"/>
  <c r="BF44" i="12"/>
  <c r="BG44" i="12"/>
  <c r="BH44" i="12"/>
  <c r="BH49" i="12" s="1"/>
  <c r="BI44" i="12"/>
  <c r="BJ44" i="12"/>
  <c r="BJ49" i="12" s="1"/>
  <c r="BK44" i="12"/>
  <c r="BL44" i="12"/>
  <c r="BM44" i="12"/>
  <c r="BN44" i="12"/>
  <c r="BO44" i="12"/>
  <c r="BP44" i="12"/>
  <c r="BP49" i="12" s="1"/>
  <c r="BQ44" i="12"/>
  <c r="BR44" i="12"/>
  <c r="BR49" i="12" s="1"/>
  <c r="BS44" i="12"/>
  <c r="BT44" i="12"/>
  <c r="BU44" i="12"/>
  <c r="BV44" i="12"/>
  <c r="H49" i="12"/>
  <c r="M49" i="12"/>
  <c r="P49" i="12"/>
  <c r="Q49" i="12"/>
  <c r="U49" i="12"/>
  <c r="X49" i="12"/>
  <c r="Y49" i="12"/>
  <c r="AC49" i="12"/>
  <c r="AF49" i="12"/>
  <c r="AG49" i="12"/>
  <c r="AK49" i="12"/>
  <c r="AN49" i="12"/>
  <c r="AO49" i="12"/>
  <c r="AS49" i="12"/>
  <c r="AV49" i="12"/>
  <c r="AW49" i="12"/>
  <c r="BA49" i="12"/>
  <c r="BD49" i="12"/>
  <c r="BE49" i="12"/>
  <c r="BI49" i="12"/>
  <c r="BL49" i="12"/>
  <c r="BM49" i="12"/>
  <c r="BQ49" i="12"/>
  <c r="BT49" i="12"/>
  <c r="BU49" i="12"/>
  <c r="BL51" i="12"/>
  <c r="BM51" i="12"/>
  <c r="BN51" i="12"/>
  <c r="BO51" i="12"/>
  <c r="BP51" i="12"/>
  <c r="BQ51" i="12"/>
  <c r="BQ53" i="12" s="1"/>
  <c r="BR51" i="12"/>
  <c r="BR53" i="12" s="1"/>
  <c r="BS51" i="12"/>
  <c r="BT51" i="12"/>
  <c r="BU51" i="12"/>
  <c r="BV51" i="12"/>
  <c r="L53" i="12"/>
  <c r="M53" i="12"/>
  <c r="N53" i="12"/>
  <c r="P53" i="12"/>
  <c r="Q53" i="12"/>
  <c r="T53" i="12"/>
  <c r="U53" i="12"/>
  <c r="V53" i="12"/>
  <c r="X53" i="12"/>
  <c r="Y53" i="12"/>
  <c r="AB53" i="12"/>
  <c r="AC53" i="12"/>
  <c r="AD53" i="12"/>
  <c r="AF53" i="12"/>
  <c r="AG53" i="12"/>
  <c r="AK53" i="12"/>
  <c r="AL53" i="12"/>
  <c r="AN53" i="12"/>
  <c r="AO53" i="12"/>
  <c r="AR53" i="12"/>
  <c r="AS53" i="12"/>
  <c r="AT53" i="12"/>
  <c r="AV53" i="12"/>
  <c r="AW53" i="12"/>
  <c r="AZ53" i="12"/>
  <c r="BA53" i="12"/>
  <c r="BB53" i="12"/>
  <c r="BD53" i="12"/>
  <c r="BE53" i="12"/>
  <c r="BH53" i="12"/>
  <c r="BI53" i="12"/>
  <c r="BJ53" i="12"/>
  <c r="BL53" i="12"/>
  <c r="BM53" i="12"/>
  <c r="BP53" i="12"/>
  <c r="BT53" i="12"/>
  <c r="BU53" i="12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M28" i="17" s="1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S28" i="17" s="1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X28" i="17" s="1"/>
  <c r="Y20" i="17"/>
  <c r="Z20" i="17"/>
  <c r="AA20" i="17"/>
  <c r="AB20" i="17"/>
  <c r="AC20" i="17"/>
  <c r="AD20" i="17"/>
  <c r="AE20" i="17"/>
  <c r="AF20" i="17"/>
  <c r="AF28" i="17" s="1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D28" i="17" s="1"/>
  <c r="BE20" i="17"/>
  <c r="BF20" i="17"/>
  <c r="BG20" i="17"/>
  <c r="BH20" i="17"/>
  <c r="BI20" i="17"/>
  <c r="BJ20" i="17"/>
  <c r="BK20" i="17"/>
  <c r="BL20" i="17"/>
  <c r="BL28" i="17" s="1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P28" i="17"/>
  <c r="S28" i="17"/>
  <c r="AC28" i="17"/>
  <c r="AI28" i="17"/>
  <c r="AN28" i="17"/>
  <c r="AV28" i="17"/>
  <c r="AY28" i="17"/>
  <c r="BI28" i="17"/>
  <c r="BO28" i="17"/>
  <c r="BT28" i="17"/>
  <c r="L35" i="17"/>
  <c r="L39" i="17" s="1"/>
  <c r="M35" i="17"/>
  <c r="N35" i="17"/>
  <c r="O35" i="17"/>
  <c r="P35" i="17"/>
  <c r="Q35" i="17"/>
  <c r="R35" i="17"/>
  <c r="S35" i="17"/>
  <c r="T35" i="17"/>
  <c r="T39" i="17" s="1"/>
  <c r="U35" i="17"/>
  <c r="V35" i="17"/>
  <c r="W35" i="17"/>
  <c r="X35" i="17"/>
  <c r="X39" i="17" s="1"/>
  <c r="Y35" i="17"/>
  <c r="Z35" i="17"/>
  <c r="AA35" i="17"/>
  <c r="AB35" i="17"/>
  <c r="AB39" i="17" s="1"/>
  <c r="AC35" i="17"/>
  <c r="AD35" i="17"/>
  <c r="AE35" i="17"/>
  <c r="AF35" i="17"/>
  <c r="AG35" i="17"/>
  <c r="AH35" i="17"/>
  <c r="AI35" i="17"/>
  <c r="AJ35" i="17"/>
  <c r="AJ39" i="17" s="1"/>
  <c r="AK35" i="17"/>
  <c r="AL35" i="17"/>
  <c r="AM35" i="17"/>
  <c r="AN35" i="17"/>
  <c r="AO35" i="17"/>
  <c r="AP35" i="17"/>
  <c r="AQ35" i="17"/>
  <c r="AR35" i="17"/>
  <c r="AR39" i="17" s="1"/>
  <c r="AS35" i="17"/>
  <c r="AT35" i="17"/>
  <c r="AU35" i="17"/>
  <c r="AV35" i="17"/>
  <c r="AW35" i="17"/>
  <c r="AX35" i="17"/>
  <c r="AY35" i="17"/>
  <c r="AZ35" i="17"/>
  <c r="AZ39" i="17" s="1"/>
  <c r="BA35" i="17"/>
  <c r="BB35" i="17"/>
  <c r="BC35" i="17"/>
  <c r="BD35" i="17"/>
  <c r="BD39" i="17" s="1"/>
  <c r="BE35" i="17"/>
  <c r="BF35" i="17"/>
  <c r="BG35" i="17"/>
  <c r="BH35" i="17"/>
  <c r="BH39" i="17" s="1"/>
  <c r="BI35" i="17"/>
  <c r="BJ35" i="17"/>
  <c r="BK35" i="17"/>
  <c r="BL35" i="17"/>
  <c r="BM35" i="17"/>
  <c r="BN35" i="17"/>
  <c r="BO35" i="17"/>
  <c r="BP35" i="17"/>
  <c r="BP39" i="17" s="1"/>
  <c r="BQ35" i="17"/>
  <c r="BR35" i="17"/>
  <c r="BS35" i="17"/>
  <c r="BT35" i="17"/>
  <c r="BU35" i="17"/>
  <c r="BV35" i="17"/>
  <c r="L36" i="17"/>
  <c r="M36" i="17"/>
  <c r="M39" i="17" s="1"/>
  <c r="N36" i="17"/>
  <c r="O36" i="17"/>
  <c r="P36" i="17"/>
  <c r="Q36" i="17"/>
  <c r="R36" i="17"/>
  <c r="S36" i="17"/>
  <c r="T36" i="17"/>
  <c r="U36" i="17"/>
  <c r="U39" i="17" s="1"/>
  <c r="V36" i="17"/>
  <c r="W36" i="17"/>
  <c r="X36" i="17"/>
  <c r="Y36" i="17"/>
  <c r="Y39" i="17" s="1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K39" i="17" s="1"/>
  <c r="AL36" i="17"/>
  <c r="AM36" i="17"/>
  <c r="AN36" i="17"/>
  <c r="AO36" i="17"/>
  <c r="AO39" i="17" s="1"/>
  <c r="AP36" i="17"/>
  <c r="AQ36" i="17"/>
  <c r="AR36" i="17"/>
  <c r="AS36" i="17"/>
  <c r="AS39" i="17" s="1"/>
  <c r="AT36" i="17"/>
  <c r="AU36" i="17"/>
  <c r="AV36" i="17"/>
  <c r="AW36" i="17"/>
  <c r="AX36" i="17"/>
  <c r="AY36" i="17"/>
  <c r="AZ36" i="17"/>
  <c r="BA36" i="17"/>
  <c r="BA39" i="17" s="1"/>
  <c r="BB36" i="17"/>
  <c r="BC36" i="17"/>
  <c r="BD36" i="17"/>
  <c r="BE36" i="17"/>
  <c r="BE39" i="17" s="1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Q39" i="17" s="1"/>
  <c r="BR36" i="17"/>
  <c r="BS36" i="17"/>
  <c r="BT36" i="17"/>
  <c r="BU36" i="17"/>
  <c r="BU39" i="17" s="1"/>
  <c r="BV36" i="17"/>
  <c r="L37" i="17"/>
  <c r="M37" i="17"/>
  <c r="N37" i="17"/>
  <c r="O37" i="17"/>
  <c r="P37" i="17"/>
  <c r="Q37" i="17"/>
  <c r="R37" i="17"/>
  <c r="R39" i="17" s="1"/>
  <c r="S37" i="17"/>
  <c r="T37" i="17"/>
  <c r="U37" i="17"/>
  <c r="V37" i="17"/>
  <c r="W37" i="17"/>
  <c r="X37" i="17"/>
  <c r="Y37" i="17"/>
  <c r="Z37" i="17"/>
  <c r="Z39" i="17" s="1"/>
  <c r="AA37" i="17"/>
  <c r="AB37" i="17"/>
  <c r="AC37" i="17"/>
  <c r="AD37" i="17"/>
  <c r="AE37" i="17"/>
  <c r="AF37" i="17"/>
  <c r="AG37" i="17"/>
  <c r="AH37" i="17"/>
  <c r="AH39" i="17" s="1"/>
  <c r="AI37" i="17"/>
  <c r="AJ37" i="17"/>
  <c r="AK37" i="17"/>
  <c r="AL37" i="17"/>
  <c r="AM37" i="17"/>
  <c r="AN37" i="17"/>
  <c r="AO37" i="17"/>
  <c r="AP37" i="17"/>
  <c r="AP39" i="17" s="1"/>
  <c r="AQ37" i="17"/>
  <c r="AR37" i="17"/>
  <c r="AS37" i="17"/>
  <c r="AT37" i="17"/>
  <c r="AU37" i="17"/>
  <c r="AV37" i="17"/>
  <c r="AW37" i="17"/>
  <c r="AX37" i="17"/>
  <c r="AX39" i="17" s="1"/>
  <c r="AY37" i="17"/>
  <c r="AZ37" i="17"/>
  <c r="BA37" i="17"/>
  <c r="BB37" i="17"/>
  <c r="BC37" i="17"/>
  <c r="BD37" i="17"/>
  <c r="BE37" i="17"/>
  <c r="BF37" i="17"/>
  <c r="BF39" i="17" s="1"/>
  <c r="BG37" i="17"/>
  <c r="BH37" i="17"/>
  <c r="BI37" i="17"/>
  <c r="BJ37" i="17"/>
  <c r="BK37" i="17"/>
  <c r="BL37" i="17"/>
  <c r="BM37" i="17"/>
  <c r="BN37" i="17"/>
  <c r="BN39" i="17" s="1"/>
  <c r="BO37" i="17"/>
  <c r="BP37" i="17"/>
  <c r="BQ37" i="17"/>
  <c r="BR37" i="17"/>
  <c r="BS37" i="17"/>
  <c r="BT37" i="17"/>
  <c r="BU37" i="17"/>
  <c r="BV37" i="17"/>
  <c r="BV39" i="17" s="1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P39" i="17"/>
  <c r="Q39" i="17"/>
  <c r="AC39" i="17"/>
  <c r="AF39" i="17"/>
  <c r="AG39" i="17"/>
  <c r="AN39" i="17"/>
  <c r="AV39" i="17"/>
  <c r="AW39" i="17"/>
  <c r="BI39" i="17"/>
  <c r="BL39" i="17"/>
  <c r="BM39" i="17"/>
  <c r="BT39" i="17"/>
  <c r="I38" i="11"/>
  <c r="I40" i="11" s="1"/>
  <c r="J38" i="11"/>
  <c r="J40" i="11" s="1"/>
  <c r="K38" i="11"/>
  <c r="L38" i="11"/>
  <c r="M38" i="11"/>
  <c r="N38" i="11"/>
  <c r="N40" i="11" s="1"/>
  <c r="O38" i="11"/>
  <c r="P38" i="11"/>
  <c r="Q38" i="11"/>
  <c r="R38" i="11"/>
  <c r="R40" i="11" s="1"/>
  <c r="S38" i="11"/>
  <c r="T38" i="11"/>
  <c r="U38" i="11"/>
  <c r="V38" i="11"/>
  <c r="V40" i="11" s="1"/>
  <c r="W38" i="11"/>
  <c r="X38" i="11"/>
  <c r="Y38" i="11"/>
  <c r="Y40" i="11" s="1"/>
  <c r="Z38" i="11"/>
  <c r="Z40" i="11" s="1"/>
  <c r="AA38" i="11"/>
  <c r="AB38" i="11"/>
  <c r="AC38" i="11"/>
  <c r="AD38" i="11"/>
  <c r="AD40" i="11" s="1"/>
  <c r="AE38" i="11"/>
  <c r="AF38" i="11"/>
  <c r="AG38" i="11"/>
  <c r="AG40" i="11" s="1"/>
  <c r="AH38" i="11"/>
  <c r="AH40" i="11" s="1"/>
  <c r="AI38" i="11"/>
  <c r="AI40" i="11" s="1"/>
  <c r="AJ38" i="11"/>
  <c r="AK38" i="11"/>
  <c r="AL38" i="11"/>
  <c r="AL40" i="11" s="1"/>
  <c r="AM38" i="11"/>
  <c r="AN38" i="11"/>
  <c r="AO38" i="11"/>
  <c r="AP38" i="11"/>
  <c r="AP40" i="11" s="1"/>
  <c r="AQ38" i="11"/>
  <c r="AR38" i="11"/>
  <c r="AS38" i="11"/>
  <c r="AT38" i="11"/>
  <c r="AT40" i="11" s="1"/>
  <c r="AU38" i="11"/>
  <c r="AV38" i="11"/>
  <c r="AW38" i="11"/>
  <c r="AW40" i="11" s="1"/>
  <c r="AX38" i="11"/>
  <c r="AX40" i="11" s="1"/>
  <c r="AY38" i="11"/>
  <c r="AZ38" i="11"/>
  <c r="BA38" i="11"/>
  <c r="BB38" i="11"/>
  <c r="BB40" i="11" s="1"/>
  <c r="BC38" i="11"/>
  <c r="BD38" i="11"/>
  <c r="BE38" i="11"/>
  <c r="BE40" i="11" s="1"/>
  <c r="BF38" i="11"/>
  <c r="BF40" i="11" s="1"/>
  <c r="BG38" i="11"/>
  <c r="BH38" i="11"/>
  <c r="BI38" i="11"/>
  <c r="BJ38" i="11"/>
  <c r="BJ40" i="11" s="1"/>
  <c r="BK38" i="11"/>
  <c r="BL38" i="11"/>
  <c r="BM38" i="11"/>
  <c r="BM40" i="11" s="1"/>
  <c r="BN38" i="11"/>
  <c r="BN40" i="11" s="1"/>
  <c r="BO38" i="11"/>
  <c r="BP38" i="11"/>
  <c r="BQ38" i="11"/>
  <c r="BR38" i="11"/>
  <c r="BR40" i="11" s="1"/>
  <c r="BS38" i="11"/>
  <c r="BT38" i="11"/>
  <c r="BU38" i="11"/>
  <c r="BU40" i="11" s="1"/>
  <c r="BV38" i="11"/>
  <c r="BV40" i="11" s="1"/>
  <c r="L40" i="11"/>
  <c r="M40" i="11"/>
  <c r="O40" i="11"/>
  <c r="P40" i="11"/>
  <c r="S40" i="11"/>
  <c r="T40" i="11"/>
  <c r="U40" i="11"/>
  <c r="W40" i="11"/>
  <c r="X40" i="11"/>
  <c r="AA40" i="11"/>
  <c r="AB40" i="11"/>
  <c r="AC40" i="11"/>
  <c r="AE40" i="11"/>
  <c r="AF40" i="11"/>
  <c r="AJ40" i="11"/>
  <c r="AK40" i="11"/>
  <c r="AM40" i="11"/>
  <c r="AN40" i="11"/>
  <c r="AQ40" i="11"/>
  <c r="AR40" i="11"/>
  <c r="AS40" i="11"/>
  <c r="AU40" i="11"/>
  <c r="AV40" i="11"/>
  <c r="AY40" i="11"/>
  <c r="AZ40" i="11"/>
  <c r="BA40" i="11"/>
  <c r="BC40" i="11"/>
  <c r="BD40" i="11"/>
  <c r="BG40" i="11"/>
  <c r="BH40" i="11"/>
  <c r="BI40" i="11"/>
  <c r="BK40" i="11"/>
  <c r="BL40" i="11"/>
  <c r="BO40" i="11"/>
  <c r="BP40" i="11"/>
  <c r="BQ40" i="11"/>
  <c r="BS40" i="11"/>
  <c r="BT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V38" i="16" s="1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G38" i="16" s="1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U38" i="16" s="1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H38" i="16" s="1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N38" i="16" s="1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T38" i="16" s="1"/>
  <c r="BU14" i="16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H38" i="16" s="1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N38" i="16" s="1"/>
  <c r="BO18" i="16"/>
  <c r="BP18" i="16"/>
  <c r="BQ18" i="16"/>
  <c r="BR18" i="16"/>
  <c r="BS18" i="16"/>
  <c r="BT18" i="16"/>
  <c r="BU18" i="16"/>
  <c r="BV18" i="16"/>
  <c r="BV38" i="16" s="1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A38" i="16" s="1"/>
  <c r="AB19" i="16"/>
  <c r="AC19" i="16"/>
  <c r="AD19" i="16"/>
  <c r="AE19" i="16"/>
  <c r="AF19" i="16"/>
  <c r="AG19" i="16"/>
  <c r="AH19" i="16"/>
  <c r="AI19" i="16"/>
  <c r="AI38" i="16" s="1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L38" i="16"/>
  <c r="S38" i="16"/>
  <c r="AV38" i="16"/>
  <c r="AZ38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H48" i="9" s="1"/>
  <c r="I46" i="9"/>
  <c r="L46" i="9"/>
  <c r="M46" i="9"/>
  <c r="M48" i="9" s="1"/>
  <c r="N46" i="9"/>
  <c r="N48" i="9" s="1"/>
  <c r="O46" i="9"/>
  <c r="P46" i="9"/>
  <c r="P48" i="9" s="1"/>
  <c r="Q46" i="9"/>
  <c r="Q48" i="9" s="1"/>
  <c r="R46" i="9"/>
  <c r="S46" i="9"/>
  <c r="T46" i="9"/>
  <c r="U46" i="9"/>
  <c r="U48" i="9" s="1"/>
  <c r="V46" i="9"/>
  <c r="V48" i="9" s="1"/>
  <c r="W46" i="9"/>
  <c r="X46" i="9"/>
  <c r="Y46" i="9"/>
  <c r="Y48" i="9" s="1"/>
  <c r="Z46" i="9"/>
  <c r="Z48" i="9" s="1"/>
  <c r="AA46" i="9"/>
  <c r="AB46" i="9"/>
  <c r="AC46" i="9"/>
  <c r="AD46" i="9"/>
  <c r="AD48" i="9" s="1"/>
  <c r="AE46" i="9"/>
  <c r="AF46" i="9"/>
  <c r="AG46" i="9"/>
  <c r="AG48" i="9" s="1"/>
  <c r="AH46" i="9"/>
  <c r="AH48" i="9" s="1"/>
  <c r="AI46" i="9"/>
  <c r="AJ46" i="9"/>
  <c r="AK46" i="9"/>
  <c r="AK48" i="9" s="1"/>
  <c r="AL46" i="9"/>
  <c r="AL48" i="9" s="1"/>
  <c r="AM46" i="9"/>
  <c r="AN46" i="9"/>
  <c r="AO46" i="9"/>
  <c r="AO48" i="9" s="1"/>
  <c r="AP46" i="9"/>
  <c r="AP48" i="9" s="1"/>
  <c r="AQ46" i="9"/>
  <c r="AR46" i="9"/>
  <c r="AS46" i="9"/>
  <c r="AS48" i="9" s="1"/>
  <c r="AT46" i="9"/>
  <c r="AT48" i="9" s="1"/>
  <c r="AU46" i="9"/>
  <c r="AV46" i="9"/>
  <c r="AV48" i="9" s="1"/>
  <c r="AW46" i="9"/>
  <c r="AW48" i="9" s="1"/>
  <c r="AX46" i="9"/>
  <c r="AY46" i="9"/>
  <c r="AZ46" i="9"/>
  <c r="BA46" i="9"/>
  <c r="BA48" i="9" s="1"/>
  <c r="BB46" i="9"/>
  <c r="BB48" i="9" s="1"/>
  <c r="BC46" i="9"/>
  <c r="BD46" i="9"/>
  <c r="BE46" i="9"/>
  <c r="BE48" i="9" s="1"/>
  <c r="BF46" i="9"/>
  <c r="BG46" i="9"/>
  <c r="BH46" i="9"/>
  <c r="BI46" i="9"/>
  <c r="BI48" i="9" s="1"/>
  <c r="BJ46" i="9"/>
  <c r="BJ48" i="9" s="1"/>
  <c r="BK46" i="9"/>
  <c r="BL46" i="9"/>
  <c r="BM46" i="9"/>
  <c r="BM48" i="9" s="1"/>
  <c r="BN46" i="9"/>
  <c r="BN48" i="9" s="1"/>
  <c r="BO46" i="9"/>
  <c r="BP46" i="9"/>
  <c r="BQ46" i="9"/>
  <c r="BQ48" i="9" s="1"/>
  <c r="BR46" i="9"/>
  <c r="BR48" i="9" s="1"/>
  <c r="BS46" i="9"/>
  <c r="BT46" i="9"/>
  <c r="BT48" i="9" s="1"/>
  <c r="BU46" i="9"/>
  <c r="BU48" i="9" s="1"/>
  <c r="BV46" i="9"/>
  <c r="BV48" i="9" s="1"/>
  <c r="I48" i="9"/>
  <c r="L48" i="9"/>
  <c r="O48" i="9"/>
  <c r="R48" i="9"/>
  <c r="S48" i="9"/>
  <c r="T48" i="9"/>
  <c r="W48" i="9"/>
  <c r="X48" i="9"/>
  <c r="AA48" i="9"/>
  <c r="AB48" i="9"/>
  <c r="AE48" i="9"/>
  <c r="AF48" i="9"/>
  <c r="AI48" i="9"/>
  <c r="AJ48" i="9"/>
  <c r="AM48" i="9"/>
  <c r="AN48" i="9"/>
  <c r="AQ48" i="9"/>
  <c r="AR48" i="9"/>
  <c r="AU48" i="9"/>
  <c r="AX48" i="9"/>
  <c r="AY48" i="9"/>
  <c r="AZ48" i="9"/>
  <c r="BC48" i="9"/>
  <c r="BD48" i="9"/>
  <c r="BF48" i="9"/>
  <c r="BG48" i="9"/>
  <c r="BH48" i="9"/>
  <c r="BK48" i="9"/>
  <c r="BO48" i="9"/>
  <c r="BP48" i="9"/>
  <c r="BS48" i="9"/>
  <c r="P50" i="9"/>
  <c r="P52" i="9" s="1"/>
  <c r="Q50" i="9"/>
  <c r="Q52" i="9" s="1"/>
  <c r="Q56" i="9" s="1"/>
  <c r="R50" i="9"/>
  <c r="S50" i="9"/>
  <c r="T50" i="9"/>
  <c r="T52" i="9" s="1"/>
  <c r="U50" i="9"/>
  <c r="U52" i="9" s="1"/>
  <c r="V50" i="9"/>
  <c r="W50" i="9"/>
  <c r="W52" i="9" s="1"/>
  <c r="W54" i="9" s="1"/>
  <c r="X50" i="9"/>
  <c r="X52" i="9" s="1"/>
  <c r="Y50" i="9"/>
  <c r="Y52" i="9" s="1"/>
  <c r="Y56" i="9" s="1"/>
  <c r="Z50" i="9"/>
  <c r="AA50" i="9"/>
  <c r="AB50" i="9"/>
  <c r="AB52" i="9" s="1"/>
  <c r="AC50" i="9"/>
  <c r="AC52" i="9" s="1"/>
  <c r="AD50" i="9"/>
  <c r="AE50" i="9"/>
  <c r="AF50" i="9"/>
  <c r="AG50" i="9"/>
  <c r="AG52" i="9" s="1"/>
  <c r="AG56" i="9" s="1"/>
  <c r="AH50" i="9"/>
  <c r="AI50" i="9"/>
  <c r="AJ50" i="9"/>
  <c r="AK50" i="9"/>
  <c r="AK52" i="9" s="1"/>
  <c r="AK56" i="9" s="1"/>
  <c r="AK57" i="9" s="1"/>
  <c r="AL50" i="9"/>
  <c r="AM50" i="9"/>
  <c r="AN50" i="9"/>
  <c r="AN52" i="9" s="1"/>
  <c r="AN54" i="9" s="1"/>
  <c r="AO50" i="9"/>
  <c r="AO52" i="9" s="1"/>
  <c r="AO56" i="9" s="1"/>
  <c r="AP50" i="9"/>
  <c r="AQ50" i="9"/>
  <c r="AR50" i="9"/>
  <c r="AR52" i="9" s="1"/>
  <c r="AR56" i="9" s="1"/>
  <c r="AR57" i="9" s="1"/>
  <c r="AS50" i="9"/>
  <c r="AS52" i="9" s="1"/>
  <c r="AT50" i="9"/>
  <c r="AU50" i="9"/>
  <c r="AV50" i="9"/>
  <c r="AV52" i="9" s="1"/>
  <c r="AV56" i="9" s="1"/>
  <c r="AV57" i="9" s="1"/>
  <c r="AW50" i="9"/>
  <c r="AW52" i="9" s="1"/>
  <c r="AW56" i="9" s="1"/>
  <c r="AX50" i="9"/>
  <c r="AY50" i="9"/>
  <c r="AZ50" i="9"/>
  <c r="AZ52" i="9" s="1"/>
  <c r="BA50" i="9"/>
  <c r="BA52" i="9" s="1"/>
  <c r="BB50" i="9"/>
  <c r="BC50" i="9"/>
  <c r="BC52" i="9" s="1"/>
  <c r="BC54" i="9" s="1"/>
  <c r="BD50" i="9"/>
  <c r="BD52" i="9" s="1"/>
  <c r="BE50" i="9"/>
  <c r="BE52" i="9" s="1"/>
  <c r="BE56" i="9" s="1"/>
  <c r="BF50" i="9"/>
  <c r="BG50" i="9"/>
  <c r="BG52" i="9" s="1"/>
  <c r="BG54" i="9" s="1"/>
  <c r="BH50" i="9"/>
  <c r="BH52" i="9" s="1"/>
  <c r="BI50" i="9"/>
  <c r="BI52" i="9" s="1"/>
  <c r="BJ50" i="9"/>
  <c r="BK50" i="9"/>
  <c r="BL50" i="9"/>
  <c r="BM50" i="9"/>
  <c r="BM52" i="9" s="1"/>
  <c r="BM56" i="9" s="1"/>
  <c r="BN50" i="9"/>
  <c r="BO50" i="9"/>
  <c r="BP50" i="9"/>
  <c r="BP52" i="9" s="1"/>
  <c r="BQ50" i="9"/>
  <c r="BQ52" i="9" s="1"/>
  <c r="BQ56" i="9" s="1"/>
  <c r="BQ57" i="9" s="1"/>
  <c r="BR50" i="9"/>
  <c r="BS50" i="9"/>
  <c r="BT50" i="9"/>
  <c r="BT52" i="9" s="1"/>
  <c r="BT54" i="9" s="1"/>
  <c r="BU50" i="9"/>
  <c r="BU52" i="9" s="1"/>
  <c r="BU56" i="9" s="1"/>
  <c r="BV50" i="9"/>
  <c r="H52" i="9"/>
  <c r="H54" i="9" s="1"/>
  <c r="I52" i="9"/>
  <c r="L52" i="9"/>
  <c r="L56" i="9" s="1"/>
  <c r="L57" i="9" s="1"/>
  <c r="M52" i="9"/>
  <c r="N52" i="9"/>
  <c r="N56" i="9" s="1"/>
  <c r="N57" i="9" s="1"/>
  <c r="O52" i="9"/>
  <c r="R52" i="9"/>
  <c r="S52" i="9"/>
  <c r="S54" i="9" s="1"/>
  <c r="V52" i="9"/>
  <c r="V54" i="9" s="1"/>
  <c r="Z52" i="9"/>
  <c r="Z56" i="9" s="1"/>
  <c r="Z57" i="9" s="1"/>
  <c r="AA52" i="9"/>
  <c r="AA54" i="9" s="1"/>
  <c r="AD52" i="9"/>
  <c r="AE52" i="9"/>
  <c r="AF52" i="9"/>
  <c r="AF54" i="9" s="1"/>
  <c r="AH52" i="9"/>
  <c r="AI52" i="9"/>
  <c r="AI54" i="9" s="1"/>
  <c r="AJ52" i="9"/>
  <c r="AJ56" i="9" s="1"/>
  <c r="AJ57" i="9" s="1"/>
  <c r="AL52" i="9"/>
  <c r="AL54" i="9" s="1"/>
  <c r="AM52" i="9"/>
  <c r="AP52" i="9"/>
  <c r="AQ52" i="9"/>
  <c r="AQ54" i="9" s="1"/>
  <c r="AT52" i="9"/>
  <c r="AT56" i="9" s="1"/>
  <c r="AT57" i="9" s="1"/>
  <c r="AU52" i="9"/>
  <c r="AX52" i="9"/>
  <c r="AY52" i="9"/>
  <c r="AY54" i="9" s="1"/>
  <c r="BB52" i="9"/>
  <c r="BF52" i="9"/>
  <c r="BF56" i="9" s="1"/>
  <c r="BF57" i="9" s="1"/>
  <c r="BJ52" i="9"/>
  <c r="BK52" i="9"/>
  <c r="BL52" i="9"/>
  <c r="BL54" i="9" s="1"/>
  <c r="BN52" i="9"/>
  <c r="BO52" i="9"/>
  <c r="BO54" i="9" s="1"/>
  <c r="BR52" i="9"/>
  <c r="BR54" i="9" s="1"/>
  <c r="BS52" i="9"/>
  <c r="BV52" i="9"/>
  <c r="L54" i="9"/>
  <c r="M54" i="9"/>
  <c r="N54" i="9"/>
  <c r="P54" i="9"/>
  <c r="Y54" i="9"/>
  <c r="AD54" i="9"/>
  <c r="AG54" i="9"/>
  <c r="AH54" i="9"/>
  <c r="AO54" i="9"/>
  <c r="AT54" i="9"/>
  <c r="AV54" i="9"/>
  <c r="BB54" i="9"/>
  <c r="BE54" i="9"/>
  <c r="BJ54" i="9"/>
  <c r="BM54" i="9"/>
  <c r="BN54" i="9"/>
  <c r="BU54" i="9"/>
  <c r="H56" i="9"/>
  <c r="H57" i="9" s="1"/>
  <c r="M56" i="9"/>
  <c r="P56" i="9"/>
  <c r="P57" i="9" s="1"/>
  <c r="S56" i="9"/>
  <c r="S57" i="9" s="1"/>
  <c r="V56" i="9"/>
  <c r="V57" i="9" s="1"/>
  <c r="AA56" i="9"/>
  <c r="AA57" i="9" s="1"/>
  <c r="AD56" i="9"/>
  <c r="AD57" i="9" s="1"/>
  <c r="AH56" i="9"/>
  <c r="AH57" i="9" s="1"/>
  <c r="AL56" i="9"/>
  <c r="AL57" i="9" s="1"/>
  <c r="AN56" i="9"/>
  <c r="AN57" i="9" s="1"/>
  <c r="AQ56" i="9"/>
  <c r="AQ57" i="9" s="1"/>
  <c r="AY56" i="9"/>
  <c r="AY57" i="9" s="1"/>
  <c r="BB56" i="9"/>
  <c r="BB57" i="9" s="1"/>
  <c r="BC56" i="9"/>
  <c r="BC57" i="9" s="1"/>
  <c r="BG56" i="9"/>
  <c r="BG57" i="9" s="1"/>
  <c r="BJ56" i="9"/>
  <c r="BJ57" i="9" s="1"/>
  <c r="BL56" i="9"/>
  <c r="BL57" i="9" s="1"/>
  <c r="BN56" i="9"/>
  <c r="BR56" i="9"/>
  <c r="BR57" i="9" s="1"/>
  <c r="BT56" i="9"/>
  <c r="BT57" i="9" s="1"/>
  <c r="M57" i="9"/>
  <c r="Q57" i="9"/>
  <c r="Y57" i="9"/>
  <c r="AG57" i="9"/>
  <c r="AO57" i="9"/>
  <c r="AW57" i="9"/>
  <c r="BE57" i="9"/>
  <c r="BM57" i="9"/>
  <c r="BN57" i="9"/>
  <c r="BU57" i="9"/>
  <c r="L10" i="15"/>
  <c r="M10" i="15"/>
  <c r="N10" i="15"/>
  <c r="N46" i="15" s="1"/>
  <c r="O10" i="15"/>
  <c r="P10" i="15"/>
  <c r="Q10" i="15"/>
  <c r="R10" i="15"/>
  <c r="S10" i="15"/>
  <c r="T10" i="15"/>
  <c r="U10" i="15"/>
  <c r="V10" i="15"/>
  <c r="V46" i="15" s="1"/>
  <c r="W10" i="15"/>
  <c r="X10" i="15"/>
  <c r="Y10" i="15"/>
  <c r="Z10" i="15"/>
  <c r="AA10" i="15"/>
  <c r="AB10" i="15"/>
  <c r="AC10" i="15"/>
  <c r="AD10" i="15"/>
  <c r="AD46" i="15" s="1"/>
  <c r="AE10" i="15"/>
  <c r="AF10" i="15"/>
  <c r="AG10" i="15"/>
  <c r="AH10" i="15"/>
  <c r="AI10" i="15"/>
  <c r="AJ10" i="15"/>
  <c r="AK10" i="15"/>
  <c r="AL10" i="15"/>
  <c r="AL46" i="15" s="1"/>
  <c r="AM10" i="15"/>
  <c r="AN10" i="15"/>
  <c r="AO10" i="15"/>
  <c r="AP10" i="15"/>
  <c r="AQ10" i="15"/>
  <c r="AR10" i="15"/>
  <c r="AS10" i="15"/>
  <c r="AT10" i="15"/>
  <c r="AT46" i="15" s="1"/>
  <c r="AU10" i="15"/>
  <c r="AV10" i="15"/>
  <c r="AW10" i="15"/>
  <c r="AX10" i="15"/>
  <c r="AY10" i="15"/>
  <c r="AZ10" i="15"/>
  <c r="BA10" i="15"/>
  <c r="BB10" i="15"/>
  <c r="BB46" i="15" s="1"/>
  <c r="BC10" i="15"/>
  <c r="BD10" i="15"/>
  <c r="BE10" i="15"/>
  <c r="BF10" i="15"/>
  <c r="BG10" i="15"/>
  <c r="BH10" i="15"/>
  <c r="BI10" i="15"/>
  <c r="BJ10" i="15"/>
  <c r="BJ46" i="15" s="1"/>
  <c r="BK10" i="15"/>
  <c r="BL10" i="15"/>
  <c r="BM10" i="15"/>
  <c r="BN10" i="15"/>
  <c r="BO10" i="15"/>
  <c r="BP10" i="15"/>
  <c r="BQ10" i="15"/>
  <c r="BR10" i="15"/>
  <c r="BR46" i="15" s="1"/>
  <c r="BS10" i="15"/>
  <c r="BT10" i="15"/>
  <c r="BU10" i="15"/>
  <c r="BV10" i="15"/>
  <c r="L11" i="15"/>
  <c r="M11" i="15"/>
  <c r="N11" i="15"/>
  <c r="O11" i="15"/>
  <c r="O46" i="15" s="1"/>
  <c r="P11" i="15"/>
  <c r="Q11" i="15"/>
  <c r="R11" i="15"/>
  <c r="S11" i="15"/>
  <c r="T11" i="15"/>
  <c r="U11" i="15"/>
  <c r="V11" i="15"/>
  <c r="W11" i="15"/>
  <c r="W46" i="15" s="1"/>
  <c r="X11" i="15"/>
  <c r="Y11" i="15"/>
  <c r="Z11" i="15"/>
  <c r="AA11" i="15"/>
  <c r="AB11" i="15"/>
  <c r="AC11" i="15"/>
  <c r="AD11" i="15"/>
  <c r="AE11" i="15"/>
  <c r="AE46" i="15" s="1"/>
  <c r="AF11" i="15"/>
  <c r="AG11" i="15"/>
  <c r="AH11" i="15"/>
  <c r="AI11" i="15"/>
  <c r="AJ11" i="15"/>
  <c r="AK11" i="15"/>
  <c r="AL11" i="15"/>
  <c r="AM11" i="15"/>
  <c r="AM46" i="15" s="1"/>
  <c r="AN11" i="15"/>
  <c r="AO11" i="15"/>
  <c r="AP11" i="15"/>
  <c r="AQ11" i="15"/>
  <c r="AR11" i="15"/>
  <c r="AS11" i="15"/>
  <c r="AT11" i="15"/>
  <c r="AU11" i="15"/>
  <c r="AU46" i="15" s="1"/>
  <c r="AV11" i="15"/>
  <c r="AW11" i="15"/>
  <c r="AX11" i="15"/>
  <c r="AY11" i="15"/>
  <c r="AZ11" i="15"/>
  <c r="BA11" i="15"/>
  <c r="BB11" i="15"/>
  <c r="BC11" i="15"/>
  <c r="BC46" i="15" s="1"/>
  <c r="BD11" i="15"/>
  <c r="BE11" i="15"/>
  <c r="BF11" i="15"/>
  <c r="BG11" i="15"/>
  <c r="BH11" i="15"/>
  <c r="BI11" i="15"/>
  <c r="BJ11" i="15"/>
  <c r="BK11" i="15"/>
  <c r="BK46" i="15" s="1"/>
  <c r="BL11" i="15"/>
  <c r="BM11" i="15"/>
  <c r="BN11" i="15"/>
  <c r="BO11" i="15"/>
  <c r="BP11" i="15"/>
  <c r="BQ11" i="15"/>
  <c r="BR11" i="15"/>
  <c r="BS11" i="15"/>
  <c r="BS46" i="15" s="1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Z46" i="15" s="1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P46" i="15" s="1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F46" i="15" s="1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V46" i="15" s="1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L46" i="15" s="1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B46" i="15" s="1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R46" i="15" s="1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H46" i="15" s="1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R46" i="15"/>
  <c r="T46" i="15"/>
  <c r="AH46" i="15"/>
  <c r="AJ46" i="15"/>
  <c r="AX46" i="15"/>
  <c r="AZ46" i="15"/>
  <c r="BN46" i="15"/>
  <c r="BP46" i="15"/>
  <c r="BJ49" i="15"/>
  <c r="BP56" i="9" l="1"/>
  <c r="BP57" i="9" s="1"/>
  <c r="BV53" i="9"/>
  <c r="BP54" i="9"/>
  <c r="AB54" i="9"/>
  <c r="AB56" i="9"/>
  <c r="AB57" i="9" s="1"/>
  <c r="BJ53" i="9"/>
  <c r="AZ56" i="9"/>
  <c r="AZ57" i="9" s="1"/>
  <c r="AZ54" i="9"/>
  <c r="BH54" i="9"/>
  <c r="BH56" i="9"/>
  <c r="BH57" i="9" s="1"/>
  <c r="T56" i="9"/>
  <c r="T57" i="9" s="1"/>
  <c r="T54" i="9"/>
  <c r="Z53" i="9"/>
  <c r="AS56" i="9"/>
  <c r="AS57" i="9" s="1"/>
  <c r="AS54" i="9"/>
  <c r="U56" i="9"/>
  <c r="U57" i="9" s="1"/>
  <c r="U54" i="9"/>
  <c r="BD46" i="15"/>
  <c r="P46" i="15"/>
  <c r="Z47" i="15" s="1"/>
  <c r="E16" i="14" s="1"/>
  <c r="AX54" i="9"/>
  <c r="AX56" i="9"/>
  <c r="AX57" i="9" s="1"/>
  <c r="BS38" i="16"/>
  <c r="AM38" i="16"/>
  <c r="BR38" i="16"/>
  <c r="AL38" i="16"/>
  <c r="AB38" i="16"/>
  <c r="AL39" i="16" s="1"/>
  <c r="F17" i="14" s="1"/>
  <c r="F27" i="14" s="1"/>
  <c r="BA46" i="15"/>
  <c r="U46" i="15"/>
  <c r="BO46" i="15"/>
  <c r="BG46" i="15"/>
  <c r="AY46" i="15"/>
  <c r="AQ46" i="15"/>
  <c r="AI46" i="15"/>
  <c r="AA46" i="15"/>
  <c r="S46" i="15"/>
  <c r="AF56" i="9"/>
  <c r="AF57" i="9" s="1"/>
  <c r="BF54" i="9"/>
  <c r="AK54" i="9"/>
  <c r="BS54" i="9"/>
  <c r="BS56" i="9"/>
  <c r="BS57" i="9" s="1"/>
  <c r="AE54" i="9"/>
  <c r="AE56" i="9"/>
  <c r="AE57" i="9" s="1"/>
  <c r="R54" i="9"/>
  <c r="R56" i="9"/>
  <c r="R57" i="9" s="1"/>
  <c r="BO38" i="16"/>
  <c r="AY38" i="16"/>
  <c r="AQ38" i="16"/>
  <c r="BF38" i="16"/>
  <c r="AX38" i="16"/>
  <c r="AP38" i="16"/>
  <c r="Z38" i="16"/>
  <c r="R38" i="16"/>
  <c r="BU38" i="16"/>
  <c r="BM38" i="16"/>
  <c r="BE38" i="16"/>
  <c r="AW38" i="16"/>
  <c r="AO38" i="16"/>
  <c r="AG38" i="16"/>
  <c r="Y38" i="16"/>
  <c r="Q38" i="16"/>
  <c r="BQ30" i="12"/>
  <c r="BQ34" i="12"/>
  <c r="BI30" i="12"/>
  <c r="BI34" i="12"/>
  <c r="BA30" i="12"/>
  <c r="BA34" i="12"/>
  <c r="AS30" i="12"/>
  <c r="AS34" i="12"/>
  <c r="BA56" i="9"/>
  <c r="BA57" i="9" s="1"/>
  <c r="BA54" i="9"/>
  <c r="AC56" i="9"/>
  <c r="AC57" i="9" s="1"/>
  <c r="AC54" i="9"/>
  <c r="BT46" i="15"/>
  <c r="X46" i="15"/>
  <c r="BK38" i="16"/>
  <c r="AE38" i="16"/>
  <c r="BB38" i="16"/>
  <c r="AD38" i="16"/>
  <c r="M38" i="16"/>
  <c r="AJ38" i="16"/>
  <c r="AS46" i="15"/>
  <c r="AC46" i="15"/>
  <c r="AU54" i="9"/>
  <c r="AU56" i="9"/>
  <c r="AU57" i="9" s="1"/>
  <c r="AJ54" i="9"/>
  <c r="AP54" i="9"/>
  <c r="AP56" i="9"/>
  <c r="AP57" i="9" s="1"/>
  <c r="O54" i="9"/>
  <c r="BJ55" i="9" s="1"/>
  <c r="O56" i="9"/>
  <c r="O57" i="9" s="1"/>
  <c r="BD56" i="9"/>
  <c r="BD57" i="9" s="1"/>
  <c r="BD54" i="9"/>
  <c r="AX47" i="9"/>
  <c r="G6" i="14" s="1"/>
  <c r="BO49" i="12"/>
  <c r="BO53" i="12"/>
  <c r="BG49" i="12"/>
  <c r="BG53" i="12"/>
  <c r="AY49" i="12"/>
  <c r="AY53" i="12"/>
  <c r="AQ49" i="12"/>
  <c r="AQ53" i="12"/>
  <c r="AI49" i="12"/>
  <c r="AI53" i="12"/>
  <c r="AA49" i="12"/>
  <c r="AA53" i="12"/>
  <c r="AL54" i="12" s="1"/>
  <c r="F9" i="14" s="1"/>
  <c r="S49" i="12"/>
  <c r="S53" i="12"/>
  <c r="BP34" i="12"/>
  <c r="BP30" i="12"/>
  <c r="BH34" i="12"/>
  <c r="BH30" i="12"/>
  <c r="AZ34" i="12"/>
  <c r="AZ30" i="12"/>
  <c r="AR34" i="12"/>
  <c r="AR30" i="12"/>
  <c r="BL46" i="15"/>
  <c r="AN46" i="15"/>
  <c r="AX47" i="15" s="1"/>
  <c r="G16" i="14" s="1"/>
  <c r="I54" i="9"/>
  <c r="I56" i="9"/>
  <c r="I57" i="9" s="1"/>
  <c r="BL38" i="16"/>
  <c r="X38" i="16"/>
  <c r="BU46" i="15"/>
  <c r="BE46" i="15"/>
  <c r="AO46" i="15"/>
  <c r="Y46" i="15"/>
  <c r="AX53" i="9"/>
  <c r="AM54" i="9"/>
  <c r="AM56" i="9"/>
  <c r="AM57" i="9" s="1"/>
  <c r="BV53" i="12"/>
  <c r="BV49" i="12"/>
  <c r="BN53" i="12"/>
  <c r="BN49" i="12"/>
  <c r="BF53" i="12"/>
  <c r="BF49" i="12"/>
  <c r="AX53" i="12"/>
  <c r="AX49" i="12"/>
  <c r="AP53" i="12"/>
  <c r="AP49" i="12"/>
  <c r="AH53" i="12"/>
  <c r="AH49" i="12"/>
  <c r="Z53" i="12"/>
  <c r="Z49" i="12"/>
  <c r="R53" i="12"/>
  <c r="R49" i="12"/>
  <c r="I49" i="12"/>
  <c r="I53" i="12"/>
  <c r="BI56" i="9"/>
  <c r="BI57" i="9" s="1"/>
  <c r="BI54" i="9"/>
  <c r="AV46" i="15"/>
  <c r="AF46" i="15"/>
  <c r="Z54" i="9"/>
  <c r="BD38" i="16"/>
  <c r="AF38" i="16"/>
  <c r="P38" i="16"/>
  <c r="BC38" i="16"/>
  <c r="BJ38" i="16"/>
  <c r="AT38" i="16"/>
  <c r="N38" i="16"/>
  <c r="BP38" i="16"/>
  <c r="AR38" i="16"/>
  <c r="BQ46" i="15"/>
  <c r="BV47" i="15" s="1"/>
  <c r="I16" i="14" s="1"/>
  <c r="BI46" i="15"/>
  <c r="AK46" i="15"/>
  <c r="M46" i="15"/>
  <c r="AR54" i="9"/>
  <c r="BK54" i="9"/>
  <c r="BK56" i="9"/>
  <c r="BK57" i="9" s="1"/>
  <c r="BV54" i="9"/>
  <c r="BV56" i="9"/>
  <c r="BV57" i="9" s="1"/>
  <c r="X56" i="9"/>
  <c r="X57" i="9" s="1"/>
  <c r="X54" i="9"/>
  <c r="BM46" i="15"/>
  <c r="AW46" i="15"/>
  <c r="AG46" i="15"/>
  <c r="Q46" i="15"/>
  <c r="W56" i="9"/>
  <c r="W57" i="9" s="1"/>
  <c r="BQ54" i="9"/>
  <c r="AL35" i="12"/>
  <c r="F8" i="14" s="1"/>
  <c r="BO34" i="12"/>
  <c r="BO30" i="12"/>
  <c r="BG34" i="12"/>
  <c r="AY34" i="12"/>
  <c r="AY30" i="12"/>
  <c r="AQ34" i="12"/>
  <c r="AX35" i="12" s="1"/>
  <c r="G8" i="14" s="1"/>
  <c r="J40" i="14"/>
  <c r="BV47" i="9"/>
  <c r="I6" i="14" s="1"/>
  <c r="BL48" i="9"/>
  <c r="Z47" i="9"/>
  <c r="E6" i="14" s="1"/>
  <c r="K46" i="9"/>
  <c r="BQ38" i="16"/>
  <c r="BI38" i="16"/>
  <c r="BA38" i="16"/>
  <c r="AS38" i="16"/>
  <c r="AK38" i="16"/>
  <c r="AC38" i="16"/>
  <c r="BJ39" i="11"/>
  <c r="H7" i="14" s="1"/>
  <c r="BM25" i="18"/>
  <c r="AW25" i="18"/>
  <c r="AG25" i="18"/>
  <c r="Q25" i="18"/>
  <c r="BS25" i="18"/>
  <c r="BK25" i="18"/>
  <c r="BC25" i="18"/>
  <c r="AU25" i="18"/>
  <c r="AM25" i="18"/>
  <c r="AE25" i="18"/>
  <c r="W25" i="18"/>
  <c r="O25" i="18"/>
  <c r="BI25" i="18"/>
  <c r="AS25" i="18"/>
  <c r="AC25" i="18"/>
  <c r="M25" i="18"/>
  <c r="T38" i="16"/>
  <c r="AV34" i="12"/>
  <c r="AV30" i="12"/>
  <c r="AC48" i="9"/>
  <c r="AL47" i="9"/>
  <c r="F6" i="14" s="1"/>
  <c r="AX39" i="11"/>
  <c r="G7" i="14" s="1"/>
  <c r="AO40" i="11"/>
  <c r="Q40" i="11"/>
  <c r="Z39" i="11"/>
  <c r="E7" i="14" s="1"/>
  <c r="BQ28" i="17"/>
  <c r="BA28" i="17"/>
  <c r="BJ29" i="17" s="1"/>
  <c r="H18" i="14" s="1"/>
  <c r="AK28" i="17"/>
  <c r="U28" i="17"/>
  <c r="BP28" i="17"/>
  <c r="BH28" i="17"/>
  <c r="AZ28" i="17"/>
  <c r="AR28" i="17"/>
  <c r="AJ28" i="17"/>
  <c r="AB28" i="17"/>
  <c r="T28" i="17"/>
  <c r="L28" i="17"/>
  <c r="BG28" i="17"/>
  <c r="AQ28" i="17"/>
  <c r="AA28" i="17"/>
  <c r="BV28" i="17"/>
  <c r="BN28" i="17"/>
  <c r="BF28" i="17"/>
  <c r="AX28" i="17"/>
  <c r="AP28" i="17"/>
  <c r="AH28" i="17"/>
  <c r="Z28" i="17"/>
  <c r="R28" i="17"/>
  <c r="U38" i="16"/>
  <c r="BT34" i="12"/>
  <c r="BT30" i="12"/>
  <c r="BL34" i="12"/>
  <c r="BV35" i="12" s="1"/>
  <c r="I8" i="14" s="1"/>
  <c r="BL30" i="12"/>
  <c r="BD34" i="12"/>
  <c r="BD30" i="12"/>
  <c r="AN34" i="12"/>
  <c r="AN30" i="12"/>
  <c r="K27" i="13"/>
  <c r="BO56" i="9"/>
  <c r="BO57" i="9" s="1"/>
  <c r="AI56" i="9"/>
  <c r="AI57" i="9" s="1"/>
  <c r="AW54" i="9"/>
  <c r="Q54" i="9"/>
  <c r="AL53" i="9"/>
  <c r="BJ47" i="9"/>
  <c r="H6" i="14" s="1"/>
  <c r="BV39" i="11"/>
  <c r="I7" i="14" s="1"/>
  <c r="BO39" i="17"/>
  <c r="BG39" i="17"/>
  <c r="AY39" i="17"/>
  <c r="BJ40" i="17" s="1"/>
  <c r="H19" i="14" s="1"/>
  <c r="AQ39" i="17"/>
  <c r="AI39" i="17"/>
  <c r="AA39" i="17"/>
  <c r="S39" i="17"/>
  <c r="M40" i="14"/>
  <c r="BP25" i="18"/>
  <c r="BH25" i="18"/>
  <c r="AZ25" i="18"/>
  <c r="AR25" i="18"/>
  <c r="AJ25" i="18"/>
  <c r="AB25" i="18"/>
  <c r="T25" i="18"/>
  <c r="L25" i="18"/>
  <c r="BO25" i="18"/>
  <c r="BG25" i="18"/>
  <c r="AY25" i="18"/>
  <c r="AQ25" i="18"/>
  <c r="AI25" i="18"/>
  <c r="AA25" i="18"/>
  <c r="S25" i="18"/>
  <c r="BV25" i="18"/>
  <c r="BN25" i="18"/>
  <c r="BF25" i="18"/>
  <c r="AX25" i="18"/>
  <c r="AP25" i="18"/>
  <c r="AH25" i="18"/>
  <c r="Z25" i="18"/>
  <c r="R25" i="18"/>
  <c r="W38" i="16"/>
  <c r="O38" i="16"/>
  <c r="Z39" i="16" s="1"/>
  <c r="E17" i="14" s="1"/>
  <c r="E27" i="14" s="1"/>
  <c r="BU28" i="17"/>
  <c r="BM28" i="17"/>
  <c r="BE28" i="17"/>
  <c r="AW28" i="17"/>
  <c r="AO28" i="17"/>
  <c r="AG28" i="17"/>
  <c r="Y28" i="17"/>
  <c r="Q28" i="17"/>
  <c r="BV28" i="13"/>
  <c r="I10" i="14" s="1"/>
  <c r="Z28" i="13"/>
  <c r="E10" i="14" s="1"/>
  <c r="AJ53" i="12"/>
  <c r="BS53" i="12"/>
  <c r="BS49" i="12"/>
  <c r="BK53" i="12"/>
  <c r="BK49" i="12"/>
  <c r="BC53" i="12"/>
  <c r="BC49" i="12"/>
  <c r="AU53" i="12"/>
  <c r="AU49" i="12"/>
  <c r="AM53" i="12"/>
  <c r="AM49" i="12"/>
  <c r="AE53" i="12"/>
  <c r="AE49" i="12"/>
  <c r="W53" i="12"/>
  <c r="W49" i="12"/>
  <c r="O53" i="12"/>
  <c r="O49" i="12"/>
  <c r="BS39" i="17"/>
  <c r="BK39" i="17"/>
  <c r="BC39" i="17"/>
  <c r="AU39" i="17"/>
  <c r="AM39" i="17"/>
  <c r="AX40" i="17" s="1"/>
  <c r="G19" i="14" s="1"/>
  <c r="AE39" i="17"/>
  <c r="W39" i="17"/>
  <c r="O39" i="17"/>
  <c r="J38" i="14"/>
  <c r="K38" i="14"/>
  <c r="K40" i="14" s="1"/>
  <c r="AL39" i="11"/>
  <c r="F7" i="14" s="1"/>
  <c r="BR39" i="17"/>
  <c r="BJ39" i="17"/>
  <c r="BB39" i="17"/>
  <c r="AT39" i="17"/>
  <c r="AL39" i="17"/>
  <c r="AD39" i="17"/>
  <c r="V39" i="17"/>
  <c r="N39" i="17"/>
  <c r="BS28" i="17"/>
  <c r="BK28" i="17"/>
  <c r="BC28" i="17"/>
  <c r="AU28" i="17"/>
  <c r="AM28" i="17"/>
  <c r="AE28" i="17"/>
  <c r="W28" i="17"/>
  <c r="O28" i="17"/>
  <c r="BR28" i="17"/>
  <c r="BJ28" i="17"/>
  <c r="BB28" i="17"/>
  <c r="AT28" i="17"/>
  <c r="AL28" i="17"/>
  <c r="AD28" i="17"/>
  <c r="V28" i="17"/>
  <c r="N28" i="17"/>
  <c r="BT25" i="18"/>
  <c r="BL25" i="18"/>
  <c r="BD25" i="18"/>
  <c r="AV25" i="18"/>
  <c r="AN25" i="18"/>
  <c r="AF25" i="18"/>
  <c r="X25" i="18"/>
  <c r="P25" i="18"/>
  <c r="I26" i="14" l="1"/>
  <c r="G26" i="14"/>
  <c r="G22" i="14"/>
  <c r="E22" i="14"/>
  <c r="E26" i="14"/>
  <c r="BJ58" i="9"/>
  <c r="AL47" i="15"/>
  <c r="F16" i="14" s="1"/>
  <c r="Z26" i="18"/>
  <c r="E20" i="14" s="1"/>
  <c r="E30" i="14" s="1"/>
  <c r="AX29" i="17"/>
  <c r="G18" i="14" s="1"/>
  <c r="G28" i="14" s="1"/>
  <c r="BV40" i="17"/>
  <c r="I19" i="14" s="1"/>
  <c r="I29" i="14" s="1"/>
  <c r="AL26" i="18"/>
  <c r="F20" i="14" s="1"/>
  <c r="F30" i="14" s="1"/>
  <c r="H12" i="14"/>
  <c r="AL29" i="17"/>
  <c r="F18" i="14" s="1"/>
  <c r="F28" i="14" s="1"/>
  <c r="AX26" i="18"/>
  <c r="G20" i="14" s="1"/>
  <c r="G30" i="14" s="1"/>
  <c r="BJ39" i="16"/>
  <c r="H17" i="14" s="1"/>
  <c r="H27" i="14" s="1"/>
  <c r="AX39" i="16"/>
  <c r="G17" i="14" s="1"/>
  <c r="G27" i="14" s="1"/>
  <c r="Z29" i="17"/>
  <c r="E18" i="14" s="1"/>
  <c r="E28" i="14" s="1"/>
  <c r="AX54" i="12"/>
  <c r="G9" i="14" s="1"/>
  <c r="G29" i="14" s="1"/>
  <c r="AL40" i="17"/>
  <c r="F19" i="14" s="1"/>
  <c r="F29" i="14" s="1"/>
  <c r="E12" i="14"/>
  <c r="G12" i="14"/>
  <c r="BJ47" i="15"/>
  <c r="H16" i="14" s="1"/>
  <c r="BV54" i="12"/>
  <c r="I9" i="14" s="1"/>
  <c r="BJ35" i="12"/>
  <c r="H8" i="14" s="1"/>
  <c r="H28" i="14" s="1"/>
  <c r="Z40" i="17"/>
  <c r="E19" i="14" s="1"/>
  <c r="E29" i="14" s="1"/>
  <c r="BV39" i="16"/>
  <c r="I17" i="14" s="1"/>
  <c r="I27" i="14" s="1"/>
  <c r="BV29" i="17"/>
  <c r="I18" i="14" s="1"/>
  <c r="I28" i="14" s="1"/>
  <c r="Z54" i="12"/>
  <c r="E9" i="14" s="1"/>
  <c r="BJ26" i="18"/>
  <c r="H20" i="14" s="1"/>
  <c r="H30" i="14" s="1"/>
  <c r="F12" i="14"/>
  <c r="BV26" i="18"/>
  <c r="I20" i="14" s="1"/>
  <c r="I30" i="14" s="1"/>
  <c r="I12" i="14"/>
  <c r="BJ54" i="12"/>
  <c r="H9" i="14" s="1"/>
  <c r="H29" i="14" s="1"/>
  <c r="E38" i="14" l="1"/>
  <c r="E40" i="14" s="1"/>
  <c r="E13" i="14"/>
  <c r="E43" i="14"/>
  <c r="E36" i="14"/>
  <c r="E32" i="14"/>
  <c r="I13" i="14"/>
  <c r="I38" i="14"/>
  <c r="H26" i="14"/>
  <c r="H22" i="14"/>
  <c r="G13" i="14"/>
  <c r="G38" i="14"/>
  <c r="H13" i="14"/>
  <c r="H38" i="14"/>
  <c r="G36" i="14"/>
  <c r="G41" i="14" s="1"/>
  <c r="G40" i="14" s="1"/>
  <c r="G32" i="14"/>
  <c r="F13" i="14"/>
  <c r="F38" i="14"/>
  <c r="I22" i="14"/>
  <c r="F22" i="14"/>
  <c r="F26" i="14"/>
  <c r="F36" i="14" l="1"/>
  <c r="F41" i="14" s="1"/>
  <c r="F40" i="14" s="1"/>
  <c r="F32" i="14"/>
  <c r="I32" i="14"/>
  <c r="I36" i="14"/>
  <c r="I41" i="14" s="1"/>
  <c r="I40" i="14" s="1"/>
  <c r="H36" i="14"/>
  <c r="H41" i="14" s="1"/>
  <c r="H40" i="14" s="1"/>
  <c r="H32" i="14"/>
</calcChain>
</file>

<file path=xl/sharedStrings.xml><?xml version="1.0" encoding="utf-8"?>
<sst xmlns="http://schemas.openxmlformats.org/spreadsheetml/2006/main" count="616" uniqueCount="119">
  <si>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</si>
  <si>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</si>
  <si>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</si>
  <si>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</si>
  <si>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</si>
  <si>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</si>
  <si>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</si>
  <si>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</si>
  <si>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</si>
  <si>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</si>
  <si>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</si>
  <si>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</si>
  <si>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</si>
  <si>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</si>
  <si>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</si>
  <si>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</si>
  <si>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</si>
  <si>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</si>
  <si>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</si>
  <si>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</si>
  <si>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</si>
  <si>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</si>
  <si>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</si>
  <si>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</si>
  <si>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</si>
  <si>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</si>
  <si>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</si>
  <si>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</si>
  <si>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</si>
  <si>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</si>
  <si>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</si>
  <si>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</si>
  <si>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</si>
  <si>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</si>
  <si>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</si>
  <si>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</si>
  <si>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</si>
  <si>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</si>
  <si>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</si>
  <si>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</si>
  <si>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</si>
  <si>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</si>
  <si>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</si>
  <si>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</si>
  <si>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</si>
  <si>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</si>
  <si>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</si>
  <si>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</si>
  <si>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</si>
  <si>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</si>
  <si>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</si>
  <si>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</si>
  <si>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</si>
  <si>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</si>
  <si>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</si>
  <si>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</si>
  <si>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</si>
  <si>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</si>
  <si>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</si>
  <si>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</si>
  <si>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</si>
  <si>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</si>
  <si>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</si>
  <si>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</si>
  <si>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</si>
  <si>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</si>
  <si>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</si>
  <si>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</si>
  <si>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</si>
  <si>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</si>
  <si>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</si>
  <si>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</si>
  <si>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</si>
  <si>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</si>
  <si>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</si>
  <si>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</si>
  <si>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</si>
  <si>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</si>
  <si>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</si>
  <si>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</si>
  <si>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</si>
  <si>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</si>
  <si>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</si>
  <si>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</si>
  <si>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</si>
  <si>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</si>
  <si>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</si>
  <si>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</si>
  <si>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</si>
  <si>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</si>
  <si>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</si>
  <si>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</si>
  <si>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</si>
  <si>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</si>
  <si>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</si>
  <si>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</si>
  <si>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</si>
  <si>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</si>
  <si>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</si>
  <si>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</si>
  <si>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</si>
  <si>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</si>
  <si>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</si>
  <si>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</si>
  <si>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</si>
  <si>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</si>
  <si>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</si>
  <si>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</si>
  <si>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>Expected Total Revenue</t>
  </si>
  <si>
    <t>Average Rates</t>
  </si>
  <si>
    <t>Total Known Revenue</t>
  </si>
  <si>
    <t>Capacity Available</t>
  </si>
  <si>
    <t>Utilization %</t>
  </si>
  <si>
    <t>Average Rate</t>
  </si>
  <si>
    <t>Total Average</t>
  </si>
  <si>
    <t>Expected  other Revenue</t>
  </si>
  <si>
    <t>Red Rock</t>
  </si>
  <si>
    <t>Transwestern Pipeline Revenue Projections</t>
  </si>
  <si>
    <t xml:space="preserve">Note the average rate needed in the future years at 90% capacity is only .1694 to keep that revenue level which is only slightly higher than the existing firm contracts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</si>
</sst>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178" formatCode="#,##0.0000"/>
    <numFmt numFmtId="180" formatCode="&quot;$&quot;#,##0"/>
    <numFmt numFmtId="186" formatCode="&quot;$&quot;#,##0.00000"/>
    <numFmt numFmtId="187" formatCode="_(* #,##0.0000_);_(* \(#,##0.0000\);_(* &quot;-&quot;??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  <xf numFmtId="187" fontId="6" fillId="0" borderId="0" xfId="0" applyNumberFormat="1" applyFont="1"/>
    <xf numFmtId="42" fontId="6" fillId="0" borderId="0" xfId="0" applyNumberFormat="1" applyFont="1"/>
    <xf numFmtId="10" fontId="6" fillId="0" borderId="0" xfId="0" applyNumberFormat="1" applyFont="1"/>
    <xf numFmtId="187" fontId="2" fillId="0" borderId="0" xfId="0" applyNumberFormat="1" applyFont="1"/>
    <xf numFmtId="3" fontId="18" fillId="0" borderId="0" xfId="0" applyNumberFormat="1" applyFont="1" applyBorder="1"/>
    <xf numFmtId="0" fontId="18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abSelected="1" topLeftCell="A13" zoomScale="80" zoomScaleNormal="80" workbookViewId="0">
      <selection activeCell="A46" sqref="A46"/>
    </sheetView>
  </sheetViews>
  <sheetFormatPr defaultRowHeight="12.75" x14ac:dyDescent="0.2"/>
  <cols>
    <col min="1" max="1" width="45.7109375" style="92" bestFit="1" customWidth="1"/>
    <col min="2" max="2" width="12.42578125" style="92" bestFit="1" customWidth="1"/>
    <col min="3" max="3" width="7.140625" style="92" customWidth="1"/>
    <col min="4" max="4" width="11.5703125" style="92" bestFit="1" customWidth="1"/>
    <col min="5" max="5" width="13.42578125" style="92" bestFit="1" customWidth="1"/>
    <col min="6" max="6" width="13.7109375" style="92" bestFit="1" customWidth="1"/>
    <col min="7" max="8" width="13.140625" style="92" bestFit="1" customWidth="1"/>
    <col min="9" max="13" width="13" style="92" bestFit="1" customWidth="1"/>
    <col min="14" max="16384" width="9.140625" style="92"/>
  </cols>
  <sheetData>
    <row r="1" spans="1:13" s="18" customFormat="1" ht="15.75" x14ac:dyDescent="0.25">
      <c r="A1" s="40" t="s">
        <v>117</v>
      </c>
    </row>
    <row r="2" spans="1:13" ht="15.75" x14ac:dyDescent="0.25">
      <c r="A2" s="40" t="s">
        <v>107</v>
      </c>
    </row>
    <row r="4" spans="1:13" x14ac:dyDescent="0.2">
      <c r="A4" s="18" t="s">
        <v>104</v>
      </c>
    </row>
    <row r="5" spans="1:13" x14ac:dyDescent="0.2">
      <c r="B5" s="87" t="s">
        <v>96</v>
      </c>
      <c r="D5" s="88">
        <v>37256</v>
      </c>
      <c r="E5" s="88">
        <v>37621</v>
      </c>
      <c r="F5" s="88">
        <v>37986</v>
      </c>
      <c r="G5" s="88">
        <v>38352</v>
      </c>
      <c r="H5" s="88">
        <v>38717</v>
      </c>
      <c r="I5" s="88">
        <v>39082</v>
      </c>
      <c r="J5" s="88">
        <v>39447</v>
      </c>
      <c r="K5" s="88">
        <v>39813</v>
      </c>
      <c r="L5" s="88">
        <v>40178</v>
      </c>
      <c r="M5" s="88">
        <v>40543</v>
      </c>
    </row>
    <row r="6" spans="1:13" x14ac:dyDescent="0.2">
      <c r="A6" s="92" t="s">
        <v>95</v>
      </c>
      <c r="B6" s="93">
        <v>1090000</v>
      </c>
      <c r="E6" s="93">
        <f>'WOT by Month'!Z47</f>
        <v>1081833.3333333333</v>
      </c>
      <c r="F6" s="93">
        <f>'WOT by Month'!AL47</f>
        <v>1081833.3333333333</v>
      </c>
      <c r="G6" s="93">
        <f>'WOT by Month'!AX47</f>
        <v>1081833.3333333333</v>
      </c>
      <c r="H6" s="93">
        <f>'WOT by Month'!BJ47</f>
        <v>1050833.3333333333</v>
      </c>
      <c r="I6" s="93">
        <f>'WOT by Month'!BV47</f>
        <v>986333.33333333337</v>
      </c>
      <c r="J6" s="93"/>
      <c r="K6" s="93"/>
      <c r="L6" s="93"/>
      <c r="M6" s="93"/>
    </row>
    <row r="7" spans="1:13" x14ac:dyDescent="0.2">
      <c r="A7" s="92" t="s">
        <v>97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  <c r="J7" s="93"/>
      <c r="K7" s="93"/>
      <c r="L7" s="93"/>
      <c r="M7" s="93"/>
    </row>
    <row r="8" spans="1:13" x14ac:dyDescent="0.2">
      <c r="A8" s="92" t="s">
        <v>98</v>
      </c>
      <c r="B8" s="93">
        <v>476000</v>
      </c>
      <c r="E8" s="93">
        <f>'IG-BL by Month'!Z35</f>
        <v>446000</v>
      </c>
      <c r="F8" s="93">
        <f>'IG-BL by Month'!AL35</f>
        <v>392500</v>
      </c>
      <c r="G8" s="93">
        <f>'IG-BL by Month'!AX35</f>
        <v>100416.66666666667</v>
      </c>
      <c r="H8" s="93">
        <f>'IG-BL by Month'!BJ35</f>
        <v>90000</v>
      </c>
      <c r="I8" s="93">
        <f>'IG-BL by Month'!BV35</f>
        <v>62500</v>
      </c>
      <c r="J8" s="93"/>
      <c r="K8" s="93"/>
      <c r="L8" s="93"/>
      <c r="M8" s="93"/>
    </row>
    <row r="9" spans="1:13" x14ac:dyDescent="0.2">
      <c r="A9" s="92" t="s">
        <v>99</v>
      </c>
      <c r="B9" s="93">
        <v>205000</v>
      </c>
      <c r="C9" s="94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Month'!BV54</f>
        <v>1041.6666666666667</v>
      </c>
      <c r="J9" s="93"/>
      <c r="K9" s="93"/>
      <c r="L9" s="93"/>
      <c r="M9" s="93"/>
    </row>
    <row r="10" spans="1:13" x14ac:dyDescent="0.2">
      <c r="A10" s="92" t="s">
        <v>100</v>
      </c>
      <c r="B10" s="45">
        <v>850000</v>
      </c>
      <c r="C10" s="94"/>
      <c r="D10" s="94"/>
      <c r="E10" s="45">
        <f>'EOT by Month'!Z28</f>
        <v>684611.13333333319</v>
      </c>
      <c r="F10" s="45">
        <f>'EOT by Month'!AL28</f>
        <v>681902.79999999993</v>
      </c>
      <c r="G10" s="45">
        <f>'EOT by Month'!AX28</f>
        <v>681902.79999999993</v>
      </c>
      <c r="H10" s="45">
        <f>'EOT by Month'!BJ28</f>
        <v>584117.13333333319</v>
      </c>
      <c r="I10" s="45">
        <f>'EOT by Month'!BV28</f>
        <v>95188.800000000032</v>
      </c>
      <c r="J10" s="45"/>
      <c r="K10" s="45"/>
      <c r="L10" s="45"/>
      <c r="M10" s="45"/>
    </row>
    <row r="11" spans="1:13" x14ac:dyDescent="0.2">
      <c r="A11" s="92" t="s">
        <v>116</v>
      </c>
      <c r="B11" s="113">
        <v>107000</v>
      </c>
      <c r="C11" s="114"/>
      <c r="D11" s="114"/>
      <c r="E11" s="113">
        <v>106700</v>
      </c>
      <c r="F11" s="113">
        <v>105533</v>
      </c>
      <c r="G11" s="113">
        <v>100950</v>
      </c>
      <c r="H11" s="113">
        <v>99700</v>
      </c>
      <c r="I11" s="113">
        <v>99700</v>
      </c>
      <c r="J11" s="113"/>
      <c r="K11" s="113"/>
      <c r="L11" s="113"/>
      <c r="M11" s="113"/>
    </row>
    <row r="12" spans="1:13" x14ac:dyDescent="0.2">
      <c r="A12" s="91" t="s">
        <v>16</v>
      </c>
      <c r="B12" s="93">
        <f>SUM(B6:B11)</f>
        <v>3578000</v>
      </c>
      <c r="C12" s="94"/>
      <c r="D12" s="93">
        <f>SUM(D6:D10)</f>
        <v>0</v>
      </c>
      <c r="E12" s="93">
        <f>SUM(E6:E11)</f>
        <v>3316173.8</v>
      </c>
      <c r="F12" s="93">
        <f>SUM(F6:F11)</f>
        <v>3263215.1333333328</v>
      </c>
      <c r="G12" s="93">
        <f>SUM(G6:G11)</f>
        <v>2964882.1333333328</v>
      </c>
      <c r="H12" s="93">
        <f>SUM(H6:H11)</f>
        <v>2775096.4666666663</v>
      </c>
      <c r="I12" s="93">
        <f>SUM(I6:I11)</f>
        <v>1968209.8000000003</v>
      </c>
      <c r="J12" s="93"/>
      <c r="K12" s="93"/>
      <c r="L12" s="93"/>
      <c r="M12" s="93"/>
    </row>
    <row r="13" spans="1:13" x14ac:dyDescent="0.2">
      <c r="A13" s="90" t="s">
        <v>101</v>
      </c>
      <c r="B13" s="93"/>
      <c r="C13" s="94"/>
      <c r="D13" s="95">
        <f t="shared" ref="D13:I13" si="0">D12/$B$12</f>
        <v>0</v>
      </c>
      <c r="E13" s="95">
        <f t="shared" si="0"/>
        <v>0.92682330911123523</v>
      </c>
      <c r="F13" s="95">
        <f t="shared" si="0"/>
        <v>0.91202211663871791</v>
      </c>
      <c r="G13" s="95">
        <f t="shared" si="0"/>
        <v>0.82864229550959556</v>
      </c>
      <c r="H13" s="95">
        <f t="shared" si="0"/>
        <v>0.77559990683808444</v>
      </c>
      <c r="I13" s="95">
        <f t="shared" si="0"/>
        <v>0.55008658468418115</v>
      </c>
      <c r="J13" s="95"/>
      <c r="K13" s="95"/>
      <c r="L13" s="95"/>
      <c r="M13" s="95"/>
    </row>
    <row r="14" spans="1:13" x14ac:dyDescent="0.2">
      <c r="A14" s="89"/>
      <c r="B14" s="93"/>
    </row>
    <row r="15" spans="1:13" x14ac:dyDescent="0.2">
      <c r="A15" s="18" t="s">
        <v>103</v>
      </c>
      <c r="B15" s="93"/>
      <c r="D15" s="88">
        <v>37256</v>
      </c>
      <c r="E15" s="88">
        <f>EDATE(D15,12)</f>
        <v>37621</v>
      </c>
      <c r="F15" s="88">
        <f>EDATE(E15,12)</f>
        <v>37986</v>
      </c>
      <c r="G15" s="88">
        <f>EDATE(F15,12)</f>
        <v>38352</v>
      </c>
      <c r="H15" s="88">
        <f>EDATE(G15,12)</f>
        <v>38717</v>
      </c>
      <c r="I15" s="88">
        <f>EDATE(H15,12)</f>
        <v>39082</v>
      </c>
      <c r="J15" s="88"/>
      <c r="K15" s="88"/>
      <c r="L15" s="88"/>
      <c r="M15" s="88"/>
    </row>
    <row r="16" spans="1:13" x14ac:dyDescent="0.2">
      <c r="A16" s="92" t="s">
        <v>95</v>
      </c>
      <c r="B16" s="93"/>
      <c r="D16" s="105"/>
      <c r="E16" s="105">
        <f>'WOT revenue'!Z47</f>
        <v>123549989.75000001</v>
      </c>
      <c r="F16" s="105">
        <f>'WOT revenue'!AL47</f>
        <v>128901362.25000001</v>
      </c>
      <c r="G16" s="105">
        <f>'WOT revenue'!AX47</f>
        <v>121569747.90000002</v>
      </c>
      <c r="H16" s="105">
        <f>'WOT revenue'!BJ47</f>
        <v>119266676.25000001</v>
      </c>
      <c r="I16" s="105">
        <f>'WOT revenue'!BV47</f>
        <v>113953972.25000001</v>
      </c>
      <c r="J16" s="105"/>
      <c r="K16" s="105"/>
      <c r="L16" s="105"/>
      <c r="M16" s="105"/>
    </row>
    <row r="17" spans="1:13" x14ac:dyDescent="0.2">
      <c r="A17" s="92" t="s">
        <v>97</v>
      </c>
      <c r="B17" s="93"/>
      <c r="E17" s="93">
        <f>'SJ revenue'!Z39</f>
        <v>21896939.84</v>
      </c>
      <c r="F17" s="93">
        <f>'SJ revenue'!AL39</f>
        <v>21811505.84</v>
      </c>
      <c r="G17" s="93">
        <f>'SJ revenue'!AX39</f>
        <v>21780705.855999999</v>
      </c>
      <c r="H17" s="93">
        <f>'SJ revenue'!BJ39</f>
        <v>20753005.84</v>
      </c>
      <c r="I17" s="93">
        <f>'SJ revenue'!BV39</f>
        <v>20753005.84</v>
      </c>
      <c r="J17" s="93"/>
      <c r="K17" s="93"/>
      <c r="L17" s="93"/>
      <c r="M17" s="93"/>
    </row>
    <row r="18" spans="1:13" x14ac:dyDescent="0.2">
      <c r="A18" s="92" t="s">
        <v>98</v>
      </c>
      <c r="B18" s="93"/>
      <c r="E18" s="93">
        <f>'IG-BL revenue'!Z29</f>
        <v>8645572.5</v>
      </c>
      <c r="F18" s="93">
        <f>'IG-BL revenue'!AL29</f>
        <v>7287590</v>
      </c>
      <c r="G18" s="93">
        <f>'IG-BL revenue'!AX29</f>
        <v>7307556</v>
      </c>
      <c r="H18" s="93">
        <f>'IG-BL revenue'!BJ29</f>
        <v>7287590</v>
      </c>
      <c r="I18" s="93">
        <f>'IG-BL revenue'!BV29</f>
        <v>7287590</v>
      </c>
      <c r="J18" s="93"/>
      <c r="K18" s="93"/>
      <c r="L18" s="93"/>
      <c r="M18" s="93"/>
    </row>
    <row r="19" spans="1:13" x14ac:dyDescent="0.2">
      <c r="A19" s="92" t="s">
        <v>99</v>
      </c>
      <c r="B19" s="93"/>
      <c r="E19" s="93">
        <f>'IG-BL revenue'!Z40</f>
        <v>2137987.5</v>
      </c>
      <c r="F19" s="93">
        <f>'IG-BL revenue'!AL40</f>
        <v>1916250</v>
      </c>
      <c r="G19" s="93">
        <f>'IG-BL revenue'!AX40</f>
        <v>1921500</v>
      </c>
      <c r="H19" s="93">
        <f>'IG-BL revenue'!BJ40</f>
        <v>1916250</v>
      </c>
      <c r="I19" s="93">
        <f>'IG-BL revenue'!BV40</f>
        <v>273750</v>
      </c>
      <c r="J19" s="93"/>
      <c r="K19" s="93"/>
      <c r="L19" s="93"/>
      <c r="M19" s="93"/>
    </row>
    <row r="20" spans="1:13" x14ac:dyDescent="0.2">
      <c r="A20" s="92" t="s">
        <v>100</v>
      </c>
      <c r="B20" s="93"/>
      <c r="D20" s="94"/>
      <c r="E20" s="45">
        <f>'EOT revenue'!Z26</f>
        <v>9615576.0999999996</v>
      </c>
      <c r="F20" s="45">
        <f>'EOT revenue'!AL26</f>
        <v>9552101.0999999996</v>
      </c>
      <c r="G20" s="45">
        <f>'EOT revenue'!AX26</f>
        <v>9578271.2400000002</v>
      </c>
      <c r="H20" s="45">
        <f>'EOT revenue'!BJ26</f>
        <v>8166748.4000000004</v>
      </c>
      <c r="I20" s="45">
        <f>'EOT revenue'!BV26</f>
        <v>1262695.5999999999</v>
      </c>
      <c r="J20" s="45"/>
      <c r="K20" s="45"/>
      <c r="L20" s="45"/>
      <c r="M20" s="45"/>
    </row>
    <row r="21" spans="1:13" x14ac:dyDescent="0.2">
      <c r="A21" s="92" t="s">
        <v>116</v>
      </c>
      <c r="B21" s="93"/>
      <c r="D21" s="114"/>
      <c r="E21" s="113">
        <v>10988351</v>
      </c>
      <c r="F21" s="113">
        <v>16408788</v>
      </c>
      <c r="G21" s="113">
        <v>13830215</v>
      </c>
      <c r="H21" s="113">
        <v>13488028</v>
      </c>
      <c r="I21" s="113">
        <v>13488028</v>
      </c>
      <c r="J21" s="113"/>
      <c r="K21" s="113"/>
      <c r="L21" s="113"/>
      <c r="M21" s="113"/>
    </row>
    <row r="22" spans="1:13" x14ac:dyDescent="0.2">
      <c r="A22" s="91" t="s">
        <v>16</v>
      </c>
      <c r="B22" s="93"/>
      <c r="D22" s="105">
        <f>SUM(D16:D20)</f>
        <v>0</v>
      </c>
      <c r="E22" s="105">
        <f>SUM(E16:E21)</f>
        <v>176834416.69</v>
      </c>
      <c r="F22" s="105">
        <f>SUM(F16:F21)</f>
        <v>185877597.19</v>
      </c>
      <c r="G22" s="105">
        <f>SUM(G16:G21)</f>
        <v>175987995.99600002</v>
      </c>
      <c r="H22" s="105">
        <f>SUM(H16:H21)</f>
        <v>170878298.49000001</v>
      </c>
      <c r="I22" s="105">
        <f>SUM(I16:I21)</f>
        <v>157019041.69</v>
      </c>
      <c r="J22" s="105"/>
      <c r="K22" s="105"/>
      <c r="L22" s="105"/>
      <c r="M22" s="105"/>
    </row>
    <row r="23" spans="1:13" x14ac:dyDescent="0.2">
      <c r="B23" s="93"/>
    </row>
    <row r="24" spans="1:13" x14ac:dyDescent="0.2">
      <c r="B24" s="93"/>
    </row>
    <row r="25" spans="1:13" x14ac:dyDescent="0.2">
      <c r="A25" s="18" t="s">
        <v>109</v>
      </c>
      <c r="B25" s="93"/>
    </row>
    <row r="26" spans="1:13" x14ac:dyDescent="0.2">
      <c r="A26" s="92" t="s">
        <v>95</v>
      </c>
      <c r="B26" s="93"/>
      <c r="E26" s="109">
        <f t="shared" ref="E26:I30" si="1">+E16/(365*E6)</f>
        <v>0.31288842021513463</v>
      </c>
      <c r="F26" s="109">
        <f t="shared" si="1"/>
        <v>0.32644068752730343</v>
      </c>
      <c r="G26" s="109">
        <f t="shared" si="1"/>
        <v>0.30787348864497321</v>
      </c>
      <c r="H26" s="109">
        <f t="shared" si="1"/>
        <v>0.3109513247802897</v>
      </c>
      <c r="I26" s="109">
        <f t="shared" si="1"/>
        <v>0.31652855393575213</v>
      </c>
      <c r="J26" s="109"/>
      <c r="K26" s="109"/>
      <c r="L26" s="109"/>
      <c r="M26" s="109"/>
    </row>
    <row r="27" spans="1:13" x14ac:dyDescent="0.2">
      <c r="A27" s="92" t="s">
        <v>97</v>
      </c>
      <c r="B27" s="93"/>
      <c r="E27" s="109">
        <f t="shared" si="1"/>
        <v>7.3068785199716768E-2</v>
      </c>
      <c r="F27" s="109">
        <f t="shared" si="1"/>
        <v>7.1229316602707857E-2</v>
      </c>
      <c r="G27" s="109">
        <f t="shared" si="1"/>
        <v>7.127032085122581E-2</v>
      </c>
      <c r="H27" s="109">
        <f t="shared" si="1"/>
        <v>7.215919650150561E-2</v>
      </c>
      <c r="I27" s="109">
        <f t="shared" si="1"/>
        <v>7.8592666552272511E-2</v>
      </c>
      <c r="J27" s="109"/>
      <c r="K27" s="109"/>
      <c r="L27" s="109"/>
      <c r="M27" s="109"/>
    </row>
    <row r="28" spans="1:13" x14ac:dyDescent="0.2">
      <c r="A28" s="92" t="s">
        <v>98</v>
      </c>
      <c r="B28" s="93"/>
      <c r="E28" s="109">
        <f t="shared" si="1"/>
        <v>5.3108744394618837E-2</v>
      </c>
      <c r="F28" s="109">
        <f t="shared" si="1"/>
        <v>5.0868789808917195E-2</v>
      </c>
      <c r="G28" s="109">
        <f t="shared" si="1"/>
        <v>0.1993762792019553</v>
      </c>
      <c r="H28" s="109">
        <f t="shared" si="1"/>
        <v>0.22184444444444446</v>
      </c>
      <c r="I28" s="109">
        <f t="shared" si="1"/>
        <v>0.31945600000000002</v>
      </c>
      <c r="J28" s="109"/>
      <c r="K28" s="109"/>
      <c r="L28" s="109"/>
      <c r="M28" s="109"/>
    </row>
    <row r="29" spans="1:13" x14ac:dyDescent="0.2">
      <c r="A29" s="92" t="s">
        <v>99</v>
      </c>
      <c r="B29" s="93"/>
      <c r="E29" s="109">
        <f t="shared" si="1"/>
        <v>3.3281249999999998E-2</v>
      </c>
      <c r="F29" s="109">
        <f t="shared" si="1"/>
        <v>3.2307692307692308E-2</v>
      </c>
      <c r="G29" s="109">
        <f t="shared" si="1"/>
        <v>3.2396206533192834E-2</v>
      </c>
      <c r="H29" s="109">
        <f t="shared" si="1"/>
        <v>3.2307692307692308E-2</v>
      </c>
      <c r="I29" s="109">
        <f t="shared" si="1"/>
        <v>0.72</v>
      </c>
      <c r="J29" s="109"/>
      <c r="K29" s="109"/>
      <c r="L29" s="109"/>
      <c r="M29" s="109"/>
    </row>
    <row r="30" spans="1:13" x14ac:dyDescent="0.2">
      <c r="A30" s="92" t="s">
        <v>100</v>
      </c>
      <c r="B30" s="93"/>
      <c r="E30" s="109">
        <f t="shared" si="1"/>
        <v>3.848030338233234E-2</v>
      </c>
      <c r="F30" s="109">
        <f t="shared" si="1"/>
        <v>3.837810902081646E-2</v>
      </c>
      <c r="G30" s="109">
        <f t="shared" si="1"/>
        <v>3.8483254524983079E-2</v>
      </c>
      <c r="H30" s="109">
        <f t="shared" si="1"/>
        <v>3.8305079364820784E-2</v>
      </c>
      <c r="I30" s="109">
        <f t="shared" si="1"/>
        <v>3.6342931101137926E-2</v>
      </c>
      <c r="J30" s="109"/>
      <c r="K30" s="109"/>
      <c r="L30" s="109"/>
      <c r="M30" s="109"/>
    </row>
    <row r="31" spans="1:13" x14ac:dyDescent="0.2">
      <c r="A31" s="92" t="s">
        <v>116</v>
      </c>
      <c r="B31" s="93"/>
      <c r="E31" s="109">
        <f t="shared" ref="E31:I32" si="2">+E21/(E11*365)</f>
        <v>0.28214687191074705</v>
      </c>
      <c r="F31" s="109">
        <f t="shared" si="2"/>
        <v>0.42598602865116919</v>
      </c>
      <c r="G31" s="109">
        <f t="shared" si="2"/>
        <v>0.37534422981674098</v>
      </c>
      <c r="H31" s="109">
        <f t="shared" si="2"/>
        <v>0.37064695456231711</v>
      </c>
      <c r="I31" s="109">
        <f t="shared" si="2"/>
        <v>0.37064695456231711</v>
      </c>
      <c r="J31" s="109"/>
      <c r="K31" s="109"/>
      <c r="L31" s="109"/>
      <c r="M31" s="109"/>
    </row>
    <row r="32" spans="1:13" x14ac:dyDescent="0.2">
      <c r="A32" s="92" t="s">
        <v>114</v>
      </c>
      <c r="B32" s="93"/>
      <c r="E32" s="112">
        <f t="shared" si="2"/>
        <v>0.14609543502973379</v>
      </c>
      <c r="F32" s="112">
        <f t="shared" si="2"/>
        <v>0.15605887755592462</v>
      </c>
      <c r="G32" s="112">
        <f t="shared" si="2"/>
        <v>0.16262329207591417</v>
      </c>
      <c r="H32" s="112">
        <f t="shared" si="2"/>
        <v>0.16870034159668168</v>
      </c>
      <c r="I32" s="112">
        <f t="shared" si="2"/>
        <v>0.21856874979235874</v>
      </c>
    </row>
    <row r="33" spans="1:13" x14ac:dyDescent="0.2">
      <c r="B33" s="93"/>
    </row>
    <row r="34" spans="1:13" x14ac:dyDescent="0.2">
      <c r="B34" s="93"/>
    </row>
    <row r="35" spans="1:13" x14ac:dyDescent="0.2">
      <c r="B35" s="93"/>
    </row>
    <row r="36" spans="1:13" x14ac:dyDescent="0.2">
      <c r="A36" s="92" t="s">
        <v>110</v>
      </c>
      <c r="B36" s="93"/>
      <c r="E36" s="105">
        <f>+E22</f>
        <v>176834416.69</v>
      </c>
      <c r="F36" s="105">
        <f>+F22</f>
        <v>185877597.19</v>
      </c>
      <c r="G36" s="105">
        <f>+G22</f>
        <v>175987995.99600002</v>
      </c>
      <c r="H36" s="105">
        <f>+H22</f>
        <v>170878298.49000001</v>
      </c>
      <c r="I36" s="105">
        <f>+I22</f>
        <v>157019041.69</v>
      </c>
      <c r="J36" s="105">
        <v>0</v>
      </c>
      <c r="K36" s="105">
        <v>0</v>
      </c>
      <c r="L36" s="105">
        <v>0</v>
      </c>
      <c r="M36" s="105">
        <v>0</v>
      </c>
    </row>
    <row r="37" spans="1:13" x14ac:dyDescent="0.2">
      <c r="B37" s="93"/>
    </row>
    <row r="38" spans="1:13" x14ac:dyDescent="0.2">
      <c r="A38" s="92" t="s">
        <v>111</v>
      </c>
      <c r="B38" s="93"/>
      <c r="E38" s="93">
        <f>+$B$12-E12</f>
        <v>261826.20000000019</v>
      </c>
      <c r="F38" s="93">
        <f t="shared" ref="F38:M38" si="3">+$B$12-F12</f>
        <v>314784.86666666716</v>
      </c>
      <c r="G38" s="93">
        <f t="shared" si="3"/>
        <v>613117.86666666716</v>
      </c>
      <c r="H38" s="93">
        <f t="shared" si="3"/>
        <v>802903.53333333367</v>
      </c>
      <c r="I38" s="93">
        <f t="shared" si="3"/>
        <v>1609790.1999999997</v>
      </c>
      <c r="J38" s="93">
        <f t="shared" si="3"/>
        <v>3578000</v>
      </c>
      <c r="K38" s="93">
        <f t="shared" si="3"/>
        <v>3578000</v>
      </c>
      <c r="L38" s="93">
        <f t="shared" si="3"/>
        <v>3578000</v>
      </c>
      <c r="M38" s="93">
        <f t="shared" si="3"/>
        <v>3578000</v>
      </c>
    </row>
    <row r="39" spans="1:13" x14ac:dyDescent="0.2">
      <c r="A39" s="92" t="s">
        <v>112</v>
      </c>
      <c r="B39" s="93"/>
      <c r="E39" s="111">
        <v>0</v>
      </c>
      <c r="F39" s="111">
        <v>0.9</v>
      </c>
      <c r="G39" s="111">
        <v>0.9</v>
      </c>
      <c r="H39" s="111">
        <v>0.9</v>
      </c>
      <c r="I39" s="111">
        <v>0.9</v>
      </c>
      <c r="J39" s="111">
        <v>0.9</v>
      </c>
      <c r="K39" s="111">
        <v>0.9</v>
      </c>
      <c r="L39" s="111">
        <v>0.9</v>
      </c>
      <c r="M39" s="111">
        <v>0.9</v>
      </c>
    </row>
    <row r="40" spans="1:13" x14ac:dyDescent="0.2">
      <c r="A40" s="92" t="s">
        <v>113</v>
      </c>
      <c r="B40" s="93"/>
      <c r="E40" s="109" t="e">
        <f>+E41/(E38*0.365*E39)</f>
        <v>#DIV/0!</v>
      </c>
      <c r="F40" s="109">
        <f t="shared" ref="F40:M40" si="4">+F41/(F38*0.365*F39)</f>
        <v>1.6463156557474014E-2</v>
      </c>
      <c r="G40" s="109">
        <f t="shared" si="4"/>
        <v>7.6178260682120622E-2</v>
      </c>
      <c r="H40" s="109">
        <f t="shared" si="4"/>
        <v>9.2054410306193823E-2</v>
      </c>
      <c r="I40" s="109">
        <f t="shared" si="4"/>
        <v>7.9502042098168801E-2</v>
      </c>
      <c r="J40" s="109">
        <f t="shared" si="4"/>
        <v>0.16935985427604683</v>
      </c>
      <c r="K40" s="109">
        <f t="shared" si="4"/>
        <v>0.16935985427604683</v>
      </c>
      <c r="L40" s="109">
        <f t="shared" si="4"/>
        <v>0.16935985427604683</v>
      </c>
      <c r="M40" s="109">
        <f t="shared" si="4"/>
        <v>0.16935985427604683</v>
      </c>
    </row>
    <row r="41" spans="1:13" x14ac:dyDescent="0.2">
      <c r="A41" s="92" t="s">
        <v>115</v>
      </c>
      <c r="E41" s="93">
        <v>0</v>
      </c>
      <c r="F41" s="93">
        <f t="shared" ref="F41:M41" si="5">+F43-F36/1000</f>
        <v>1702.4028099999996</v>
      </c>
      <c r="G41" s="93">
        <f t="shared" si="5"/>
        <v>15343.004003999988</v>
      </c>
      <c r="H41" s="93">
        <f t="shared" si="5"/>
        <v>24279.701509999984</v>
      </c>
      <c r="I41" s="93">
        <f t="shared" si="5"/>
        <v>42041.958310000016</v>
      </c>
      <c r="J41" s="93">
        <f t="shared" si="5"/>
        <v>199061</v>
      </c>
      <c r="K41" s="93">
        <f t="shared" si="5"/>
        <v>199061</v>
      </c>
      <c r="L41" s="93">
        <f t="shared" si="5"/>
        <v>199061</v>
      </c>
      <c r="M41" s="93">
        <f t="shared" si="5"/>
        <v>199061</v>
      </c>
    </row>
    <row r="43" spans="1:13" x14ac:dyDescent="0.2">
      <c r="A43" s="92" t="s">
        <v>108</v>
      </c>
      <c r="E43" s="105">
        <f>+E22/1000</f>
        <v>176834.41668999998</v>
      </c>
      <c r="F43" s="110">
        <v>187580</v>
      </c>
      <c r="G43" s="110">
        <v>191331</v>
      </c>
      <c r="H43" s="110">
        <v>195158</v>
      </c>
      <c r="I43" s="110">
        <v>199061</v>
      </c>
      <c r="J43" s="110">
        <v>199061</v>
      </c>
      <c r="K43" s="110">
        <v>199061</v>
      </c>
      <c r="L43" s="110">
        <v>199061</v>
      </c>
      <c r="M43" s="110">
        <v>199061</v>
      </c>
    </row>
    <row r="45" spans="1:13" x14ac:dyDescent="0.2">
      <c r="A45" s="92" t="s">
        <v>118</v>
      </c>
    </row>
  </sheetData>
  <phoneticPr fontId="0" type="noConversion"/>
  <pageMargins left="0.75" right="0.75" top="1" bottom="1" header="0.5" footer="0.5"/>
  <pageSetup scale="8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BP27" activePane="bottomRight" state="frozen"/>
      <selection pane="topRight" activeCell="L1" sqref="L1"/>
      <selection pane="bottomLeft" activeCell="A9" sqref="A9"/>
      <selection pane="bottomRight" activeCell="BV47" sqref="BV47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26" max="26" width="10" bestFit="1" customWidth="1"/>
    <col min="38" max="38" width="10" bestFit="1" customWidth="1"/>
    <col min="50" max="50" width="10.7109375" customWidth="1"/>
    <col min="62" max="62" width="10.42578125" bestFit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A47" t="s">
        <v>102</v>
      </c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101">
        <f>AVERAGE(O46:Z46)</f>
        <v>1081833.3333333333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101">
        <f>AVERAGE(AA46:AL46)</f>
        <v>1081833.3333333333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101">
        <f>AVERAGE(AM46:AX46)</f>
        <v>1081833.3333333333</v>
      </c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03">
        <f>AVERAGE(AY46:BJ46)</f>
        <v>1050833.3333333333</v>
      </c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101">
        <f>AVERAGE(BK46:BV46)</f>
        <v>986333.33333333337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7" customFormat="1" x14ac:dyDescent="0.2">
      <c r="A53" s="96" t="s">
        <v>102</v>
      </c>
      <c r="E53" s="98"/>
      <c r="F53" s="98"/>
      <c r="H53" s="99"/>
      <c r="I53" s="99"/>
      <c r="J53" s="99"/>
      <c r="K53" s="100"/>
      <c r="L53" s="99"/>
      <c r="M53" s="101"/>
      <c r="N53" s="101"/>
      <c r="O53" s="102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>
        <f>AVERAGE(O52:Z52)</f>
        <v>1062125</v>
      </c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>
        <f>AVERAGE(AA52:AL52)</f>
        <v>1012833.3333333334</v>
      </c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>
        <f>AVERAGE(AM52:AX52)</f>
        <v>976583.33333333337</v>
      </c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3">
        <f>AVERAGE(AY52:BJ52)</f>
        <v>830066.66666666663</v>
      </c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1">
        <f>AVERAGE(BK52:BV52)</f>
        <v>377733.33333333331</v>
      </c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0" bestFit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6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6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6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6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6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6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6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6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6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6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6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6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6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6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6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6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6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6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6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6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6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6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6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6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6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6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6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7" customFormat="1" x14ac:dyDescent="0.2">
      <c r="A39" s="96" t="s">
        <v>102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AVERAGE(O38:Z38)</f>
        <v>821029.33333333337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AVERAGE(AA38:AL38)</f>
        <v>838946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AVERAGE(AM38:AX38)</f>
        <v>837279.33333333337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AVERAGE(AY38:BJ38)</f>
        <v>787946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AVERAGE(BK38:BV38)</f>
        <v>723446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  <row r="40" spans="1:107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">
      <c r="E41" s="1"/>
      <c r="G41" s="6"/>
      <c r="H41" s="6"/>
      <c r="O41" s="13"/>
    </row>
    <row r="42" spans="1:107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">
      <c r="E43" s="1"/>
      <c r="G43" s="6"/>
      <c r="H43" s="6"/>
    </row>
    <row r="44" spans="1:107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">
      <c r="D45" s="1"/>
      <c r="E45" s="1"/>
      <c r="G45" s="6"/>
      <c r="H45" s="6"/>
    </row>
    <row r="46" spans="1:107" x14ac:dyDescent="0.2">
      <c r="BJ46" s="19"/>
    </row>
    <row r="47" spans="1:107" x14ac:dyDescent="0.2">
      <c r="E47" s="9"/>
      <c r="F47" s="9"/>
    </row>
    <row r="48" spans="1:107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7" customFormat="1" x14ac:dyDescent="0.2">
      <c r="A35" s="96" t="s">
        <v>102</v>
      </c>
      <c r="E35" s="98"/>
      <c r="F35" s="98"/>
      <c r="H35" s="99"/>
      <c r="I35" s="99"/>
      <c r="J35" s="99"/>
      <c r="K35" s="100"/>
      <c r="L35" s="99"/>
      <c r="M35" s="101"/>
      <c r="N35" s="101"/>
      <c r="O35" s="102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>
        <f>AVERAGE(O34:Z34)</f>
        <v>446000</v>
      </c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>
        <f>AVERAGE(AA34:AL34)</f>
        <v>392500</v>
      </c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>
        <f>AVERAGE(AM34:AX34)</f>
        <v>100416.66666666667</v>
      </c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3">
        <f>AVERAGE(AY34:BJ34)</f>
        <v>90000</v>
      </c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1">
        <f>AVERAGE(BK34:BV34)</f>
        <v>62500</v>
      </c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  <c r="DA35" s="104"/>
      <c r="DB35" s="104"/>
      <c r="DC35" s="104"/>
    </row>
    <row r="36" spans="1:107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">
      <c r="J48" s="68"/>
      <c r="K48" s="68"/>
    </row>
    <row r="49" spans="1:107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">
      <c r="J50" s="68"/>
      <c r="K50" s="68"/>
    </row>
    <row r="51" spans="1:107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">
      <c r="J52" s="68"/>
      <c r="K52" s="68"/>
    </row>
    <row r="53" spans="1:107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7" customFormat="1" x14ac:dyDescent="0.2">
      <c r="A54" s="96" t="s">
        <v>102</v>
      </c>
      <c r="E54" s="98"/>
      <c r="F54" s="98"/>
      <c r="H54" s="99"/>
      <c r="I54" s="99"/>
      <c r="J54" s="99"/>
      <c r="K54" s="100"/>
      <c r="L54" s="99"/>
      <c r="M54" s="101"/>
      <c r="N54" s="101"/>
      <c r="O54" s="102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>
        <f>AVERAGE(O53:Z53)</f>
        <v>176000</v>
      </c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>
        <f>AVERAGE(AA53:AL53)</f>
        <v>162500</v>
      </c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>
        <f>AVERAGE(AM53:AX53)</f>
        <v>162500</v>
      </c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3">
        <f>AVERAGE(AY53:BJ53)</f>
        <v>162500</v>
      </c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1">
        <f>AVERAGE(BK53:BV53)</f>
        <v>1041.6666666666667</v>
      </c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</row>
    <row r="55" spans="1:107" x14ac:dyDescent="0.2">
      <c r="J55" s="68"/>
      <c r="K55" s="68"/>
    </row>
    <row r="56" spans="1:107" x14ac:dyDescent="0.2">
      <c r="J56" s="68"/>
      <c r="K56" s="68"/>
    </row>
    <row r="57" spans="1:107" x14ac:dyDescent="0.2">
      <c r="J57" s="68"/>
      <c r="K57" s="68"/>
    </row>
    <row r="58" spans="1:107" x14ac:dyDescent="0.2">
      <c r="J58" s="68"/>
      <c r="K58" s="68"/>
    </row>
    <row r="59" spans="1:107" x14ac:dyDescent="0.2">
      <c r="J59" s="68"/>
      <c r="K59" s="68"/>
    </row>
    <row r="60" spans="1:107" x14ac:dyDescent="0.2">
      <c r="J60" s="68"/>
      <c r="K60" s="68"/>
    </row>
    <row r="61" spans="1:107" x14ac:dyDescent="0.2">
      <c r="J61" s="68"/>
      <c r="K61" s="68"/>
    </row>
    <row r="62" spans="1:107" x14ac:dyDescent="0.2">
      <c r="J62" s="68"/>
      <c r="K62" s="68"/>
    </row>
    <row r="63" spans="1:107" x14ac:dyDescent="0.2">
      <c r="J63" s="68"/>
      <c r="K63" s="68"/>
    </row>
    <row r="64" spans="1:107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7" customFormat="1" x14ac:dyDescent="0.2">
      <c r="A28" s="96" t="s">
        <v>102</v>
      </c>
      <c r="E28" s="98"/>
      <c r="F28" s="98"/>
      <c r="H28" s="99"/>
      <c r="I28" s="99"/>
      <c r="J28" s="99"/>
      <c r="K28" s="100"/>
      <c r="L28" s="99"/>
      <c r="M28" s="101"/>
      <c r="N28" s="101"/>
      <c r="O28" s="102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>
        <f>AVERAGE(O27:Z27)</f>
        <v>684611.13333333319</v>
      </c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>
        <f>AVERAGE(AA27:AL27)</f>
        <v>681902.79999999993</v>
      </c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>
        <f>AVERAGE(AM27:AX27)</f>
        <v>681902.79999999993</v>
      </c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3">
        <f>AVERAGE(AY27:BJ27)</f>
        <v>584117.13333333319</v>
      </c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1">
        <f>AVERAGE(BK27:BV27)</f>
        <v>95188.800000000032</v>
      </c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BI12" activePane="bottomRight" state="frozen"/>
      <selection pane="topRight" activeCell="L1" sqref="L1"/>
      <selection pane="bottomLeft" activeCell="A9" sqref="A9"/>
      <selection pane="bottomRight" activeCell="BK46" sqref="BK46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3.85546875" style="61" bestFit="1" customWidth="1"/>
    <col min="12" max="14" width="9.7109375" bestFit="1" customWidth="1"/>
    <col min="15" max="15" width="10.140625" bestFit="1" customWidth="1"/>
    <col min="16" max="16" width="9.7109375" bestFit="1" customWidth="1"/>
    <col min="17" max="25" width="10.140625" bestFit="1" customWidth="1"/>
    <col min="26" max="26" width="12.7109375" bestFit="1" customWidth="1"/>
    <col min="27" max="27" width="10.140625" bestFit="1" customWidth="1"/>
    <col min="28" max="28" width="9.7109375" bestFit="1" customWidth="1"/>
    <col min="29" max="37" width="10.140625" bestFit="1" customWidth="1"/>
    <col min="38" max="38" width="12.7109375" bestFit="1" customWidth="1"/>
    <col min="39" max="39" width="10.140625" bestFit="1" customWidth="1"/>
    <col min="40" max="40" width="9.7109375" bestFit="1" customWidth="1"/>
    <col min="41" max="41" width="10.140625" bestFit="1" customWidth="1"/>
    <col min="42" max="42" width="9.7109375" bestFit="1" customWidth="1"/>
    <col min="43" max="43" width="10.140625" bestFit="1" customWidth="1"/>
    <col min="44" max="44" width="9.7109375" bestFit="1" customWidth="1"/>
    <col min="45" max="46" width="10.140625" bestFit="1" customWidth="1"/>
    <col min="47" max="47" width="9.7109375" bestFit="1" customWidth="1"/>
    <col min="48" max="49" width="10.140625" bestFit="1" customWidth="1"/>
    <col min="50" max="50" width="12.7109375" bestFit="1" customWidth="1"/>
    <col min="51" max="51" width="10.140625" bestFit="1" customWidth="1"/>
    <col min="52" max="52" width="9.7109375" bestFit="1" customWidth="1"/>
    <col min="53" max="53" width="10.140625" bestFit="1" customWidth="1"/>
    <col min="54" max="55" width="9.7109375" bestFit="1" customWidth="1"/>
    <col min="56" max="56" width="12.7109375" customWidth="1"/>
    <col min="58" max="58" width="12.7109375" customWidth="1"/>
    <col min="60" max="60" width="12.7109375" customWidth="1"/>
    <col min="62" max="62" width="12.28515625" bestFit="1" customWidth="1"/>
    <col min="74" max="74" width="12.28515625" bestFit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7" customFormat="1" x14ac:dyDescent="0.2">
      <c r="A47" s="96" t="s">
        <v>106</v>
      </c>
      <c r="E47" s="98"/>
      <c r="F47" s="98"/>
      <c r="H47" s="99"/>
      <c r="I47" s="99"/>
      <c r="J47" s="99"/>
      <c r="K47" s="100"/>
      <c r="L47" s="99"/>
      <c r="M47" s="101"/>
      <c r="N47" s="101"/>
      <c r="O47" s="102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>
        <f>SUM(O46:Z46)</f>
        <v>123549989.75000001</v>
      </c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>
        <f>SUM(AA46:AL46)</f>
        <v>128901362.25000001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>
        <f>SUM(AM46:AX46)</f>
        <v>121569747.90000002</v>
      </c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3">
        <f>SUM(AY46:BJ46)</f>
        <v>119266676.25000001</v>
      </c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1">
        <f>SUM(BK46:BV46)</f>
        <v>113953972.25000001</v>
      </c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</row>
    <row r="48" spans="1:107" x14ac:dyDescent="0.2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1.5703125" bestFit="1" customWidth="1"/>
    <col min="38" max="38" width="10.85546875" bestFit="1" customWidth="1"/>
    <col min="50" max="50" width="11.5703125" bestFit="1" customWidth="1"/>
    <col min="62" max="62" width="12" bestFit="1" customWidth="1"/>
    <col min="74" max="74" width="12" bestFit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7" customFormat="1" x14ac:dyDescent="0.2">
      <c r="A39" s="96" t="s">
        <v>106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SUM(O38:Z38)</f>
        <v>21896939.84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SUM(AA38:AL38)</f>
        <v>21811505.84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SUM(AM38:AX38)</f>
        <v>21780705.855999999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SUM(AY38:BJ38)</f>
        <v>20753005.84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SUM(BK38:BV38)</f>
        <v>20753005.84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5" width="7.5703125" bestFit="1" customWidth="1"/>
    <col min="26" max="26" width="10.85546875" bestFit="1" customWidth="1"/>
    <col min="27" max="37" width="7.5703125" bestFit="1" customWidth="1"/>
    <col min="38" max="38" width="10.85546875" bestFit="1" customWidth="1"/>
    <col min="39" max="49" width="7.5703125" bestFit="1" customWidth="1"/>
    <col min="50" max="50" width="10.85546875" bestFit="1" customWidth="1"/>
    <col min="51" max="61" width="7.5703125" bestFit="1" customWidth="1"/>
    <col min="62" max="62" width="10.85546875" bestFit="1" customWidth="1"/>
    <col min="63" max="73" width="7.5703125" bestFit="1" customWidth="1"/>
    <col min="74" max="74" width="10.8554687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7" customFormat="1" x14ac:dyDescent="0.2">
      <c r="A29" s="96" t="s">
        <v>106</v>
      </c>
      <c r="E29" s="98"/>
      <c r="F29" s="98"/>
      <c r="H29" s="99"/>
      <c r="I29" s="99"/>
      <c r="J29" s="99"/>
      <c r="K29" s="100"/>
      <c r="L29" s="99"/>
      <c r="M29" s="101"/>
      <c r="N29" s="101"/>
      <c r="O29" s="102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>
        <f>SUM(O28:Z28)</f>
        <v>8645572.5</v>
      </c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>
        <f>SUM(AA28:AL28)</f>
        <v>7287590</v>
      </c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>
        <f>SUM(AM28:AX28)</f>
        <v>7307556</v>
      </c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3">
        <f>SUM(AY28:BJ28)</f>
        <v>7287590</v>
      </c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1">
        <f>SUM(BK28:BV28)</f>
        <v>7287590</v>
      </c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</row>
    <row r="30" spans="1:107" s="97" customFormat="1" x14ac:dyDescent="0.2">
      <c r="A30" s="96"/>
      <c r="E30" s="98"/>
      <c r="F30" s="98"/>
      <c r="H30" s="99"/>
      <c r="I30" s="99"/>
      <c r="J30" s="99"/>
      <c r="K30" s="100"/>
      <c r="L30" s="99"/>
      <c r="M30" s="101"/>
      <c r="N30" s="101"/>
      <c r="O30" s="102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3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</row>
    <row r="31" spans="1:107" x14ac:dyDescent="0.2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7" customFormat="1" x14ac:dyDescent="0.2">
      <c r="A40" s="96" t="s">
        <v>106</v>
      </c>
      <c r="E40" s="98"/>
      <c r="F40" s="98"/>
      <c r="H40" s="99"/>
      <c r="I40" s="99"/>
      <c r="J40" s="99"/>
      <c r="K40" s="100"/>
      <c r="L40" s="99"/>
      <c r="M40" s="101"/>
      <c r="N40" s="101"/>
      <c r="O40" s="102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>
        <f>SUM(O39:Z39)</f>
        <v>2137987.5</v>
      </c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>
        <f>SUM(AA39:AL39)</f>
        <v>1916250</v>
      </c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>
        <f>SUM(AM39:AX39)</f>
        <v>1921500</v>
      </c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3">
        <f>SUM(AY39:BJ39)</f>
        <v>1916250</v>
      </c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1">
        <f>SUM(BK39:BV39)</f>
        <v>273750</v>
      </c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4"/>
      <c r="CX40" s="104"/>
      <c r="CY40" s="104"/>
      <c r="CZ40" s="104"/>
      <c r="DA40" s="104"/>
      <c r="DB40" s="104"/>
      <c r="DC40" s="104"/>
    </row>
    <row r="41" spans="1:107" x14ac:dyDescent="0.2">
      <c r="J41" s="68"/>
      <c r="K41" s="68"/>
    </row>
    <row r="42" spans="1:107" x14ac:dyDescent="0.2">
      <c r="J42" s="68"/>
      <c r="K42" s="68"/>
    </row>
    <row r="43" spans="1:107" x14ac:dyDescent="0.2">
      <c r="J43" s="68"/>
      <c r="K43" s="68"/>
    </row>
    <row r="44" spans="1:107" x14ac:dyDescent="0.2">
      <c r="J44" s="68"/>
      <c r="K44" s="68"/>
    </row>
    <row r="45" spans="1:107" x14ac:dyDescent="0.2">
      <c r="J45" s="68"/>
      <c r="K45" s="68"/>
    </row>
    <row r="46" spans="1:107" x14ac:dyDescent="0.2">
      <c r="J46" s="68"/>
      <c r="K46" s="68"/>
    </row>
    <row r="47" spans="1:107" x14ac:dyDescent="0.2">
      <c r="J47" s="68"/>
      <c r="K47" s="68"/>
    </row>
    <row r="48" spans="1:107" x14ac:dyDescent="0.2">
      <c r="J48" s="68"/>
      <c r="K48" s="68"/>
    </row>
    <row r="49" spans="10:11" x14ac:dyDescent="0.2">
      <c r="J49" s="68"/>
      <c r="K49" s="68"/>
    </row>
    <row r="50" spans="10:11" x14ac:dyDescent="0.2">
      <c r="J50" s="68"/>
      <c r="K50" s="68"/>
    </row>
    <row r="51" spans="10:11" x14ac:dyDescent="0.2">
      <c r="J51" s="68"/>
      <c r="K51" s="68"/>
    </row>
    <row r="52" spans="10:11" x14ac:dyDescent="0.2">
      <c r="J52" s="68"/>
      <c r="K52" s="68"/>
    </row>
    <row r="53" spans="10:11" x14ac:dyDescent="0.2">
      <c r="J53" s="68"/>
      <c r="K53" s="68"/>
    </row>
    <row r="54" spans="10:11" x14ac:dyDescent="0.2">
      <c r="J54" s="68"/>
      <c r="K54" s="68"/>
    </row>
    <row r="55" spans="10:11" x14ac:dyDescent="0.2">
      <c r="J55" s="68"/>
      <c r="K55" s="68"/>
    </row>
    <row r="56" spans="10:11" x14ac:dyDescent="0.2">
      <c r="J56" s="68"/>
      <c r="K56" s="68"/>
    </row>
    <row r="57" spans="10:11" x14ac:dyDescent="0.2">
      <c r="J57" s="68"/>
      <c r="K57" s="68"/>
    </row>
    <row r="58" spans="10:11" x14ac:dyDescent="0.2">
      <c r="J58" s="68"/>
      <c r="K58" s="68"/>
    </row>
    <row r="59" spans="10:11" x14ac:dyDescent="0.2">
      <c r="J59" s="68"/>
      <c r="K59" s="68"/>
    </row>
    <row r="60" spans="10:11" x14ac:dyDescent="0.2">
      <c r="J60" s="68"/>
      <c r="K60" s="68"/>
    </row>
    <row r="61" spans="10:11" x14ac:dyDescent="0.2">
      <c r="J61" s="68"/>
      <c r="K61" s="68"/>
    </row>
    <row r="62" spans="10:11" x14ac:dyDescent="0.2">
      <c r="J62" s="68"/>
      <c r="K62" s="68"/>
    </row>
    <row r="63" spans="10:11" x14ac:dyDescent="0.2">
      <c r="J63" s="68"/>
      <c r="K63" s="68"/>
    </row>
    <row r="64" spans="10:11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0.140625" bestFit="1" customWidth="1"/>
    <col min="6" max="6" width="6.42578125" bestFit="1" customWidth="1"/>
    <col min="7" max="7" width="6.85546875" hidden="1" customWidth="1"/>
    <col min="8" max="8" width="6.5703125" bestFit="1" customWidth="1"/>
    <col min="9" max="10" width="8.140625" hidden="1" customWidth="1"/>
    <col min="11" max="11" width="10.140625" bestFit="1" customWidth="1"/>
    <col min="12" max="25" width="7.5703125" bestFit="1" customWidth="1"/>
    <col min="26" max="26" width="10.42578125" bestFit="1" customWidth="1"/>
    <col min="27" max="37" width="7.5703125" bestFit="1" customWidth="1"/>
    <col min="38" max="38" width="10" bestFit="1" customWidth="1"/>
    <col min="39" max="49" width="7.5703125" bestFit="1" customWidth="1"/>
    <col min="50" max="50" width="10.42578125" bestFit="1" customWidth="1"/>
    <col min="51" max="61" width="7.5703125" bestFit="1" customWidth="1"/>
    <col min="62" max="62" width="10.42578125" bestFit="1" customWidth="1"/>
    <col min="63" max="63" width="7.5703125" bestFit="1" customWidth="1"/>
    <col min="64" max="64" width="6.85546875" bestFit="1" customWidth="1"/>
    <col min="65" max="73" width="7.5703125" bestFit="1" customWidth="1"/>
    <col min="74" max="74" width="10.42578125" bestFit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0</v>
      </c>
      <c r="BJ10" s="8">
        <f>$H$10*BJ$7*'EOT by Month'!BJ10</f>
        <v>0</v>
      </c>
      <c r="BK10" s="8">
        <f>$H$10*BK$7*'EOT by Month'!BK10</f>
        <v>0</v>
      </c>
      <c r="BL10" s="8">
        <f>$H$10*BL$7*'EOT by Month'!BL10</f>
        <v>0</v>
      </c>
      <c r="BM10" s="8">
        <f>$H$10*BM$7*'EOT by Month'!BM10</f>
        <v>0</v>
      </c>
      <c r="BN10" s="8">
        <f>$H$10*BN$7*'EOT by Month'!BN10</f>
        <v>0</v>
      </c>
      <c r="BO10" s="8">
        <f>$H$10*BO$7*'EOT by Month'!BO10</f>
        <v>0</v>
      </c>
      <c r="BP10" s="8">
        <f>$H$10*BP$7*'EOT by Month'!BP10</f>
        <v>0</v>
      </c>
      <c r="BQ10" s="8">
        <f>$H$10*BQ$7*'EOT by Month'!BQ10</f>
        <v>0</v>
      </c>
      <c r="BR10" s="8">
        <f>$H$10*BR$7*'EOT by Month'!BR10</f>
        <v>0</v>
      </c>
      <c r="BS10" s="8">
        <f>$H$10*BS$7*'EOT by Month'!BS10</f>
        <v>0</v>
      </c>
      <c r="BT10" s="8">
        <f>$H$10*BT$7*'EOT by Month'!BT10</f>
        <v>0</v>
      </c>
      <c r="BU10" s="8">
        <f>$H$10*BU$7*'EOT by Month'!BU10</f>
        <v>0</v>
      </c>
      <c r="BV10" s="8">
        <f>$H$10*BV$7*'EOT by Month'!BV10</f>
        <v>0</v>
      </c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3100</v>
      </c>
      <c r="BD11" s="8">
        <f>$H$11*BD$7*'EOT by Month'!BD11</f>
        <v>3000</v>
      </c>
      <c r="BE11" s="8">
        <f>$H$11*BE$7*'EOT by Month'!BE11</f>
        <v>3100</v>
      </c>
      <c r="BF11" s="8">
        <f>$H$11*BF$7*'EOT by Month'!BF11</f>
        <v>3100</v>
      </c>
      <c r="BG11" s="8">
        <f>$H$11*BG$7*'EOT by Month'!BG11</f>
        <v>3000</v>
      </c>
      <c r="BH11" s="8">
        <f>$H$11*BH$7*'EOT by Month'!BH11</f>
        <v>3100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0</v>
      </c>
      <c r="BJ14" s="8">
        <f>$H$14*BJ$7*'EOT by Month'!BJ14</f>
        <v>0</v>
      </c>
      <c r="BK14" s="8">
        <f>$H$14*BK$7*'EOT by Month'!BK14</f>
        <v>0</v>
      </c>
      <c r="BL14" s="8">
        <f>$H$14*BL$7*'EOT by Month'!BL14</f>
        <v>0</v>
      </c>
      <c r="BM14" s="8">
        <f>$H$14*BM$7*'EOT by Month'!BM14</f>
        <v>0</v>
      </c>
      <c r="BN14" s="8">
        <f>$H$14*BN$7*'EOT by Month'!BN14</f>
        <v>0</v>
      </c>
      <c r="BO14" s="8">
        <f>$H$14*BO$7*'EOT by Month'!BO14</f>
        <v>0</v>
      </c>
      <c r="BP14" s="8">
        <f>$H$14*BP$7*'EOT by Month'!BP14</f>
        <v>0</v>
      </c>
      <c r="BQ14" s="8">
        <f>$H$14*BQ$7*'EOT by Month'!BQ14</f>
        <v>0</v>
      </c>
      <c r="BR14" s="8">
        <f>$H$14*BR$7*'EOT by Month'!BR14</f>
        <v>0</v>
      </c>
      <c r="BS14" s="8">
        <f>$H$14*BS$7*'EOT by Month'!BS14</f>
        <v>0</v>
      </c>
      <c r="BT14" s="8">
        <f>$H$14*BT$7*'EOT by Month'!BT14</f>
        <v>0</v>
      </c>
      <c r="BU14" s="8">
        <f>$H$14*BU$7*'EOT by Month'!BU14</f>
        <v>0</v>
      </c>
      <c r="BV14" s="8">
        <f>$H$14*BV$7*'EOT by Month'!BV14</f>
        <v>0</v>
      </c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10064.320000000002</v>
      </c>
      <c r="BA16" s="8">
        <f>$H$16*BA$7*'EOT by Month'!BA16</f>
        <v>11142.640000000001</v>
      </c>
      <c r="BB16" s="8">
        <f>$H$16*BB$7*'EOT by Month'!BB16</f>
        <v>10783.2</v>
      </c>
      <c r="BC16" s="8">
        <f>$H$16*BC$7*'EOT by Month'!BC16</f>
        <v>11142.640000000001</v>
      </c>
      <c r="BD16" s="8">
        <f>$H$16*BD$7*'EOT by Month'!BD16</f>
        <v>10783.2</v>
      </c>
      <c r="BE16" s="8">
        <f>$H$16*BE$7*'EOT by Month'!BE16</f>
        <v>11142.640000000001</v>
      </c>
      <c r="BF16" s="8">
        <f>$H$16*BF$7*'EOT by Month'!BF16</f>
        <v>11142.640000000001</v>
      </c>
      <c r="BG16" s="8">
        <f>$H$16*BG$7*'EOT by Month'!BG16</f>
        <v>10783.2</v>
      </c>
      <c r="BH16" s="8">
        <f>$H$16*BH$7*'EOT by Month'!BH16</f>
        <v>11142.640000000001</v>
      </c>
      <c r="BI16" s="8">
        <f>$H$16*BI$7*'EOT by Month'!BI16</f>
        <v>10783.2</v>
      </c>
      <c r="BJ16" s="8">
        <f>$H$16*BJ$7*'EOT by Month'!BJ16</f>
        <v>11142.640000000001</v>
      </c>
      <c r="BK16" s="8">
        <f>$H$16*BK$7*'EOT by Month'!BK16</f>
        <v>11142.640000000001</v>
      </c>
      <c r="BL16" s="8">
        <f>$H$16*BL$7*'EOT by Month'!BL16</f>
        <v>10064.320000000002</v>
      </c>
      <c r="BM16" s="8">
        <f>$H$16*BM$7*'EOT by Month'!BM16</f>
        <v>11142.640000000001</v>
      </c>
      <c r="BN16" s="8">
        <f>$H$16*BN$7*'EOT by Month'!BN16</f>
        <v>10783.2</v>
      </c>
      <c r="BO16" s="8">
        <f>$H$16*BO$7*'EOT by Month'!BO16</f>
        <v>11142.640000000001</v>
      </c>
      <c r="BP16" s="8">
        <f>$H$16*BP$7*'EOT by Month'!BP16</f>
        <v>10783.2</v>
      </c>
      <c r="BQ16" s="8">
        <f>$H$16*BQ$7*'EOT by Month'!BQ16</f>
        <v>11142.640000000001</v>
      </c>
      <c r="BR16" s="8">
        <f>$H$16*BR$7*'EOT by Month'!BR16</f>
        <v>11142.640000000001</v>
      </c>
      <c r="BS16" s="8">
        <f>$H$16*BS$7*'EOT by Month'!BS16</f>
        <v>10783.2</v>
      </c>
      <c r="BT16" s="8">
        <f>$H$16*BT$7*'EOT by Month'!BT16</f>
        <v>11142.640000000001</v>
      </c>
      <c r="BU16" s="8">
        <f>$H$16*BU$7*'EOT by Month'!BU16</f>
        <v>10783.2</v>
      </c>
      <c r="BV16" s="8">
        <f>$H$16*BV$7*'EOT by Month'!BV16</f>
        <v>11142.640000000001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0</v>
      </c>
      <c r="BJ17" s="8">
        <f>$H$17*BJ$7*'EOT by Month'!BJ17</f>
        <v>0</v>
      </c>
      <c r="BK17" s="8">
        <f>$H$17*BK$7*'EOT by Month'!BK17</f>
        <v>0</v>
      </c>
      <c r="BL17" s="8">
        <f>$H$17*BL$7*'EOT by Month'!BL17</f>
        <v>0</v>
      </c>
      <c r="BM17" s="8">
        <f>$H$17*BM$7*'EOT by Month'!BM17</f>
        <v>0</v>
      </c>
      <c r="BN17" s="8">
        <f>$H$17*BN$7*'EOT by Month'!BN17</f>
        <v>0</v>
      </c>
      <c r="BO17" s="8">
        <f>$H$17*BO$7*'EOT by Month'!BO17</f>
        <v>0</v>
      </c>
      <c r="BP17" s="8">
        <f>$H$17*BP$7*'EOT by Month'!BP17</f>
        <v>0</v>
      </c>
      <c r="BQ17" s="8">
        <f>$H$17*BQ$7*'EOT by Month'!BQ17</f>
        <v>0</v>
      </c>
      <c r="BR17" s="8">
        <f>$H$17*BR$7*'EOT by Month'!BR17</f>
        <v>0</v>
      </c>
      <c r="BS17" s="8">
        <f>$H$17*BS$7*'EOT by Month'!BS17</f>
        <v>0</v>
      </c>
      <c r="BT17" s="8">
        <f>$H$17*BT$7*'EOT by Month'!BT17</f>
        <v>0</v>
      </c>
      <c r="BU17" s="8">
        <f>$H$17*BU$7*'EOT by Month'!BU17</f>
        <v>0</v>
      </c>
      <c r="BV17" s="8">
        <f>$H$17*BV$7*'EOT by Month'!BV17</f>
        <v>0</v>
      </c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0</v>
      </c>
      <c r="BJ21" s="8">
        <f>$H$21*BJ$7*'EOT by Month'!BJ21</f>
        <v>0</v>
      </c>
      <c r="BK21" s="8">
        <f>$H$21*BK$7*'EOT by Month'!BK21</f>
        <v>0</v>
      </c>
      <c r="BL21" s="8">
        <f>$H$21*BL$7*'EOT by Month'!BL21</f>
        <v>0</v>
      </c>
      <c r="BM21" s="8">
        <f>$H$21*BM$7*'EOT by Month'!BM21</f>
        <v>0</v>
      </c>
      <c r="BN21" s="8">
        <f>$H$21*BN$7*'EOT by Month'!BN21</f>
        <v>0</v>
      </c>
      <c r="BO21" s="8">
        <f>$H$21*BO$7*'EOT by Month'!BO21</f>
        <v>0</v>
      </c>
      <c r="BP21" s="8">
        <f>$H$21*BP$7*'EOT by Month'!BP21</f>
        <v>0</v>
      </c>
      <c r="BQ21" s="8">
        <f>$H$21*BQ$7*'EOT by Month'!BQ21</f>
        <v>0</v>
      </c>
      <c r="BR21" s="8">
        <f>$H$21*BR$7*'EOT by Month'!BR21</f>
        <v>0</v>
      </c>
      <c r="BS21" s="8">
        <f>$H$21*BS$7*'EOT by Month'!BS21</f>
        <v>0</v>
      </c>
      <c r="BT21" s="8">
        <f>$H$21*BT$7*'EOT by Month'!BT21</f>
        <v>0</v>
      </c>
      <c r="BU21" s="8">
        <f>$H$21*BU$7*'EOT by Month'!BU21</f>
        <v>0</v>
      </c>
      <c r="BV21" s="8">
        <f>$H$21*BV$7*'EOT by Month'!BV21</f>
        <v>0</v>
      </c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198400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198400</v>
      </c>
      <c r="R24" s="28">
        <f>$H$24*R$7*'EOT by Month'!R24</f>
        <v>192000</v>
      </c>
      <c r="S24" s="28">
        <f>$H$24*S$7*'EOT by Month'!S24</f>
        <v>198400</v>
      </c>
      <c r="T24" s="28">
        <f>$H$24*T$7*'EOT by Month'!T24</f>
        <v>192000</v>
      </c>
      <c r="U24" s="28">
        <f>$H$24*U$7*'EOT by Month'!U24</f>
        <v>198400</v>
      </c>
      <c r="V24" s="28">
        <f>$H$24*V$7*'EOT by Month'!V24</f>
        <v>198400</v>
      </c>
      <c r="W24" s="28">
        <f>$H$24*W$7*'EOT by Month'!W24</f>
        <v>192000</v>
      </c>
      <c r="X24" s="28">
        <f>$H$24*X$7*'EOT by Month'!X24</f>
        <v>198400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198400</v>
      </c>
      <c r="AD24" s="28">
        <f>$H$24*AD$7*'EOT by Month'!AD24</f>
        <v>192000</v>
      </c>
      <c r="AE24" s="28">
        <f>$H$24*AE$7*'EOT by Month'!AE24</f>
        <v>198400</v>
      </c>
      <c r="AF24" s="28">
        <f>$H$24*AF$7*'EOT by Month'!AF24</f>
        <v>192000</v>
      </c>
      <c r="AG24" s="28">
        <f>$H$24*AG$7*'EOT by Month'!AG24</f>
        <v>198400</v>
      </c>
      <c r="AH24" s="28">
        <f>$H$24*AH$7*'EOT by Month'!AH24</f>
        <v>198400</v>
      </c>
      <c r="AI24" s="28">
        <f>$H$24*AI$7*'EOT by Month'!AI24</f>
        <v>192000</v>
      </c>
      <c r="AJ24" s="28">
        <f>$H$24*AJ$7*'EOT by Month'!AJ24</f>
        <v>198400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198400</v>
      </c>
      <c r="AP24" s="28">
        <f>$H$24*AP$7*'EOT by Month'!AP24</f>
        <v>192000</v>
      </c>
      <c r="AQ24" s="28">
        <f>$H$24*AQ$7*'EOT by Month'!AQ24</f>
        <v>198400</v>
      </c>
      <c r="AR24" s="28">
        <f>$H$24*AR$7*'EOT by Month'!AR24</f>
        <v>192000</v>
      </c>
      <c r="AS24" s="28">
        <f>$H$24*AS$7*'EOT by Month'!AS24</f>
        <v>198400</v>
      </c>
      <c r="AT24" s="28">
        <f>$H$24*AT$7*'EOT by Month'!AT24</f>
        <v>198400</v>
      </c>
      <c r="AU24" s="28">
        <f>$H$24*AU$7*'EOT by Month'!AU24</f>
        <v>192000</v>
      </c>
      <c r="AV24" s="28">
        <f>$H$24*AV$7*'EOT by Month'!AV24</f>
        <v>198400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198400</v>
      </c>
      <c r="BB24" s="28">
        <f>$H$24*BB$7*'EOT by Month'!BB24</f>
        <v>192000</v>
      </c>
      <c r="BC24" s="28">
        <f>$H$24*BC$7*'EOT by Month'!BC24</f>
        <v>198400</v>
      </c>
      <c r="BD24" s="28">
        <f>$H$24*BD$7*'EOT by Month'!BD24</f>
        <v>192000</v>
      </c>
      <c r="BE24" s="28">
        <f>$H$24*BE$7*'EOT by Month'!BE24</f>
        <v>198400</v>
      </c>
      <c r="BF24" s="28">
        <f>$H$24*BF$7*'EOT by Month'!BF24</f>
        <v>198400</v>
      </c>
      <c r="BG24" s="28">
        <f>$H$24*BG$7*'EOT by Month'!BG24</f>
        <v>192000</v>
      </c>
      <c r="BH24" s="28">
        <f>$H$24*BH$7*'EOT by Month'!BH24</f>
        <v>198400</v>
      </c>
      <c r="BI24" s="28">
        <f>$H$24*BI$7*'EOT by Month'!BI24</f>
        <v>0</v>
      </c>
      <c r="BJ24" s="28">
        <f>$H$24*BJ$7*'EOT by Month'!BJ24</f>
        <v>0</v>
      </c>
      <c r="BK24" s="28">
        <f>$H$24*BK$7*'EOT by Month'!BK24</f>
        <v>0</v>
      </c>
      <c r="BL24" s="28">
        <f>$H$24*BL$7*'EOT by Month'!BL24</f>
        <v>0</v>
      </c>
      <c r="BM24" s="28">
        <f>$H$24*BM$7*'EOT by Month'!BM24</f>
        <v>0</v>
      </c>
      <c r="BN24" s="28">
        <f>$H$24*BN$7*'EOT by Month'!BN24</f>
        <v>0</v>
      </c>
      <c r="BO24" s="28">
        <f>$H$24*BO$7*'EOT by Month'!BO24</f>
        <v>0</v>
      </c>
      <c r="BP24" s="28">
        <f>$H$24*BP$7*'EOT by Month'!BP24</f>
        <v>0</v>
      </c>
      <c r="BQ24" s="28">
        <f>$H$24*BQ$7*'EOT by Month'!BQ24</f>
        <v>0</v>
      </c>
      <c r="BR24" s="28">
        <f>$H$24*BR$7*'EOT by Month'!BR24</f>
        <v>0</v>
      </c>
      <c r="BS24" s="28">
        <f>$H$24*BS$7*'EOT by Month'!BS24</f>
        <v>0</v>
      </c>
      <c r="BT24" s="28">
        <f>$H$24*BT$7*'EOT by Month'!BT24</f>
        <v>0</v>
      </c>
      <c r="BU24" s="28">
        <f>$H$24*BU$7*'EOT by Month'!BU24</f>
        <v>0</v>
      </c>
      <c r="BV24" s="28">
        <f>$H$24*BV$7*'EOT by Month'!BV24</f>
        <v>0</v>
      </c>
      <c r="BW24" s="5"/>
    </row>
    <row r="25" spans="1:122" x14ac:dyDescent="0.2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833749.34000000008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818249.34000000008</v>
      </c>
      <c r="R25" s="3">
        <f t="shared" si="0"/>
        <v>791854.20000000007</v>
      </c>
      <c r="S25" s="3">
        <f t="shared" si="0"/>
        <v>818249.34000000008</v>
      </c>
      <c r="T25" s="3">
        <f t="shared" si="0"/>
        <v>785104.20000000007</v>
      </c>
      <c r="U25" s="3">
        <f t="shared" si="0"/>
        <v>811274.34000000008</v>
      </c>
      <c r="V25" s="3">
        <f t="shared" si="0"/>
        <v>811274.34000000008</v>
      </c>
      <c r="W25" s="3">
        <f t="shared" si="0"/>
        <v>785104.20000000007</v>
      </c>
      <c r="X25" s="3">
        <f t="shared" si="0"/>
        <v>811274.34000000008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811274.34000000008</v>
      </c>
      <c r="AD25" s="3">
        <f t="shared" si="0"/>
        <v>785104.20000000007</v>
      </c>
      <c r="AE25" s="3">
        <f t="shared" si="0"/>
        <v>811274.34000000008</v>
      </c>
      <c r="AF25" s="3">
        <f t="shared" si="0"/>
        <v>785104.20000000007</v>
      </c>
      <c r="AG25" s="3">
        <f t="shared" si="0"/>
        <v>811274.34000000008</v>
      </c>
      <c r="AH25" s="3">
        <f t="shared" si="0"/>
        <v>811274.34000000008</v>
      </c>
      <c r="AI25" s="3">
        <f t="shared" si="0"/>
        <v>785104.20000000007</v>
      </c>
      <c r="AJ25" s="3">
        <f t="shared" si="0"/>
        <v>811274.34000000008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811274.34000000008</v>
      </c>
      <c r="AP25" s="3">
        <f t="shared" si="1"/>
        <v>785104.20000000007</v>
      </c>
      <c r="AQ25" s="3">
        <f t="shared" si="1"/>
        <v>811274.34000000008</v>
      </c>
      <c r="AR25" s="3">
        <f t="shared" si="1"/>
        <v>785104.20000000007</v>
      </c>
      <c r="AS25" s="3">
        <f t="shared" si="1"/>
        <v>811274.34000000008</v>
      </c>
      <c r="AT25" s="3">
        <f t="shared" si="1"/>
        <v>811274.34000000008</v>
      </c>
      <c r="AU25" s="3">
        <f t="shared" si="1"/>
        <v>785104.20000000007</v>
      </c>
      <c r="AV25" s="3">
        <f t="shared" si="1"/>
        <v>811274.34000000008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732763.92</v>
      </c>
      <c r="BA25" s="3">
        <f t="shared" si="1"/>
        <v>811274.34000000008</v>
      </c>
      <c r="BB25" s="3">
        <f t="shared" si="1"/>
        <v>785104.20000000007</v>
      </c>
      <c r="BC25" s="3">
        <f t="shared" si="1"/>
        <v>811274.34000000008</v>
      </c>
      <c r="BD25" s="3">
        <f t="shared" si="1"/>
        <v>785104.20000000007</v>
      </c>
      <c r="BE25" s="3">
        <f t="shared" si="1"/>
        <v>811274.34000000008</v>
      </c>
      <c r="BF25" s="3">
        <f t="shared" si="1"/>
        <v>811274.34000000008</v>
      </c>
      <c r="BG25" s="3">
        <f t="shared" si="1"/>
        <v>785104.20000000007</v>
      </c>
      <c r="BH25" s="3">
        <f t="shared" si="1"/>
        <v>811274.34000000008</v>
      </c>
      <c r="BI25" s="3">
        <f t="shared" si="1"/>
        <v>103783.2</v>
      </c>
      <c r="BJ25" s="3">
        <f t="shared" si="1"/>
        <v>107242.64</v>
      </c>
      <c r="BK25" s="3">
        <f t="shared" si="1"/>
        <v>107242.64</v>
      </c>
      <c r="BL25" s="3">
        <f t="shared" si="1"/>
        <v>96864.320000000007</v>
      </c>
      <c r="BM25" s="3">
        <f t="shared" si="1"/>
        <v>107242.64</v>
      </c>
      <c r="BN25" s="3">
        <f t="shared" si="1"/>
        <v>103783.2</v>
      </c>
      <c r="BO25" s="3">
        <f t="shared" si="1"/>
        <v>107242.64</v>
      </c>
      <c r="BP25" s="3">
        <f t="shared" si="1"/>
        <v>103783.2</v>
      </c>
      <c r="BQ25" s="3">
        <f t="shared" si="1"/>
        <v>107242.64</v>
      </c>
      <c r="BR25" s="3">
        <f t="shared" si="1"/>
        <v>107242.64</v>
      </c>
      <c r="BS25" s="3">
        <f t="shared" si="1"/>
        <v>103783.2</v>
      </c>
      <c r="BT25" s="3">
        <f t="shared" si="1"/>
        <v>107242.64</v>
      </c>
      <c r="BU25" s="3">
        <f>SUM(BU10:BU24)</f>
        <v>103783.2</v>
      </c>
      <c r="BV25" s="3">
        <f>SUM(BV10:BV24)</f>
        <v>107242.64</v>
      </c>
    </row>
    <row r="26" spans="1:122" s="97" customFormat="1" x14ac:dyDescent="0.2">
      <c r="A26" s="96" t="s">
        <v>106</v>
      </c>
      <c r="E26" s="98"/>
      <c r="F26" s="98"/>
      <c r="H26" s="99"/>
      <c r="I26" s="99"/>
      <c r="J26" s="99"/>
      <c r="K26" s="100"/>
      <c r="L26" s="99"/>
      <c r="M26" s="101"/>
      <c r="N26" s="101"/>
      <c r="O26" s="102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>
        <f>SUM(O25:Z25)</f>
        <v>9615576.0999999996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>
        <f>SUM(AA25:AL25)</f>
        <v>9552101.0999999996</v>
      </c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>
        <f>SUM(AM25:AX25)</f>
        <v>9578271.2400000002</v>
      </c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>
        <f>SUM(AY25:BJ25)</f>
        <v>8166748.4000000004</v>
      </c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1">
        <f>SUM(BK25:BV25)</f>
        <v>1262695.5999999999</v>
      </c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</row>
    <row r="27" spans="1:122" hidden="1" x14ac:dyDescent="0.2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">
      <c r="A28" s="86"/>
      <c r="E28" s="1"/>
      <c r="G28" s="6"/>
      <c r="H28" s="6"/>
    </row>
    <row r="29" spans="1:122" hidden="1" x14ac:dyDescent="0.2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">
      <c r="D32" s="1"/>
      <c r="E32" s="1"/>
      <c r="G32" s="6"/>
      <c r="H32" s="6"/>
    </row>
    <row r="33" spans="1:62" x14ac:dyDescent="0.2">
      <c r="BJ33" s="19"/>
    </row>
    <row r="34" spans="1:62" x14ac:dyDescent="0.2">
      <c r="E34" s="9"/>
      <c r="F34" s="9"/>
    </row>
    <row r="35" spans="1:62" x14ac:dyDescent="0.2">
      <c r="A35" t="s">
        <v>63</v>
      </c>
      <c r="E35" s="9"/>
      <c r="F35" s="9"/>
    </row>
    <row r="36" spans="1:62" x14ac:dyDescent="0.2">
      <c r="A36" s="9"/>
      <c r="E36" s="9"/>
      <c r="F36" s="9"/>
    </row>
    <row r="37" spans="1:62" x14ac:dyDescent="0.2">
      <c r="E37" s="9"/>
      <c r="F37" s="9"/>
    </row>
    <row r="38" spans="1:62" x14ac:dyDescent="0.2">
      <c r="A38" s="9"/>
      <c r="E38" s="9"/>
      <c r="F38" s="9"/>
    </row>
    <row r="39" spans="1:62" x14ac:dyDescent="0.2">
      <c r="E39" s="9"/>
      <c r="F39" s="9"/>
    </row>
    <row r="40" spans="1:62" x14ac:dyDescent="0.2">
      <c r="A40" s="9"/>
      <c r="D40" s="9"/>
      <c r="E40" s="9"/>
      <c r="F40" s="9"/>
    </row>
    <row r="43" spans="1:62" x14ac:dyDescent="0.2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2001-11-25T20:34:49Z</cp:lastPrinted>
  <dcterms:created xsi:type="dcterms:W3CDTF">2001-02-09T21:48:16Z</dcterms:created>
  <dcterms:modified xsi:type="dcterms:W3CDTF">2014-09-05T08:09:03Z</dcterms:modified>
</cp:coreProperties>
</file>