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9690" windowHeight="7290"/>
  </bookViews>
  <sheets>
    <sheet name="Scheduling" sheetId="1" r:id="rId1"/>
  </sheets>
  <definedNames>
    <definedName name="_xlnm.Print_Area" localSheetId="0">Scheduling!$A$1:$AA$41</definedName>
  </definedNames>
  <calcPr calcId="152511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I16" i="1"/>
  <c r="J16" i="1"/>
  <c r="K16" i="1"/>
  <c r="Q16" i="1"/>
  <c r="R16" i="1"/>
  <c r="S16" i="1"/>
  <c r="Y16" i="1"/>
  <c r="Z16" i="1"/>
  <c r="B17" i="1"/>
  <c r="H17" i="1"/>
  <c r="I17" i="1"/>
  <c r="P17" i="1"/>
  <c r="Q17" i="1"/>
  <c r="X17" i="1"/>
  <c r="Y17" i="1"/>
  <c r="B18" i="1"/>
  <c r="C18" i="1"/>
  <c r="D18" i="1"/>
  <c r="D16" i="1" s="1"/>
  <c r="E18" i="1"/>
  <c r="E16" i="1" s="1"/>
  <c r="F18" i="1"/>
  <c r="G18" i="1"/>
  <c r="C22" i="1" s="1"/>
  <c r="H18" i="1"/>
  <c r="I18" i="1"/>
  <c r="J18" i="1"/>
  <c r="K18" i="1"/>
  <c r="L18" i="1"/>
  <c r="L16" i="1" s="1"/>
  <c r="M18" i="1"/>
  <c r="M16" i="1" s="1"/>
  <c r="N18" i="1"/>
  <c r="O18" i="1"/>
  <c r="I22" i="1" s="1"/>
  <c r="P18" i="1"/>
  <c r="Q18" i="1"/>
  <c r="R18" i="1"/>
  <c r="S18" i="1"/>
  <c r="T18" i="1"/>
  <c r="T16" i="1" s="1"/>
  <c r="U18" i="1"/>
  <c r="U16" i="1" s="1"/>
  <c r="V18" i="1"/>
  <c r="W18" i="1"/>
  <c r="X18" i="1"/>
  <c r="Y18" i="1"/>
  <c r="Z18" i="1"/>
  <c r="B19" i="1"/>
  <c r="C19" i="1"/>
  <c r="C17" i="1" s="1"/>
  <c r="D19" i="1"/>
  <c r="D17" i="1" s="1"/>
  <c r="E19" i="1"/>
  <c r="E25" i="1" s="1"/>
  <c r="F19" i="1"/>
  <c r="G19" i="1"/>
  <c r="H19" i="1"/>
  <c r="I19" i="1"/>
  <c r="J19" i="1"/>
  <c r="J17" i="1" s="1"/>
  <c r="K19" i="1"/>
  <c r="K17" i="1" s="1"/>
  <c r="L19" i="1"/>
  <c r="L17" i="1" s="1"/>
  <c r="M19" i="1"/>
  <c r="M25" i="1" s="1"/>
  <c r="N19" i="1"/>
  <c r="O19" i="1"/>
  <c r="P19" i="1"/>
  <c r="Q19" i="1"/>
  <c r="R19" i="1"/>
  <c r="R17" i="1" s="1"/>
  <c r="S19" i="1"/>
  <c r="S17" i="1" s="1"/>
  <c r="T19" i="1"/>
  <c r="T17" i="1" s="1"/>
  <c r="U19" i="1"/>
  <c r="U17" i="1" s="1"/>
  <c r="V19" i="1"/>
  <c r="W19" i="1"/>
  <c r="X19" i="1"/>
  <c r="Y19" i="1"/>
  <c r="Z19" i="1"/>
  <c r="Z17" i="1" s="1"/>
  <c r="B20" i="1"/>
  <c r="C20" i="1"/>
  <c r="D20" i="1"/>
  <c r="F23" i="1" s="1"/>
  <c r="F27" i="1" s="1"/>
  <c r="E20" i="1"/>
  <c r="Y23" i="1" s="1"/>
  <c r="F20" i="1"/>
  <c r="F26" i="1" s="1"/>
  <c r="G20" i="1"/>
  <c r="H20" i="1"/>
  <c r="I20" i="1"/>
  <c r="J20" i="1"/>
  <c r="N23" i="1" s="1"/>
  <c r="N27" i="1" s="1"/>
  <c r="K20" i="1"/>
  <c r="L20" i="1"/>
  <c r="I23" i="1" s="1"/>
  <c r="M20" i="1"/>
  <c r="M26" i="1" s="1"/>
  <c r="N20" i="1"/>
  <c r="N26" i="1" s="1"/>
  <c r="O20" i="1"/>
  <c r="P20" i="1"/>
  <c r="Q20" i="1"/>
  <c r="R20" i="1"/>
  <c r="S20" i="1"/>
  <c r="T20" i="1"/>
  <c r="U20" i="1"/>
  <c r="U26" i="1" s="1"/>
  <c r="V20" i="1"/>
  <c r="W20" i="1"/>
  <c r="X20" i="1"/>
  <c r="Y20" i="1"/>
  <c r="Z20" i="1"/>
  <c r="B21" i="1"/>
  <c r="C21" i="1"/>
  <c r="D21" i="1"/>
  <c r="E21" i="1"/>
  <c r="E27" i="1" s="1"/>
  <c r="F21" i="1"/>
  <c r="G21" i="1"/>
  <c r="H21" i="1"/>
  <c r="I21" i="1"/>
  <c r="J21" i="1"/>
  <c r="K21" i="1"/>
  <c r="L21" i="1"/>
  <c r="M21" i="1"/>
  <c r="M27" i="1" s="1"/>
  <c r="N21" i="1"/>
  <c r="O21" i="1"/>
  <c r="P21" i="1"/>
  <c r="Q21" i="1"/>
  <c r="R21" i="1"/>
  <c r="S21" i="1"/>
  <c r="T21" i="1"/>
  <c r="U21" i="1"/>
  <c r="U27" i="1" s="1"/>
  <c r="V21" i="1"/>
  <c r="W21" i="1"/>
  <c r="X21" i="1"/>
  <c r="Y21" i="1"/>
  <c r="Z21" i="1"/>
  <c r="E22" i="1"/>
  <c r="E24" i="1" s="1"/>
  <c r="M22" i="1"/>
  <c r="M24" i="1" s="1"/>
  <c r="U22" i="1"/>
  <c r="U24" i="1" s="1"/>
  <c r="E23" i="1"/>
  <c r="M23" i="1"/>
  <c r="U23" i="1"/>
  <c r="B24" i="1"/>
  <c r="B25" i="1"/>
  <c r="B26" i="1"/>
  <c r="B27" i="1"/>
  <c r="C28" i="1"/>
  <c r="T27" i="1" l="1"/>
  <c r="C24" i="1"/>
  <c r="C25" i="1"/>
  <c r="K27" i="1"/>
  <c r="I27" i="1"/>
  <c r="I26" i="1"/>
  <c r="V24" i="1"/>
  <c r="V26" i="1"/>
  <c r="L27" i="1"/>
  <c r="Y26" i="1"/>
  <c r="Y27" i="1"/>
  <c r="I25" i="1"/>
  <c r="I24" i="1"/>
  <c r="L23" i="1"/>
  <c r="D22" i="1"/>
  <c r="K23" i="1"/>
  <c r="K26" i="1" s="1"/>
  <c r="S22" i="1"/>
  <c r="W17" i="1"/>
  <c r="O17" i="1"/>
  <c r="G17" i="1"/>
  <c r="Z23" i="1"/>
  <c r="R23" i="1"/>
  <c r="J23" i="1"/>
  <c r="Z22" i="1"/>
  <c r="R22" i="1"/>
  <c r="J22" i="1"/>
  <c r="V17" i="1"/>
  <c r="N17" i="1"/>
  <c r="F17" i="1"/>
  <c r="X16" i="1"/>
  <c r="P16" i="1"/>
  <c r="H16" i="1"/>
  <c r="T23" i="1"/>
  <c r="T26" i="1" s="1"/>
  <c r="L22" i="1"/>
  <c r="S23" i="1"/>
  <c r="S26" i="1" s="1"/>
  <c r="K22" i="1"/>
  <c r="Q23" i="1"/>
  <c r="Q22" i="1"/>
  <c r="M17" i="1"/>
  <c r="E17" i="1"/>
  <c r="W16" i="1"/>
  <c r="G16" i="1"/>
  <c r="AA16" i="1" s="1"/>
  <c r="E26" i="1"/>
  <c r="X23" i="1"/>
  <c r="P23" i="1"/>
  <c r="H23" i="1"/>
  <c r="X22" i="1"/>
  <c r="X25" i="1" s="1"/>
  <c r="P22" i="1"/>
  <c r="P25" i="1" s="1"/>
  <c r="H22" i="1"/>
  <c r="H25" i="1" s="1"/>
  <c r="V16" i="1"/>
  <c r="N16" i="1"/>
  <c r="F16" i="1"/>
  <c r="T22" i="1"/>
  <c r="C23" i="1"/>
  <c r="C26" i="1" s="1"/>
  <c r="Y22" i="1"/>
  <c r="O16" i="1"/>
  <c r="L26" i="1"/>
  <c r="U25" i="1"/>
  <c r="W23" i="1"/>
  <c r="O23" i="1"/>
  <c r="G23" i="1"/>
  <c r="W22" i="1"/>
  <c r="W25" i="1" s="1"/>
  <c r="O22" i="1"/>
  <c r="O24" i="1" s="1"/>
  <c r="G22" i="1"/>
  <c r="G25" i="1" s="1"/>
  <c r="D23" i="1"/>
  <c r="D27" i="1" s="1"/>
  <c r="V23" i="1"/>
  <c r="V27" i="1" s="1"/>
  <c r="V22" i="1"/>
  <c r="V25" i="1" s="1"/>
  <c r="N22" i="1"/>
  <c r="N24" i="1" s="1"/>
  <c r="F22" i="1"/>
  <c r="F25" i="1" s="1"/>
  <c r="H26" i="1" l="1"/>
  <c r="H27" i="1"/>
  <c r="O25" i="1"/>
  <c r="T25" i="1"/>
  <c r="T24" i="1"/>
  <c r="J27" i="1"/>
  <c r="J26" i="1"/>
  <c r="X27" i="1"/>
  <c r="X26" i="1"/>
  <c r="Q24" i="1"/>
  <c r="Q25" i="1"/>
  <c r="R27" i="1"/>
  <c r="R26" i="1"/>
  <c r="P24" i="1"/>
  <c r="N25" i="1"/>
  <c r="Z24" i="1"/>
  <c r="Z25" i="1"/>
  <c r="O27" i="1"/>
  <c r="O26" i="1"/>
  <c r="P26" i="1"/>
  <c r="P27" i="1"/>
  <c r="D25" i="1"/>
  <c r="D24" i="1"/>
  <c r="W24" i="1"/>
  <c r="W26" i="1"/>
  <c r="W27" i="1"/>
  <c r="G24" i="1"/>
  <c r="Q26" i="1"/>
  <c r="Q27" i="1"/>
  <c r="Z27" i="1"/>
  <c r="Z26" i="1"/>
  <c r="F24" i="1"/>
  <c r="D26" i="1"/>
  <c r="K24" i="1"/>
  <c r="K25" i="1"/>
  <c r="C27" i="1"/>
  <c r="L25" i="1"/>
  <c r="L24" i="1"/>
  <c r="J24" i="1"/>
  <c r="J25" i="1"/>
  <c r="S27" i="1"/>
  <c r="H24" i="1"/>
  <c r="Y25" i="1"/>
  <c r="Y24" i="1"/>
  <c r="R25" i="1"/>
  <c r="R24" i="1"/>
  <c r="S24" i="1"/>
  <c r="S25" i="1"/>
  <c r="X24" i="1"/>
  <c r="G27" i="1"/>
  <c r="G26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<sst xmlns="http://schemas.openxmlformats.org/spreadsheetml/2006/main" count="74" uniqueCount="49">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</sst>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4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39"/>
      <c r="D2" s="40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4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37400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1" t="s">
        <v>3</v>
      </c>
      <c r="AA10" s="24" t="s">
        <v>40</v>
      </c>
      <c r="AJ10" t="s">
        <v>47</v>
      </c>
    </row>
    <row r="11" spans="2:36" ht="16.149999999999999" customHeight="1" thickBot="1" x14ac:dyDescent="0.3">
      <c r="B11" s="22">
        <v>37401</v>
      </c>
      <c r="C11" s="25">
        <v>1</v>
      </c>
      <c r="D11" s="25">
        <v>2</v>
      </c>
      <c r="E11" s="25">
        <v>3</v>
      </c>
      <c r="F11" s="25">
        <v>4</v>
      </c>
      <c r="G11" s="25">
        <v>5</v>
      </c>
      <c r="H11" s="25">
        <v>6</v>
      </c>
      <c r="I11" s="25">
        <v>7</v>
      </c>
      <c r="J11" s="25">
        <v>8</v>
      </c>
      <c r="K11" s="25">
        <v>9</v>
      </c>
      <c r="L11" s="25">
        <v>10</v>
      </c>
      <c r="M11" s="25">
        <v>11</v>
      </c>
      <c r="N11" s="25">
        <v>12</v>
      </c>
      <c r="O11" s="25">
        <v>13</v>
      </c>
      <c r="P11" s="25">
        <v>14</v>
      </c>
      <c r="Q11" s="25">
        <v>15</v>
      </c>
      <c r="R11" s="25">
        <v>16</v>
      </c>
      <c r="S11" s="25">
        <v>17</v>
      </c>
      <c r="T11" s="25">
        <v>18</v>
      </c>
      <c r="U11" s="25">
        <v>19</v>
      </c>
      <c r="V11" s="25">
        <v>20</v>
      </c>
      <c r="W11" s="25">
        <v>21</v>
      </c>
      <c r="X11" s="25">
        <v>22</v>
      </c>
      <c r="Y11" s="25">
        <v>23</v>
      </c>
      <c r="Z11" s="42">
        <v>24</v>
      </c>
      <c r="AA11" s="35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6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Friday</v>
      </c>
      <c r="C12" s="28">
        <v>30.911999999999999</v>
      </c>
      <c r="D12" s="28">
        <v>30.96</v>
      </c>
      <c r="E12" s="28">
        <v>29.376000000000001</v>
      </c>
      <c r="F12" s="28">
        <v>30.672000000000001</v>
      </c>
      <c r="G12" s="28">
        <v>31.236000000000001</v>
      </c>
      <c r="H12" s="28">
        <v>31.56</v>
      </c>
      <c r="I12" s="28">
        <v>31.452000000000002</v>
      </c>
      <c r="J12" s="28">
        <v>27.864000000000001</v>
      </c>
      <c r="K12" s="28">
        <v>26.172000000000001</v>
      </c>
      <c r="L12" s="28">
        <v>26.327999999999999</v>
      </c>
      <c r="M12" s="28">
        <v>24.864000000000001</v>
      </c>
      <c r="N12" s="28">
        <v>26.891999999999999</v>
      </c>
      <c r="O12" s="28">
        <v>30.18</v>
      </c>
      <c r="P12" s="28">
        <v>25.62</v>
      </c>
      <c r="Q12" s="28">
        <v>27.6</v>
      </c>
      <c r="R12" s="28">
        <v>29.484000000000002</v>
      </c>
      <c r="S12" s="28">
        <v>30.623999999999999</v>
      </c>
      <c r="T12" s="28">
        <v>30.396000000000001</v>
      </c>
      <c r="U12" s="28">
        <v>30.288</v>
      </c>
      <c r="V12" s="28">
        <v>30.684000000000001</v>
      </c>
      <c r="W12" s="28">
        <v>30.648</v>
      </c>
      <c r="X12" s="28">
        <v>29.724</v>
      </c>
      <c r="Y12" s="28">
        <v>29.015999999999998</v>
      </c>
      <c r="Z12" s="28">
        <v>29.46</v>
      </c>
      <c r="AA12" s="36">
        <f>SUM(C12:Z12)</f>
        <v>702.01200000000006</v>
      </c>
      <c r="AJ12" t="s">
        <v>46</v>
      </c>
    </row>
    <row r="13" spans="2:36" ht="19.149999999999999" customHeight="1" thickBot="1" x14ac:dyDescent="0.3">
      <c r="B13" s="26" t="str">
        <f>IF(AJ5=4,"Long Term Purchase Quantity for Saturday",IF(AJ5=5,"Long Term Purchase Quantity for Monday LLH",IF(AJ5=6,"Long Term Purchase Quantity for Monday HLH","")))</f>
        <v>Long Term Purchase Quantity for Saturday</v>
      </c>
      <c r="C13" s="28">
        <v>30.024000000000001</v>
      </c>
      <c r="D13" s="28">
        <v>29.795999999999999</v>
      </c>
      <c r="E13" s="28">
        <v>28.128</v>
      </c>
      <c r="F13" s="28">
        <v>25.14</v>
      </c>
      <c r="G13" s="28">
        <v>25.14</v>
      </c>
      <c r="H13" s="28">
        <v>25.164000000000001</v>
      </c>
      <c r="I13" s="28">
        <v>25.091999999999999</v>
      </c>
      <c r="J13" s="28">
        <v>25.164000000000001</v>
      </c>
      <c r="K13" s="28">
        <v>25.103999999999999</v>
      </c>
      <c r="L13" s="28">
        <v>24.96</v>
      </c>
      <c r="M13" s="28">
        <v>24.588000000000001</v>
      </c>
      <c r="N13" s="28">
        <v>20.244</v>
      </c>
      <c r="O13" s="28">
        <v>19.559999999999999</v>
      </c>
      <c r="P13" s="28">
        <v>24.923999999999999</v>
      </c>
      <c r="Q13" s="28">
        <v>27.24</v>
      </c>
      <c r="R13" s="28">
        <v>28.812000000000001</v>
      </c>
      <c r="S13" s="28">
        <v>29.891999999999999</v>
      </c>
      <c r="T13" s="28">
        <v>29.76</v>
      </c>
      <c r="U13" s="28">
        <v>29.748000000000001</v>
      </c>
      <c r="V13" s="28">
        <v>29.64</v>
      </c>
      <c r="W13" s="28">
        <v>29.736000000000001</v>
      </c>
      <c r="X13" s="28">
        <v>29.867999999999999</v>
      </c>
      <c r="Y13" s="28">
        <v>29.916</v>
      </c>
      <c r="Z13" s="28">
        <v>29.952000000000002</v>
      </c>
      <c r="AA13" s="36"/>
    </row>
    <row r="14" spans="2:36" ht="16.5" thickBot="1" x14ac:dyDescent="0.3">
      <c r="B14" s="27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Friday</v>
      </c>
      <c r="C14" s="29">
        <v>30.610235906692587</v>
      </c>
      <c r="D14" s="29">
        <v>30.610235906692587</v>
      </c>
      <c r="E14" s="29">
        <v>30.610235906692587</v>
      </c>
      <c r="F14" s="29">
        <v>30.610235906692587</v>
      </c>
      <c r="G14" s="29">
        <v>31.360235906692587</v>
      </c>
      <c r="H14" s="29">
        <v>31.360235906692587</v>
      </c>
      <c r="I14" s="29">
        <v>31.560235906692586</v>
      </c>
      <c r="J14" s="29">
        <v>31.560235906692586</v>
      </c>
      <c r="K14" s="29">
        <v>31.560235906692586</v>
      </c>
      <c r="L14" s="29">
        <v>31.560235906692586</v>
      </c>
      <c r="M14" s="29">
        <v>31.560235906692586</v>
      </c>
      <c r="N14" s="29">
        <v>31.560235906692586</v>
      </c>
      <c r="O14" s="29">
        <v>15.17</v>
      </c>
      <c r="P14" s="29">
        <v>15.17</v>
      </c>
      <c r="Q14" s="29">
        <v>15.92</v>
      </c>
      <c r="R14" s="29">
        <v>15.04</v>
      </c>
      <c r="S14" s="29">
        <v>14.265000000000001</v>
      </c>
      <c r="T14" s="29">
        <v>14.265000000000001</v>
      </c>
      <c r="U14" s="29">
        <v>29.705235906692586</v>
      </c>
      <c r="V14" s="29">
        <v>29.705235906692586</v>
      </c>
      <c r="W14" s="29">
        <v>29.705235906692586</v>
      </c>
      <c r="X14" s="29">
        <v>29.705235906692586</v>
      </c>
      <c r="Y14" s="29">
        <v>28.955235906692586</v>
      </c>
      <c r="Z14" s="29">
        <v>28.955235906692586</v>
      </c>
      <c r="AA14" s="37">
        <f>SUM(C14:Z14)</f>
        <v>641.08424632046649</v>
      </c>
    </row>
    <row r="15" spans="2:36" ht="16.5" customHeight="1" thickBot="1" x14ac:dyDescent="0.3">
      <c r="B15" s="27" t="str">
        <f>IF(AJ5=4,"Expected Usage for Saturday",IF(AJ5=5,"Expected Usage for Monday LLH",IF(AJ5=6,"Expected Usage for Monday HLH","")))</f>
        <v>Expected Usage for Saturday</v>
      </c>
      <c r="C15" s="29">
        <v>29.730235906692585</v>
      </c>
      <c r="D15" s="29">
        <v>29.730235906692585</v>
      </c>
      <c r="E15" s="29">
        <v>28.955235906692586</v>
      </c>
      <c r="F15" s="29">
        <v>28.955235906692586</v>
      </c>
      <c r="G15" s="29">
        <v>28.955235906692586</v>
      </c>
      <c r="H15" s="29">
        <v>28.955235906692586</v>
      </c>
      <c r="I15" s="29">
        <v>29.905235906692585</v>
      </c>
      <c r="J15" s="29">
        <v>29.905235906692585</v>
      </c>
      <c r="K15" s="29">
        <v>29.905235906692585</v>
      </c>
      <c r="L15" s="29">
        <v>29.905235906692585</v>
      </c>
      <c r="M15" s="29">
        <v>29.905235906692585</v>
      </c>
      <c r="N15" s="29">
        <v>29.905235906692585</v>
      </c>
      <c r="O15" s="29">
        <v>29.905235906692585</v>
      </c>
      <c r="P15" s="29">
        <v>29.905235906692585</v>
      </c>
      <c r="Q15" s="29">
        <v>29.155235906692585</v>
      </c>
      <c r="R15" s="29">
        <v>29.155235906692585</v>
      </c>
      <c r="S15" s="29">
        <v>29.155235906692585</v>
      </c>
      <c r="T15" s="29">
        <v>29.155235906692585</v>
      </c>
      <c r="U15" s="29">
        <v>28.955235906692586</v>
      </c>
      <c r="V15" s="29">
        <v>28.955235906692586</v>
      </c>
      <c r="W15" s="29">
        <v>28.955235906692586</v>
      </c>
      <c r="X15" s="29">
        <v>28.955235906692586</v>
      </c>
      <c r="Y15" s="29">
        <v>28.955235906692586</v>
      </c>
      <c r="Z15" s="29">
        <v>28.955235906692586</v>
      </c>
      <c r="AA15" s="37"/>
    </row>
    <row r="16" spans="2:36" ht="18.75" customHeight="1" thickBot="1" x14ac:dyDescent="0.3">
      <c r="B16" s="30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Friday</v>
      </c>
      <c r="C16" s="31">
        <f>IF($AJ$5=6,"",C12+C18+C20)</f>
        <v>30.911999999999999</v>
      </c>
      <c r="D16" s="31">
        <f t="shared" ref="D16:Z16" si="0">IF($AJ$5=6,"",D12+D18+D20)</f>
        <v>30.96</v>
      </c>
      <c r="E16" s="31">
        <f t="shared" si="0"/>
        <v>30.376000000000001</v>
      </c>
      <c r="F16" s="31">
        <f t="shared" si="0"/>
        <v>30.672000000000001</v>
      </c>
      <c r="G16" s="31">
        <f t="shared" si="0"/>
        <v>31.236000000000001</v>
      </c>
      <c r="H16" s="31">
        <f t="shared" si="0"/>
        <v>31.56</v>
      </c>
      <c r="I16" s="31">
        <f t="shared" si="0"/>
        <v>31.452000000000002</v>
      </c>
      <c r="J16" s="31">
        <f t="shared" si="0"/>
        <v>31.864000000000001</v>
      </c>
      <c r="K16" s="31">
        <f t="shared" si="0"/>
        <v>31.172000000000001</v>
      </c>
      <c r="L16" s="31">
        <f t="shared" si="0"/>
        <v>31.327999999999999</v>
      </c>
      <c r="M16" s="31">
        <f t="shared" si="0"/>
        <v>31.864000000000001</v>
      </c>
      <c r="N16" s="31">
        <f t="shared" si="0"/>
        <v>31.891999999999999</v>
      </c>
      <c r="O16" s="31">
        <f t="shared" si="0"/>
        <v>15.18</v>
      </c>
      <c r="P16" s="31">
        <f t="shared" si="0"/>
        <v>15.620000000000001</v>
      </c>
      <c r="Q16" s="31">
        <f t="shared" si="0"/>
        <v>15.600000000000001</v>
      </c>
      <c r="R16" s="31">
        <f t="shared" si="0"/>
        <v>15.484000000000002</v>
      </c>
      <c r="S16" s="31">
        <f t="shared" si="0"/>
        <v>14.623999999999999</v>
      </c>
      <c r="T16" s="31">
        <f t="shared" si="0"/>
        <v>14.396000000000001</v>
      </c>
      <c r="U16" s="31">
        <f t="shared" si="0"/>
        <v>29.288</v>
      </c>
      <c r="V16" s="31">
        <f t="shared" si="0"/>
        <v>29.684000000000001</v>
      </c>
      <c r="W16" s="31">
        <f t="shared" si="0"/>
        <v>29.648</v>
      </c>
      <c r="X16" s="31">
        <f t="shared" si="0"/>
        <v>29.724</v>
      </c>
      <c r="Y16" s="31">
        <f t="shared" si="0"/>
        <v>29.015999999999998</v>
      </c>
      <c r="Z16" s="31">
        <f t="shared" si="0"/>
        <v>28.46</v>
      </c>
      <c r="AA16" s="38">
        <f>SUM(C16:Z16)</f>
        <v>642.01200000000006</v>
      </c>
    </row>
    <row r="17" spans="2:27" ht="18.75" customHeight="1" thickBot="1" x14ac:dyDescent="0.3">
      <c r="B17" s="30" t="str">
        <f>IF(AJ5=4,"Preschedule Quantity for Saturday",IF(AJ5=5,"Preschedule Quantity for Monday LLH",IF(AJ5=6,"Preschedule Quantity for Monday HLH","")))</f>
        <v>Preschedule Quantity for Saturday</v>
      </c>
      <c r="C17" s="56">
        <f t="shared" ref="C17:H17" si="1">IF($AJ$5=6,"",IF(AND($AJ$5&gt;3,$AJ$5&lt;7),C13+C19+C21,""))</f>
        <v>30.024000000000001</v>
      </c>
      <c r="D17" s="56">
        <f t="shared" si="1"/>
        <v>29.795999999999999</v>
      </c>
      <c r="E17" s="56">
        <f t="shared" si="1"/>
        <v>29.128</v>
      </c>
      <c r="F17" s="56">
        <f t="shared" si="1"/>
        <v>29.14</v>
      </c>
      <c r="G17" s="56">
        <f t="shared" si="1"/>
        <v>29.14</v>
      </c>
      <c r="H17" s="56">
        <f t="shared" si="1"/>
        <v>29.164000000000001</v>
      </c>
      <c r="I17" s="56">
        <f>IF($AJ$5=5,"",IF(AND($AJ$5&gt;3,$AJ$5&lt;7),I13+I19+I21,""))</f>
        <v>30.091999999999999</v>
      </c>
      <c r="J17" s="56">
        <f t="shared" ref="J17:X17" si="2">IF($AJ$5=5,"",IF(AND($AJ$5&gt;3,$AJ$5&lt;7),J13+J19+J21,""))</f>
        <v>30.164000000000001</v>
      </c>
      <c r="K17" s="56">
        <f t="shared" si="2"/>
        <v>30.103999999999999</v>
      </c>
      <c r="L17" s="56">
        <f t="shared" si="2"/>
        <v>29.96</v>
      </c>
      <c r="M17" s="56">
        <f t="shared" si="2"/>
        <v>29.588000000000001</v>
      </c>
      <c r="N17" s="56">
        <f t="shared" si="2"/>
        <v>30.244</v>
      </c>
      <c r="O17" s="56">
        <f t="shared" si="2"/>
        <v>29.56</v>
      </c>
      <c r="P17" s="56">
        <f t="shared" si="2"/>
        <v>29.923999999999999</v>
      </c>
      <c r="Q17" s="56">
        <f t="shared" si="2"/>
        <v>29.24</v>
      </c>
      <c r="R17" s="56">
        <f t="shared" si="2"/>
        <v>28.812000000000001</v>
      </c>
      <c r="S17" s="56">
        <f t="shared" si="2"/>
        <v>28.891999999999999</v>
      </c>
      <c r="T17" s="56">
        <f t="shared" si="2"/>
        <v>28.76</v>
      </c>
      <c r="U17" s="56">
        <f t="shared" si="2"/>
        <v>28.748000000000001</v>
      </c>
      <c r="V17" s="56">
        <f t="shared" si="2"/>
        <v>28.64</v>
      </c>
      <c r="W17" s="56">
        <f t="shared" si="2"/>
        <v>28.736000000000001</v>
      </c>
      <c r="X17" s="56">
        <f t="shared" si="2"/>
        <v>28.867999999999999</v>
      </c>
      <c r="Y17" s="56">
        <f>IF($AJ$5=6,"",IF(AND($AJ$5&gt;3,$AJ$5&lt;7),Y13+Y19+Y21,""))</f>
        <v>28.916</v>
      </c>
      <c r="Z17" s="56">
        <f>IF($AJ$5=6,"",IF(AND($AJ$5&gt;3,$AJ$5&lt;7),Z13+Z19+Z21,""))</f>
        <v>28.952000000000002</v>
      </c>
      <c r="AA17" s="38"/>
    </row>
    <row r="18" spans="2:27" ht="12.75" customHeight="1" x14ac:dyDescent="0.2">
      <c r="B18" s="48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Friday</v>
      </c>
      <c r="C18" s="52">
        <f>IF($AJ$5=6,"",ROUND((IF(C14&gt;C12,C14-C12,0)),0))</f>
        <v>0</v>
      </c>
      <c r="D18" s="43">
        <f t="shared" ref="D18:Z18" si="3">IF($AJ$5=6,"",ROUND((IF(D14&gt;D12,D14-D12,0)),0))</f>
        <v>0</v>
      </c>
      <c r="E18" s="43">
        <f t="shared" si="3"/>
        <v>1</v>
      </c>
      <c r="F18" s="43">
        <f t="shared" si="3"/>
        <v>0</v>
      </c>
      <c r="G18" s="43">
        <f t="shared" si="3"/>
        <v>0</v>
      </c>
      <c r="H18" s="43">
        <f t="shared" si="3"/>
        <v>0</v>
      </c>
      <c r="I18" s="43">
        <f t="shared" si="3"/>
        <v>0</v>
      </c>
      <c r="J18" s="43">
        <f t="shared" si="3"/>
        <v>4</v>
      </c>
      <c r="K18" s="43">
        <f t="shared" si="3"/>
        <v>5</v>
      </c>
      <c r="L18" s="43">
        <f t="shared" si="3"/>
        <v>5</v>
      </c>
      <c r="M18" s="43">
        <f t="shared" si="3"/>
        <v>7</v>
      </c>
      <c r="N18" s="43">
        <f t="shared" si="3"/>
        <v>5</v>
      </c>
      <c r="O18" s="43">
        <f t="shared" si="3"/>
        <v>0</v>
      </c>
      <c r="P18" s="43">
        <f t="shared" si="3"/>
        <v>0</v>
      </c>
      <c r="Q18" s="43">
        <f t="shared" si="3"/>
        <v>0</v>
      </c>
      <c r="R18" s="43">
        <f t="shared" si="3"/>
        <v>0</v>
      </c>
      <c r="S18" s="43">
        <f t="shared" si="3"/>
        <v>0</v>
      </c>
      <c r="T18" s="43">
        <f t="shared" si="3"/>
        <v>0</v>
      </c>
      <c r="U18" s="43">
        <f t="shared" si="3"/>
        <v>0</v>
      </c>
      <c r="V18" s="43">
        <f t="shared" si="3"/>
        <v>0</v>
      </c>
      <c r="W18" s="43">
        <f t="shared" si="3"/>
        <v>0</v>
      </c>
      <c r="X18" s="43">
        <f t="shared" si="3"/>
        <v>0</v>
      </c>
      <c r="Y18" s="43">
        <f t="shared" si="3"/>
        <v>0</v>
      </c>
      <c r="Z18" s="44">
        <f t="shared" si="3"/>
        <v>0</v>
      </c>
    </row>
    <row r="19" spans="2:27" ht="12.75" customHeight="1" x14ac:dyDescent="0.2">
      <c r="B19" s="49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>Total Incremental Quantity (Hanson needs to purchase) for Saturday</v>
      </c>
      <c r="C19" s="53">
        <f t="shared" ref="C19:H19" si="4">IF($AJ$5=6,"",IF(AND($AJ$5&gt;3,$AJ$5&lt;7),ROUND((IF(C15&gt;C13,C15-C13,0)),0),""))</f>
        <v>0</v>
      </c>
      <c r="D19" s="2">
        <f t="shared" si="4"/>
        <v>0</v>
      </c>
      <c r="E19" s="2">
        <f t="shared" si="4"/>
        <v>1</v>
      </c>
      <c r="F19" s="2">
        <f t="shared" si="4"/>
        <v>4</v>
      </c>
      <c r="G19" s="2">
        <f t="shared" si="4"/>
        <v>4</v>
      </c>
      <c r="H19" s="2">
        <f t="shared" si="4"/>
        <v>4</v>
      </c>
      <c r="I19" s="2">
        <f>IF($AJ$5=5,"",IF(AND($AJ$5&gt;3,$AJ$5&lt;7),ROUND((IF(I15&gt;I13,I15-I13,0)),0),""))</f>
        <v>5</v>
      </c>
      <c r="J19" s="2">
        <f t="shared" ref="J19:X19" si="5">IF($AJ$5=5,"",IF(AND($AJ$5&gt;3,$AJ$5&lt;7),ROUND((IF(J15&gt;J13,J15-J13,0)),0),""))</f>
        <v>5</v>
      </c>
      <c r="K19" s="2">
        <f t="shared" si="5"/>
        <v>5</v>
      </c>
      <c r="L19" s="2">
        <f t="shared" si="5"/>
        <v>5</v>
      </c>
      <c r="M19" s="2">
        <f t="shared" si="5"/>
        <v>5</v>
      </c>
      <c r="N19" s="2">
        <f t="shared" si="5"/>
        <v>10</v>
      </c>
      <c r="O19" s="2">
        <f t="shared" si="5"/>
        <v>10</v>
      </c>
      <c r="P19" s="2">
        <f t="shared" si="5"/>
        <v>5</v>
      </c>
      <c r="Q19" s="2">
        <f t="shared" si="5"/>
        <v>2</v>
      </c>
      <c r="R19" s="2">
        <f t="shared" si="5"/>
        <v>0</v>
      </c>
      <c r="S19" s="2">
        <f t="shared" si="5"/>
        <v>0</v>
      </c>
      <c r="T19" s="2">
        <f t="shared" si="5"/>
        <v>0</v>
      </c>
      <c r="U19" s="2">
        <f t="shared" si="5"/>
        <v>0</v>
      </c>
      <c r="V19" s="2">
        <f t="shared" si="5"/>
        <v>0</v>
      </c>
      <c r="W19" s="2">
        <f t="shared" si="5"/>
        <v>0</v>
      </c>
      <c r="X19" s="2">
        <f t="shared" si="5"/>
        <v>0</v>
      </c>
      <c r="Y19" s="2">
        <f>IF($AJ$5=6,"",IF(AND($AJ$5&gt;3,$AJ$5&lt;7),ROUND((IF(Y15&gt;Y13,Y15-Y13,0)),0),""))</f>
        <v>0</v>
      </c>
      <c r="Z19" s="45">
        <f>IF($AJ$5=6,"",IF(AND($AJ$5&gt;3,$AJ$5&lt;7),ROUND((IF(Z15&gt;Z13,Z15-Z13,0)),0),""))</f>
        <v>0</v>
      </c>
    </row>
    <row r="20" spans="2:27" ht="12.75" customHeight="1" x14ac:dyDescent="0.2">
      <c r="B20" s="50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Friday</v>
      </c>
      <c r="C20" s="54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-15</v>
      </c>
      <c r="P20" s="4">
        <f t="shared" si="6"/>
        <v>-10</v>
      </c>
      <c r="Q20" s="4">
        <f t="shared" si="6"/>
        <v>-12</v>
      </c>
      <c r="R20" s="4">
        <f t="shared" si="6"/>
        <v>-14</v>
      </c>
      <c r="S20" s="4">
        <f t="shared" si="6"/>
        <v>-16</v>
      </c>
      <c r="T20" s="4">
        <f t="shared" si="6"/>
        <v>-16</v>
      </c>
      <c r="U20" s="4">
        <f t="shared" si="6"/>
        <v>-1</v>
      </c>
      <c r="V20" s="4">
        <f t="shared" si="6"/>
        <v>-1</v>
      </c>
      <c r="W20" s="4">
        <f t="shared" si="6"/>
        <v>-1</v>
      </c>
      <c r="X20" s="4">
        <f t="shared" si="6"/>
        <v>0</v>
      </c>
      <c r="Y20" s="4">
        <f t="shared" si="6"/>
        <v>0</v>
      </c>
      <c r="Z20" s="46">
        <f t="shared" si="6"/>
        <v>-1</v>
      </c>
    </row>
    <row r="21" spans="2:27" ht="12.75" customHeight="1" thickBot="1" x14ac:dyDescent="0.25">
      <c r="B21" s="51" t="str">
        <f>IF(AJ5=4,"Total Decremental Quantity (Hanson needs to sell) for Saturday",IF(AJ5=5,"Total Decremental Quantity (Hanson needs to sell) for Monday LLH",IF(AJ5=6,"Total Decremental Quantity (Hanson needs to sell) for Monday HLH","")))</f>
        <v>Total Decremental Quantity (Hanson needs to sell) for Saturday</v>
      </c>
      <c r="C21" s="54">
        <f t="shared" ref="C21:H21" si="7">IF($AJ$5=6,"",IF(AND($AJ$5&gt;3,$AJ$5&lt;7),ROUND(IF(C15&gt;C13,0,C15-C13),0),""))</f>
        <v>0</v>
      </c>
      <c r="D21" s="4">
        <f t="shared" si="7"/>
        <v>0</v>
      </c>
      <c r="E21" s="4">
        <f t="shared" si="7"/>
        <v>0</v>
      </c>
      <c r="F21" s="4">
        <f t="shared" si="7"/>
        <v>0</v>
      </c>
      <c r="G21" s="4">
        <f t="shared" si="7"/>
        <v>0</v>
      </c>
      <c r="H21" s="4">
        <f t="shared" si="7"/>
        <v>0</v>
      </c>
      <c r="I21" s="4">
        <f>IF($AJ$5=5,"",IF(AND($AJ$5&gt;3,$AJ$5&lt;7),ROUND(IF(I15&gt;I13,0,I15-I13),0),""))</f>
        <v>0</v>
      </c>
      <c r="J21" s="4">
        <f t="shared" ref="J21:X21" si="8">IF($AJ$5=5,"",IF(AND($AJ$5&gt;3,$AJ$5&lt;7),ROUND(IF(J15&gt;J13,0,J15-J13),0),""))</f>
        <v>0</v>
      </c>
      <c r="K21" s="4">
        <f t="shared" si="8"/>
        <v>0</v>
      </c>
      <c r="L21" s="4">
        <f t="shared" si="8"/>
        <v>0</v>
      </c>
      <c r="M21" s="4">
        <f t="shared" si="8"/>
        <v>0</v>
      </c>
      <c r="N21" s="4">
        <f t="shared" si="8"/>
        <v>0</v>
      </c>
      <c r="O21" s="4">
        <f t="shared" si="8"/>
        <v>0</v>
      </c>
      <c r="P21" s="4">
        <f t="shared" si="8"/>
        <v>0</v>
      </c>
      <c r="Q21" s="4">
        <f t="shared" si="8"/>
        <v>0</v>
      </c>
      <c r="R21" s="4">
        <f t="shared" si="8"/>
        <v>0</v>
      </c>
      <c r="S21" s="4">
        <f t="shared" si="8"/>
        <v>-1</v>
      </c>
      <c r="T21" s="4">
        <f t="shared" si="8"/>
        <v>-1</v>
      </c>
      <c r="U21" s="4">
        <f t="shared" si="8"/>
        <v>-1</v>
      </c>
      <c r="V21" s="4">
        <f t="shared" si="8"/>
        <v>-1</v>
      </c>
      <c r="W21" s="4">
        <f t="shared" si="8"/>
        <v>-1</v>
      </c>
      <c r="X21" s="4">
        <f t="shared" si="8"/>
        <v>-1</v>
      </c>
      <c r="Y21" s="4">
        <f>IF($AJ$5=6,"",IF(AND($AJ$5&gt;3,$AJ$5&lt;7),ROUND(IF(Y15&gt;Y13,0,Y15-Y13),0),""))</f>
        <v>-1</v>
      </c>
      <c r="Z21" s="46">
        <f>IF($AJ$5=6,"",IF(AND($AJ$5&gt;3,$AJ$5&lt;7),ROUND(IF(Z15&gt;Z13,0,Z15-Z13),0),""))</f>
        <v>-1</v>
      </c>
    </row>
    <row r="22" spans="2:27" ht="12.75" customHeight="1" x14ac:dyDescent="0.2">
      <c r="B22" s="49" t="s">
        <v>31</v>
      </c>
      <c r="C22" s="52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3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3">
        <f t="shared" si="9"/>
        <v>0</v>
      </c>
      <c r="F22" s="43">
        <f t="shared" si="9"/>
        <v>0</v>
      </c>
      <c r="G22" s="43">
        <f t="shared" si="9"/>
        <v>0</v>
      </c>
      <c r="H22" s="43">
        <f t="shared" si="9"/>
        <v>0</v>
      </c>
      <c r="I22" s="43">
        <f t="shared" si="9"/>
        <v>0</v>
      </c>
      <c r="J22" s="43">
        <f t="shared" si="9"/>
        <v>0</v>
      </c>
      <c r="K22" s="43">
        <f t="shared" si="9"/>
        <v>0</v>
      </c>
      <c r="L22" s="43">
        <f t="shared" si="9"/>
        <v>0</v>
      </c>
      <c r="M22" s="43">
        <f t="shared" si="9"/>
        <v>0</v>
      </c>
      <c r="N22" s="43">
        <f t="shared" si="9"/>
        <v>0</v>
      </c>
      <c r="O22" s="43">
        <f t="shared" si="9"/>
        <v>0</v>
      </c>
      <c r="P22" s="43">
        <f t="shared" si="9"/>
        <v>0</v>
      </c>
      <c r="Q22" s="43">
        <f t="shared" si="9"/>
        <v>0</v>
      </c>
      <c r="R22" s="43">
        <f t="shared" si="9"/>
        <v>0</v>
      </c>
      <c r="S22" s="43">
        <f t="shared" si="9"/>
        <v>0</v>
      </c>
      <c r="T22" s="43">
        <f t="shared" si="9"/>
        <v>0</v>
      </c>
      <c r="U22" s="43">
        <f t="shared" si="9"/>
        <v>0</v>
      </c>
      <c r="V22" s="43">
        <f t="shared" si="9"/>
        <v>0</v>
      </c>
      <c r="W22" s="43">
        <f t="shared" si="9"/>
        <v>0</v>
      </c>
      <c r="X22" s="43">
        <f t="shared" si="9"/>
        <v>0</v>
      </c>
      <c r="Y22" s="43">
        <f t="shared" si="9"/>
        <v>0</v>
      </c>
      <c r="Z22" s="44">
        <f t="shared" si="9"/>
        <v>0</v>
      </c>
      <c r="AA22" s="20"/>
    </row>
    <row r="23" spans="2:27" ht="12.75" customHeight="1" thickBot="1" x14ac:dyDescent="0.25">
      <c r="B23" s="50" t="s">
        <v>32</v>
      </c>
      <c r="C23" s="54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6">
        <f t="shared" si="10"/>
        <v>0</v>
      </c>
    </row>
    <row r="24" spans="2:27" x14ac:dyDescent="0.2">
      <c r="B24" s="48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Friday</v>
      </c>
      <c r="C24" s="52">
        <f t="shared" ref="C24:X24" si="11">IF($AJ$5=6,"",(C18-C22))</f>
        <v>0</v>
      </c>
      <c r="D24" s="43">
        <f t="shared" si="11"/>
        <v>0</v>
      </c>
      <c r="E24" s="43">
        <f t="shared" si="11"/>
        <v>1</v>
      </c>
      <c r="F24" s="43">
        <f t="shared" si="11"/>
        <v>0</v>
      </c>
      <c r="G24" s="43">
        <f t="shared" si="11"/>
        <v>0</v>
      </c>
      <c r="H24" s="43">
        <f t="shared" si="11"/>
        <v>0</v>
      </c>
      <c r="I24" s="43">
        <f t="shared" si="11"/>
        <v>0</v>
      </c>
      <c r="J24" s="43">
        <f t="shared" si="11"/>
        <v>4</v>
      </c>
      <c r="K24" s="43">
        <f t="shared" si="11"/>
        <v>5</v>
      </c>
      <c r="L24" s="43">
        <f t="shared" si="11"/>
        <v>5</v>
      </c>
      <c r="M24" s="43">
        <f t="shared" si="11"/>
        <v>7</v>
      </c>
      <c r="N24" s="43">
        <f t="shared" si="11"/>
        <v>5</v>
      </c>
      <c r="O24" s="43">
        <f t="shared" si="11"/>
        <v>0</v>
      </c>
      <c r="P24" s="43">
        <f t="shared" si="11"/>
        <v>0</v>
      </c>
      <c r="Q24" s="43">
        <f t="shared" si="11"/>
        <v>0</v>
      </c>
      <c r="R24" s="43">
        <f t="shared" si="11"/>
        <v>0</v>
      </c>
      <c r="S24" s="43">
        <f t="shared" si="11"/>
        <v>0</v>
      </c>
      <c r="T24" s="43">
        <f t="shared" si="11"/>
        <v>0</v>
      </c>
      <c r="U24" s="43">
        <f t="shared" si="11"/>
        <v>0</v>
      </c>
      <c r="V24" s="43">
        <f t="shared" si="11"/>
        <v>0</v>
      </c>
      <c r="W24" s="43">
        <f t="shared" si="11"/>
        <v>0</v>
      </c>
      <c r="X24" s="43">
        <f t="shared" si="11"/>
        <v>0</v>
      </c>
      <c r="Y24" s="43">
        <f>IF($AJ$5=6,"",(Y18-Y22))</f>
        <v>0</v>
      </c>
      <c r="Z24" s="44">
        <f>IF($AJ$5=6,"",(Z18-Z22))</f>
        <v>0</v>
      </c>
      <c r="AA24" s="34"/>
    </row>
    <row r="25" spans="2:27" x14ac:dyDescent="0.2">
      <c r="B25" s="49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>Real Time Incremental Quantity (Hanson needs to purchase) for Saturday</v>
      </c>
      <c r="C25" s="53">
        <f t="shared" ref="C25:H25" si="12">IF($AJ$5=6,"",IF(OR($AJ$5&lt;4,$AJ$5=7),"",C19-C22))</f>
        <v>0</v>
      </c>
      <c r="D25" s="2">
        <f t="shared" si="12"/>
        <v>0</v>
      </c>
      <c r="E25" s="2">
        <f t="shared" si="12"/>
        <v>1</v>
      </c>
      <c r="F25" s="2">
        <f t="shared" si="12"/>
        <v>4</v>
      </c>
      <c r="G25" s="2">
        <f t="shared" si="12"/>
        <v>4</v>
      </c>
      <c r="H25" s="2">
        <f t="shared" si="12"/>
        <v>4</v>
      </c>
      <c r="I25" s="2">
        <f>IF($AJ$5=5,"",IF(OR($AJ$5&lt;4,$AJ$5=7),"",I19-I22))</f>
        <v>5</v>
      </c>
      <c r="J25" s="2">
        <f t="shared" ref="J25:X25" si="13">IF($AJ$5=5,"",IF(OR($AJ$5&lt;4,$AJ$5=7),"",J19-J22))</f>
        <v>5</v>
      </c>
      <c r="K25" s="2">
        <f t="shared" si="13"/>
        <v>5</v>
      </c>
      <c r="L25" s="2">
        <f t="shared" si="13"/>
        <v>5</v>
      </c>
      <c r="M25" s="2">
        <f t="shared" si="13"/>
        <v>5</v>
      </c>
      <c r="N25" s="2">
        <f t="shared" si="13"/>
        <v>10</v>
      </c>
      <c r="O25" s="2">
        <f t="shared" si="13"/>
        <v>10</v>
      </c>
      <c r="P25" s="2">
        <f t="shared" si="13"/>
        <v>5</v>
      </c>
      <c r="Q25" s="2">
        <f t="shared" si="13"/>
        <v>2</v>
      </c>
      <c r="R25" s="2">
        <f t="shared" si="13"/>
        <v>0</v>
      </c>
      <c r="S25" s="2">
        <f t="shared" si="13"/>
        <v>0</v>
      </c>
      <c r="T25" s="2">
        <f t="shared" si="13"/>
        <v>0</v>
      </c>
      <c r="U25" s="2">
        <f t="shared" si="13"/>
        <v>0</v>
      </c>
      <c r="V25" s="2">
        <f t="shared" si="13"/>
        <v>0</v>
      </c>
      <c r="W25" s="2">
        <f t="shared" si="13"/>
        <v>0</v>
      </c>
      <c r="X25" s="2">
        <f t="shared" si="13"/>
        <v>0</v>
      </c>
      <c r="Y25" s="2">
        <f>IF($AJ$5=6,"",IF(OR($AJ$5&lt;4,$AJ$5=7),"",Y19-Y22))</f>
        <v>0</v>
      </c>
      <c r="Z25" s="45">
        <f>IF($AJ$5=6,"",IF(OR($AJ$5&lt;4,$AJ$5=7),"",Z19-Z22))</f>
        <v>0</v>
      </c>
      <c r="AA25" s="34"/>
    </row>
    <row r="26" spans="2:27" x14ac:dyDescent="0.2">
      <c r="B26" s="50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Friday</v>
      </c>
      <c r="C26" s="54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-15</v>
      </c>
      <c r="P26" s="4">
        <f t="shared" si="14"/>
        <v>-10</v>
      </c>
      <c r="Q26" s="4">
        <f t="shared" si="14"/>
        <v>-12</v>
      </c>
      <c r="R26" s="4">
        <f t="shared" si="14"/>
        <v>-14</v>
      </c>
      <c r="S26" s="4">
        <f t="shared" si="14"/>
        <v>-16</v>
      </c>
      <c r="T26" s="4">
        <f t="shared" si="14"/>
        <v>-16</v>
      </c>
      <c r="U26" s="4">
        <f t="shared" si="14"/>
        <v>-1</v>
      </c>
      <c r="V26" s="4">
        <f t="shared" si="14"/>
        <v>-1</v>
      </c>
      <c r="W26" s="4">
        <f t="shared" si="14"/>
        <v>-1</v>
      </c>
      <c r="X26" s="4">
        <f t="shared" si="14"/>
        <v>0</v>
      </c>
      <c r="Y26" s="4">
        <f>IF($AJ$5=6,"",(Y20-Y23))</f>
        <v>0</v>
      </c>
      <c r="Z26" s="46">
        <f>IF($AJ$5=6,"",(Z20-Z23))</f>
        <v>-1</v>
      </c>
      <c r="AA26" s="34"/>
    </row>
    <row r="27" spans="2:27" ht="13.5" thickBot="1" x14ac:dyDescent="0.25">
      <c r="B27" s="51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>Real Time Decremental Quantity (Hanson needs to sell) for Saturday</v>
      </c>
      <c r="C27" s="55">
        <f t="shared" ref="C27:H27" si="15">IF($AJ$5=6,"",IF(OR($AJ$5&lt;4,$AJ$5=7,),"",C21-C23))</f>
        <v>0</v>
      </c>
      <c r="D27" s="3">
        <f t="shared" si="15"/>
        <v>0</v>
      </c>
      <c r="E27" s="3">
        <f t="shared" si="15"/>
        <v>0</v>
      </c>
      <c r="F27" s="3">
        <f t="shared" si="15"/>
        <v>0</v>
      </c>
      <c r="G27" s="3">
        <f t="shared" si="15"/>
        <v>0</v>
      </c>
      <c r="H27" s="3">
        <f t="shared" si="15"/>
        <v>0</v>
      </c>
      <c r="I27" s="3">
        <f>IF($AJ$5=5,"",IF(OR($AJ$5&lt;4,$AJ$5=7,),"",I21-I23))</f>
        <v>0</v>
      </c>
      <c r="J27" s="3">
        <f t="shared" ref="J27:X27" si="16">IF($AJ$5=5,"",IF(OR($AJ$5&lt;4,$AJ$5=7,),"",J21-J23))</f>
        <v>0</v>
      </c>
      <c r="K27" s="3">
        <f t="shared" si="16"/>
        <v>0</v>
      </c>
      <c r="L27" s="3">
        <f t="shared" si="16"/>
        <v>0</v>
      </c>
      <c r="M27" s="3">
        <f t="shared" si="16"/>
        <v>0</v>
      </c>
      <c r="N27" s="3">
        <f t="shared" si="16"/>
        <v>0</v>
      </c>
      <c r="O27" s="3">
        <f t="shared" si="16"/>
        <v>0</v>
      </c>
      <c r="P27" s="3">
        <f t="shared" si="16"/>
        <v>0</v>
      </c>
      <c r="Q27" s="3">
        <f t="shared" si="16"/>
        <v>0</v>
      </c>
      <c r="R27" s="3">
        <f t="shared" si="16"/>
        <v>0</v>
      </c>
      <c r="S27" s="3">
        <f t="shared" si="16"/>
        <v>-1</v>
      </c>
      <c r="T27" s="3">
        <f t="shared" si="16"/>
        <v>-1</v>
      </c>
      <c r="U27" s="3">
        <f t="shared" si="16"/>
        <v>-1</v>
      </c>
      <c r="V27" s="3">
        <f t="shared" si="16"/>
        <v>-1</v>
      </c>
      <c r="W27" s="3">
        <f t="shared" si="16"/>
        <v>-1</v>
      </c>
      <c r="X27" s="3">
        <f t="shared" si="16"/>
        <v>-1</v>
      </c>
      <c r="Y27" s="3">
        <f>IF($AJ$5=6,"",IF(OR($AJ$5&lt;4,$AJ$5=7,),"",Y21-Y23))</f>
        <v>-1</v>
      </c>
      <c r="Z27" s="47">
        <f>IF($AJ$5=6,"",IF(OR($AJ$5&lt;4,$AJ$5=7,),"",Z21-Z23))</f>
        <v>-1</v>
      </c>
      <c r="AA27" s="34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8" t="s">
        <v>14</v>
      </c>
      <c r="D31" s="58"/>
      <c r="E31" s="58"/>
      <c r="F31" s="59" t="s">
        <v>13</v>
      </c>
      <c r="G31" s="58"/>
      <c r="H31" s="58"/>
      <c r="I31" s="58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8" t="s">
        <v>35</v>
      </c>
      <c r="D32" s="58"/>
      <c r="E32" s="58"/>
      <c r="F32" s="60" t="s">
        <v>36</v>
      </c>
      <c r="G32" s="58"/>
      <c r="H32" s="58"/>
      <c r="I32" s="58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8" t="s">
        <v>15</v>
      </c>
      <c r="D33" s="58"/>
      <c r="E33" s="58"/>
      <c r="F33" s="59" t="s">
        <v>17</v>
      </c>
      <c r="G33" s="58"/>
      <c r="H33" s="58"/>
      <c r="I33" s="58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8" t="s">
        <v>16</v>
      </c>
      <c r="D34" s="58"/>
      <c r="E34" s="58"/>
      <c r="F34" s="59" t="s">
        <v>18</v>
      </c>
      <c r="G34" s="58"/>
      <c r="H34" s="58"/>
      <c r="I34" s="58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2" t="s">
        <v>38</v>
      </c>
      <c r="D35" s="32"/>
      <c r="E35" s="32"/>
      <c r="F35" s="33" t="s">
        <v>39</v>
      </c>
      <c r="G35" s="32"/>
      <c r="H35" s="32"/>
      <c r="I35" s="3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7" t="s">
        <v>11</v>
      </c>
      <c r="D37" s="57"/>
      <c r="E37" s="57"/>
      <c r="F37" s="57" t="s">
        <v>12</v>
      </c>
      <c r="G37" s="5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Felienne</cp:lastModifiedBy>
  <cp:lastPrinted>2001-11-09T23:48:35Z</cp:lastPrinted>
  <dcterms:created xsi:type="dcterms:W3CDTF">2001-10-08T15:37:30Z</dcterms:created>
  <dcterms:modified xsi:type="dcterms:W3CDTF">2014-09-04T09:49:27Z</dcterms:modified>
</cp:coreProperties>
</file>